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10" yWindow="270" windowWidth="29955" windowHeight="12645" tabRatio="753"/>
  </bookViews>
  <sheets>
    <sheet name="General Settings" sheetId="67" r:id="rId1"/>
    <sheet name="Euribor" sheetId="6" r:id="rId2"/>
    <sheet name="BasisSwap1MxM" sheetId="17" r:id="rId3"/>
    <sheet name="BasisSwap3M6M" sheetId="18" r:id="rId4"/>
    <sheet name="BasisSwapxM12M" sheetId="19" r:id="rId5"/>
    <sheet name="Deposits" sheetId="21" r:id="rId6"/>
    <sheet name="FRA" sheetId="22" r:id="rId7"/>
    <sheet name="Futures1M" sheetId="23" r:id="rId8"/>
    <sheet name="Futures3M" sheetId="24" r:id="rId9"/>
    <sheet name="ImmFra6M " sheetId="25" r:id="rId10"/>
    <sheet name="FuturesHWConvAdj" sheetId="26" r:id="rId11"/>
    <sheet name="OIS" sheetId="28" r:id="rId12"/>
    <sheet name="Swaps1M" sheetId="29" r:id="rId13"/>
    <sheet name="SwapsIMMDated" sheetId="30" r:id="rId14"/>
    <sheet name="Swap3M" sheetId="31" r:id="rId15"/>
    <sheet name="Swap6M" sheetId="32" r:id="rId16"/>
    <sheet name="ON" sheetId="34" r:id="rId17"/>
    <sheet name="1M (3)" sheetId="47" r:id="rId18"/>
    <sheet name="3M (4)" sheetId="48" r:id="rId19"/>
    <sheet name="6M (3)" sheetId="49" r:id="rId20"/>
    <sheet name="1Y (3)" sheetId="50" r:id="rId21"/>
  </sheets>
  <definedNames>
    <definedName name="Contributor" localSheetId="2">BasisSwap1MxM!$S$2</definedName>
    <definedName name="Contributor" localSheetId="3">BasisSwap3M6M!$S$2</definedName>
    <definedName name="Contributor" localSheetId="4">BasisSwapxM12M!$S$2</definedName>
    <definedName name="Contributor" localSheetId="5">Deposits!$J$2</definedName>
    <definedName name="Contributor" localSheetId="6">FRA!$M$2</definedName>
    <definedName name="Contributor" localSheetId="10">FuturesHWConvAdj!$H$2</definedName>
    <definedName name="Contributor" localSheetId="9">'ImmFra6M '!$O$2</definedName>
    <definedName name="Contributor" localSheetId="11">OIS!$O$47</definedName>
    <definedName name="Contributor" localSheetId="14">Swap3M!$S$2</definedName>
    <definedName name="Contributor" localSheetId="15">Swap6M!$S$2</definedName>
    <definedName name="Contributor" localSheetId="12">Swaps1M!$O$2</definedName>
    <definedName name="Contributor" localSheetId="13">SwapsIMMDated!$O$2</definedName>
    <definedName name="Contributors">'General Settings'!$C$15:$C$21</definedName>
    <definedName name="ContributorTable" localSheetId="5">Deposits!$S$5:$W$13</definedName>
    <definedName name="ContributorTable">'General Settings'!$C$15:$D$21</definedName>
    <definedName name="Conventions" localSheetId="2">BasisSwap1MxM!$AF$5:$AH$9</definedName>
    <definedName name="Conventions" localSheetId="3">BasisSwap3M6M!$AF$5:$AH$9</definedName>
    <definedName name="Conventions" localSheetId="4">BasisSwapxM12M!$AF$5:$AH$9</definedName>
    <definedName name="Conventions" localSheetId="14">Swap3M!$AF$5:$AH$10</definedName>
    <definedName name="Conventions" localSheetId="15">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7">Futures1M!$M$6:$M$17</definedName>
    <definedName name="FuturesCodes" localSheetId="8">Futures3M!$M$7:$M$48</definedName>
    <definedName name="FuturesCodes" localSheetId="9">'ImmFra6M '!$M$6:$M$9</definedName>
    <definedName name="FuturesDates" localSheetId="7">Futures1M!$N$6:$N$17</definedName>
    <definedName name="FuturesDates" localSheetId="8">Futures3M!$N$7:$N$48</definedName>
    <definedName name="FuturesDates" localSheetId="9">'ImmFra6M '!$N$6:$N$9</definedName>
    <definedName name="IborIndex" localSheetId="8">Futures3M!$AM$4</definedName>
    <definedName name="Instruments" localSheetId="2">BasisSwap1MxM!$R$5:$R$42</definedName>
    <definedName name="Instruments" localSheetId="3">BasisSwap3M6M!$R$5:$R$42</definedName>
    <definedName name="Instruments" localSheetId="4">BasisSwapxM12M!$R$5:$R$42</definedName>
    <definedName name="Instruments" localSheetId="6">FRA!$L$5:$L$33</definedName>
    <definedName name="Instruments" localSheetId="11">OIS!$N$50:$N$55</definedName>
    <definedName name="Instruments" localSheetId="14">Swap3M!$R$5:$R$42</definedName>
    <definedName name="Instruments" localSheetId="15">Swap6M!$R$5:$R$42</definedName>
    <definedName name="Instruments" localSheetId="12">Swaps1M!$N$5:$N$15</definedName>
    <definedName name="Instruments" localSheetId="13">SwapsIMMDated!$N$5:$N$11</definedName>
    <definedName name="InterpolationType">'General Settings'!$D$11</definedName>
    <definedName name="LastFixingsTrigger">'General Settings'!$D$7</definedName>
    <definedName name="LastUpdate">'General Settings'!$D$23</definedName>
    <definedName name="LiffeCodes" localSheetId="7">Futures1M!$AC$6:$AD$10</definedName>
    <definedName name="LiffeCodes" localSheetId="8">Futures3M!$AC$7:$AD$11</definedName>
    <definedName name="LiveDataFeed">'General Settings'!$D$24</definedName>
    <definedName name="MeanReversion" localSheetId="8">Futures3M!$AM$3</definedName>
    <definedName name="Months" localSheetId="16">ON!$B$1</definedName>
    <definedName name="ObjectOverwrite">'General Settings'!$J$6</definedName>
    <definedName name="Permanent">'General Settings'!$J$5</definedName>
    <definedName name="PriceTickValue">'General Settings'!$J$17</definedName>
    <definedName name="Quote" localSheetId="2">BasisSwap1MxM!$AB$5:$AB$42</definedName>
    <definedName name="Quote" localSheetId="3">BasisSwap3M6M!$AB$5:$AB$42</definedName>
    <definedName name="Quote" localSheetId="4">BasisSwapxM12M!$AB$5:$AB$42</definedName>
    <definedName name="Quote" localSheetId="5">Deposits!$O$5:$O$22</definedName>
    <definedName name="Quote" localSheetId="6">FRA!$V$5:$V$33</definedName>
    <definedName name="Quote" localSheetId="7">Futures1M!$Y$6:$Y$17</definedName>
    <definedName name="Quote" localSheetId="8">Futures3M!$Y$7:$Y$48</definedName>
    <definedName name="Quote" localSheetId="10">FuturesHWConvAdj!$P$5:$P$6</definedName>
    <definedName name="Quote" localSheetId="9">'ImmFra6M '!$Y$6:$Y$9</definedName>
    <definedName name="Quote" localSheetId="11">OIS!$X$5:$X$40</definedName>
    <definedName name="Quote" localSheetId="14">Swap3M!$AB$5:$AB$42</definedName>
    <definedName name="Quote" localSheetId="15">Swap6M!$AB$5:$AB$42</definedName>
    <definedName name="Quote" localSheetId="12">Swaps1M!$X$5:$X$15</definedName>
    <definedName name="Quote" localSheetId="13">SwapsIMMDated!$X$5:$X$11</definedName>
    <definedName name="Quote2" localSheetId="11">OIS!$X$50:$X$55</definedName>
    <definedName name="QuoteLive" localSheetId="2">BasisSwap1MxM!$X$5:$X$42</definedName>
    <definedName name="QuoteLive" localSheetId="3">BasisSwap3M6M!$X$5:$X$42</definedName>
    <definedName name="QuoteLive" localSheetId="4">BasisSwapxM12M!$X$5:$X$42</definedName>
    <definedName name="QuoteLive" localSheetId="5">Deposits!$K$5:$K$22</definedName>
    <definedName name="QuoteLive" localSheetId="6">FRA!$R$5:$R$33</definedName>
    <definedName name="QuoteLive" localSheetId="7">Futures1M!$U$6:$U$17</definedName>
    <definedName name="QuoteLive" localSheetId="8">Futures3M!$U$7:$U$48</definedName>
    <definedName name="QuoteLive" localSheetId="10">FuturesHWConvAdj!$L$5:$L$6</definedName>
    <definedName name="QuoteLive" localSheetId="9">'ImmFra6M '!$U$6:$U$9</definedName>
    <definedName name="QuoteLive" localSheetId="11">OIS!$T$5:$T$40</definedName>
    <definedName name="QuoteLive" localSheetId="14">Swap3M!$X$5:$X$42</definedName>
    <definedName name="QuoteLive" localSheetId="15">Swap6M!$X$5:$X$42</definedName>
    <definedName name="QuoteLive" localSheetId="12">Swaps1M!$T$5:$T$15</definedName>
    <definedName name="QuoteLive" localSheetId="13">SwapsIMMDated!$T$5:$T$11</definedName>
    <definedName name="QuoteLive2" localSheetId="11">OIS!$T$50:$T$55</definedName>
    <definedName name="QuoteStatic" localSheetId="2">BasisSwap1MxM!$Z$5:$Z$42</definedName>
    <definedName name="QuoteStatic" localSheetId="3">BasisSwap3M6M!$Z$5:$Z$42</definedName>
    <definedName name="QuoteStatic" localSheetId="4">BasisSwapxM12M!$Z$5:$Z$42</definedName>
    <definedName name="QuoteStatic" localSheetId="5">Deposits!$M$5:$M$22</definedName>
    <definedName name="QuoteStatic" localSheetId="6">FRA!$T$5:$T$33</definedName>
    <definedName name="QuoteStatic" localSheetId="7">Futures1M!$W$6:$W$17</definedName>
    <definedName name="QuoteStatic" localSheetId="8">Futures3M!$W$7:$W$48</definedName>
    <definedName name="QuoteStatic" localSheetId="10">FuturesHWConvAdj!$N$5:$N$6</definedName>
    <definedName name="QuoteStatic" localSheetId="9">'ImmFra6M '!$W$6:$W$9</definedName>
    <definedName name="QuoteStatic" localSheetId="11">OIS!$V$5:$V$40</definedName>
    <definedName name="QuoteStatic" localSheetId="14">Swap3M!$Z$5:$Z$42</definedName>
    <definedName name="QuoteStatic" localSheetId="15">Swap6M!$Z$5:$Z$42</definedName>
    <definedName name="QuoteStatic" localSheetId="12">Swaps1M!$V$5:$V$15</definedName>
    <definedName name="QuoteStatic" localSheetId="13">SwapsIMMDated!$V$5:$V$11</definedName>
    <definedName name="QuoteStatic2" localSheetId="11">OIS!$V$50:$V$55</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Swap3M!$AB$12</definedName>
    <definedName name="Swap6M4Y">Swap6M!$AB$12</definedName>
    <definedName name="SwapMainSetConventions">Swap3M!$J$6:$L$10</definedName>
    <definedName name="SwapSecondarySetConventions">Swap6M!$J$6:$L$10</definedName>
    <definedName name="Tenor" localSheetId="16">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8">Futures3M!$AM$2</definedName>
  </definedNames>
  <calcPr calcId="145621"/>
</workbook>
</file>

<file path=xl/calcChain.xml><?xml version="1.0" encoding="utf-8"?>
<calcChain xmlns="http://schemas.openxmlformats.org/spreadsheetml/2006/main">
  <c r="AB5" i="32" l="1" a="1"/>
  <c r="AB5" i="31" a="1"/>
  <c r="X5" i="30" a="1"/>
  <c r="X5" i="29" a="1"/>
  <c r="X5" i="28" a="1"/>
  <c r="Y6" i="25" a="1"/>
  <c r="Y7" i="24" a="1"/>
  <c r="Y6" i="23" a="1"/>
  <c r="V5" i="22" a="1"/>
  <c r="O5" i="21" a="1"/>
  <c r="O15" i="21" s="1"/>
  <c r="O5" i="21"/>
  <c r="O6" i="21"/>
  <c r="O7" i="21"/>
  <c r="O8" i="21"/>
  <c r="O9" i="21"/>
  <c r="O10" i="21"/>
  <c r="O11" i="21"/>
  <c r="O12" i="21"/>
  <c r="O13" i="21"/>
  <c r="O14" i="21"/>
  <c r="O21" i="21"/>
  <c r="O22" i="21"/>
  <c r="AB5" i="19" a="1"/>
  <c r="AB5" i="18" a="1"/>
  <c r="AB5" i="17" a="1"/>
  <c r="O20" i="21" l="1"/>
  <c r="O19" i="21"/>
  <c r="O18" i="21"/>
  <c r="O17" i="21"/>
  <c r="O16" i="21"/>
  <c r="D11" i="6"/>
  <c r="D12" i="6"/>
  <c r="E11" i="6"/>
  <c r="E12" i="6"/>
  <c r="I3" i="47" l="1"/>
  <c r="D5" i="6" l="1"/>
  <c r="D7" i="6"/>
  <c r="D8" i="6"/>
  <c r="D9" i="6"/>
  <c r="D10" i="6"/>
  <c r="E10" i="6"/>
  <c r="E8" i="6"/>
  <c r="E7" i="6"/>
  <c r="E9" i="6"/>
  <c r="R8" i="6" l="1"/>
  <c r="F14" i="6"/>
  <c r="F13" i="6"/>
  <c r="F6" i="6"/>
  <c r="F15" i="6"/>
  <c r="I7" i="6"/>
  <c r="F10" i="6"/>
  <c r="F8" i="6"/>
  <c r="F9" i="6"/>
  <c r="U8" i="6"/>
  <c r="F11" i="6"/>
  <c r="I6" i="6"/>
  <c r="F12" i="6"/>
  <c r="F7" i="6"/>
  <c r="R9" i="6" l="1"/>
  <c r="U9" i="6"/>
  <c r="R10" i="6" l="1"/>
  <c r="U10" i="6"/>
  <c r="R11" i="6" l="1"/>
  <c r="U11" i="6"/>
  <c r="R12" i="6" l="1"/>
  <c r="U12" i="6"/>
  <c r="R13" i="6" l="1"/>
  <c r="U13" i="6"/>
  <c r="R14" i="6" l="1"/>
  <c r="U14" i="6"/>
  <c r="R15" i="6" l="1"/>
  <c r="U15" i="6"/>
  <c r="R7" i="6"/>
  <c r="AM2" i="24" l="1"/>
  <c r="AM3" i="24"/>
  <c r="AM4" i="24"/>
  <c r="AM6" i="24"/>
  <c r="D12" i="67"/>
  <c r="K4" i="21" l="1"/>
  <c r="J5" i="21"/>
  <c r="V5" i="21"/>
  <c r="J6" i="21"/>
  <c r="J7" i="21"/>
  <c r="J8" i="21"/>
  <c r="J9" i="21"/>
  <c r="J10" i="21"/>
  <c r="J11" i="21"/>
  <c r="J12" i="21"/>
  <c r="J13" i="21"/>
  <c r="J14" i="21"/>
  <c r="J15" i="21"/>
  <c r="J16" i="21"/>
  <c r="J17" i="21"/>
  <c r="J18" i="21"/>
  <c r="J19" i="21"/>
  <c r="J20" i="21"/>
  <c r="J21" i="21"/>
  <c r="J22" i="21"/>
  <c r="L5" i="22"/>
  <c r="R5" i="22"/>
  <c r="J4" i="21"/>
  <c r="V5" i="22" l="1"/>
  <c r="Z5" i="22"/>
  <c r="L6" i="22"/>
  <c r="R6" i="22"/>
  <c r="V6" i="22" l="1"/>
  <c r="Z6" i="22"/>
  <c r="L7" i="22"/>
  <c r="R7" i="22"/>
  <c r="V7" i="22" l="1"/>
  <c r="Z7" i="22"/>
  <c r="L8" i="22"/>
  <c r="R8" i="22"/>
  <c r="V8" i="22" l="1"/>
  <c r="Z8" i="22"/>
  <c r="L9" i="22"/>
  <c r="R9" i="22"/>
  <c r="V9" i="22" l="1"/>
  <c r="Z9" i="22"/>
  <c r="L10" i="22"/>
  <c r="L11" i="22"/>
  <c r="R11" i="22"/>
  <c r="R10" i="22"/>
  <c r="D9" i="67"/>
  <c r="V10" i="22" l="1"/>
  <c r="V11" i="22"/>
  <c r="Z10" i="22"/>
  <c r="Z11" i="22"/>
  <c r="L12" i="22"/>
  <c r="R12" i="22"/>
  <c r="V12" i="22" l="1"/>
  <c r="Z12" i="22"/>
  <c r="L13" i="22"/>
  <c r="L14" i="22"/>
  <c r="R14" i="22"/>
  <c r="R13" i="22"/>
  <c r="V13" i="22" l="1"/>
  <c r="V14" i="22"/>
  <c r="Z13" i="22"/>
  <c r="Z14" i="22"/>
  <c r="K15" i="22"/>
  <c r="L15" i="22" s="1"/>
  <c r="R15" i="22"/>
  <c r="V15" i="22" l="1"/>
  <c r="Z15" i="22"/>
  <c r="K16" i="22"/>
  <c r="L16" i="22" s="1"/>
  <c r="R16" i="22"/>
  <c r="V16" i="22" l="1"/>
  <c r="Z16" i="22"/>
  <c r="K17" i="22"/>
  <c r="L17" i="22" s="1"/>
  <c r="R17" i="22"/>
  <c r="V17" i="22" l="1"/>
  <c r="Z17" i="22"/>
  <c r="K18" i="22"/>
  <c r="L18" i="22" s="1"/>
  <c r="R18" i="22"/>
  <c r="V18" i="22" l="1"/>
  <c r="Z18" i="22"/>
  <c r="K19" i="22"/>
  <c r="L19" i="22" s="1"/>
  <c r="R19" i="22"/>
  <c r="V19" i="22" l="1"/>
  <c r="Z19" i="22"/>
  <c r="K20" i="22"/>
  <c r="L20" i="22" s="1"/>
  <c r="R20" i="22"/>
  <c r="V20" i="22" l="1"/>
  <c r="Z20" i="22"/>
  <c r="K21" i="22"/>
  <c r="L21" i="22" s="1"/>
  <c r="R21" i="22"/>
  <c r="V21" i="22" l="1"/>
  <c r="Z21" i="22"/>
  <c r="K22" i="22"/>
  <c r="L22" i="22" s="1"/>
  <c r="R22" i="22"/>
  <c r="V22" i="22" l="1"/>
  <c r="Z22" i="22"/>
  <c r="K23" i="22"/>
  <c r="L23" i="22" s="1"/>
  <c r="R23" i="22"/>
  <c r="V23" i="22" l="1"/>
  <c r="Z23" i="22"/>
  <c r="K24" i="22"/>
  <c r="L24" i="22" s="1"/>
  <c r="R24" i="22"/>
  <c r="V24" i="22" l="1"/>
  <c r="Z24" i="22"/>
  <c r="K25" i="22"/>
  <c r="L25" i="22" s="1"/>
  <c r="R25" i="22"/>
  <c r="V25" i="22" l="1"/>
  <c r="Z25" i="22"/>
  <c r="K26" i="22"/>
  <c r="L26" i="22" s="1"/>
  <c r="R26" i="22"/>
  <c r="V26" i="22" l="1"/>
  <c r="Z26" i="22"/>
  <c r="K27" i="22"/>
  <c r="L27" i="22" s="1"/>
  <c r="R27" i="22"/>
  <c r="V27" i="22" l="1"/>
  <c r="Z27" i="22"/>
  <c r="K28" i="22"/>
  <c r="L28" i="22" s="1"/>
  <c r="R28" i="22"/>
  <c r="V28" i="22" l="1"/>
  <c r="Z28" i="22"/>
  <c r="K29" i="22"/>
  <c r="L29" i="22" s="1"/>
  <c r="R29" i="22"/>
  <c r="V29" i="22" l="1"/>
  <c r="Z29" i="22"/>
  <c r="K30" i="22"/>
  <c r="L30" i="22" s="1"/>
  <c r="R30" i="22"/>
  <c r="V30" i="22" l="1"/>
  <c r="Z30" i="22"/>
  <c r="K31" i="22"/>
  <c r="L31" i="22" s="1"/>
  <c r="R31" i="22"/>
  <c r="V31" i="22" l="1"/>
  <c r="Z31" i="22"/>
  <c r="K32" i="22"/>
  <c r="L32" i="22" s="1"/>
  <c r="R32" i="22"/>
  <c r="V32" i="22" l="1"/>
  <c r="Z32" i="22"/>
  <c r="K33" i="22"/>
  <c r="L33" i="22" s="1"/>
  <c r="R33" i="22"/>
  <c r="V33" i="22" l="1"/>
  <c r="M5" i="22" a="1"/>
  <c r="Z33" i="22"/>
  <c r="N6" i="23" a="1"/>
  <c r="M5" i="22" l="1"/>
  <c r="M6" i="22"/>
  <c r="M7" i="22"/>
  <c r="M8" i="22"/>
  <c r="M9" i="22"/>
  <c r="M10" i="22"/>
  <c r="M11" i="22"/>
  <c r="M12" i="22"/>
  <c r="M13" i="22"/>
  <c r="M14" i="22"/>
  <c r="M15" i="22"/>
  <c r="M16" i="22"/>
  <c r="M17" i="22"/>
  <c r="M18" i="22"/>
  <c r="M19" i="22"/>
  <c r="M20" i="22"/>
  <c r="M21" i="22"/>
  <c r="M22" i="22"/>
  <c r="M23" i="22"/>
  <c r="M24" i="22"/>
  <c r="M25" i="22"/>
  <c r="M26" i="22"/>
  <c r="M27" i="22"/>
  <c r="M28" i="22"/>
  <c r="M29" i="22"/>
  <c r="M30" i="22"/>
  <c r="M31" i="22"/>
  <c r="M32" i="22"/>
  <c r="M33" i="22"/>
  <c r="N6" i="23"/>
  <c r="U6" i="23"/>
  <c r="Y6" i="23" l="1"/>
  <c r="AF6" i="23"/>
  <c r="N7" i="23"/>
  <c r="U7" i="23"/>
  <c r="Y7" i="23" l="1"/>
  <c r="AF7" i="23"/>
  <c r="N8" i="23"/>
  <c r="U8" i="23"/>
  <c r="Y8" i="23" l="1"/>
  <c r="AF8" i="23"/>
  <c r="N9" i="23"/>
  <c r="U9" i="23"/>
  <c r="Y9" i="23" l="1"/>
  <c r="AF9" i="23"/>
  <c r="N10" i="23"/>
  <c r="U10" i="23"/>
  <c r="Y10" i="23" l="1"/>
  <c r="AF10" i="23"/>
  <c r="N11" i="23"/>
  <c r="N12" i="23"/>
  <c r="N13" i="23"/>
  <c r="N14" i="23"/>
  <c r="N15" i="23"/>
  <c r="N16" i="23"/>
  <c r="N17" i="23"/>
  <c r="U17" i="23"/>
  <c r="U14" i="23"/>
  <c r="U13" i="23"/>
  <c r="U15" i="23"/>
  <c r="U11" i="23"/>
  <c r="U12" i="23"/>
  <c r="U16" i="23"/>
  <c r="Y16" i="23" l="1"/>
  <c r="Y12" i="23"/>
  <c r="Y11" i="23"/>
  <c r="Y15" i="23"/>
  <c r="Y13" i="23"/>
  <c r="Y14" i="23"/>
  <c r="Y17" i="23"/>
  <c r="AF15" i="23"/>
  <c r="AF14" i="23"/>
  <c r="AF12" i="23"/>
  <c r="AF11" i="23"/>
  <c r="AF16" i="23"/>
  <c r="AF13" i="23"/>
  <c r="AF17" i="23"/>
  <c r="N7" i="24" a="1"/>
  <c r="N7" i="24" l="1"/>
  <c r="U7" i="24"/>
  <c r="Y7" i="24" l="1"/>
  <c r="AF7" i="24"/>
  <c r="N8" i="24"/>
  <c r="U8" i="24"/>
  <c r="Y8" i="24" l="1"/>
  <c r="AF8" i="24"/>
  <c r="N9" i="24"/>
  <c r="U9" i="24"/>
  <c r="Y9" i="24" l="1"/>
  <c r="AF9" i="24"/>
  <c r="N10" i="24"/>
  <c r="U10" i="24"/>
  <c r="Y10" i="24" l="1"/>
  <c r="AF10" i="24"/>
  <c r="N11" i="24"/>
  <c r="U11" i="24"/>
  <c r="Y11" i="24" l="1"/>
  <c r="AF11" i="24"/>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46" i="24"/>
  <c r="U20" i="24"/>
  <c r="U39" i="24"/>
  <c r="U27" i="24"/>
  <c r="U14" i="24"/>
  <c r="U28" i="24"/>
  <c r="U38" i="24"/>
  <c r="U19" i="24"/>
  <c r="U12" i="24"/>
  <c r="U37" i="24"/>
  <c r="U31" i="24"/>
  <c r="U18" i="24"/>
  <c r="U41" i="24"/>
  <c r="U43" i="24"/>
  <c r="U16" i="24"/>
  <c r="U44" i="24"/>
  <c r="U24" i="24"/>
  <c r="U21" i="24"/>
  <c r="U40" i="24"/>
  <c r="U36" i="24"/>
  <c r="U42" i="24"/>
  <c r="U17" i="24"/>
  <c r="U15" i="24"/>
  <c r="U23" i="24"/>
  <c r="U32" i="24"/>
  <c r="U45" i="24"/>
  <c r="U13" i="24"/>
  <c r="U34" i="24"/>
  <c r="U30" i="24"/>
  <c r="U29" i="24"/>
  <c r="U25" i="24"/>
  <c r="U33" i="24"/>
  <c r="U48" i="24"/>
  <c r="U22" i="24"/>
  <c r="U35" i="24"/>
  <c r="U26" i="24"/>
  <c r="U47" i="24"/>
  <c r="Y47" i="24" l="1"/>
  <c r="Y26" i="24"/>
  <c r="Y35" i="24"/>
  <c r="Y22" i="24"/>
  <c r="Y48" i="24"/>
  <c r="Y33" i="24"/>
  <c r="Y25" i="24"/>
  <c r="Y29" i="24"/>
  <c r="Y30" i="24"/>
  <c r="Y34" i="24"/>
  <c r="Y13" i="24"/>
  <c r="Y45" i="24"/>
  <c r="Y32" i="24"/>
  <c r="Y23" i="24"/>
  <c r="Y15" i="24"/>
  <c r="Y17" i="24"/>
  <c r="Y42" i="24"/>
  <c r="Y36" i="24"/>
  <c r="Y40" i="24"/>
  <c r="Y21" i="24"/>
  <c r="Y24" i="24"/>
  <c r="Y44" i="24"/>
  <c r="Y16" i="24"/>
  <c r="Y43" i="24"/>
  <c r="Y41" i="24"/>
  <c r="Y18" i="24"/>
  <c r="Y31" i="24"/>
  <c r="Y37" i="24"/>
  <c r="Y12" i="24"/>
  <c r="Y19" i="24"/>
  <c r="Y38" i="24"/>
  <c r="Y28" i="24"/>
  <c r="Y14" i="24"/>
  <c r="Y27" i="24"/>
  <c r="Y39" i="24"/>
  <c r="Y20" i="24"/>
  <c r="Y46" i="24"/>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O6" i="25" l="1" a="1"/>
  <c r="O6" i="25" s="1"/>
  <c r="AC6" i="25"/>
  <c r="AC7" i="25"/>
  <c r="AC8" i="25"/>
  <c r="U9" i="25"/>
  <c r="U8" i="25"/>
  <c r="U6" i="25"/>
  <c r="U7" i="25"/>
  <c r="N6" i="25" a="1"/>
  <c r="Y7" i="25" l="1"/>
  <c r="Y6" i="25"/>
  <c r="Y8" i="25"/>
  <c r="Y9" i="25"/>
  <c r="N8" i="25"/>
  <c r="N6" i="25"/>
  <c r="N7" i="25"/>
  <c r="N9" i="25"/>
  <c r="O9" i="25"/>
  <c r="O7" i="25"/>
  <c r="O8" i="25"/>
  <c r="AC9" i="25" l="1"/>
  <c r="H5" i="26"/>
  <c r="N5" i="29"/>
  <c r="N6" i="29"/>
  <c r="T5" i="29"/>
  <c r="T6" i="29"/>
  <c r="H4" i="26"/>
  <c r="X6" i="29" l="1"/>
  <c r="X5" i="29"/>
  <c r="AB5" i="29"/>
  <c r="AB6" i="29"/>
  <c r="N7" i="29"/>
  <c r="T7" i="29"/>
  <c r="X7" i="29" l="1"/>
  <c r="AB7" i="29"/>
  <c r="N8" i="29"/>
  <c r="T8" i="29"/>
  <c r="X8" i="29" l="1"/>
  <c r="AB8" i="29"/>
  <c r="N9" i="29"/>
  <c r="T9" i="29"/>
  <c r="X9" i="29" l="1"/>
  <c r="AB9" i="29"/>
  <c r="N10" i="29"/>
  <c r="T10" i="29"/>
  <c r="X10" i="29" l="1"/>
  <c r="AB10" i="29"/>
  <c r="N11" i="29"/>
  <c r="T11" i="29"/>
  <c r="X11" i="29" l="1"/>
  <c r="AB11" i="29"/>
  <c r="N12" i="29"/>
  <c r="T12" i="29"/>
  <c r="X12" i="29" l="1"/>
  <c r="AB12" i="29"/>
  <c r="N13" i="29"/>
  <c r="T13" i="29"/>
  <c r="X13" i="29" l="1"/>
  <c r="AB13" i="29"/>
  <c r="N14" i="29"/>
  <c r="T14" i="29"/>
  <c r="X14" i="29" l="1"/>
  <c r="AB14" i="29"/>
  <c r="N15" i="29"/>
  <c r="O5" i="29" s="1" a="1"/>
  <c r="O15" i="29" s="1"/>
  <c r="T15" i="29"/>
  <c r="X15" i="29" l="1"/>
  <c r="O5" i="29"/>
  <c r="O6" i="29"/>
  <c r="O7" i="29"/>
  <c r="O8" i="29"/>
  <c r="O9" i="29"/>
  <c r="O10" i="29"/>
  <c r="O11" i="29"/>
  <c r="O12" i="29"/>
  <c r="O13" i="29"/>
  <c r="O14" i="29"/>
  <c r="AB15" i="29" l="1"/>
  <c r="N5" i="30"/>
  <c r="T5" i="30"/>
  <c r="X5" i="30" l="1"/>
  <c r="AB5" i="30"/>
  <c r="N6" i="30"/>
  <c r="T6" i="30"/>
  <c r="X6" i="30" l="1"/>
  <c r="AB6" i="30"/>
  <c r="N7" i="30"/>
  <c r="T7" i="30"/>
  <c r="X7" i="30" l="1"/>
  <c r="AB7" i="30"/>
  <c r="N8" i="30"/>
  <c r="T8" i="30"/>
  <c r="X8" i="30" l="1"/>
  <c r="AB8" i="30"/>
  <c r="N9" i="30"/>
  <c r="T9" i="30"/>
  <c r="X9" i="30" l="1"/>
  <c r="AB9" i="30"/>
  <c r="N10" i="30"/>
  <c r="T10" i="30"/>
  <c r="X10" i="30" l="1"/>
  <c r="AB10" i="30"/>
  <c r="N11" i="30"/>
  <c r="O5" i="30" s="1" a="1"/>
  <c r="O11" i="30" s="1"/>
  <c r="T11" i="30"/>
  <c r="X11" i="30" l="1"/>
  <c r="O5" i="30"/>
  <c r="O6" i="30"/>
  <c r="O7" i="30"/>
  <c r="O8" i="30"/>
  <c r="O9" i="30"/>
  <c r="O10" i="30"/>
  <c r="AB11" i="30" l="1"/>
  <c r="P5" i="31" a="1"/>
  <c r="P5" i="31" s="1"/>
  <c r="Q5" i="31" a="1"/>
  <c r="Q5" i="31" s="1"/>
  <c r="X5" i="31"/>
  <c r="AB5" i="31" l="1"/>
  <c r="R5" i="31"/>
  <c r="AJ5" i="31"/>
  <c r="P6" i="31"/>
  <c r="Q6" i="31"/>
  <c r="X6" i="31"/>
  <c r="AB6" i="31" l="1"/>
  <c r="R6" i="31"/>
  <c r="AJ6" i="31"/>
  <c r="P7" i="31"/>
  <c r="Q7" i="31"/>
  <c r="X7" i="31"/>
  <c r="AB7" i="31" l="1"/>
  <c r="R7" i="31"/>
  <c r="AJ7" i="31"/>
  <c r="P8" i="31"/>
  <c r="Q8" i="31"/>
  <c r="X8" i="31"/>
  <c r="AB8" i="31" l="1"/>
  <c r="R8" i="31"/>
  <c r="AJ8" i="31"/>
  <c r="P9" i="31"/>
  <c r="Q9" i="31"/>
  <c r="X9" i="31"/>
  <c r="AB9" i="31" l="1"/>
  <c r="R9" i="31"/>
  <c r="AJ9" i="31"/>
  <c r="P10" i="31"/>
  <c r="Q10" i="31"/>
  <c r="X10" i="31"/>
  <c r="AB10" i="31" l="1"/>
  <c r="R10" i="31"/>
  <c r="AJ10" i="31"/>
  <c r="P11" i="31"/>
  <c r="Q11" i="31"/>
  <c r="P12" i="31"/>
  <c r="Q12" i="31"/>
  <c r="X11" i="31"/>
  <c r="X12" i="31"/>
  <c r="AB12" i="31" l="1"/>
  <c r="AB11" i="31"/>
  <c r="AJ11" i="31"/>
  <c r="R11" i="31"/>
  <c r="R12" i="31"/>
  <c r="AJ12" i="31"/>
  <c r="P13" i="31"/>
  <c r="Q13" i="31"/>
  <c r="X13" i="31"/>
  <c r="AB13" i="31" l="1"/>
  <c r="R13" i="31"/>
  <c r="AJ13" i="31"/>
  <c r="P14" i="31"/>
  <c r="Q14" i="31"/>
  <c r="X14" i="31"/>
  <c r="AB14" i="31" l="1"/>
  <c r="R14" i="31"/>
  <c r="AJ14" i="31"/>
  <c r="P15" i="31"/>
  <c r="Q15" i="31"/>
  <c r="X15" i="31"/>
  <c r="AB15" i="31" l="1"/>
  <c r="R15" i="31"/>
  <c r="AJ15" i="31"/>
  <c r="P16" i="31"/>
  <c r="Q16" i="31"/>
  <c r="P17" i="31"/>
  <c r="Q17" i="31"/>
  <c r="X17" i="31"/>
  <c r="X16" i="31"/>
  <c r="AB16" i="31" l="1"/>
  <c r="AB17" i="31"/>
  <c r="R16" i="31"/>
  <c r="R17" i="31"/>
  <c r="AJ16" i="31"/>
  <c r="AJ17" i="31"/>
  <c r="P18" i="31"/>
  <c r="Q18" i="31"/>
  <c r="P19" i="31"/>
  <c r="Q19" i="31"/>
  <c r="X19" i="31"/>
  <c r="X18" i="31"/>
  <c r="AB18" i="31" l="1"/>
  <c r="AB19" i="31"/>
  <c r="R18" i="31"/>
  <c r="R19" i="31"/>
  <c r="AJ18" i="31"/>
  <c r="AJ19" i="31"/>
  <c r="P20" i="31"/>
  <c r="Q20" i="31"/>
  <c r="P21" i="31"/>
  <c r="Q21" i="31"/>
  <c r="X20" i="31"/>
  <c r="X21" i="31"/>
  <c r="AB21" i="31" l="1"/>
  <c r="AB20" i="31"/>
  <c r="R20" i="31"/>
  <c r="R21" i="31"/>
  <c r="AJ20" i="31"/>
  <c r="AJ21" i="31"/>
  <c r="P22" i="31"/>
  <c r="Q22" i="31"/>
  <c r="X22" i="31"/>
  <c r="AB22" i="31" l="1"/>
  <c r="R22" i="31"/>
  <c r="AJ22" i="31"/>
  <c r="P23" i="31"/>
  <c r="Q23" i="31"/>
  <c r="X23" i="31"/>
  <c r="AB23" i="31" l="1"/>
  <c r="R23" i="31"/>
  <c r="AJ23" i="31"/>
  <c r="P24" i="31"/>
  <c r="Q24" i="31"/>
  <c r="X24" i="31"/>
  <c r="AB24" i="31" l="1"/>
  <c r="R24" i="31"/>
  <c r="AJ24" i="31"/>
  <c r="P25" i="31"/>
  <c r="Q25" i="31"/>
  <c r="P26" i="31"/>
  <c r="Q26" i="31"/>
  <c r="X25" i="31"/>
  <c r="X26" i="31"/>
  <c r="AB26" i="31" l="1"/>
  <c r="AB25" i="31"/>
  <c r="R25" i="31"/>
  <c r="R26" i="31"/>
  <c r="AJ25" i="31"/>
  <c r="AJ26" i="31"/>
  <c r="P27" i="31"/>
  <c r="Q27" i="31"/>
  <c r="X27" i="31"/>
  <c r="AB27" i="31" l="1"/>
  <c r="R27" i="31"/>
  <c r="AJ27" i="31"/>
  <c r="P28" i="31"/>
  <c r="Q28" i="31"/>
  <c r="P29" i="31"/>
  <c r="Q29" i="31"/>
  <c r="X28" i="31"/>
  <c r="X29" i="31"/>
  <c r="AB29" i="31" l="1"/>
  <c r="AB28" i="31"/>
  <c r="AJ28" i="31"/>
  <c r="R28" i="31"/>
  <c r="R29" i="31"/>
  <c r="AJ29" i="31"/>
  <c r="P30" i="31"/>
  <c r="Q30" i="31"/>
  <c r="P31" i="31"/>
  <c r="Q31" i="31"/>
  <c r="X30" i="31"/>
  <c r="X31" i="31"/>
  <c r="AB31" i="31" l="1"/>
  <c r="AB30" i="31"/>
  <c r="R31" i="31"/>
  <c r="AJ30" i="31"/>
  <c r="R30" i="31"/>
  <c r="AJ31" i="31"/>
  <c r="P32" i="31"/>
  <c r="Q32" i="31"/>
  <c r="P33" i="31"/>
  <c r="Q33" i="31"/>
  <c r="X33" i="31"/>
  <c r="X32" i="31"/>
  <c r="AB32" i="31" l="1"/>
  <c r="AB33" i="31"/>
  <c r="R33" i="31"/>
  <c r="AJ32" i="31"/>
  <c r="R32" i="31"/>
  <c r="AJ33" i="31"/>
  <c r="P34" i="31"/>
  <c r="Q34" i="31"/>
  <c r="X34" i="31"/>
  <c r="AB34" i="31" l="1"/>
  <c r="R34" i="31"/>
  <c r="AJ34" i="31"/>
  <c r="P35" i="31"/>
  <c r="Q35" i="31"/>
  <c r="X35" i="31"/>
  <c r="AB35" i="31" l="1"/>
  <c r="R35" i="31"/>
  <c r="AJ35" i="31"/>
  <c r="P36" i="31"/>
  <c r="Q36" i="31"/>
  <c r="P37" i="31"/>
  <c r="Q37" i="31"/>
  <c r="X37" i="31"/>
  <c r="X36" i="31"/>
  <c r="AB36" i="31" l="1"/>
  <c r="AB37" i="31"/>
  <c r="R36" i="31"/>
  <c r="R37" i="31"/>
  <c r="AJ36" i="31"/>
  <c r="AJ37" i="31"/>
  <c r="P38" i="31"/>
  <c r="Q38" i="31"/>
  <c r="X38" i="31"/>
  <c r="AB38" i="31" l="1"/>
  <c r="R38" i="31"/>
  <c r="AJ38" i="31"/>
  <c r="P39" i="31"/>
  <c r="Q39" i="31"/>
  <c r="X39" i="31"/>
  <c r="AB39" i="31" l="1"/>
  <c r="R39" i="31"/>
  <c r="AJ39" i="31"/>
  <c r="P40" i="31"/>
  <c r="Q40" i="31"/>
  <c r="X40" i="31"/>
  <c r="AB40" i="31" l="1"/>
  <c r="R40" i="31"/>
  <c r="AJ40" i="31"/>
  <c r="P41" i="31"/>
  <c r="Q41" i="31"/>
  <c r="P42" i="31"/>
  <c r="Q42" i="31"/>
  <c r="X42" i="31"/>
  <c r="X41" i="31"/>
  <c r="AB41" i="31" l="1"/>
  <c r="AB42" i="31"/>
  <c r="R41" i="31"/>
  <c r="R42" i="31"/>
  <c r="S5" i="31" s="1" a="1"/>
  <c r="S42" i="31" s="1"/>
  <c r="AJ41" i="31"/>
  <c r="AJ42" i="3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X5" i="32"/>
  <c r="AB5" i="32" l="1"/>
  <c r="L5" i="26"/>
  <c r="P5" i="26" s="1" a="1"/>
  <c r="R5" i="32"/>
  <c r="AJ5" i="32"/>
  <c r="P6" i="32"/>
  <c r="Q6" i="32"/>
  <c r="X6" i="32"/>
  <c r="AB6" i="32" l="1"/>
  <c r="P5" i="26"/>
  <c r="P6" i="26"/>
  <c r="R6" i="32"/>
  <c r="AJ6" i="32"/>
  <c r="P7" i="32"/>
  <c r="Q7" i="32"/>
  <c r="X7" i="32"/>
  <c r="AB7" i="32" l="1"/>
  <c r="R7" i="32"/>
  <c r="AJ7" i="32"/>
  <c r="P8" i="32"/>
  <c r="Q8" i="32"/>
  <c r="X8" i="32"/>
  <c r="AB8" i="32" l="1"/>
  <c r="R8" i="32"/>
  <c r="AJ8" i="32"/>
  <c r="P9" i="32"/>
  <c r="Q9" i="32"/>
  <c r="X9" i="32"/>
  <c r="AB9" i="32" l="1"/>
  <c r="R9" i="32"/>
  <c r="AJ9" i="32"/>
  <c r="P10" i="32"/>
  <c r="Q10" i="32"/>
  <c r="X10" i="32"/>
  <c r="AB10" i="32" l="1"/>
  <c r="R10" i="32"/>
  <c r="AJ10" i="32"/>
  <c r="P11" i="32"/>
  <c r="Q11" i="32"/>
  <c r="X11" i="32"/>
  <c r="AB11" i="32" l="1"/>
  <c r="R11" i="32"/>
  <c r="AJ11" i="32"/>
  <c r="P12" i="32"/>
  <c r="Q12" i="32"/>
  <c r="P13" i="32"/>
  <c r="Q13" i="32"/>
  <c r="R13" i="32"/>
  <c r="X13" i="32"/>
  <c r="X12" i="32"/>
  <c r="AB12" i="32" l="1"/>
  <c r="AB13" i="32"/>
  <c r="R12" i="32"/>
  <c r="AJ12" i="32"/>
  <c r="AJ13" i="32"/>
  <c r="P14" i="32"/>
  <c r="Q14" i="32"/>
  <c r="X14" i="32"/>
  <c r="AB14" i="32" l="1"/>
  <c r="R14" i="32"/>
  <c r="AJ14" i="32"/>
  <c r="P15" i="32"/>
  <c r="Q15" i="32"/>
  <c r="P16" i="32"/>
  <c r="Q16" i="32"/>
  <c r="X15" i="32"/>
  <c r="X16" i="32"/>
  <c r="AB16" i="32" l="1"/>
  <c r="AB15" i="32"/>
  <c r="R15" i="32"/>
  <c r="R16" i="32"/>
  <c r="AJ15" i="32"/>
  <c r="AJ16" i="32"/>
  <c r="P17" i="32"/>
  <c r="Q17" i="32"/>
  <c r="R17" i="32"/>
  <c r="P18" i="32"/>
  <c r="Q18" i="32"/>
  <c r="X18" i="32"/>
  <c r="X17" i="32"/>
  <c r="AB17" i="32" l="1"/>
  <c r="AB18" i="32"/>
  <c r="R18" i="32"/>
  <c r="AJ17" i="32"/>
  <c r="AJ18" i="32"/>
  <c r="P19" i="32"/>
  <c r="Q19" i="32"/>
  <c r="R19" i="32"/>
  <c r="P20" i="32"/>
  <c r="Q20" i="32"/>
  <c r="X20" i="32"/>
  <c r="X19" i="32"/>
  <c r="AB19" i="32" l="1"/>
  <c r="AB20" i="32"/>
  <c r="R20" i="32"/>
  <c r="AJ19" i="32"/>
  <c r="AJ20" i="32"/>
  <c r="P21" i="32"/>
  <c r="Q21" i="32"/>
  <c r="X21" i="32"/>
  <c r="AB21" i="32" l="1"/>
  <c r="R21" i="32"/>
  <c r="AJ21" i="32"/>
  <c r="P22" i="32"/>
  <c r="Q22" i="32"/>
  <c r="R22" i="32"/>
  <c r="X22" i="32"/>
  <c r="AB22" i="32" l="1"/>
  <c r="AJ22" i="32"/>
  <c r="P23" i="32"/>
  <c r="Q23" i="32"/>
  <c r="P24" i="32"/>
  <c r="Q24" i="32"/>
  <c r="X23" i="32"/>
  <c r="X24" i="32"/>
  <c r="AB24" i="32" l="1"/>
  <c r="AB23" i="32"/>
  <c r="R23" i="32"/>
  <c r="R24" i="32"/>
  <c r="AJ23" i="32"/>
  <c r="AJ24" i="32"/>
  <c r="P25" i="32"/>
  <c r="Q25" i="32"/>
  <c r="R25" i="32"/>
  <c r="X25" i="32"/>
  <c r="AB25" i="32" l="1"/>
  <c r="AJ25" i="32"/>
  <c r="P26" i="32"/>
  <c r="Q26" i="32"/>
  <c r="P27" i="32"/>
  <c r="Q27" i="32"/>
  <c r="X27" i="32"/>
  <c r="X26" i="32"/>
  <c r="AB26" i="32" l="1"/>
  <c r="AB27" i="32"/>
  <c r="R26" i="32"/>
  <c r="R27" i="32"/>
  <c r="AJ26" i="32"/>
  <c r="AJ27" i="32"/>
  <c r="P28" i="32"/>
  <c r="Q28" i="32"/>
  <c r="R28" i="32"/>
  <c r="X28" i="32"/>
  <c r="AB28" i="32" l="1"/>
  <c r="AJ28" i="32"/>
  <c r="P29" i="32"/>
  <c r="Q29" i="32"/>
  <c r="X29" i="32"/>
  <c r="AB29" i="32" l="1"/>
  <c r="R29" i="32"/>
  <c r="AJ29" i="32"/>
  <c r="P30" i="32"/>
  <c r="Q30" i="32"/>
  <c r="P31" i="32"/>
  <c r="Q31" i="32"/>
  <c r="X30" i="32"/>
  <c r="X31" i="32"/>
  <c r="AB31" i="32" l="1"/>
  <c r="AB30" i="32"/>
  <c r="R30" i="32"/>
  <c r="R31" i="32"/>
  <c r="AJ30" i="32"/>
  <c r="AJ31" i="32"/>
  <c r="P32" i="32"/>
  <c r="Q32" i="32"/>
  <c r="X32" i="32"/>
  <c r="AB32" i="32" l="1"/>
  <c r="R32" i="32"/>
  <c r="AJ32" i="32"/>
  <c r="P33" i="32"/>
  <c r="Q33" i="32"/>
  <c r="X33" i="32"/>
  <c r="AB33" i="32" l="1"/>
  <c r="R33" i="32"/>
  <c r="AJ33" i="32"/>
  <c r="P34" i="32"/>
  <c r="Q34" i="32"/>
  <c r="R34" i="32"/>
  <c r="X34" i="32"/>
  <c r="AB34" i="32" l="1"/>
  <c r="AJ34" i="32"/>
  <c r="P35" i="32"/>
  <c r="Q35" i="32"/>
  <c r="R35" i="32"/>
  <c r="X35" i="32"/>
  <c r="AB35" i="32" l="1"/>
  <c r="AJ35" i="32"/>
  <c r="P36" i="32"/>
  <c r="Q36" i="32"/>
  <c r="R36" i="32"/>
  <c r="X36" i="32"/>
  <c r="AB36" i="32" l="1"/>
  <c r="AJ36" i="32"/>
  <c r="P37" i="32"/>
  <c r="Q37" i="32"/>
  <c r="R37" i="32"/>
  <c r="X37" i="32"/>
  <c r="AB37" i="32" l="1"/>
  <c r="AJ37" i="32"/>
  <c r="P38" i="32"/>
  <c r="Q38" i="32"/>
  <c r="R38" i="32"/>
  <c r="X38" i="32"/>
  <c r="AB38" i="32" l="1"/>
  <c r="AJ38" i="32"/>
  <c r="P39" i="32"/>
  <c r="Q39" i="32"/>
  <c r="R39" i="32"/>
  <c r="X39" i="32"/>
  <c r="AB39" i="32" l="1"/>
  <c r="AJ39" i="32"/>
  <c r="P40" i="32"/>
  <c r="Q40" i="32"/>
  <c r="R40" i="32"/>
  <c r="X40" i="32"/>
  <c r="AB40" i="32" l="1"/>
  <c r="AJ40" i="32"/>
  <c r="P41" i="32"/>
  <c r="Q41" i="32"/>
  <c r="X41" i="32"/>
  <c r="AB41" i="32" l="1"/>
  <c r="R41" i="32"/>
  <c r="AJ41" i="32"/>
  <c r="P42" i="32"/>
  <c r="Q42" i="32"/>
  <c r="R42" i="32"/>
  <c r="X42" i="32"/>
  <c r="AB42" i="32" l="1"/>
  <c r="S5" i="32"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R5" i="17" l="1"/>
  <c r="W5" i="17"/>
  <c r="P6" i="17"/>
  <c r="Q6" i="17"/>
  <c r="V6" i="17"/>
  <c r="R6" i="17" l="1"/>
  <c r="W6" i="17"/>
  <c r="P7" i="17"/>
  <c r="Q7" i="17"/>
  <c r="R7" i="17"/>
  <c r="V7" i="17"/>
  <c r="W7" i="17" l="1"/>
  <c r="P8" i="17"/>
  <c r="Q8" i="17"/>
  <c r="R8" i="17"/>
  <c r="V8" i="17"/>
  <c r="W8" i="17" l="1"/>
  <c r="P9" i="17"/>
  <c r="Q9" i="17"/>
  <c r="R9" i="17"/>
  <c r="V9" i="17"/>
  <c r="W9" i="17" l="1"/>
  <c r="P10" i="17"/>
  <c r="Q10" i="17"/>
  <c r="V10" i="17"/>
  <c r="R10" i="17" l="1"/>
  <c r="W10" i="17"/>
  <c r="P11" i="17"/>
  <c r="Q11" i="17"/>
  <c r="V11" i="17"/>
  <c r="R11" i="17" l="1"/>
  <c r="W11" i="17"/>
  <c r="P12" i="17"/>
  <c r="Q12" i="17"/>
  <c r="R12" i="17"/>
  <c r="V12" i="17"/>
  <c r="W12" i="17" l="1"/>
  <c r="P13" i="17"/>
  <c r="Q13" i="17"/>
  <c r="V13" i="17"/>
  <c r="R13" i="17" l="1"/>
  <c r="W13" i="17"/>
  <c r="P14" i="17"/>
  <c r="Q14" i="17"/>
  <c r="V14" i="17"/>
  <c r="R14" i="17" l="1"/>
  <c r="W14" i="17"/>
  <c r="P15" i="17"/>
  <c r="Q15" i="17"/>
  <c r="V15" i="17"/>
  <c r="R15" i="17" l="1"/>
  <c r="W15" i="17"/>
  <c r="P16" i="17"/>
  <c r="Q16" i="17"/>
  <c r="V16" i="17"/>
  <c r="R16" i="17" l="1"/>
  <c r="W16" i="17"/>
  <c r="P17" i="17"/>
  <c r="Q17" i="17"/>
  <c r="V17" i="17"/>
  <c r="R17" i="17" l="1"/>
  <c r="W17" i="17"/>
  <c r="P18" i="17"/>
  <c r="Q18" i="17"/>
  <c r="V18" i="17"/>
  <c r="R18" i="17" l="1"/>
  <c r="W18" i="17"/>
  <c r="P19" i="17"/>
  <c r="Q19" i="17"/>
  <c r="V19" i="17"/>
  <c r="R19" i="17" l="1"/>
  <c r="W19" i="17"/>
  <c r="P20" i="17"/>
  <c r="Q20" i="17"/>
  <c r="V20" i="17"/>
  <c r="R20" i="17" l="1"/>
  <c r="W20" i="17"/>
  <c r="P21" i="17"/>
  <c r="Q21" i="17"/>
  <c r="R21" i="17"/>
  <c r="V21" i="17"/>
  <c r="W21" i="17" l="1"/>
  <c r="P22" i="17"/>
  <c r="Q22" i="17"/>
  <c r="R22" i="17"/>
  <c r="V22" i="17"/>
  <c r="W22" i="17" l="1"/>
  <c r="P23" i="17"/>
  <c r="Q23" i="17"/>
  <c r="V23" i="17"/>
  <c r="R23" i="17" l="1"/>
  <c r="W23" i="17"/>
  <c r="P24" i="17"/>
  <c r="Q24" i="17"/>
  <c r="V24" i="17"/>
  <c r="R24" i="17" l="1"/>
  <c r="W24" i="17"/>
  <c r="P25" i="17"/>
  <c r="Q25" i="17"/>
  <c r="V25" i="17"/>
  <c r="R25" i="17" l="1"/>
  <c r="W25" i="17"/>
  <c r="P26" i="17"/>
  <c r="Q26" i="17"/>
  <c r="V26" i="17"/>
  <c r="R26" i="17" l="1"/>
  <c r="W26" i="17"/>
  <c r="P27" i="17"/>
  <c r="Q27" i="17"/>
  <c r="R27" i="17"/>
  <c r="V27" i="17"/>
  <c r="W27" i="17" l="1"/>
  <c r="P28" i="17"/>
  <c r="Q28" i="17"/>
  <c r="V28" i="17"/>
  <c r="R28" i="17" l="1"/>
  <c r="W28" i="17"/>
  <c r="P29" i="17"/>
  <c r="Q29" i="17"/>
  <c r="V29" i="17"/>
  <c r="R29" i="17" l="1"/>
  <c r="W29" i="17"/>
  <c r="P30" i="17"/>
  <c r="Q30" i="17"/>
  <c r="R30" i="17"/>
  <c r="V30" i="17"/>
  <c r="W30" i="17" l="1"/>
  <c r="P31" i="17"/>
  <c r="Q31" i="17"/>
  <c r="R31" i="17"/>
  <c r="V31" i="17"/>
  <c r="W31" i="17" l="1"/>
  <c r="P32" i="17"/>
  <c r="Q32" i="17"/>
  <c r="V32" i="17"/>
  <c r="R32" i="17" l="1"/>
  <c r="W32" i="17"/>
  <c r="P33" i="17"/>
  <c r="Q33" i="17"/>
  <c r="V33" i="17"/>
  <c r="R33" i="17" l="1"/>
  <c r="W33" i="17"/>
  <c r="P34" i="17"/>
  <c r="Q34" i="17"/>
  <c r="V34" i="17"/>
  <c r="R34" i="17" l="1"/>
  <c r="W34" i="17"/>
  <c r="P35" i="17"/>
  <c r="Q35" i="17"/>
  <c r="R35" i="17"/>
  <c r="V35" i="17"/>
  <c r="W35" i="17" l="1"/>
  <c r="P36" i="17"/>
  <c r="Q36" i="17"/>
  <c r="R36" i="17"/>
  <c r="V36" i="17"/>
  <c r="W36" i="17" l="1"/>
  <c r="P37" i="17"/>
  <c r="Q37" i="17"/>
  <c r="V37" i="17"/>
  <c r="R37" i="17" l="1"/>
  <c r="W37" i="17"/>
  <c r="P38" i="17"/>
  <c r="Q38" i="17"/>
  <c r="V38" i="17"/>
  <c r="R38" i="17" l="1"/>
  <c r="W38" i="17"/>
  <c r="P39" i="17"/>
  <c r="Q39" i="17"/>
  <c r="R39" i="17"/>
  <c r="V39" i="17"/>
  <c r="W39" i="17" l="1"/>
  <c r="P40" i="17"/>
  <c r="Q40" i="17"/>
  <c r="V40" i="17"/>
  <c r="R40" i="17" l="1"/>
  <c r="W40" i="17"/>
  <c r="P41" i="17"/>
  <c r="Q41" i="17"/>
  <c r="V41" i="17"/>
  <c r="R41" i="17" l="1"/>
  <c r="W41" i="17"/>
  <c r="P42" i="17"/>
  <c r="Q42" i="17"/>
  <c r="V42" i="17"/>
  <c r="R42" i="17" l="1"/>
  <c r="S5" i="17" s="1" a="1"/>
  <c r="W42" i="17"/>
  <c r="P5" i="18" a="1"/>
  <c r="P5" i="18" s="1"/>
  <c r="Q5" i="18" a="1"/>
  <c r="Q5" i="18" s="1"/>
  <c r="V5" i="18"/>
  <c r="R5" i="18" l="1"/>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W5" i="18"/>
  <c r="AI5" i="18"/>
  <c r="P6" i="18"/>
  <c r="Q6" i="18"/>
  <c r="V6" i="18"/>
  <c r="R6" i="18" l="1"/>
  <c r="W6" i="18"/>
  <c r="AI6" i="18"/>
  <c r="P7" i="18"/>
  <c r="Q7" i="18"/>
  <c r="V7" i="18"/>
  <c r="R7" i="18" l="1"/>
  <c r="W7" i="18"/>
  <c r="AI7" i="18"/>
  <c r="P8" i="18"/>
  <c r="Q8" i="18"/>
  <c r="V8" i="18"/>
  <c r="R8" i="18" l="1"/>
  <c r="W8" i="18"/>
  <c r="AI8" i="18"/>
  <c r="P9" i="18"/>
  <c r="Q9" i="18"/>
  <c r="R9" i="18"/>
  <c r="V9" i="18"/>
  <c r="W9" i="18" l="1"/>
  <c r="AI9" i="18"/>
  <c r="P10" i="18"/>
  <c r="Q10" i="18"/>
  <c r="V10" i="18"/>
  <c r="R10" i="18" l="1"/>
  <c r="W10" i="18"/>
  <c r="AI10" i="18"/>
  <c r="P11" i="18"/>
  <c r="Q11" i="18"/>
  <c r="V11" i="18"/>
  <c r="R11" i="18" l="1"/>
  <c r="W11" i="18"/>
  <c r="AI11" i="18"/>
  <c r="P12" i="18"/>
  <c r="Q12" i="18"/>
  <c r="R12" i="18"/>
  <c r="V12" i="18"/>
  <c r="W12" i="18" l="1"/>
  <c r="AI12" i="18"/>
  <c r="P13" i="18"/>
  <c r="Q13" i="18"/>
  <c r="R13" i="18"/>
  <c r="V13" i="18"/>
  <c r="W13" i="18" l="1"/>
  <c r="AI13" i="18"/>
  <c r="P14" i="18"/>
  <c r="Q14" i="18"/>
  <c r="R14" i="18"/>
  <c r="V14" i="18"/>
  <c r="W14" i="18" l="1"/>
  <c r="AI14" i="18"/>
  <c r="P15" i="18"/>
  <c r="Q15" i="18"/>
  <c r="R15" i="18"/>
  <c r="V15" i="18"/>
  <c r="W15" i="18" l="1"/>
  <c r="AI15" i="18"/>
  <c r="P16" i="18"/>
  <c r="Q16" i="18"/>
  <c r="R16" i="18"/>
  <c r="V16" i="18"/>
  <c r="W16" i="18" l="1"/>
  <c r="AI16" i="18"/>
  <c r="P17" i="18"/>
  <c r="Q17" i="18"/>
  <c r="R17" i="18"/>
  <c r="V17" i="18"/>
  <c r="W17" i="18" l="1"/>
  <c r="AI17" i="18"/>
  <c r="P18" i="18"/>
  <c r="Q18" i="18"/>
  <c r="V18" i="18"/>
  <c r="R18" i="18" l="1"/>
  <c r="W18" i="18"/>
  <c r="AI18" i="18"/>
  <c r="P19" i="18"/>
  <c r="Q19" i="18"/>
  <c r="V19" i="18"/>
  <c r="R19" i="18" l="1"/>
  <c r="W19" i="18"/>
  <c r="AI19" i="18"/>
  <c r="P20" i="18"/>
  <c r="Q20" i="18"/>
  <c r="V20" i="18"/>
  <c r="R20" i="18" l="1"/>
  <c r="W20" i="18"/>
  <c r="AI20" i="18"/>
  <c r="P21" i="18"/>
  <c r="Q21" i="18"/>
  <c r="R21" i="18"/>
  <c r="V21" i="18"/>
  <c r="W21" i="18" l="1"/>
  <c r="AI21" i="18"/>
  <c r="P22" i="18"/>
  <c r="Q22" i="18"/>
  <c r="V22" i="18"/>
  <c r="R22" i="18" l="1"/>
  <c r="W22" i="18"/>
  <c r="AI22" i="18"/>
  <c r="P23" i="18"/>
  <c r="Q23" i="18"/>
  <c r="V23" i="18"/>
  <c r="R23" i="18" l="1"/>
  <c r="W23" i="18"/>
  <c r="AI23" i="18"/>
  <c r="P24" i="18"/>
  <c r="Q24" i="18"/>
  <c r="V24" i="18"/>
  <c r="R24" i="18" l="1"/>
  <c r="W24" i="18"/>
  <c r="AI24" i="18"/>
  <c r="P25" i="18"/>
  <c r="Q25" i="18"/>
  <c r="R25" i="18"/>
  <c r="V25" i="18"/>
  <c r="W25" i="18" l="1"/>
  <c r="AI25" i="18"/>
  <c r="P26" i="18"/>
  <c r="Q26" i="18"/>
  <c r="R26" i="18"/>
  <c r="V26" i="18"/>
  <c r="W26" i="18" l="1"/>
  <c r="AI26" i="18"/>
  <c r="P27" i="18"/>
  <c r="Q27" i="18"/>
  <c r="R27" i="18"/>
  <c r="V27" i="18"/>
  <c r="W27" i="18" l="1"/>
  <c r="AI27" i="18"/>
  <c r="P28" i="18"/>
  <c r="Q28" i="18"/>
  <c r="R28" i="18"/>
  <c r="V28" i="18"/>
  <c r="W28" i="18" l="1"/>
  <c r="AI28" i="18"/>
  <c r="P29" i="18"/>
  <c r="Q29" i="18"/>
  <c r="R29" i="18"/>
  <c r="V29" i="18"/>
  <c r="W29" i="18" l="1"/>
  <c r="AI29" i="18"/>
  <c r="P30" i="18"/>
  <c r="Q30" i="18"/>
  <c r="R30" i="18"/>
  <c r="V30" i="18"/>
  <c r="W30" i="18" l="1"/>
  <c r="AI30" i="18"/>
  <c r="P31" i="18"/>
  <c r="Q31" i="18"/>
  <c r="R31" i="18"/>
  <c r="V31" i="18"/>
  <c r="W31" i="18" l="1"/>
  <c r="AI31" i="18"/>
  <c r="P32" i="18"/>
  <c r="Q32" i="18"/>
  <c r="V32" i="18"/>
  <c r="R32" i="18" l="1"/>
  <c r="W32" i="18"/>
  <c r="AI32" i="18"/>
  <c r="P33" i="18"/>
  <c r="Q33" i="18"/>
  <c r="V33" i="18"/>
  <c r="R33" i="18" l="1"/>
  <c r="W33" i="18"/>
  <c r="AI33" i="18"/>
  <c r="P34" i="18"/>
  <c r="Q34" i="18"/>
  <c r="V34" i="18"/>
  <c r="R34" i="18" l="1"/>
  <c r="W34" i="18"/>
  <c r="AI34" i="18"/>
  <c r="P35" i="18"/>
  <c r="Q35" i="18"/>
  <c r="V35" i="18"/>
  <c r="R35" i="18" l="1"/>
  <c r="W35" i="18"/>
  <c r="AI35" i="18"/>
  <c r="P36" i="18"/>
  <c r="Q36" i="18"/>
  <c r="R36" i="18"/>
  <c r="V36" i="18"/>
  <c r="W36" i="18" l="1"/>
  <c r="AI36" i="18"/>
  <c r="P37" i="18"/>
  <c r="Q37" i="18"/>
  <c r="V37" i="18"/>
  <c r="R37" i="18" l="1"/>
  <c r="W37" i="18"/>
  <c r="AI37" i="18"/>
  <c r="P38" i="18"/>
  <c r="Q38" i="18"/>
  <c r="R38" i="18"/>
  <c r="V38" i="18"/>
  <c r="W38" i="18" l="1"/>
  <c r="AI38" i="18"/>
  <c r="P39" i="18"/>
  <c r="Q39" i="18"/>
  <c r="R39" i="18"/>
  <c r="V39" i="18"/>
  <c r="W39" i="18" l="1"/>
  <c r="AI39" i="18"/>
  <c r="P40" i="18"/>
  <c r="Q40" i="18"/>
  <c r="V40" i="18"/>
  <c r="R40" i="18" l="1"/>
  <c r="W40" i="18"/>
  <c r="AI40" i="18"/>
  <c r="P41" i="18"/>
  <c r="Q41" i="18"/>
  <c r="R41" i="18" s="1"/>
  <c r="V41" i="18"/>
  <c r="W41" i="18" l="1"/>
  <c r="AI41" i="18"/>
  <c r="P42" i="18"/>
  <c r="Q42" i="18"/>
  <c r="R42" i="18"/>
  <c r="S5" i="18" s="1" a="1"/>
  <c r="S42" i="18" s="1"/>
  <c r="V42" i="18"/>
  <c r="W42" i="18" l="1"/>
  <c r="S5" i="18"/>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AI42" i="18"/>
  <c r="P5" i="19" a="1"/>
  <c r="P5" i="19" s="1"/>
  <c r="Q5" i="19" a="1"/>
  <c r="Q5" i="19" s="1"/>
  <c r="V5" i="19"/>
  <c r="R5" i="19" l="1"/>
  <c r="W5" i="19"/>
  <c r="P6" i="19"/>
  <c r="Q6" i="19"/>
  <c r="V6" i="19"/>
  <c r="R6" i="19" l="1"/>
  <c r="W6" i="19"/>
  <c r="P7" i="19"/>
  <c r="Q7" i="19"/>
  <c r="R7" i="19"/>
  <c r="V7" i="19"/>
  <c r="W7" i="19" l="1"/>
  <c r="P8" i="19"/>
  <c r="Q8" i="19"/>
  <c r="R8" i="19"/>
  <c r="V8" i="19"/>
  <c r="W8" i="19" l="1"/>
  <c r="P9" i="19"/>
  <c r="Q9" i="19"/>
  <c r="V9" i="19"/>
  <c r="R9" i="19" l="1"/>
  <c r="W9" i="19"/>
  <c r="P10" i="19"/>
  <c r="Q10" i="19"/>
  <c r="V10" i="19"/>
  <c r="R10" i="19" l="1"/>
  <c r="W10" i="19"/>
  <c r="P11" i="19"/>
  <c r="Q11" i="19"/>
  <c r="V11" i="19"/>
  <c r="R11" i="19" l="1"/>
  <c r="W11" i="19"/>
  <c r="P12" i="19"/>
  <c r="Q12" i="19"/>
  <c r="R12" i="19"/>
  <c r="V12" i="19"/>
  <c r="W12" i="19" l="1"/>
  <c r="P13" i="19"/>
  <c r="Q13" i="19"/>
  <c r="V13" i="19"/>
  <c r="R13" i="19" l="1"/>
  <c r="W13" i="19"/>
  <c r="P14" i="19"/>
  <c r="Q14" i="19"/>
  <c r="V14" i="19"/>
  <c r="R14" i="19" l="1"/>
  <c r="W14" i="19"/>
  <c r="P15" i="19"/>
  <c r="Q15" i="19"/>
  <c r="V15" i="19"/>
  <c r="R15" i="19" l="1"/>
  <c r="W15" i="19"/>
  <c r="P16" i="19"/>
  <c r="Q16" i="19"/>
  <c r="R16" i="19"/>
  <c r="V16" i="19"/>
  <c r="W16" i="19" l="1"/>
  <c r="P17" i="19"/>
  <c r="Q17" i="19"/>
  <c r="R17" i="19"/>
  <c r="V17" i="19"/>
  <c r="W17" i="19" l="1"/>
  <c r="P18" i="19"/>
  <c r="Q18" i="19"/>
  <c r="R18" i="19"/>
  <c r="V18" i="19"/>
  <c r="W18" i="19" l="1"/>
  <c r="P19" i="19"/>
  <c r="Q19" i="19"/>
  <c r="V19" i="19"/>
  <c r="R19" i="19" l="1"/>
  <c r="W19" i="19"/>
  <c r="P20" i="19"/>
  <c r="Q20" i="19"/>
  <c r="V20" i="19"/>
  <c r="R20" i="19" l="1"/>
  <c r="W20" i="19"/>
  <c r="P21" i="19"/>
  <c r="Q21" i="19"/>
  <c r="R21" i="19"/>
  <c r="V21" i="19"/>
  <c r="W21" i="19" l="1"/>
  <c r="P22" i="19"/>
  <c r="Q22" i="19"/>
  <c r="V22" i="19"/>
  <c r="R22" i="19" l="1"/>
  <c r="W22" i="19"/>
  <c r="P23" i="19"/>
  <c r="Q23" i="19"/>
  <c r="V23" i="19"/>
  <c r="R23" i="19" l="1"/>
  <c r="W23" i="19"/>
  <c r="P24" i="19"/>
  <c r="Q24" i="19"/>
  <c r="V24" i="19"/>
  <c r="R24" i="19" l="1"/>
  <c r="W24" i="19"/>
  <c r="P25" i="19"/>
  <c r="Q25" i="19"/>
  <c r="V25" i="19"/>
  <c r="R25" i="19" l="1"/>
  <c r="W25" i="19"/>
  <c r="P26" i="19"/>
  <c r="Q26" i="19"/>
  <c r="V26" i="19"/>
  <c r="R26" i="19" l="1"/>
  <c r="W26" i="19"/>
  <c r="P27" i="19"/>
  <c r="Q27" i="19"/>
  <c r="V27" i="19"/>
  <c r="R27" i="19" l="1"/>
  <c r="W27" i="19"/>
  <c r="P28" i="19"/>
  <c r="Q28" i="19"/>
  <c r="V28" i="19"/>
  <c r="R28" i="19" l="1"/>
  <c r="W28" i="19"/>
  <c r="P29" i="19"/>
  <c r="Q29" i="19"/>
  <c r="R29" i="19"/>
  <c r="V29" i="19"/>
  <c r="W29" i="19" l="1"/>
  <c r="P30" i="19"/>
  <c r="Q30" i="19"/>
  <c r="V30" i="19"/>
  <c r="R30" i="19" l="1"/>
  <c r="W30" i="19"/>
  <c r="P31" i="19"/>
  <c r="Q31" i="19"/>
  <c r="V31" i="19"/>
  <c r="R31" i="19" l="1"/>
  <c r="W31" i="19"/>
  <c r="P32" i="19"/>
  <c r="Q32" i="19"/>
  <c r="R32" i="19"/>
  <c r="V32" i="19"/>
  <c r="W32" i="19" l="1"/>
  <c r="P33" i="19"/>
  <c r="Q33" i="19"/>
  <c r="R33" i="19"/>
  <c r="V33" i="19"/>
  <c r="W33" i="19" l="1"/>
  <c r="P34" i="19"/>
  <c r="Q34" i="19"/>
  <c r="R34" i="19"/>
  <c r="V34" i="19"/>
  <c r="W34" i="19" l="1"/>
  <c r="P35" i="19"/>
  <c r="Q35" i="19"/>
  <c r="V35" i="19"/>
  <c r="R35" i="19" l="1"/>
  <c r="W35" i="19"/>
  <c r="P36" i="19"/>
  <c r="Q36" i="19"/>
  <c r="V36" i="19"/>
  <c r="R36" i="19" l="1"/>
  <c r="W36" i="19"/>
  <c r="P37" i="19"/>
  <c r="Q37" i="19"/>
  <c r="V37" i="19"/>
  <c r="R37" i="19" l="1"/>
  <c r="W37" i="19"/>
  <c r="P38" i="19"/>
  <c r="Q38" i="19"/>
  <c r="V38" i="19"/>
  <c r="R38" i="19" l="1"/>
  <c r="W38" i="19"/>
  <c r="P39" i="19"/>
  <c r="Q39" i="19"/>
  <c r="V39" i="19"/>
  <c r="R39" i="19" l="1"/>
  <c r="W39" i="19"/>
  <c r="P40" i="19"/>
  <c r="Q40" i="19"/>
  <c r="V40" i="19"/>
  <c r="R40" i="19" l="1"/>
  <c r="W40" i="19"/>
  <c r="P41" i="19"/>
  <c r="Q41" i="19"/>
  <c r="V41" i="19"/>
  <c r="R41" i="19" l="1"/>
  <c r="W41" i="19"/>
  <c r="P42" i="19"/>
  <c r="Q42" i="19"/>
  <c r="V42" i="19"/>
  <c r="R42" i="19" l="1"/>
  <c r="S5" i="19" s="1" a="1"/>
  <c r="S12" i="19" s="1"/>
  <c r="W42" i="19"/>
  <c r="N5" i="28"/>
  <c r="T5" i="28"/>
  <c r="X5" i="28" s="1"/>
  <c r="S35" i="19" l="1"/>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T6" i="28"/>
  <c r="X6" i="28" s="1"/>
  <c r="N7" i="28"/>
  <c r="O7" i="28" s="1"/>
  <c r="T7" i="28"/>
  <c r="X7" i="28" s="1"/>
  <c r="N8" i="28" l="1"/>
  <c r="O8" i="28" s="1"/>
  <c r="T8" i="28"/>
  <c r="X8" i="28" s="1"/>
  <c r="N9" i="28"/>
  <c r="O9" i="28" s="1"/>
  <c r="T9" i="28"/>
  <c r="X9" i="28" s="1"/>
  <c r="N10" i="28" l="1"/>
  <c r="O10" i="28" s="1"/>
  <c r="T10" i="28"/>
  <c r="X10" i="28" s="1"/>
  <c r="N11" i="28"/>
  <c r="T11" i="28"/>
  <c r="X11" i="28" s="1"/>
  <c r="N12" i="28"/>
  <c r="T12" i="28"/>
  <c r="X12" i="28" s="1"/>
  <c r="O11" i="28" l="1"/>
  <c r="O12" i="28"/>
  <c r="N13" i="28"/>
  <c r="O13" i="28" s="1"/>
  <c r="T13" i="28"/>
  <c r="X13" i="28" s="1"/>
  <c r="N14" i="28" l="1"/>
  <c r="O14" i="28" s="1"/>
  <c r="T14" i="28"/>
  <c r="X14" i="28" s="1"/>
  <c r="N15" i="28" l="1"/>
  <c r="O15" i="28" s="1"/>
  <c r="T15" i="28"/>
  <c r="X15" i="28" s="1"/>
  <c r="N16" i="28" l="1"/>
  <c r="O16" i="28" s="1"/>
  <c r="T16" i="28"/>
  <c r="X16" i="28" s="1"/>
  <c r="N17" i="28" l="1"/>
  <c r="O17" i="28" s="1"/>
  <c r="T17" i="28"/>
  <c r="X17" i="28" s="1"/>
  <c r="N18" i="28" l="1"/>
  <c r="O18" i="28" s="1"/>
  <c r="T18" i="28"/>
  <c r="X18" i="28" s="1"/>
  <c r="N19" i="28" l="1"/>
  <c r="O19" i="28" s="1"/>
  <c r="T19" i="28"/>
  <c r="X19" i="28" s="1"/>
  <c r="N20" i="28" l="1"/>
  <c r="O20" i="28" s="1"/>
  <c r="T20" i="28"/>
  <c r="X20" i="28" s="1"/>
  <c r="N21" i="28" l="1"/>
  <c r="O21" i="28" s="1"/>
  <c r="T21" i="28"/>
  <c r="X21" i="28" s="1"/>
  <c r="N22" i="28" l="1"/>
  <c r="O22" i="28" s="1"/>
  <c r="T22" i="28"/>
  <c r="X22" i="28" s="1"/>
  <c r="N23" i="28" l="1"/>
  <c r="O23" i="28" s="1"/>
  <c r="T23" i="28"/>
  <c r="X23" i="28" s="1"/>
  <c r="N24" i="28" l="1"/>
  <c r="O24" i="28" s="1"/>
  <c r="T24" i="28"/>
  <c r="X24" i="28" s="1"/>
  <c r="N25" i="28" l="1"/>
  <c r="O25" i="28" s="1"/>
  <c r="T25" i="28"/>
  <c r="X25" i="28" s="1"/>
  <c r="N26" i="28" l="1"/>
  <c r="O26" i="28" s="1"/>
  <c r="T26" i="28"/>
  <c r="X26" i="28" s="1"/>
  <c r="N27" i="28" l="1"/>
  <c r="O27" i="28" s="1"/>
  <c r="T27" i="28"/>
  <c r="X27" i="28" s="1"/>
  <c r="N28" i="28" l="1"/>
  <c r="O28" i="28" s="1"/>
  <c r="T28" i="28"/>
  <c r="X28" i="28" s="1"/>
  <c r="N29" i="28" l="1"/>
  <c r="O29" i="28" s="1"/>
  <c r="T29" i="28"/>
  <c r="X29" i="28" s="1"/>
  <c r="N30" i="28" l="1"/>
  <c r="O30" i="28" s="1"/>
  <c r="T30" i="28"/>
  <c r="X30" i="28" s="1"/>
  <c r="N31" i="28" l="1"/>
  <c r="O31" i="28" s="1"/>
  <c r="T31" i="28"/>
  <c r="X31" i="28" s="1"/>
  <c r="N32" i="28" l="1"/>
  <c r="O32" i="28" s="1"/>
  <c r="T32" i="28"/>
  <c r="X32" i="28" s="1"/>
  <c r="N33" i="28" l="1"/>
  <c r="O33" i="28" s="1"/>
  <c r="T33" i="28"/>
  <c r="X33" i="28" s="1"/>
  <c r="N34" i="28" l="1"/>
  <c r="O34" i="28" s="1"/>
  <c r="T34" i="28"/>
  <c r="X34" i="28" s="1"/>
  <c r="N35" i="28" l="1"/>
  <c r="O35" i="28" s="1"/>
  <c r="T35" i="28"/>
  <c r="X35" i="28" s="1"/>
  <c r="N36" i="28" l="1"/>
  <c r="T36" i="28"/>
  <c r="X36" i="28" s="1"/>
  <c r="O36" i="28" l="1"/>
  <c r="N37" i="28"/>
  <c r="O37" i="28" s="1"/>
  <c r="T37" i="28"/>
  <c r="X37" i="28" s="1"/>
  <c r="N38" i="28" l="1"/>
  <c r="O38" i="28" s="1"/>
  <c r="T38" i="28"/>
  <c r="X38" i="28" s="1"/>
  <c r="N39" i="28" l="1"/>
  <c r="O39" i="28" s="1"/>
  <c r="T39" i="28"/>
  <c r="X39" i="28" s="1"/>
  <c r="N40" i="28" l="1"/>
  <c r="O40" i="28" s="1"/>
  <c r="T40" i="28"/>
  <c r="X40" i="28" s="1"/>
  <c r="N50" i="28" l="1"/>
  <c r="T50" i="28"/>
  <c r="N51" i="28" l="1"/>
  <c r="T51" i="28"/>
  <c r="N52" i="28" l="1"/>
  <c r="T52" i="28"/>
  <c r="N53" i="28" l="1"/>
  <c r="T53" i="28"/>
  <c r="N54" i="28" l="1"/>
  <c r="T54" i="28"/>
  <c r="N55" i="28" l="1"/>
  <c r="O50" i="28" s="1" a="1"/>
  <c r="T55" i="28"/>
  <c r="X50" i="28" s="1" a="1"/>
  <c r="O50" i="28" l="1"/>
  <c r="O51" i="28"/>
  <c r="O52" i="28"/>
  <c r="O53" i="28"/>
  <c r="O54" i="28"/>
  <c r="X50" i="28"/>
  <c r="X51" i="28"/>
  <c r="X52" i="28"/>
  <c r="X53" i="28"/>
  <c r="X54" i="28"/>
  <c r="X55" i="28"/>
  <c r="O55" i="28"/>
  <c r="Y52" i="28"/>
  <c r="Y51" i="28"/>
  <c r="Y55" i="28"/>
  <c r="Y54" i="28"/>
  <c r="Y50" i="28"/>
  <c r="Y53" i="28"/>
  <c r="J8" i="67" l="1"/>
  <c r="E5" i="6"/>
  <c r="D15" i="67" l="1"/>
  <c r="B1" i="67"/>
  <c r="F5" i="6"/>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9" i="49"/>
  <c r="M9" i="49" s="1"/>
  <c r="J25" i="49"/>
  <c r="M25" i="49" s="1"/>
  <c r="J17" i="49"/>
  <c r="M17" i="49" s="1"/>
  <c r="J23" i="49"/>
  <c r="M23" i="49" s="1"/>
  <c r="J18" i="49"/>
  <c r="M18" i="49" s="1"/>
  <c r="J13" i="49"/>
  <c r="M13" i="49" s="1"/>
  <c r="J4" i="49"/>
  <c r="M4" i="49" s="1"/>
  <c r="J20" i="49"/>
  <c r="M20" i="49" s="1"/>
  <c r="J36" i="49"/>
  <c r="J22" i="49"/>
  <c r="M22" i="49" s="1"/>
  <c r="J28" i="49"/>
  <c r="M28" i="49" s="1"/>
  <c r="J39" i="49"/>
  <c r="J15" i="49"/>
  <c r="M15" i="49" s="1"/>
  <c r="J31" i="49"/>
  <c r="J34" i="49"/>
  <c r="J3" i="49"/>
  <c r="M3" i="49" s="1"/>
  <c r="J35" i="49"/>
  <c r="J30" i="49"/>
  <c r="J10" i="49"/>
  <c r="M10" i="49" s="1"/>
  <c r="J26" i="49"/>
  <c r="M26" i="49" s="1"/>
  <c r="J29" i="49"/>
  <c r="J24" i="49"/>
  <c r="M24" i="49" s="1"/>
  <c r="J5" i="49"/>
  <c r="M5" i="49" s="1"/>
  <c r="J21" i="49"/>
  <c r="M21" i="49" s="1"/>
  <c r="J37" i="49"/>
  <c r="J6" i="49"/>
  <c r="M6" i="49" s="1"/>
  <c r="J12" i="49"/>
  <c r="M12" i="49" s="1"/>
  <c r="J7" i="49"/>
  <c r="M7" i="49" s="1"/>
  <c r="J19" i="49"/>
  <c r="M19" i="49" s="1"/>
  <c r="J16" i="49"/>
  <c r="M16" i="49" s="1"/>
  <c r="J32" i="49"/>
  <c r="J33" i="49"/>
  <c r="J14" i="49"/>
  <c r="M14" i="49" s="1"/>
  <c r="J11" i="49"/>
  <c r="M11" i="49" s="1"/>
  <c r="J27" i="49"/>
  <c r="M27" i="49" s="1"/>
  <c r="J38" i="49"/>
  <c r="J8" i="49"/>
  <c r="M8" i="49" s="1"/>
  <c r="K24" i="49"/>
  <c r="K22" i="49"/>
  <c r="K10" i="49"/>
  <c r="K5" i="49"/>
  <c r="K18" i="49"/>
  <c r="K31" i="49"/>
  <c r="K3" i="49"/>
  <c r="K16" i="49"/>
  <c r="K35" i="49"/>
  <c r="K13" i="49"/>
  <c r="K4" i="49"/>
  <c r="K20" i="49"/>
  <c r="K28" i="49"/>
  <c r="K36" i="49"/>
  <c r="K11" i="49"/>
  <c r="K32" i="49"/>
  <c r="K30" i="49"/>
  <c r="K39" i="49"/>
  <c r="K25" i="49"/>
  <c r="K7" i="49"/>
  <c r="K26" i="49"/>
  <c r="J2" i="49"/>
  <c r="K9" i="49"/>
  <c r="K38" i="49"/>
  <c r="K6" i="49"/>
  <c r="K27" i="49"/>
  <c r="K21" i="49"/>
  <c r="K34" i="49"/>
  <c r="K2" i="49"/>
  <c r="K33" i="49"/>
  <c r="K19" i="49"/>
  <c r="K12" i="49"/>
  <c r="K29" i="49"/>
  <c r="K14" i="49"/>
  <c r="K23" i="49"/>
  <c r="K17" i="49"/>
  <c r="K37" i="49"/>
  <c r="K15" i="49"/>
  <c r="K8" i="49"/>
  <c r="C2" i="34" l="1"/>
  <c r="C3" i="34"/>
  <c r="C4" i="34"/>
  <c r="D3" i="34"/>
  <c r="D4" i="34"/>
  <c r="D2" i="34"/>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8" i="29"/>
  <c r="F12" i="29"/>
  <c r="F40" i="28"/>
  <c r="F10" i="30"/>
  <c r="E4" i="34"/>
  <c r="F34" i="28"/>
  <c r="F8" i="28"/>
  <c r="F11" i="29"/>
  <c r="F28" i="28"/>
  <c r="E3" i="34"/>
  <c r="F10" i="29"/>
  <c r="F9" i="29"/>
  <c r="F8" i="30"/>
  <c r="F30" i="28"/>
  <c r="F19" i="28"/>
  <c r="F13" i="28"/>
  <c r="F23" i="28"/>
  <c r="F13" i="29"/>
  <c r="F21" i="28"/>
  <c r="F7" i="30"/>
  <c r="F27" i="28"/>
  <c r="F24" i="28"/>
  <c r="F22" i="28"/>
  <c r="F5" i="28"/>
  <c r="F5" i="30"/>
  <c r="F14" i="28"/>
  <c r="F15" i="29"/>
  <c r="F6" i="28"/>
  <c r="F32" i="28"/>
  <c r="F39" i="28"/>
  <c r="F7" i="28"/>
  <c r="F38" i="28"/>
  <c r="F31" i="28"/>
  <c r="F25" i="28"/>
  <c r="F37" i="28"/>
  <c r="F20" i="28"/>
  <c r="F17" i="28"/>
  <c r="F16" i="28"/>
  <c r="F18" i="28"/>
  <c r="F7" i="29"/>
  <c r="F36" i="28"/>
  <c r="F9" i="28"/>
  <c r="F5" i="29"/>
  <c r="F9" i="30"/>
  <c r="F6" i="29"/>
  <c r="F29" i="28"/>
  <c r="F35" i="28"/>
  <c r="F12" i="28"/>
  <c r="D42" i="28"/>
  <c r="F10" i="28"/>
  <c r="F26" i="28"/>
  <c r="F14" i="29"/>
  <c r="F33" i="28"/>
  <c r="F15" i="28"/>
  <c r="F11" i="30"/>
  <c r="F11" i="28"/>
  <c r="F6" i="30"/>
  <c r="Y6" i="30"/>
  <c r="Y8" i="29"/>
  <c r="Y7" i="29"/>
  <c r="Y12" i="29"/>
  <c r="Y8" i="30"/>
  <c r="Y14" i="29"/>
  <c r="Y11" i="29"/>
  <c r="Y6" i="29"/>
  <c r="Y9" i="30"/>
  <c r="Y10" i="29"/>
  <c r="Y13" i="29"/>
  <c r="Y5" i="30"/>
  <c r="Y11" i="30"/>
  <c r="Y5" i="29"/>
  <c r="Y10" i="30"/>
  <c r="Y7" i="30"/>
  <c r="Y9" i="29"/>
  <c r="Y15" i="29"/>
  <c r="E2" i="34"/>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E42" i="28"/>
  <c r="G5" i="28"/>
  <c r="G25" i="28"/>
  <c r="F22" i="32"/>
  <c r="G11" i="29"/>
  <c r="G19" i="28"/>
  <c r="G8" i="28"/>
  <c r="G8" i="29"/>
  <c r="G22" i="28"/>
  <c r="G13" i="29"/>
  <c r="G7" i="29"/>
  <c r="F11" i="32"/>
  <c r="F27" i="32"/>
  <c r="G26" i="28"/>
  <c r="F16" i="31"/>
  <c r="F22" i="31"/>
  <c r="G33" i="28"/>
  <c r="G39" i="28"/>
  <c r="G23" i="28"/>
  <c r="G11" i="28"/>
  <c r="G14" i="29"/>
  <c r="F19" i="32"/>
  <c r="G40" i="28"/>
  <c r="G32" i="28"/>
  <c r="G7" i="30"/>
  <c r="G6" i="28"/>
  <c r="G9" i="29"/>
  <c r="G5" i="29"/>
  <c r="G6" i="30"/>
  <c r="F42" i="28"/>
  <c r="G11" i="30"/>
  <c r="G21" i="28"/>
  <c r="G7" i="28"/>
  <c r="D43" i="28"/>
  <c r="G28" i="28"/>
  <c r="G9" i="28"/>
  <c r="G9" i="30"/>
  <c r="F35" i="32"/>
  <c r="G12" i="28"/>
  <c r="F30" i="32"/>
  <c r="F38" i="31"/>
  <c r="F30" i="31"/>
  <c r="F35" i="31"/>
  <c r="G18" i="28"/>
  <c r="G8" i="30"/>
  <c r="G10" i="30"/>
  <c r="F32" i="31"/>
  <c r="F38" i="32"/>
  <c r="G20" i="28"/>
  <c r="G5" i="30"/>
  <c r="G13" i="28"/>
  <c r="F19" i="31"/>
  <c r="G16" i="28"/>
  <c r="G27" i="28"/>
  <c r="G6" i="29"/>
  <c r="G15" i="29"/>
  <c r="G37" i="28"/>
  <c r="G34" i="28"/>
  <c r="G12" i="29"/>
  <c r="G38" i="28"/>
  <c r="G17" i="28"/>
  <c r="G14" i="28"/>
  <c r="G10" i="28"/>
  <c r="F27" i="31"/>
  <c r="F24" i="31"/>
  <c r="G10" i="29"/>
  <c r="G24" i="28"/>
  <c r="G31" i="28"/>
  <c r="G30" i="28"/>
  <c r="G29" i="28"/>
  <c r="G35" i="28"/>
  <c r="G15" i="28"/>
  <c r="G36" i="28"/>
  <c r="Y27" i="28"/>
  <c r="Y34" i="28"/>
  <c r="Y30" i="28"/>
  <c r="Y14" i="28"/>
  <c r="Y22" i="28"/>
  <c r="Y25" i="28"/>
  <c r="Y32" i="28"/>
  <c r="Y37" i="28"/>
  <c r="Y11" i="28"/>
  <c r="Y18" i="28"/>
  <c r="Y10" i="28"/>
  <c r="Y20" i="28"/>
  <c r="Y35" i="28"/>
  <c r="Y21" i="28"/>
  <c r="Y38" i="28"/>
  <c r="Y26" i="28"/>
  <c r="Y36" i="28"/>
  <c r="Y7" i="28"/>
  <c r="Y8" i="28"/>
  <c r="Y23" i="28"/>
  <c r="Y12" i="28"/>
  <c r="Y29" i="28"/>
  <c r="Y39" i="28"/>
  <c r="Y5" i="28"/>
  <c r="Y31" i="28"/>
  <c r="Y19" i="28"/>
  <c r="Y28" i="28"/>
  <c r="Y24" i="28"/>
  <c r="Y16" i="28"/>
  <c r="Y9" i="28"/>
  <c r="Y6" i="28"/>
  <c r="Y13" i="28"/>
  <c r="Y15" i="28"/>
  <c r="Y40" i="28"/>
  <c r="Y33" i="28"/>
  <c r="Y17" i="28"/>
  <c r="F8" i="48" l="1"/>
  <c r="F16" i="48"/>
  <c r="F35" i="48"/>
  <c r="F32" i="48"/>
  <c r="F27" i="48"/>
  <c r="F24" i="48"/>
  <c r="F19" i="48"/>
  <c r="F24" i="47"/>
  <c r="F16" i="47"/>
  <c r="F32" i="47"/>
  <c r="F35" i="47"/>
  <c r="F8" i="47"/>
  <c r="F19" i="47"/>
  <c r="F27" i="47"/>
  <c r="E43" i="28"/>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F15" i="32"/>
  <c r="G19" i="31"/>
  <c r="F36" i="32"/>
  <c r="F10" i="32"/>
  <c r="G30" i="31"/>
  <c r="F29" i="31"/>
  <c r="F10" i="31"/>
  <c r="F11" i="31"/>
  <c r="G24" i="31"/>
  <c r="F39" i="32"/>
  <c r="F28" i="32"/>
  <c r="F12" i="31"/>
  <c r="F14" i="31"/>
  <c r="F31" i="31"/>
  <c r="F42" i="31"/>
  <c r="F7" i="31"/>
  <c r="G11" i="32"/>
  <c r="F20" i="31"/>
  <c r="G35" i="31"/>
  <c r="F24" i="32"/>
  <c r="F13" i="31"/>
  <c r="G42" i="28"/>
  <c r="F14" i="32"/>
  <c r="G32" i="31"/>
  <c r="F23" i="32"/>
  <c r="F9" i="31"/>
  <c r="F37" i="32"/>
  <c r="F36" i="31"/>
  <c r="F23" i="31"/>
  <c r="F26" i="32"/>
  <c r="F42" i="32"/>
  <c r="F31" i="32"/>
  <c r="G30" i="32"/>
  <c r="F15" i="31"/>
  <c r="F34" i="31"/>
  <c r="F41" i="31"/>
  <c r="G38" i="32"/>
  <c r="F16" i="32"/>
  <c r="F8" i="32"/>
  <c r="F39" i="31"/>
  <c r="F8" i="31"/>
  <c r="G22" i="32"/>
  <c r="F20" i="32"/>
  <c r="F17" i="32"/>
  <c r="G35" i="32"/>
  <c r="F6" i="31"/>
  <c r="G22" i="31"/>
  <c r="G19" i="32"/>
  <c r="G27" i="32"/>
  <c r="D44" i="28"/>
  <c r="F40" i="31"/>
  <c r="F6" i="32"/>
  <c r="F13" i="32"/>
  <c r="F28" i="31"/>
  <c r="F21" i="31"/>
  <c r="F32" i="32"/>
  <c r="G27" i="31"/>
  <c r="F41" i="32"/>
  <c r="F40" i="32"/>
  <c r="F7" i="32"/>
  <c r="F9" i="32"/>
  <c r="F37" i="31"/>
  <c r="F21" i="32"/>
  <c r="F25" i="32"/>
  <c r="G16" i="31"/>
  <c r="F29" i="32"/>
  <c r="F34" i="32"/>
  <c r="F33" i="32"/>
  <c r="F12" i="32"/>
  <c r="F33" i="31"/>
  <c r="F26" i="31"/>
  <c r="F17" i="31"/>
  <c r="G38" i="31"/>
  <c r="F25" i="31"/>
  <c r="F18" i="31"/>
  <c r="F18" i="32"/>
  <c r="F43" i="28"/>
  <c r="AC22" i="31"/>
  <c r="AC24" i="31"/>
  <c r="AC35" i="31"/>
  <c r="AC27" i="32"/>
  <c r="AC19" i="32"/>
  <c r="AC27" i="31"/>
  <c r="AC38" i="32"/>
  <c r="AC30" i="31"/>
  <c r="AC38" i="31"/>
  <c r="AC30" i="32"/>
  <c r="AC16" i="31"/>
  <c r="AC22" i="32"/>
  <c r="AC32" i="31"/>
  <c r="AC11" i="32"/>
  <c r="AC19" i="31"/>
  <c r="AC35" i="32"/>
  <c r="F18" i="48" l="1"/>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E44" i="28"/>
  <c r="G17" i="32"/>
  <c r="G23" i="31"/>
  <c r="D45" i="28"/>
  <c r="G16" i="32"/>
  <c r="G10" i="32"/>
  <c r="G18" i="32"/>
  <c r="G31" i="32"/>
  <c r="G42" i="31"/>
  <c r="G21" i="31"/>
  <c r="G36" i="31"/>
  <c r="G28" i="31"/>
  <c r="G7" i="31"/>
  <c r="G10" i="31"/>
  <c r="G39" i="31"/>
  <c r="G42" i="32"/>
  <c r="G9" i="32"/>
  <c r="G8" i="31"/>
  <c r="G36" i="32"/>
  <c r="G40" i="32"/>
  <c r="G29" i="32"/>
  <c r="G20" i="32"/>
  <c r="G23" i="32"/>
  <c r="G17" i="31"/>
  <c r="G29" i="31"/>
  <c r="G6" i="32"/>
  <c r="G21" i="32"/>
  <c r="G12" i="31"/>
  <c r="G8" i="32"/>
  <c r="G12" i="32"/>
  <c r="G41" i="31"/>
  <c r="G14" i="32"/>
  <c r="G24" i="32"/>
  <c r="F44" i="28"/>
  <c r="G25" i="32"/>
  <c r="G15" i="32"/>
  <c r="G32" i="32"/>
  <c r="G20" i="31"/>
  <c r="G34" i="31"/>
  <c r="G9" i="31"/>
  <c r="G14" i="31"/>
  <c r="G39" i="32"/>
  <c r="G26" i="31"/>
  <c r="G15" i="31"/>
  <c r="G33" i="32"/>
  <c r="G31" i="31"/>
  <c r="G7" i="32"/>
  <c r="G26" i="32"/>
  <c r="G25" i="31"/>
  <c r="G37" i="31"/>
  <c r="G18" i="31"/>
  <c r="G43" i="28"/>
  <c r="G41" i="32"/>
  <c r="G13" i="32"/>
  <c r="G33" i="31"/>
  <c r="G37" i="32"/>
  <c r="G34" i="32"/>
  <c r="G13" i="31"/>
  <c r="G6" i="31"/>
  <c r="G11" i="31"/>
  <c r="G28" i="32"/>
  <c r="G40" i="31"/>
  <c r="AC41" i="31"/>
  <c r="AC36" i="32"/>
  <c r="AC9" i="31"/>
  <c r="AC15" i="32"/>
  <c r="AC33" i="31"/>
  <c r="AC33" i="32"/>
  <c r="AC29" i="32"/>
  <c r="AC12" i="32"/>
  <c r="AC23" i="32"/>
  <c r="AC7" i="31"/>
  <c r="AC21" i="31"/>
  <c r="AC39" i="32"/>
  <c r="AC42" i="32"/>
  <c r="AC41" i="32"/>
  <c r="AC8" i="31"/>
  <c r="AC26" i="32"/>
  <c r="AC15" i="31"/>
  <c r="AC37" i="31"/>
  <c r="AC25" i="32"/>
  <c r="AC11" i="31"/>
  <c r="AC25" i="31"/>
  <c r="AC7" i="32"/>
  <c r="AC17" i="32"/>
  <c r="AC39" i="31"/>
  <c r="AC16" i="32"/>
  <c r="AC32" i="32"/>
  <c r="AC20" i="32"/>
  <c r="AC34" i="32"/>
  <c r="AC10" i="32"/>
  <c r="AC10" i="31"/>
  <c r="AC26" i="31"/>
  <c r="AC42" i="31"/>
  <c r="AC6" i="31"/>
  <c r="AC14" i="32"/>
  <c r="AC6" i="32"/>
  <c r="AC13" i="32"/>
  <c r="AC37" i="32"/>
  <c r="AC12" i="31"/>
  <c r="AC29" i="31"/>
  <c r="AC13" i="31"/>
  <c r="AC14" i="31"/>
  <c r="AC18" i="31"/>
  <c r="AC31" i="31"/>
  <c r="AC20" i="31"/>
  <c r="AC9" i="32"/>
  <c r="AC28" i="32"/>
  <c r="AC8" i="32"/>
  <c r="AC40" i="31"/>
  <c r="AC36" i="31"/>
  <c r="AC34" i="31"/>
  <c r="AC28" i="31"/>
  <c r="AC18" i="32"/>
  <c r="AC21" i="32"/>
  <c r="AC40" i="32"/>
  <c r="AC24" i="32"/>
  <c r="AC23" i="31"/>
  <c r="AC17" i="31"/>
  <c r="AC31" i="32"/>
  <c r="E45" i="28" l="1"/>
  <c r="G44" i="28"/>
  <c r="F45" i="28"/>
  <c r="D46" i="28"/>
  <c r="E46" i="28" l="1"/>
  <c r="D47" i="28"/>
  <c r="F46" i="28"/>
  <c r="G45" i="28"/>
  <c r="E47" i="28" l="1"/>
  <c r="F47" i="28"/>
  <c r="G46" i="28"/>
  <c r="D48" i="28"/>
  <c r="E48" i="28" l="1"/>
  <c r="D49" i="28"/>
  <c r="F48" i="28"/>
  <c r="G47" i="28"/>
  <c r="E49" i="28" l="1"/>
  <c r="G48" i="28"/>
  <c r="F49" i="28"/>
  <c r="D50" i="28"/>
  <c r="E50" i="28" l="1"/>
  <c r="F50" i="28"/>
  <c r="D51" i="28"/>
  <c r="G49" i="28"/>
  <c r="E51" i="28" l="1"/>
  <c r="D52" i="28"/>
  <c r="G50" i="28"/>
  <c r="F51" i="28"/>
  <c r="E52" i="28" l="1"/>
  <c r="F52" i="28"/>
  <c r="D53" i="28"/>
  <c r="G51" i="28"/>
  <c r="E53" i="28" l="1"/>
  <c r="D54" i="28"/>
  <c r="F53" i="28"/>
  <c r="G52" i="28"/>
  <c r="E54" i="28" l="1"/>
  <c r="D55" i="28"/>
  <c r="F54" i="28"/>
  <c r="G53" i="28"/>
  <c r="G54" i="28"/>
  <c r="E55" i="28" l="1"/>
  <c r="F55" i="28"/>
  <c r="D56" i="28"/>
  <c r="G55" i="28"/>
  <c r="E56" i="28" l="1"/>
  <c r="D57" i="28"/>
  <c r="F56" i="28"/>
  <c r="G56" i="28"/>
  <c r="E57" i="28" l="1"/>
  <c r="F57" i="28"/>
  <c r="D58" i="28"/>
  <c r="G57" i="28"/>
  <c r="E58" i="28" l="1"/>
  <c r="F58" i="28"/>
  <c r="D59" i="28"/>
  <c r="G58" i="28"/>
  <c r="E59" i="28" l="1"/>
  <c r="F59" i="28"/>
  <c r="D60" i="28"/>
  <c r="G59" i="28"/>
  <c r="E60" i="28" l="1"/>
  <c r="D61" i="28"/>
  <c r="D62" i="28"/>
  <c r="F60" i="28"/>
  <c r="G60" i="28"/>
  <c r="F4" i="29"/>
  <c r="F5" i="32"/>
  <c r="F5" i="31"/>
  <c r="F4" i="30"/>
  <c r="E61" i="28" l="1"/>
  <c r="E62" i="28"/>
  <c r="B4" i="26"/>
  <c r="B5" i="26"/>
  <c r="B6" i="26"/>
  <c r="E5" i="25"/>
  <c r="E6" i="24"/>
  <c r="E5" i="23"/>
  <c r="D2" i="22"/>
  <c r="D3" i="22"/>
  <c r="D4" i="22"/>
  <c r="D5" i="22"/>
  <c r="D6" i="22"/>
  <c r="D7" i="22"/>
  <c r="D8" i="22"/>
  <c r="D9" i="22"/>
  <c r="D10" i="22"/>
  <c r="D11" i="22"/>
  <c r="D12" i="22"/>
  <c r="D13" i="22"/>
  <c r="D14" i="22"/>
  <c r="C15" i="22"/>
  <c r="D15" i="22" s="1"/>
  <c r="C16" i="22"/>
  <c r="D16" i="22" s="1"/>
  <c r="C17" i="22"/>
  <c r="D17" i="22" s="1"/>
  <c r="C18" i="22"/>
  <c r="D18" i="22" s="1"/>
  <c r="C19" i="22"/>
  <c r="D19" i="22" s="1"/>
  <c r="C20" i="22"/>
  <c r="D20" i="22" s="1"/>
  <c r="C21" i="22"/>
  <c r="D21" i="22" s="1"/>
  <c r="C22" i="22"/>
  <c r="D22" i="22" s="1"/>
  <c r="C23" i="22"/>
  <c r="D23" i="22" s="1"/>
  <c r="C24" i="22"/>
  <c r="D24" i="22" s="1"/>
  <c r="C25" i="22"/>
  <c r="D25" i="22" s="1"/>
  <c r="C26" i="22"/>
  <c r="D26" i="22" s="1"/>
  <c r="C27" i="22"/>
  <c r="D27" i="22" s="1"/>
  <c r="C28" i="22"/>
  <c r="D28" i="22" s="1"/>
  <c r="C29" i="22"/>
  <c r="D29" i="22" s="1"/>
  <c r="C30" i="22"/>
  <c r="D30" i="22" s="1"/>
  <c r="C31" i="22"/>
  <c r="D31" i="22" s="1"/>
  <c r="C32" i="22"/>
  <c r="D32" i="22" s="1"/>
  <c r="D33" i="22"/>
  <c r="D34" i="22"/>
  <c r="D35" i="22"/>
  <c r="C4" i="21"/>
  <c r="C5" i="21"/>
  <c r="C6" i="21"/>
  <c r="C7" i="21"/>
  <c r="C8" i="21"/>
  <c r="C9" i="21"/>
  <c r="C10" i="21"/>
  <c r="C11" i="21"/>
  <c r="C12" i="21"/>
  <c r="C13" i="21"/>
  <c r="C14" i="21"/>
  <c r="C15" i="21"/>
  <c r="C16" i="21"/>
  <c r="C17" i="21"/>
  <c r="C18" i="21"/>
  <c r="C19" i="21"/>
  <c r="C20" i="21"/>
  <c r="C21" i="21"/>
  <c r="C22" i="21"/>
  <c r="F61" i="28"/>
  <c r="G61" i="28" s="1"/>
  <c r="D21" i="21"/>
  <c r="D20" i="21"/>
  <c r="E17" i="22"/>
  <c r="E3" i="22"/>
  <c r="D6" i="21"/>
  <c r="E19" i="22"/>
  <c r="E29" i="22"/>
  <c r="E7" i="22"/>
  <c r="E10" i="22"/>
  <c r="D16" i="21"/>
  <c r="E16" i="22"/>
  <c r="E6" i="22"/>
  <c r="E30" i="22"/>
  <c r="E24" i="22"/>
  <c r="D5" i="21"/>
  <c r="E25" i="22"/>
  <c r="E27" i="22"/>
  <c r="D17" i="21"/>
  <c r="E18" i="22"/>
  <c r="E5" i="22"/>
  <c r="E11" i="22"/>
  <c r="D22" i="21"/>
  <c r="C6" i="26"/>
  <c r="E12" i="22"/>
  <c r="E8" i="22"/>
  <c r="D13" i="21"/>
  <c r="E21" i="22"/>
  <c r="D63" i="28"/>
  <c r="E20" i="22"/>
  <c r="D9" i="21"/>
  <c r="D12" i="21"/>
  <c r="D6" i="25" a="1"/>
  <c r="E15" i="22"/>
  <c r="E35" i="22"/>
  <c r="D19" i="21"/>
  <c r="D18" i="21"/>
  <c r="E23" i="22"/>
  <c r="F62" i="28"/>
  <c r="E32" i="22"/>
  <c r="E13" i="22"/>
  <c r="D15" i="21"/>
  <c r="E31" i="22"/>
  <c r="E26" i="22"/>
  <c r="D7" i="21"/>
  <c r="E14" i="22"/>
  <c r="D14" i="21"/>
  <c r="D10" i="21"/>
  <c r="E9" i="22"/>
  <c r="D6" i="23" a="1"/>
  <c r="E34" i="22"/>
  <c r="D8" i="21"/>
  <c r="E33" i="22"/>
  <c r="D11" i="21"/>
  <c r="E4" i="22"/>
  <c r="E22" i="22"/>
  <c r="E28" i="22"/>
  <c r="C5" i="26"/>
  <c r="W25" i="22"/>
  <c r="W17" i="22"/>
  <c r="W27" i="22"/>
  <c r="W23" i="22"/>
  <c r="W28" i="22"/>
  <c r="W19" i="22"/>
  <c r="W20" i="22"/>
  <c r="W21" i="22"/>
  <c r="W15" i="22"/>
  <c r="W24" i="22"/>
  <c r="W22" i="22"/>
  <c r="W18" i="22"/>
  <c r="W32" i="22"/>
  <c r="W29" i="22"/>
  <c r="W26" i="22"/>
  <c r="W16" i="22"/>
  <c r="W30" i="22"/>
  <c r="W31" i="22"/>
  <c r="AC5" i="31"/>
  <c r="G5" i="32"/>
  <c r="G5" i="31"/>
  <c r="G4" i="30"/>
  <c r="G4" i="29"/>
  <c r="G62" i="28"/>
  <c r="AC5" i="32"/>
  <c r="E63" i="28" l="1"/>
  <c r="D7" i="25"/>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F29" i="22"/>
  <c r="F30" i="22"/>
  <c r="E14" i="21"/>
  <c r="F21" i="22"/>
  <c r="F95" i="23"/>
  <c r="F23" i="22"/>
  <c r="F33" i="22"/>
  <c r="F63" i="28"/>
  <c r="F14" i="23"/>
  <c r="D6" i="26"/>
  <c r="F8" i="23"/>
  <c r="F9" i="22"/>
  <c r="F33" i="25"/>
  <c r="F117" i="23"/>
  <c r="F109" i="25"/>
  <c r="F24" i="25"/>
  <c r="F115" i="25"/>
  <c r="F81" i="23"/>
  <c r="F123" i="23"/>
  <c r="F39" i="23"/>
  <c r="F84" i="23"/>
  <c r="F96" i="23"/>
  <c r="F11" i="23"/>
  <c r="F36" i="25"/>
  <c r="F48" i="23"/>
  <c r="F54" i="25"/>
  <c r="F47" i="25"/>
  <c r="F112" i="23"/>
  <c r="F49" i="25"/>
  <c r="F13" i="22"/>
  <c r="F26" i="22"/>
  <c r="F75" i="25"/>
  <c r="F25" i="23"/>
  <c r="E8" i="21"/>
  <c r="F84" i="25"/>
  <c r="F57" i="23"/>
  <c r="F50" i="25"/>
  <c r="F12" i="25"/>
  <c r="F111" i="23"/>
  <c r="E22" i="21"/>
  <c r="F32" i="22"/>
  <c r="F34" i="22"/>
  <c r="F11" i="22"/>
  <c r="F68" i="23"/>
  <c r="F60" i="25"/>
  <c r="F49" i="23"/>
  <c r="F8" i="25"/>
  <c r="F44" i="23"/>
  <c r="F15" i="22"/>
  <c r="F121" i="25"/>
  <c r="F9" i="25"/>
  <c r="F30" i="23"/>
  <c r="F93" i="25"/>
  <c r="F70" i="25"/>
  <c r="F36" i="23"/>
  <c r="F47" i="23"/>
  <c r="F57" i="25"/>
  <c r="F113" i="25"/>
  <c r="F90" i="23"/>
  <c r="F46" i="23"/>
  <c r="F112" i="25"/>
  <c r="F64" i="23"/>
  <c r="F99" i="25"/>
  <c r="F6" i="22"/>
  <c r="F50" i="23"/>
  <c r="F67" i="25"/>
  <c r="E18" i="21"/>
  <c r="F7" i="25"/>
  <c r="F91" i="23"/>
  <c r="F6" i="23"/>
  <c r="E5" i="21"/>
  <c r="F31" i="25"/>
  <c r="F55" i="25"/>
  <c r="F118" i="25"/>
  <c r="E21" i="21"/>
  <c r="F100" i="23"/>
  <c r="F55" i="23"/>
  <c r="F19" i="23"/>
  <c r="F106" i="25"/>
  <c r="F105" i="25"/>
  <c r="F88" i="23"/>
  <c r="F43" i="23"/>
  <c r="F122" i="23"/>
  <c r="F23" i="25"/>
  <c r="F82" i="25"/>
  <c r="F18" i="23"/>
  <c r="F102" i="25"/>
  <c r="F37" i="23"/>
  <c r="F13" i="25"/>
  <c r="F87" i="23"/>
  <c r="E19" i="21"/>
  <c r="F28" i="25"/>
  <c r="F58" i="23"/>
  <c r="F69" i="25"/>
  <c r="F51" i="25"/>
  <c r="F19" i="25"/>
  <c r="F113" i="23"/>
  <c r="F87" i="25"/>
  <c r="F106" i="23"/>
  <c r="F29" i="23"/>
  <c r="F10" i="25"/>
  <c r="F7" i="23"/>
  <c r="F77" i="23"/>
  <c r="F110" i="23"/>
  <c r="F103" i="25"/>
  <c r="F86" i="25"/>
  <c r="F111" i="25"/>
  <c r="F72" i="25"/>
  <c r="F101" i="23"/>
  <c r="F71" i="23"/>
  <c r="F76" i="23"/>
  <c r="F16" i="23"/>
  <c r="F41" i="25"/>
  <c r="F18" i="22"/>
  <c r="F64" i="25"/>
  <c r="F23" i="23"/>
  <c r="E16" i="21"/>
  <c r="F96" i="25"/>
  <c r="F63" i="23"/>
  <c r="F78" i="25"/>
  <c r="F81" i="25"/>
  <c r="F20" i="22"/>
  <c r="F31" i="22"/>
  <c r="E20" i="21"/>
  <c r="F51" i="23"/>
  <c r="F52" i="25"/>
  <c r="F20" i="25"/>
  <c r="F18" i="25"/>
  <c r="F59" i="23"/>
  <c r="F45" i="23"/>
  <c r="F85" i="25"/>
  <c r="F54" i="23"/>
  <c r="F121" i="23"/>
  <c r="F94" i="25"/>
  <c r="F118" i="23"/>
  <c r="E17" i="21"/>
  <c r="F108" i="25"/>
  <c r="F26" i="25"/>
  <c r="F53" i="25"/>
  <c r="F17" i="22"/>
  <c r="F109" i="23"/>
  <c r="F65" i="23"/>
  <c r="F22" i="25"/>
  <c r="F83" i="25"/>
  <c r="F105" i="23"/>
  <c r="F27" i="25"/>
  <c r="F31" i="23"/>
  <c r="F35" i="22"/>
  <c r="F59" i="25"/>
  <c r="F27" i="22"/>
  <c r="F86" i="23"/>
  <c r="F123" i="25"/>
  <c r="F14" i="25"/>
  <c r="F7" i="22"/>
  <c r="F77" i="25"/>
  <c r="F91" i="25"/>
  <c r="F122" i="25"/>
  <c r="F28" i="23"/>
  <c r="F48" i="25"/>
  <c r="F80" i="23"/>
  <c r="F60" i="23"/>
  <c r="F79" i="23"/>
  <c r="F83" i="23"/>
  <c r="F67" i="23"/>
  <c r="F25" i="22"/>
  <c r="F12" i="22"/>
  <c r="F124" i="25"/>
  <c r="F104" i="25"/>
  <c r="F69" i="23"/>
  <c r="F10" i="23"/>
  <c r="F27" i="23"/>
  <c r="F100" i="25"/>
  <c r="E13" i="21"/>
  <c r="F98" i="23"/>
  <c r="F82" i="23"/>
  <c r="F53" i="23"/>
  <c r="F33" i="23"/>
  <c r="F61" i="23"/>
  <c r="F52" i="23"/>
  <c r="E9" i="21"/>
  <c r="F88" i="25"/>
  <c r="F13" i="23"/>
  <c r="F62" i="23"/>
  <c r="F25" i="25"/>
  <c r="F19" i="22"/>
  <c r="F5" i="22"/>
  <c r="F3" i="22"/>
  <c r="F46" i="25"/>
  <c r="F63" i="25"/>
  <c r="F15" i="23"/>
  <c r="F40" i="25"/>
  <c r="E12" i="21"/>
  <c r="D64" i="28"/>
  <c r="F29" i="25"/>
  <c r="F116" i="23"/>
  <c r="F92" i="25"/>
  <c r="F32" i="23"/>
  <c r="F24" i="22"/>
  <c r="F79" i="25"/>
  <c r="F89" i="23"/>
  <c r="F120" i="23"/>
  <c r="F114" i="23"/>
  <c r="F125" i="23"/>
  <c r="F41" i="23"/>
  <c r="F44" i="25"/>
  <c r="F66" i="23"/>
  <c r="F17" i="23"/>
  <c r="E11" i="21"/>
  <c r="F80" i="25"/>
  <c r="F124" i="23"/>
  <c r="F65" i="25"/>
  <c r="F10" i="22"/>
  <c r="F35" i="23"/>
  <c r="F97" i="23"/>
  <c r="F11" i="25"/>
  <c r="F73" i="25"/>
  <c r="F6" i="25"/>
  <c r="E10" i="21"/>
  <c r="F45" i="25"/>
  <c r="F99" i="23"/>
  <c r="F119" i="25"/>
  <c r="F40" i="23"/>
  <c r="F76" i="25"/>
  <c r="F4" i="22"/>
  <c r="F38" i="23"/>
  <c r="F20" i="23"/>
  <c r="F66" i="25"/>
  <c r="F8" i="22"/>
  <c r="F61" i="25"/>
  <c r="F104" i="23"/>
  <c r="F38" i="25"/>
  <c r="F115" i="23"/>
  <c r="F73" i="23"/>
  <c r="F22" i="23"/>
  <c r="F116" i="25"/>
  <c r="F35" i="25"/>
  <c r="E7" i="21"/>
  <c r="F56" i="25"/>
  <c r="F114" i="25"/>
  <c r="F74" i="25"/>
  <c r="F56" i="23"/>
  <c r="F34" i="25"/>
  <c r="F92" i="23"/>
  <c r="F42" i="25"/>
  <c r="F120" i="25"/>
  <c r="F74" i="23"/>
  <c r="E15" i="21"/>
  <c r="F110" i="25"/>
  <c r="F58" i="25"/>
  <c r="E6" i="21"/>
  <c r="F16" i="25"/>
  <c r="F93" i="23"/>
  <c r="F97" i="25"/>
  <c r="F103" i="23"/>
  <c r="F21" i="25"/>
  <c r="F94" i="23"/>
  <c r="F75" i="23"/>
  <c r="F85" i="23"/>
  <c r="F72" i="23"/>
  <c r="F24" i="23"/>
  <c r="F28" i="22"/>
  <c r="F9" i="23"/>
  <c r="F119" i="23"/>
  <c r="F95" i="25"/>
  <c r="F90" i="25"/>
  <c r="F32" i="25"/>
  <c r="F70" i="23"/>
  <c r="F30" i="25"/>
  <c r="F14" i="22"/>
  <c r="F107" i="23"/>
  <c r="F12" i="23"/>
  <c r="F37" i="25"/>
  <c r="F39" i="25"/>
  <c r="F26" i="23"/>
  <c r="F16" i="22"/>
  <c r="F68" i="25"/>
  <c r="F101" i="25"/>
  <c r="D5" i="26"/>
  <c r="F21" i="23"/>
  <c r="F17" i="25"/>
  <c r="F98" i="25"/>
  <c r="F125" i="25"/>
  <c r="F78" i="23"/>
  <c r="F22" i="22"/>
  <c r="F71" i="25"/>
  <c r="F102" i="23"/>
  <c r="F62" i="25"/>
  <c r="F117" i="25"/>
  <c r="F43" i="25"/>
  <c r="F89" i="25"/>
  <c r="F108" i="23"/>
  <c r="F107" i="25"/>
  <c r="F34" i="23"/>
  <c r="F15" i="25"/>
  <c r="F42" i="23"/>
  <c r="W10" i="22"/>
  <c r="P22" i="21"/>
  <c r="W11" i="22"/>
  <c r="W13" i="22"/>
  <c r="P12" i="21"/>
  <c r="P20" i="21"/>
  <c r="Z14" i="23"/>
  <c r="W8" i="22"/>
  <c r="Z8" i="23"/>
  <c r="P5" i="21"/>
  <c r="Z17" i="23"/>
  <c r="W5" i="22"/>
  <c r="P8" i="21"/>
  <c r="Z9" i="25"/>
  <c r="Q6" i="26"/>
  <c r="W6" i="22"/>
  <c r="P14" i="21"/>
  <c r="W33" i="22"/>
  <c r="P15" i="21"/>
  <c r="P13" i="21"/>
  <c r="Z16" i="23"/>
  <c r="Q5" i="26"/>
  <c r="Z12" i="23"/>
  <c r="P21" i="21"/>
  <c r="Z9" i="23"/>
  <c r="P9" i="21"/>
  <c r="Z13" i="23"/>
  <c r="W7" i="22"/>
  <c r="P18" i="21"/>
  <c r="P11" i="21"/>
  <c r="P19" i="21"/>
  <c r="P7" i="21"/>
  <c r="Z15" i="23"/>
  <c r="Z7" i="25"/>
  <c r="Z6" i="23"/>
  <c r="P6" i="21"/>
  <c r="Z7" i="23"/>
  <c r="P17" i="21"/>
  <c r="Z11" i="23"/>
  <c r="Z6" i="25"/>
  <c r="W14" i="22"/>
  <c r="W9" i="22"/>
  <c r="P16" i="21"/>
  <c r="Z8" i="25"/>
  <c r="Z10" i="23"/>
  <c r="P10" i="21"/>
  <c r="W12" i="22"/>
  <c r="D4" i="21"/>
  <c r="F5" i="25"/>
  <c r="G63" i="28"/>
  <c r="C4" i="26"/>
  <c r="F5" i="23"/>
  <c r="E2" i="22"/>
  <c r="E64" i="28" l="1"/>
  <c r="C5" i="19"/>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58" i="25"/>
  <c r="G108" i="23"/>
  <c r="G56" i="23"/>
  <c r="G57" i="25"/>
  <c r="G10" i="25"/>
  <c r="G95" i="25"/>
  <c r="G62" i="25"/>
  <c r="G109" i="23"/>
  <c r="G34" i="23"/>
  <c r="G31" i="25"/>
  <c r="G76" i="25"/>
  <c r="G36" i="25"/>
  <c r="G114" i="25"/>
  <c r="G12" i="25"/>
  <c r="G33" i="25"/>
  <c r="G118" i="25"/>
  <c r="G50" i="23"/>
  <c r="G74" i="25"/>
  <c r="G17" i="23"/>
  <c r="G28" i="23"/>
  <c r="G47" i="25"/>
  <c r="G116" i="25"/>
  <c r="G42" i="23"/>
  <c r="G38" i="25"/>
  <c r="G18" i="25"/>
  <c r="G76" i="23"/>
  <c r="G114" i="23"/>
  <c r="G59" i="23"/>
  <c r="G103" i="25"/>
  <c r="G121" i="23"/>
  <c r="G53" i="25"/>
  <c r="G58" i="23"/>
  <c r="G120" i="23"/>
  <c r="G9" i="23"/>
  <c r="G102" i="25"/>
  <c r="G124" i="25"/>
  <c r="G111" i="25"/>
  <c r="G102" i="23"/>
  <c r="G13" i="25"/>
  <c r="G92" i="23"/>
  <c r="G104" i="25"/>
  <c r="G69" i="23"/>
  <c r="G84" i="25"/>
  <c r="G97" i="25"/>
  <c r="G93" i="25"/>
  <c r="G85" i="25"/>
  <c r="G70" i="25"/>
  <c r="G72" i="25"/>
  <c r="G106" i="23"/>
  <c r="G61" i="25"/>
  <c r="G72" i="23"/>
  <c r="G123" i="23"/>
  <c r="G67" i="25"/>
  <c r="G91" i="25"/>
  <c r="G42" i="25"/>
  <c r="G21" i="23"/>
  <c r="G23" i="25"/>
  <c r="G43" i="23"/>
  <c r="G18" i="23"/>
  <c r="G44" i="25"/>
  <c r="G100" i="23"/>
  <c r="G86" i="23"/>
  <c r="G53" i="23"/>
  <c r="G78" i="25"/>
  <c r="G14" i="23"/>
  <c r="G107" i="23"/>
  <c r="G22" i="25"/>
  <c r="G10" i="23"/>
  <c r="G49" i="25"/>
  <c r="G24" i="25"/>
  <c r="G88" i="25"/>
  <c r="G27" i="25"/>
  <c r="G98" i="23"/>
  <c r="G25" i="25"/>
  <c r="F64" i="28"/>
  <c r="G105" i="23"/>
  <c r="G99" i="23"/>
  <c r="G100" i="25"/>
  <c r="G84" i="23"/>
  <c r="G54" i="23"/>
  <c r="G27" i="23"/>
  <c r="G69" i="25"/>
  <c r="G112" i="23"/>
  <c r="G110" i="23"/>
  <c r="G19" i="23"/>
  <c r="G57" i="23"/>
  <c r="G90" i="25"/>
  <c r="G55" i="25"/>
  <c r="G89" i="23"/>
  <c r="G37" i="23"/>
  <c r="G122" i="25"/>
  <c r="G62" i="23"/>
  <c r="G75" i="23"/>
  <c r="G11" i="25"/>
  <c r="G65" i="23"/>
  <c r="G117" i="25"/>
  <c r="G59" i="25"/>
  <c r="G73" i="25"/>
  <c r="G115" i="25"/>
  <c r="G30" i="25"/>
  <c r="G101" i="23"/>
  <c r="G97" i="23"/>
  <c r="G6" i="25"/>
  <c r="G67" i="23"/>
  <c r="G45" i="23"/>
  <c r="G109" i="25"/>
  <c r="G11" i="23"/>
  <c r="G103" i="23"/>
  <c r="G7" i="25"/>
  <c r="G7" i="23"/>
  <c r="G87" i="23"/>
  <c r="G93" i="23"/>
  <c r="G23" i="23"/>
  <c r="G19" i="25"/>
  <c r="G82" i="23"/>
  <c r="G63" i="25"/>
  <c r="G39" i="25"/>
  <c r="G106" i="25"/>
  <c r="G121" i="25"/>
  <c r="G24" i="23"/>
  <c r="G15" i="23"/>
  <c r="G50" i="25"/>
  <c r="G40" i="23"/>
  <c r="G25" i="23"/>
  <c r="G81" i="25"/>
  <c r="G74" i="23"/>
  <c r="G73" i="23"/>
  <c r="G113" i="23"/>
  <c r="G21" i="25"/>
  <c r="G71" i="23"/>
  <c r="G51" i="25"/>
  <c r="G54" i="25"/>
  <c r="G112" i="25"/>
  <c r="G29" i="23"/>
  <c r="G26" i="25"/>
  <c r="G85" i="23"/>
  <c r="G32" i="23"/>
  <c r="G92" i="25"/>
  <c r="G68" i="25"/>
  <c r="G83" i="25"/>
  <c r="G55" i="23"/>
  <c r="G12" i="23"/>
  <c r="G63" i="23"/>
  <c r="G41" i="25"/>
  <c r="G6" i="23"/>
  <c r="G88" i="23"/>
  <c r="G34" i="25"/>
  <c r="G33" i="23"/>
  <c r="G46" i="23"/>
  <c r="G36" i="23"/>
  <c r="G96" i="23"/>
  <c r="G118" i="23"/>
  <c r="G48" i="25"/>
  <c r="G47" i="23"/>
  <c r="G71" i="25"/>
  <c r="G13" i="23"/>
  <c r="G77" i="23"/>
  <c r="G20" i="25"/>
  <c r="G61" i="23"/>
  <c r="G79" i="23"/>
  <c r="G80" i="25"/>
  <c r="G107" i="25"/>
  <c r="G16" i="23"/>
  <c r="G17" i="25"/>
  <c r="G117" i="23"/>
  <c r="G64" i="23"/>
  <c r="G70" i="23"/>
  <c r="G51" i="23"/>
  <c r="G77" i="25"/>
  <c r="G80" i="23"/>
  <c r="G124" i="23"/>
  <c r="G38" i="23"/>
  <c r="G43" i="25"/>
  <c r="G40" i="25"/>
  <c r="G48" i="23"/>
  <c r="G119" i="23"/>
  <c r="G16" i="25"/>
  <c r="G46" i="25"/>
  <c r="G8" i="23"/>
  <c r="G20" i="23"/>
  <c r="G81" i="23"/>
  <c r="G125" i="23"/>
  <c r="G37" i="25"/>
  <c r="G101" i="25"/>
  <c r="G95" i="23"/>
  <c r="G104" i="23"/>
  <c r="G83" i="23"/>
  <c r="G66" i="23"/>
  <c r="G122" i="23"/>
  <c r="G35" i="25"/>
  <c r="G96" i="25"/>
  <c r="G60" i="25"/>
  <c r="G120" i="25"/>
  <c r="G66" i="25"/>
  <c r="G87" i="25"/>
  <c r="G68" i="23"/>
  <c r="G116" i="23"/>
  <c r="G31" i="23"/>
  <c r="G105" i="25"/>
  <c r="G32" i="25"/>
  <c r="G30" i="23"/>
  <c r="G8" i="25"/>
  <c r="G91" i="23"/>
  <c r="G89" i="25"/>
  <c r="G60" i="23"/>
  <c r="G123" i="25"/>
  <c r="G90" i="23"/>
  <c r="G119" i="25"/>
  <c r="G28" i="25"/>
  <c r="G113" i="25"/>
  <c r="G52" i="25"/>
  <c r="G125" i="25"/>
  <c r="G75" i="25"/>
  <c r="G86" i="25"/>
  <c r="G111" i="23"/>
  <c r="G64" i="25"/>
  <c r="G49" i="23"/>
  <c r="G110" i="25"/>
  <c r="G22" i="23"/>
  <c r="G56" i="25"/>
  <c r="G15" i="25"/>
  <c r="G94" i="23"/>
  <c r="G39" i="23"/>
  <c r="G26" i="23"/>
  <c r="G79" i="25"/>
  <c r="G98" i="25"/>
  <c r="G78" i="23"/>
  <c r="G44" i="23"/>
  <c r="G41" i="23"/>
  <c r="G82" i="25"/>
  <c r="G108" i="25"/>
  <c r="D65" i="28"/>
  <c r="G45" i="25"/>
  <c r="G9" i="25"/>
  <c r="G65" i="25"/>
  <c r="G29" i="25"/>
  <c r="G14" i="25"/>
  <c r="G52" i="23"/>
  <c r="G115" i="23"/>
  <c r="G35" i="23"/>
  <c r="G94" i="25"/>
  <c r="G99" i="25"/>
  <c r="Q3" i="26"/>
  <c r="F2" i="22"/>
  <c r="D4" i="26"/>
  <c r="G5" i="23"/>
  <c r="E4" i="21"/>
  <c r="G64" i="28"/>
  <c r="G5" i="25"/>
  <c r="E65" i="28" l="1"/>
  <c r="E5" i="17"/>
  <c r="E5" i="19"/>
  <c r="C6" i="19"/>
  <c r="E5" i="18"/>
  <c r="E4" i="18"/>
  <c r="C7" i="18"/>
  <c r="E6" i="18"/>
  <c r="C6" i="17"/>
  <c r="F5" i="19"/>
  <c r="F65" i="28"/>
  <c r="F5" i="17"/>
  <c r="D66" i="28"/>
  <c r="F5" i="18"/>
  <c r="F6" i="18"/>
  <c r="G65" i="28"/>
  <c r="E66" i="28" l="1"/>
  <c r="H3" i="48"/>
  <c r="C7" i="19"/>
  <c r="E6" i="19"/>
  <c r="E7" i="18"/>
  <c r="C8" i="18"/>
  <c r="E4" i="17"/>
  <c r="C7" i="17"/>
  <c r="E6" i="17"/>
  <c r="G5" i="19"/>
  <c r="N2" i="48"/>
  <c r="D67" i="28"/>
  <c r="J3" i="48"/>
  <c r="G6" i="18"/>
  <c r="F6" i="17"/>
  <c r="F66" i="28"/>
  <c r="F7" i="18"/>
  <c r="F6" i="19"/>
  <c r="G5" i="17"/>
  <c r="G5" i="18"/>
  <c r="G66" i="28"/>
  <c r="E67" i="28" l="1"/>
  <c r="H3" i="50"/>
  <c r="H4" i="48"/>
  <c r="H3" i="47"/>
  <c r="E7" i="19"/>
  <c r="C8" i="19"/>
  <c r="E8" i="18"/>
  <c r="C9" i="18"/>
  <c r="C8" i="17"/>
  <c r="E7" i="17"/>
  <c r="J4" i="48"/>
  <c r="F7" i="19"/>
  <c r="J3" i="50"/>
  <c r="F8" i="18"/>
  <c r="D68" i="28"/>
  <c r="F7" i="17"/>
  <c r="M3" i="48"/>
  <c r="G7" i="18"/>
  <c r="K3" i="48"/>
  <c r="G6" i="17"/>
  <c r="F67" i="28"/>
  <c r="J3" i="47"/>
  <c r="G6" i="19"/>
  <c r="G67" i="28"/>
  <c r="E68" i="28" l="1"/>
  <c r="H4" i="50"/>
  <c r="H5" i="48"/>
  <c r="H4" i="47"/>
  <c r="E8" i="19"/>
  <c r="C9" i="19"/>
  <c r="C10" i="18"/>
  <c r="E9" i="18"/>
  <c r="E8" i="17"/>
  <c r="C9" i="17"/>
  <c r="J5" i="48"/>
  <c r="K3" i="47"/>
  <c r="F68" i="28"/>
  <c r="F8" i="17"/>
  <c r="J4" i="47"/>
  <c r="G7" i="17"/>
  <c r="G7" i="19"/>
  <c r="G8" i="18"/>
  <c r="K3" i="50"/>
  <c r="J4" i="50"/>
  <c r="M6" i="47"/>
  <c r="D69" i="28"/>
  <c r="M4" i="48"/>
  <c r="F8" i="19"/>
  <c r="K4" i="48"/>
  <c r="F9" i="18"/>
  <c r="G68" i="28"/>
  <c r="E69" i="28" l="1"/>
  <c r="H5" i="50"/>
  <c r="H6" i="48"/>
  <c r="H5" i="47"/>
  <c r="E4" i="19"/>
  <c r="C10" i="19"/>
  <c r="E9" i="19"/>
  <c r="E10" i="18"/>
  <c r="C11" i="18"/>
  <c r="C10" i="17"/>
  <c r="E9" i="17"/>
  <c r="K4" i="50"/>
  <c r="G8" i="17"/>
  <c r="J6" i="48"/>
  <c r="J5" i="50"/>
  <c r="G8" i="19"/>
  <c r="F10" i="18"/>
  <c r="F9" i="19"/>
  <c r="K4" i="47"/>
  <c r="J5" i="47"/>
  <c r="F69" i="28"/>
  <c r="M4" i="47"/>
  <c r="D70" i="28"/>
  <c r="M5" i="48"/>
  <c r="G9" i="18"/>
  <c r="F9" i="17"/>
  <c r="K5" i="48"/>
  <c r="G69" i="28"/>
  <c r="E70" i="28" l="1"/>
  <c r="H6" i="50"/>
  <c r="H7" i="48"/>
  <c r="H6" i="47"/>
  <c r="E10" i="19"/>
  <c r="C11" i="19"/>
  <c r="E11" i="18"/>
  <c r="C12" i="18"/>
  <c r="E10" i="17"/>
  <c r="C11" i="17"/>
  <c r="G9" i="17"/>
  <c r="G9" i="19"/>
  <c r="F10" i="17"/>
  <c r="F10" i="19"/>
  <c r="K5" i="50"/>
  <c r="J7" i="48"/>
  <c r="F11" i="18"/>
  <c r="F70" i="28"/>
  <c r="D71" i="28"/>
  <c r="K6" i="48"/>
  <c r="J6" i="50"/>
  <c r="M6" i="48"/>
  <c r="J6" i="47"/>
  <c r="G10" i="18"/>
  <c r="K5" i="47"/>
  <c r="G70" i="28"/>
  <c r="E71" i="28" l="1"/>
  <c r="H7" i="50"/>
  <c r="H8" i="48"/>
  <c r="H7" i="47"/>
  <c r="C12" i="19"/>
  <c r="E11" i="19"/>
  <c r="C13" i="18"/>
  <c r="E12" i="18"/>
  <c r="C12" i="17"/>
  <c r="E11" i="17"/>
  <c r="G10" i="19"/>
  <c r="G11" i="18"/>
  <c r="F71" i="28"/>
  <c r="J7" i="50"/>
  <c r="K7" i="48"/>
  <c r="G10" i="17"/>
  <c r="K6" i="47"/>
  <c r="F12" i="18"/>
  <c r="M7" i="48"/>
  <c r="D72" i="28"/>
  <c r="J8" i="48"/>
  <c r="K6" i="50"/>
  <c r="F11" i="19"/>
  <c r="J7" i="47"/>
  <c r="F11" i="17"/>
  <c r="G71" i="28"/>
  <c r="E72" i="28" l="1"/>
  <c r="H8" i="50"/>
  <c r="H9" i="48"/>
  <c r="H8" i="47"/>
  <c r="E12" i="19"/>
  <c r="C13" i="19"/>
  <c r="E13" i="18"/>
  <c r="C14" i="18"/>
  <c r="E12" i="17"/>
  <c r="C13" i="17"/>
  <c r="J9" i="48"/>
  <c r="D73" i="28"/>
  <c r="F13" i="18"/>
  <c r="J8" i="50"/>
  <c r="G11" i="19"/>
  <c r="K7" i="50"/>
  <c r="G12" i="18"/>
  <c r="F12" i="19"/>
  <c r="J8" i="47"/>
  <c r="F12" i="17"/>
  <c r="K8" i="48"/>
  <c r="M8" i="48"/>
  <c r="F72" i="28"/>
  <c r="K7" i="47"/>
  <c r="G11" i="17"/>
  <c r="G72" i="28"/>
  <c r="E73" i="28" l="1"/>
  <c r="H9" i="50"/>
  <c r="H10" i="48"/>
  <c r="H9" i="47"/>
  <c r="E13" i="19"/>
  <c r="C14" i="19"/>
  <c r="C15" i="18"/>
  <c r="E14" i="18"/>
  <c r="E13" i="17"/>
  <c r="C14" i="17"/>
  <c r="K9" i="48"/>
  <c r="G13" i="18"/>
  <c r="J9" i="50"/>
  <c r="G12" i="17"/>
  <c r="D74" i="28"/>
  <c r="F13" i="17"/>
  <c r="J10" i="48"/>
  <c r="J9" i="47"/>
  <c r="F13" i="19"/>
  <c r="M9" i="48"/>
  <c r="K8" i="47"/>
  <c r="F14" i="18"/>
  <c r="G12" i="19"/>
  <c r="K8" i="50"/>
  <c r="F73" i="28"/>
  <c r="G73" i="28"/>
  <c r="E74" i="28" l="1"/>
  <c r="H10" i="50"/>
  <c r="H11" i="48"/>
  <c r="H10" i="47"/>
  <c r="C15" i="19"/>
  <c r="E14" i="19"/>
  <c r="C16" i="18"/>
  <c r="E15" i="18"/>
  <c r="C15" i="17"/>
  <c r="E14" i="17"/>
  <c r="F15" i="18"/>
  <c r="K9" i="47"/>
  <c r="J10" i="47"/>
  <c r="K10" i="48"/>
  <c r="F14" i="19"/>
  <c r="F14" i="17"/>
  <c r="G14" i="18"/>
  <c r="G13" i="19"/>
  <c r="J10" i="50"/>
  <c r="K9" i="50"/>
  <c r="M10" i="48"/>
  <c r="G13" i="17"/>
  <c r="F74" i="28"/>
  <c r="D75" i="28"/>
  <c r="J11" i="48"/>
  <c r="G74" i="28"/>
  <c r="E75" i="28" l="1"/>
  <c r="H11" i="50"/>
  <c r="H12" i="48"/>
  <c r="H11" i="47"/>
  <c r="E15" i="19"/>
  <c r="C16" i="19"/>
  <c r="C17" i="18"/>
  <c r="E16" i="18"/>
  <c r="E15" i="17"/>
  <c r="C16" i="17"/>
  <c r="M11" i="48"/>
  <c r="F75" i="28"/>
  <c r="J11" i="50"/>
  <c r="F15" i="17"/>
  <c r="J11" i="47"/>
  <c r="D76" i="28"/>
  <c r="G14" i="19"/>
  <c r="G14" i="17"/>
  <c r="G15" i="18"/>
  <c r="K10" i="50"/>
  <c r="K10" i="47"/>
  <c r="F15" i="19"/>
  <c r="F16" i="18"/>
  <c r="J12" i="48"/>
  <c r="K11" i="48"/>
  <c r="G75" i="28"/>
  <c r="E76" i="28" l="1"/>
  <c r="H12" i="50"/>
  <c r="H13" i="48"/>
  <c r="H12" i="47"/>
  <c r="E16" i="19"/>
  <c r="C17" i="19"/>
  <c r="C18" i="18"/>
  <c r="E17" i="18"/>
  <c r="E16" i="17"/>
  <c r="C17" i="17"/>
  <c r="M12" i="48"/>
  <c r="G16" i="18"/>
  <c r="K11" i="47"/>
  <c r="J12" i="50"/>
  <c r="G15" i="17"/>
  <c r="J12" i="47"/>
  <c r="F16" i="17"/>
  <c r="J13" i="48"/>
  <c r="F76" i="28"/>
  <c r="D77" i="28"/>
  <c r="G15" i="19"/>
  <c r="F17" i="18"/>
  <c r="K12" i="48"/>
  <c r="K11" i="50"/>
  <c r="F16" i="19"/>
  <c r="G76" i="28"/>
  <c r="E77" i="28" l="1"/>
  <c r="H13" i="50"/>
  <c r="H14" i="48"/>
  <c r="H13" i="47"/>
  <c r="C18" i="19"/>
  <c r="E17" i="19"/>
  <c r="E18" i="18"/>
  <c r="C19" i="18"/>
  <c r="C18" i="17"/>
  <c r="E17" i="17"/>
  <c r="K12" i="47"/>
  <c r="J13" i="47"/>
  <c r="F77" i="28"/>
  <c r="K13" i="48"/>
  <c r="G17" i="18"/>
  <c r="J13" i="50"/>
  <c r="J14" i="48"/>
  <c r="G16" i="17"/>
  <c r="G16" i="19"/>
  <c r="M13" i="48"/>
  <c r="F18" i="18"/>
  <c r="K12" i="50"/>
  <c r="F17" i="19"/>
  <c r="F17" i="17"/>
  <c r="F4" i="28"/>
  <c r="G77" i="28"/>
  <c r="H14" i="50" l="1"/>
  <c r="H15" i="48"/>
  <c r="H14" i="47"/>
  <c r="E18" i="19"/>
  <c r="C19" i="19"/>
  <c r="E19" i="18"/>
  <c r="C20" i="18"/>
  <c r="E18" i="17"/>
  <c r="C19" i="17"/>
  <c r="M14" i="48"/>
  <c r="G17" i="17"/>
  <c r="F18" i="19"/>
  <c r="G17" i="19"/>
  <c r="J15" i="48"/>
  <c r="K13" i="50"/>
  <c r="F18" i="17"/>
  <c r="F19" i="18"/>
  <c r="K14" i="48"/>
  <c r="G18" i="18"/>
  <c r="J14" i="47"/>
  <c r="K13" i="47"/>
  <c r="J14" i="50"/>
  <c r="G4" i="28"/>
  <c r="H15" i="50" l="1"/>
  <c r="H16" i="48"/>
  <c r="H15" i="47"/>
  <c r="C20" i="19"/>
  <c r="E19" i="19"/>
  <c r="C21" i="18"/>
  <c r="E20" i="18"/>
  <c r="C20" i="17"/>
  <c r="E19" i="17"/>
  <c r="M15" i="48"/>
  <c r="J15" i="50"/>
  <c r="F20" i="18"/>
  <c r="K15" i="48"/>
  <c r="F19" i="19"/>
  <c r="G18" i="17"/>
  <c r="K14" i="47"/>
  <c r="K14" i="50"/>
  <c r="G19" i="18"/>
  <c r="J16" i="48"/>
  <c r="G18" i="19"/>
  <c r="F19" i="17"/>
  <c r="J15" i="47"/>
  <c r="H16" i="50" l="1"/>
  <c r="H17" i="48"/>
  <c r="H16" i="47"/>
  <c r="E20" i="19"/>
  <c r="C21" i="19"/>
  <c r="C22" i="18"/>
  <c r="E21" i="18"/>
  <c r="E20" i="17"/>
  <c r="C21" i="17"/>
  <c r="G19" i="17"/>
  <c r="J16" i="50"/>
  <c r="K15" i="50"/>
  <c r="F20" i="17"/>
  <c r="G19" i="19"/>
  <c r="J17" i="48"/>
  <c r="J16" i="47"/>
  <c r="M16" i="48"/>
  <c r="F20" i="19"/>
  <c r="F21" i="18"/>
  <c r="K15" i="47"/>
  <c r="K16" i="48"/>
  <c r="G20" i="18"/>
  <c r="H17" i="50" l="1"/>
  <c r="H18" i="48"/>
  <c r="H17" i="47"/>
  <c r="E21" i="19"/>
  <c r="C22" i="19"/>
  <c r="E22" i="18"/>
  <c r="C23" i="18"/>
  <c r="E21" i="17"/>
  <c r="C22" i="17"/>
  <c r="F22" i="18"/>
  <c r="G21" i="18"/>
  <c r="J17" i="50"/>
  <c r="G20" i="17"/>
  <c r="G20" i="19"/>
  <c r="K17" i="48"/>
  <c r="F21" i="17"/>
  <c r="M17" i="48"/>
  <c r="K16" i="47"/>
  <c r="J17" i="47"/>
  <c r="F21" i="19"/>
  <c r="K16" i="50"/>
  <c r="J18" i="48"/>
  <c r="H18" i="50" l="1"/>
  <c r="H19" i="48"/>
  <c r="H18" i="47"/>
  <c r="C23" i="19"/>
  <c r="E22" i="19"/>
  <c r="C24" i="18"/>
  <c r="E23" i="18"/>
  <c r="C23" i="17"/>
  <c r="E22" i="17"/>
  <c r="K18" i="48"/>
  <c r="J18" i="50"/>
  <c r="J19" i="48"/>
  <c r="J18" i="47"/>
  <c r="F22" i="17"/>
  <c r="G21" i="19"/>
  <c r="M18" i="48"/>
  <c r="F22" i="19"/>
  <c r="K17" i="47"/>
  <c r="G22" i="18"/>
  <c r="G21" i="17"/>
  <c r="K17" i="50"/>
  <c r="F23" i="18"/>
  <c r="H19" i="50" l="1"/>
  <c r="H20" i="48"/>
  <c r="H19" i="47"/>
  <c r="E23" i="19"/>
  <c r="C24" i="19"/>
  <c r="C25" i="18"/>
  <c r="E24" i="18"/>
  <c r="E23" i="17"/>
  <c r="C24" i="17"/>
  <c r="G22" i="17"/>
  <c r="K19" i="48"/>
  <c r="K18" i="47"/>
  <c r="J20" i="48"/>
  <c r="J19" i="50"/>
  <c r="F23" i="17"/>
  <c r="M19" i="48"/>
  <c r="G22" i="19"/>
  <c r="J19" i="47"/>
  <c r="G23" i="18"/>
  <c r="F23" i="19"/>
  <c r="F24" i="18"/>
  <c r="K18" i="50"/>
  <c r="H20" i="50" l="1"/>
  <c r="H21" i="48"/>
  <c r="H20" i="47"/>
  <c r="E24" i="19"/>
  <c r="C25" i="19"/>
  <c r="C26" i="18"/>
  <c r="E25" i="18"/>
  <c r="E24" i="17"/>
  <c r="C25" i="17"/>
  <c r="J21" i="48"/>
  <c r="G23" i="17"/>
  <c r="G23" i="19"/>
  <c r="F25" i="18"/>
  <c r="G24" i="18"/>
  <c r="F24" i="17"/>
  <c r="M20" i="48"/>
  <c r="J20" i="50"/>
  <c r="F24" i="19"/>
  <c r="K19" i="47"/>
  <c r="K20" i="48"/>
  <c r="J20" i="47"/>
  <c r="K19" i="50"/>
  <c r="H21" i="50" l="1"/>
  <c r="H22" i="48"/>
  <c r="H21" i="47"/>
  <c r="C26" i="19"/>
  <c r="E25" i="19"/>
  <c r="E26" i="18"/>
  <c r="C27" i="18"/>
  <c r="C26" i="17"/>
  <c r="E25" i="17"/>
  <c r="K20" i="47"/>
  <c r="K20" i="50"/>
  <c r="G24" i="19"/>
  <c r="J21" i="50"/>
  <c r="K21" i="48"/>
  <c r="G24" i="17"/>
  <c r="M21" i="48"/>
  <c r="F25" i="17"/>
  <c r="F25" i="19"/>
  <c r="G25" i="18"/>
  <c r="J22" i="48"/>
  <c r="J21" i="47"/>
  <c r="F26" i="18"/>
  <c r="H22" i="50" l="1"/>
  <c r="H23" i="48"/>
  <c r="H22" i="47"/>
  <c r="E26" i="19"/>
  <c r="C27" i="19"/>
  <c r="E27" i="18"/>
  <c r="C28" i="18"/>
  <c r="E26" i="17"/>
  <c r="C27" i="17"/>
  <c r="F26" i="17"/>
  <c r="J22" i="50"/>
  <c r="J23" i="48"/>
  <c r="J22" i="47"/>
  <c r="G25" i="17"/>
  <c r="F27" i="18"/>
  <c r="M22" i="48"/>
  <c r="G26" i="18"/>
  <c r="G25" i="19"/>
  <c r="K22" i="48"/>
  <c r="K21" i="47"/>
  <c r="K21" i="50"/>
  <c r="F26" i="19"/>
  <c r="H23" i="50" l="1"/>
  <c r="H24" i="48"/>
  <c r="H23" i="47"/>
  <c r="C28" i="19"/>
  <c r="E27" i="19"/>
  <c r="C29" i="18"/>
  <c r="E28" i="18"/>
  <c r="C28" i="17"/>
  <c r="E27" i="17"/>
  <c r="K22" i="50"/>
  <c r="J24" i="48"/>
  <c r="K22" i="47"/>
  <c r="J23" i="47"/>
  <c r="J23" i="50"/>
  <c r="G27" i="18"/>
  <c r="F28" i="18"/>
  <c r="G26" i="17"/>
  <c r="M23" i="48"/>
  <c r="G26" i="19"/>
  <c r="F27" i="19"/>
  <c r="F27" i="17"/>
  <c r="K23" i="48"/>
  <c r="H24" i="50" l="1"/>
  <c r="H25" i="48"/>
  <c r="H24" i="47"/>
  <c r="E28" i="19"/>
  <c r="C29" i="19"/>
  <c r="C30" i="18"/>
  <c r="E29" i="18"/>
  <c r="E28" i="17"/>
  <c r="C29" i="17"/>
  <c r="G28" i="18"/>
  <c r="G27" i="19"/>
  <c r="K24" i="48"/>
  <c r="J24" i="50"/>
  <c r="J24" i="47"/>
  <c r="F29" i="18"/>
  <c r="F28" i="17"/>
  <c r="M24" i="48"/>
  <c r="K23" i="50"/>
  <c r="K23" i="47"/>
  <c r="F28" i="19"/>
  <c r="G27" i="17"/>
  <c r="J25" i="48"/>
  <c r="H25" i="50" l="1"/>
  <c r="H26" i="48"/>
  <c r="H25" i="47"/>
  <c r="E29" i="19"/>
  <c r="C30" i="19"/>
  <c r="E30" i="18"/>
  <c r="C31" i="18"/>
  <c r="E29" i="17"/>
  <c r="C30" i="17"/>
  <c r="K25" i="48"/>
  <c r="G28" i="17"/>
  <c r="G29" i="18"/>
  <c r="K24" i="50"/>
  <c r="F30" i="18"/>
  <c r="F29" i="19"/>
  <c r="J26" i="48"/>
  <c r="G28" i="19"/>
  <c r="M25" i="48"/>
  <c r="F29" i="17"/>
  <c r="K24" i="47"/>
  <c r="J25" i="47"/>
  <c r="J25" i="50"/>
  <c r="H26" i="50" l="1"/>
  <c r="H27" i="48"/>
  <c r="H26" i="47"/>
  <c r="C31" i="19"/>
  <c r="E30" i="19"/>
  <c r="E31" i="18"/>
  <c r="C32" i="18"/>
  <c r="C31" i="17"/>
  <c r="E30" i="17"/>
  <c r="M26" i="48"/>
  <c r="J26" i="50"/>
  <c r="K25" i="47"/>
  <c r="G29" i="19"/>
  <c r="J27" i="48"/>
  <c r="F31" i="18"/>
  <c r="G30" i="18"/>
  <c r="K26" i="48"/>
  <c r="K25" i="50"/>
  <c r="G29" i="17"/>
  <c r="J26" i="47"/>
  <c r="F30" i="19"/>
  <c r="F30" i="17"/>
  <c r="H27" i="50" l="1"/>
  <c r="H28" i="48"/>
  <c r="H27" i="47"/>
  <c r="E31" i="19"/>
  <c r="C32" i="19"/>
  <c r="C33" i="18"/>
  <c r="E32" i="18"/>
  <c r="C32" i="17"/>
  <c r="E31" i="17"/>
  <c r="M27" i="48"/>
  <c r="K27" i="48"/>
  <c r="G31" i="18"/>
  <c r="K26" i="47"/>
  <c r="J27" i="47"/>
  <c r="G30" i="17"/>
  <c r="F32" i="18"/>
  <c r="J27" i="50"/>
  <c r="F31" i="17"/>
  <c r="F31" i="19"/>
  <c r="G30" i="19"/>
  <c r="K26" i="50"/>
  <c r="J28" i="48"/>
  <c r="H28" i="50" l="1"/>
  <c r="H29" i="48"/>
  <c r="H28" i="47"/>
  <c r="E32" i="19"/>
  <c r="C33" i="19"/>
  <c r="C34" i="18"/>
  <c r="E33" i="18"/>
  <c r="E32" i="17"/>
  <c r="C33" i="17"/>
  <c r="M28" i="48"/>
  <c r="G31" i="17"/>
  <c r="K27" i="47"/>
  <c r="J28" i="50"/>
  <c r="F32" i="19"/>
  <c r="K28" i="48"/>
  <c r="G32" i="18"/>
  <c r="K27" i="50"/>
  <c r="F32" i="17"/>
  <c r="J29" i="48"/>
  <c r="J28" i="47"/>
  <c r="G31" i="19"/>
  <c r="F33" i="18"/>
  <c r="H29" i="50" l="1"/>
  <c r="H30" i="48"/>
  <c r="H29" i="47"/>
  <c r="C34" i="19"/>
  <c r="E33" i="19"/>
  <c r="E34" i="18"/>
  <c r="C35" i="18"/>
  <c r="C34" i="17"/>
  <c r="E33" i="17"/>
  <c r="M29" i="48"/>
  <c r="K28" i="50"/>
  <c r="K29" i="48"/>
  <c r="F34" i="18"/>
  <c r="F33" i="19"/>
  <c r="G32" i="17"/>
  <c r="F33" i="17"/>
  <c r="G33" i="18"/>
  <c r="J29" i="47"/>
  <c r="J29" i="50"/>
  <c r="K28" i="47"/>
  <c r="G32" i="19"/>
  <c r="J30" i="48"/>
  <c r="H30" i="50" l="1"/>
  <c r="H31" i="48"/>
  <c r="H30" i="47"/>
  <c r="E34" i="19"/>
  <c r="C35" i="19"/>
  <c r="E35" i="18"/>
  <c r="C36" i="18"/>
  <c r="E34" i="17"/>
  <c r="C35" i="17"/>
  <c r="M30" i="48"/>
  <c r="G33" i="17"/>
  <c r="K29" i="50"/>
  <c r="F34" i="17"/>
  <c r="F34" i="19"/>
  <c r="K30" i="48"/>
  <c r="J30" i="47"/>
  <c r="G34" i="18"/>
  <c r="G33" i="19"/>
  <c r="F35" i="18"/>
  <c r="K29" i="47"/>
  <c r="J31" i="48"/>
  <c r="J30" i="50"/>
  <c r="H31" i="50" l="1"/>
  <c r="H32" i="48"/>
  <c r="H31" i="47"/>
  <c r="C36" i="19"/>
  <c r="E35" i="19"/>
  <c r="C37" i="18"/>
  <c r="E36" i="18"/>
  <c r="C36" i="17"/>
  <c r="E35" i="17"/>
  <c r="M31" i="48"/>
  <c r="F35" i="17"/>
  <c r="G34" i="19"/>
  <c r="J31" i="47"/>
  <c r="G34" i="17"/>
  <c r="K31" i="48"/>
  <c r="K30" i="50"/>
  <c r="F36" i="18"/>
  <c r="K30" i="47"/>
  <c r="G35" i="18"/>
  <c r="F35" i="19"/>
  <c r="J32" i="48"/>
  <c r="J31" i="50"/>
  <c r="H32" i="50" l="1"/>
  <c r="H33" i="48"/>
  <c r="H32" i="47"/>
  <c r="E36" i="19"/>
  <c r="C37" i="19"/>
  <c r="E37" i="18"/>
  <c r="C38" i="18"/>
  <c r="E36" i="17"/>
  <c r="C37" i="17"/>
  <c r="M32" i="48"/>
  <c r="F36" i="17"/>
  <c r="F36" i="19"/>
  <c r="F37" i="18"/>
  <c r="J32" i="47"/>
  <c r="J33" i="48"/>
  <c r="K32" i="48"/>
  <c r="K31" i="50"/>
  <c r="J32" i="50"/>
  <c r="K31" i="47"/>
  <c r="G36" i="18"/>
  <c r="G35" i="19"/>
  <c r="G35" i="17"/>
  <c r="H33" i="50" l="1"/>
  <c r="H34" i="48"/>
  <c r="H33" i="47"/>
  <c r="E37" i="19"/>
  <c r="C38" i="19"/>
  <c r="E38" i="18"/>
  <c r="C39" i="18"/>
  <c r="E37" i="17"/>
  <c r="C38" i="17"/>
  <c r="M33" i="48"/>
  <c r="K33" i="48"/>
  <c r="J33" i="47"/>
  <c r="K32" i="50"/>
  <c r="K32" i="47"/>
  <c r="G36" i="17"/>
  <c r="F38" i="18"/>
  <c r="J33" i="50"/>
  <c r="F37" i="17"/>
  <c r="F37" i="19"/>
  <c r="G37" i="18"/>
  <c r="J34" i="48"/>
  <c r="G36" i="19"/>
  <c r="H34" i="50" l="1"/>
  <c r="H35" i="48"/>
  <c r="H34" i="47"/>
  <c r="C39" i="19"/>
  <c r="E38" i="19"/>
  <c r="E39" i="18"/>
  <c r="C40" i="18"/>
  <c r="C39" i="17"/>
  <c r="E38" i="17"/>
  <c r="M34" i="48"/>
  <c r="F38" i="19"/>
  <c r="G37" i="17"/>
  <c r="G37" i="19"/>
  <c r="K34" i="48"/>
  <c r="F38" i="17"/>
  <c r="J35" i="48"/>
  <c r="F39" i="18"/>
  <c r="J34" i="47"/>
  <c r="K33" i="47"/>
  <c r="G38" i="18"/>
  <c r="J34" i="50"/>
  <c r="K33" i="50"/>
  <c r="H35" i="50" l="1"/>
  <c r="H36" i="48"/>
  <c r="H35" i="47"/>
  <c r="E39" i="19"/>
  <c r="C40" i="19"/>
  <c r="E40" i="18"/>
  <c r="C41" i="18"/>
  <c r="C40" i="17"/>
  <c r="E39" i="17"/>
  <c r="M35" i="48"/>
  <c r="J36" i="48"/>
  <c r="G38" i="17"/>
  <c r="K35" i="48"/>
  <c r="J35" i="50"/>
  <c r="K34" i="47"/>
  <c r="J35" i="47"/>
  <c r="F40" i="18"/>
  <c r="F39" i="19"/>
  <c r="G38" i="19"/>
  <c r="K34" i="50"/>
  <c r="F39" i="17"/>
  <c r="G39" i="18"/>
  <c r="H36" i="50" l="1"/>
  <c r="H37" i="48"/>
  <c r="H36" i="47"/>
  <c r="C41" i="19"/>
  <c r="E40" i="19"/>
  <c r="E41" i="18"/>
  <c r="C42" i="18"/>
  <c r="E42" i="18" s="1"/>
  <c r="E40" i="17"/>
  <c r="C41" i="17"/>
  <c r="F42" i="18"/>
  <c r="F41" i="18"/>
  <c r="J37" i="48"/>
  <c r="G39" i="17"/>
  <c r="F40" i="19"/>
  <c r="J36" i="50"/>
  <c r="G40" i="18"/>
  <c r="F40" i="17"/>
  <c r="J36" i="47"/>
  <c r="M36" i="48"/>
  <c r="K36" i="48"/>
  <c r="K35" i="50"/>
  <c r="K35" i="47"/>
  <c r="G39" i="19"/>
  <c r="F4" i="18"/>
  <c r="H37" i="50" l="1"/>
  <c r="H38" i="48"/>
  <c r="H39" i="48"/>
  <c r="H37" i="47"/>
  <c r="C42" i="19"/>
  <c r="E42" i="19" s="1"/>
  <c r="E41" i="19"/>
  <c r="C42" i="17"/>
  <c r="E42" i="17" s="1"/>
  <c r="E41" i="17"/>
  <c r="M37" i="48"/>
  <c r="G42" i="18"/>
  <c r="G40" i="19"/>
  <c r="K36" i="50"/>
  <c r="J37" i="47"/>
  <c r="G41" i="18"/>
  <c r="F42" i="17"/>
  <c r="J37" i="50"/>
  <c r="K37" i="48"/>
  <c r="K36" i="47"/>
  <c r="F41" i="19"/>
  <c r="F42" i="19"/>
  <c r="J38" i="48"/>
  <c r="J39" i="48"/>
  <c r="G40" i="17"/>
  <c r="F41" i="17"/>
  <c r="F4" i="19"/>
  <c r="F4" i="17"/>
  <c r="G4" i="18"/>
  <c r="H39" i="50" l="1"/>
  <c r="H38" i="50"/>
  <c r="H38" i="47"/>
  <c r="H39" i="47"/>
  <c r="H5" i="6"/>
  <c r="H8" i="6"/>
  <c r="H9" i="6"/>
  <c r="H10" i="6"/>
  <c r="H11" i="6"/>
  <c r="H12" i="6"/>
  <c r="H13" i="6"/>
  <c r="H14" i="6"/>
  <c r="H15" i="6"/>
  <c r="L6" i="6"/>
  <c r="S3" i="19"/>
  <c r="M38" i="48"/>
  <c r="G42" i="17"/>
  <c r="G41" i="19"/>
  <c r="Y48" i="28"/>
  <c r="G41" i="17"/>
  <c r="J39" i="50"/>
  <c r="G42" i="19"/>
  <c r="I8" i="6"/>
  <c r="K6" i="6"/>
  <c r="J38" i="47"/>
  <c r="K37" i="50"/>
  <c r="K39" i="48"/>
  <c r="I10" i="6"/>
  <c r="I15" i="6"/>
  <c r="K37" i="47"/>
  <c r="I11" i="6"/>
  <c r="I12" i="6"/>
  <c r="I14" i="6"/>
  <c r="K38" i="48"/>
  <c r="I9" i="6"/>
  <c r="J39" i="47"/>
  <c r="I13" i="6"/>
  <c r="J38" i="50"/>
  <c r="Y3" i="28"/>
  <c r="G4" i="19"/>
  <c r="G4" i="17"/>
  <c r="X9" i="6" l="1"/>
  <c r="X5" i="19" a="1"/>
  <c r="J12" i="6"/>
  <c r="J9" i="6"/>
  <c r="K39" i="47"/>
  <c r="K38" i="50"/>
  <c r="K14" i="6"/>
  <c r="K7" i="6"/>
  <c r="J7" i="6"/>
  <c r="K9" i="6"/>
  <c r="Y9" i="6"/>
  <c r="J10" i="6"/>
  <c r="K39" i="50"/>
  <c r="K12" i="6"/>
  <c r="K10" i="6"/>
  <c r="K38" i="47"/>
  <c r="J14" i="6"/>
  <c r="X6" i="19" l="1"/>
  <c r="AB6" i="19" s="1"/>
  <c r="X13" i="19"/>
  <c r="AB13" i="19" s="1"/>
  <c r="X21" i="19"/>
  <c r="AB21" i="19" s="1"/>
  <c r="X29" i="19"/>
  <c r="AB29" i="19" s="1"/>
  <c r="X37" i="19"/>
  <c r="AB37" i="19" s="1"/>
  <c r="X5" i="19"/>
  <c r="AB5" i="19" s="1"/>
  <c r="X14" i="19"/>
  <c r="AB14" i="19" s="1"/>
  <c r="X22" i="19"/>
  <c r="AB22" i="19" s="1"/>
  <c r="X30" i="19"/>
  <c r="AB30" i="19" s="1"/>
  <c r="X38" i="19"/>
  <c r="AB38" i="19" s="1"/>
  <c r="X33" i="19"/>
  <c r="AB33" i="19" s="1"/>
  <c r="X18" i="19"/>
  <c r="AB18" i="19" s="1"/>
  <c r="X34" i="19"/>
  <c r="AB34" i="19" s="1"/>
  <c r="X19" i="19"/>
  <c r="AB19" i="19" s="1"/>
  <c r="X35" i="19"/>
  <c r="AB35" i="19" s="1"/>
  <c r="X20" i="19"/>
  <c r="AB20" i="19" s="1"/>
  <c r="X36" i="19"/>
  <c r="AB36" i="19" s="1"/>
  <c r="X7" i="19"/>
  <c r="AB7" i="19" s="1"/>
  <c r="X15" i="19"/>
  <c r="AB15" i="19" s="1"/>
  <c r="X23" i="19"/>
  <c r="AB23" i="19" s="1"/>
  <c r="X31" i="19"/>
  <c r="AB31" i="19" s="1"/>
  <c r="X8" i="19"/>
  <c r="AB8" i="19" s="1"/>
  <c r="X16" i="19"/>
  <c r="AB16" i="19" s="1"/>
  <c r="X24" i="19"/>
  <c r="AB24" i="19" s="1"/>
  <c r="X32" i="19"/>
  <c r="AB32" i="19" s="1"/>
  <c r="X9" i="19"/>
  <c r="AB9" i="19" s="1"/>
  <c r="X17" i="19"/>
  <c r="AB17" i="19" s="1"/>
  <c r="X25" i="19"/>
  <c r="AB25" i="19" s="1"/>
  <c r="X10" i="19"/>
  <c r="AB10" i="19" s="1"/>
  <c r="X26" i="19"/>
  <c r="AB26" i="19" s="1"/>
  <c r="X11" i="19"/>
  <c r="AB11" i="19" s="1"/>
  <c r="X27" i="19"/>
  <c r="AB27" i="19" s="1"/>
  <c r="X12" i="19"/>
  <c r="AB12" i="19" s="1"/>
  <c r="X28" i="19"/>
  <c r="AB28" i="19" s="1"/>
  <c r="X15" i="6"/>
  <c r="X12" i="6"/>
  <c r="X14" i="6"/>
  <c r="X8" i="6"/>
  <c r="X10" i="6"/>
  <c r="X11" i="6"/>
  <c r="X13" i="6"/>
  <c r="S3" i="18"/>
  <c r="Y12" i="6"/>
  <c r="K11" i="6"/>
  <c r="J13" i="6"/>
  <c r="L12" i="6"/>
  <c r="K13" i="6"/>
  <c r="L14" i="6"/>
  <c r="Y8" i="6"/>
  <c r="L9" i="6"/>
  <c r="L10" i="6"/>
  <c r="K8" i="6"/>
  <c r="Y15" i="6"/>
  <c r="J15" i="6"/>
  <c r="Y11" i="6"/>
  <c r="V9" i="6"/>
  <c r="L7" i="6"/>
  <c r="J8" i="6"/>
  <c r="Y14" i="6"/>
  <c r="Y10" i="6"/>
  <c r="K15" i="6"/>
  <c r="Y13" i="6"/>
  <c r="J11" i="6"/>
  <c r="I5" i="6"/>
  <c r="X39" i="19" l="1"/>
  <c r="AB39" i="19" s="1"/>
  <c r="Y38" i="19"/>
  <c r="X5" i="18" a="1"/>
  <c r="V8" i="6"/>
  <c r="L13" i="6"/>
  <c r="V11" i="6"/>
  <c r="V12" i="6"/>
  <c r="V15" i="6"/>
  <c r="L8" i="6"/>
  <c r="L11" i="6"/>
  <c r="V13" i="6"/>
  <c r="V10" i="6"/>
  <c r="Z9" i="6"/>
  <c r="L15" i="6"/>
  <c r="V14" i="6"/>
  <c r="K5" i="6"/>
  <c r="X6" i="18" l="1"/>
  <c r="AB6" i="18" s="1"/>
  <c r="X9" i="18"/>
  <c r="AB9" i="18" s="1"/>
  <c r="X10" i="18"/>
  <c r="AB10" i="18" s="1"/>
  <c r="X8" i="18"/>
  <c r="AB8" i="18" s="1"/>
  <c r="X7" i="18"/>
  <c r="AB7" i="18" s="1"/>
  <c r="X5" i="18"/>
  <c r="AB5" i="18" s="1"/>
  <c r="X40" i="19"/>
  <c r="AB40" i="19" s="1"/>
  <c r="AA9" i="6"/>
  <c r="AC9" i="6" s="1"/>
  <c r="X11" i="18"/>
  <c r="AB11" i="18" s="1"/>
  <c r="X12" i="18"/>
  <c r="AB12" i="18" s="1"/>
  <c r="X13" i="18"/>
  <c r="AB13" i="18" s="1"/>
  <c r="X14" i="18"/>
  <c r="AB14" i="18" s="1"/>
  <c r="X15" i="18"/>
  <c r="AB15" i="18" s="1"/>
  <c r="X16" i="18"/>
  <c r="AB16" i="18" s="1"/>
  <c r="X17" i="18"/>
  <c r="AB17" i="18" s="1"/>
  <c r="X18" i="18"/>
  <c r="AB18" i="18" s="1"/>
  <c r="X19" i="18"/>
  <c r="AB19" i="18" s="1"/>
  <c r="X20" i="18"/>
  <c r="AB20" i="18" s="1"/>
  <c r="X21" i="18"/>
  <c r="AB21" i="18" s="1"/>
  <c r="X22" i="18"/>
  <c r="AB22" i="18" s="1"/>
  <c r="X23" i="18"/>
  <c r="AB23" i="18" s="1"/>
  <c r="X24" i="18"/>
  <c r="AB24" i="18" s="1"/>
  <c r="X25" i="18"/>
  <c r="AB25" i="18" s="1"/>
  <c r="X26" i="18"/>
  <c r="AB26" i="18" s="1"/>
  <c r="X27" i="18"/>
  <c r="AB27" i="18" s="1"/>
  <c r="X28" i="18"/>
  <c r="AB28" i="18" s="1"/>
  <c r="X29" i="18"/>
  <c r="AB29" i="18" s="1"/>
  <c r="X30" i="18"/>
  <c r="AB30" i="18" s="1"/>
  <c r="X31" i="18"/>
  <c r="AB31" i="18" s="1"/>
  <c r="X32" i="18"/>
  <c r="AB32" i="18" s="1"/>
  <c r="X33" i="18"/>
  <c r="AB33" i="18" s="1"/>
  <c r="X34" i="18"/>
  <c r="AB34" i="18" s="1"/>
  <c r="X35" i="18"/>
  <c r="AB35" i="18" s="1"/>
  <c r="X36" i="18"/>
  <c r="AB36" i="18" s="1"/>
  <c r="X37" i="18"/>
  <c r="AB37" i="18" s="1"/>
  <c r="X38" i="18"/>
  <c r="AB38" i="18" s="1"/>
  <c r="X39" i="18"/>
  <c r="AB39" i="18" s="1"/>
  <c r="X40" i="18"/>
  <c r="AB40" i="18" s="1"/>
  <c r="X41" i="18"/>
  <c r="AB41" i="18" s="1"/>
  <c r="Z12" i="6"/>
  <c r="Z8" i="6"/>
  <c r="Z15" i="6"/>
  <c r="Z10" i="6"/>
  <c r="Z11" i="6"/>
  <c r="Z14" i="6"/>
  <c r="AB9" i="6"/>
  <c r="Z13" i="6"/>
  <c r="X41" i="19" l="1"/>
  <c r="AB41" i="19" s="1"/>
  <c r="AA10" i="6"/>
  <c r="AC10" i="6" s="1"/>
  <c r="AA12" i="6"/>
  <c r="AC12" i="6" s="1"/>
  <c r="AA13" i="6"/>
  <c r="AC13" i="6" s="1"/>
  <c r="AA15" i="6"/>
  <c r="AC15" i="6" s="1"/>
  <c r="AA14" i="6"/>
  <c r="AC14" i="6" s="1"/>
  <c r="AA8" i="6"/>
  <c r="AC8" i="6" s="1"/>
  <c r="AA11" i="6"/>
  <c r="AC11" i="6" s="1"/>
  <c r="Y40" i="18"/>
  <c r="Y41" i="18"/>
  <c r="AB12" i="6"/>
  <c r="AB13" i="6"/>
  <c r="AB8" i="6"/>
  <c r="AB15" i="6"/>
  <c r="AB14" i="6"/>
  <c r="AB11" i="6"/>
  <c r="AB10" i="6"/>
  <c r="X42" i="19" l="1"/>
  <c r="AB42" i="19" s="1"/>
  <c r="AA6" i="6"/>
  <c r="Y42" i="18"/>
  <c r="X42" i="18" s="1"/>
  <c r="AB42" i="18" s="1"/>
  <c r="S3" i="17"/>
  <c r="AJ40" i="18" l="1"/>
  <c r="AJ29" i="18"/>
  <c r="AJ35" i="18"/>
  <c r="AJ22" i="18"/>
  <c r="AJ11" i="18"/>
  <c r="AJ5" i="18"/>
  <c r="AJ19" i="18"/>
  <c r="AJ9" i="18"/>
  <c r="AJ25" i="18"/>
  <c r="AJ17" i="18"/>
  <c r="AJ32" i="18"/>
  <c r="AJ24" i="18"/>
  <c r="AJ16" i="18"/>
  <c r="AJ39" i="18"/>
  <c r="AJ31" i="18"/>
  <c r="AJ15" i="18"/>
  <c r="AJ30" i="18"/>
  <c r="AJ14" i="18"/>
  <c r="AJ6" i="18"/>
  <c r="AJ23" i="18"/>
  <c r="AJ12" i="18"/>
  <c r="AJ21" i="18"/>
  <c r="AJ34" i="18"/>
  <c r="AJ26" i="18"/>
  <c r="AJ27" i="18"/>
  <c r="AJ18" i="18"/>
  <c r="AJ42" i="18"/>
  <c r="AJ33" i="18"/>
  <c r="AJ36" i="18"/>
  <c r="AJ28" i="18"/>
  <c r="X5" i="17" a="1"/>
  <c r="AC30" i="19"/>
  <c r="AC21" i="19"/>
  <c r="AC40" i="18"/>
  <c r="AC9" i="19"/>
  <c r="AC18" i="18"/>
  <c r="AC15" i="19"/>
  <c r="AC42" i="19"/>
  <c r="AC29" i="18"/>
  <c r="AC32" i="19"/>
  <c r="AC27" i="19"/>
  <c r="AC31" i="19"/>
  <c r="AC39" i="19"/>
  <c r="AC26" i="19"/>
  <c r="AC36" i="19"/>
  <c r="AC12" i="19"/>
  <c r="AC23" i="18"/>
  <c r="AC24" i="18"/>
  <c r="AC18" i="19"/>
  <c r="AC26" i="18"/>
  <c r="AC29" i="19"/>
  <c r="AC30" i="18"/>
  <c r="AC10" i="18"/>
  <c r="AC28" i="19"/>
  <c r="AC13" i="18"/>
  <c r="AC32" i="18"/>
  <c r="AC17" i="19"/>
  <c r="AC35" i="18"/>
  <c r="AC39" i="18"/>
  <c r="AC37" i="19"/>
  <c r="AC33" i="18"/>
  <c r="AC21" i="18"/>
  <c r="AC7" i="19"/>
  <c r="AC41" i="19"/>
  <c r="AC42" i="18"/>
  <c r="AC6" i="19"/>
  <c r="AC6" i="18"/>
  <c r="AC11" i="19"/>
  <c r="AC23" i="19"/>
  <c r="AC8" i="18"/>
  <c r="AC25" i="18"/>
  <c r="AC36" i="18"/>
  <c r="AC34" i="19"/>
  <c r="AC38" i="19"/>
  <c r="AC14" i="19"/>
  <c r="AC9" i="18"/>
  <c r="AC19" i="18"/>
  <c r="AC16" i="19"/>
  <c r="AC37" i="18"/>
  <c r="AC17" i="18"/>
  <c r="AC40" i="19"/>
  <c r="AC5" i="18"/>
  <c r="AC31" i="18"/>
  <c r="AC41" i="18"/>
  <c r="AC13" i="19"/>
  <c r="AC8" i="19"/>
  <c r="AC20" i="18"/>
  <c r="AC24" i="19"/>
  <c r="AC19" i="19"/>
  <c r="AC25" i="19"/>
  <c r="AC20" i="19"/>
  <c r="AC14" i="18"/>
  <c r="AC34" i="18"/>
  <c r="AC15" i="18"/>
  <c r="AC11" i="18"/>
  <c r="AC16" i="18"/>
  <c r="AC35" i="19"/>
  <c r="AC5" i="19"/>
  <c r="AC28" i="18"/>
  <c r="AC33" i="19"/>
  <c r="AC38" i="18"/>
  <c r="AC12" i="18"/>
  <c r="AC22" i="18"/>
  <c r="AC22" i="19"/>
  <c r="AC10" i="19"/>
  <c r="AC27" i="18"/>
  <c r="X7" i="17" l="1"/>
  <c r="AB7" i="17" s="1"/>
  <c r="X5" i="17"/>
  <c r="AB5" i="17" s="1"/>
  <c r="X8" i="17"/>
  <c r="AB8" i="17" s="1"/>
  <c r="X9" i="17"/>
  <c r="AB9" i="17" s="1"/>
  <c r="X10" i="17"/>
  <c r="AB10" i="17" s="1"/>
  <c r="X6" i="17"/>
  <c r="AB6" i="17" s="1"/>
  <c r="AJ38" i="18"/>
  <c r="AJ20" i="18"/>
  <c r="AJ13" i="18"/>
  <c r="AJ41" i="18"/>
  <c r="AJ8" i="18"/>
  <c r="AJ7" i="18"/>
  <c r="AJ37" i="18"/>
  <c r="AJ10" i="18"/>
  <c r="X11" i="17"/>
  <c r="AB11" i="17" s="1"/>
  <c r="X12" i="17"/>
  <c r="AB12" i="17" s="1"/>
  <c r="X13" i="17"/>
  <c r="AB13" i="17" s="1"/>
  <c r="X14" i="17"/>
  <c r="AB14" i="17" s="1"/>
  <c r="X15" i="17"/>
  <c r="AB15" i="17" s="1"/>
  <c r="X16" i="17"/>
  <c r="AB16" i="17" s="1"/>
  <c r="X17" i="17"/>
  <c r="AB17" i="17" s="1"/>
  <c r="X18" i="17"/>
  <c r="AB18" i="17" s="1"/>
  <c r="X19" i="17"/>
  <c r="AB19" i="17" s="1"/>
  <c r="X20" i="17"/>
  <c r="AB20" i="17" s="1"/>
  <c r="X21" i="17"/>
  <c r="AB21" i="17" s="1"/>
  <c r="X22" i="17"/>
  <c r="AB22" i="17" s="1"/>
  <c r="X23" i="17"/>
  <c r="AB23" i="17" s="1"/>
  <c r="X24" i="17"/>
  <c r="AB24" i="17" s="1"/>
  <c r="X25" i="17"/>
  <c r="AB25" i="17" s="1"/>
  <c r="X26" i="17"/>
  <c r="AB26" i="17" s="1"/>
  <c r="X27" i="17"/>
  <c r="AB27" i="17" s="1"/>
  <c r="X28" i="17"/>
  <c r="AB28" i="17" s="1"/>
  <c r="X29" i="17"/>
  <c r="AB29" i="17" s="1"/>
  <c r="X30" i="17"/>
  <c r="AB30" i="17" s="1"/>
  <c r="X31" i="17"/>
  <c r="AB31" i="17" s="1"/>
  <c r="X32" i="17"/>
  <c r="AB32" i="17" s="1"/>
  <c r="X33" i="17"/>
  <c r="AB33" i="17" s="1"/>
  <c r="X34" i="17"/>
  <c r="AB34" i="17" s="1"/>
  <c r="X35" i="17"/>
  <c r="AB35" i="17" s="1"/>
  <c r="X36" i="17"/>
  <c r="AB36" i="17" s="1"/>
  <c r="X37" i="17"/>
  <c r="AB37" i="17" s="1"/>
  <c r="X38" i="17"/>
  <c r="AB38" i="17" s="1"/>
  <c r="X39" i="17"/>
  <c r="AB39" i="17" s="1"/>
  <c r="X40" i="17"/>
  <c r="AB40" i="17" s="1"/>
  <c r="X41" i="17"/>
  <c r="AB41" i="17" s="1"/>
  <c r="X42" i="17"/>
  <c r="AB42" i="17" s="1"/>
  <c r="M6" i="25" a="1"/>
  <c r="AC7" i="18"/>
  <c r="Y3" i="30"/>
  <c r="Y3" i="29"/>
  <c r="AC3" i="31"/>
  <c r="AC3" i="32"/>
  <c r="M7" i="25" l="1"/>
  <c r="M6" i="25"/>
  <c r="M8" i="25"/>
  <c r="AC30" i="17"/>
  <c r="AC37" i="17"/>
  <c r="AC3" i="18"/>
  <c r="AC5" i="17"/>
  <c r="AC13" i="17"/>
  <c r="AC27" i="17"/>
  <c r="AC18" i="17"/>
  <c r="AC14" i="17"/>
  <c r="AC25" i="17"/>
  <c r="AC31" i="17"/>
  <c r="AC22" i="17"/>
  <c r="AC21" i="17"/>
  <c r="AC36" i="17"/>
  <c r="AC10" i="17"/>
  <c r="AC33" i="17"/>
  <c r="AC41" i="17"/>
  <c r="AC40" i="17"/>
  <c r="AC12" i="17"/>
  <c r="AC24" i="17"/>
  <c r="AC28" i="17"/>
  <c r="AC7" i="17"/>
  <c r="AC6" i="17"/>
  <c r="AC38" i="17"/>
  <c r="AC26" i="17"/>
  <c r="AC16" i="17"/>
  <c r="AC42" i="17"/>
  <c r="AC15" i="17"/>
  <c r="AC8" i="17"/>
  <c r="AC35" i="17"/>
  <c r="AC9" i="17"/>
  <c r="AC29" i="17"/>
  <c r="AC39" i="17"/>
  <c r="AC32" i="17"/>
  <c r="AC11" i="17"/>
  <c r="AC19" i="17"/>
  <c r="AC17" i="17"/>
  <c r="AC20" i="17"/>
  <c r="AC34" i="17"/>
  <c r="AC23" i="17"/>
  <c r="M9" i="25" l="1"/>
  <c r="M7" i="24" a="1"/>
  <c r="AC3" i="17"/>
  <c r="M7" i="24" l="1"/>
  <c r="M8" i="24"/>
  <c r="M9" i="24"/>
  <c r="M10" i="24"/>
  <c r="Z4" i="25"/>
  <c r="M11" i="24" l="1"/>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P3" i="21"/>
  <c r="W3" i="22"/>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26" i="24"/>
  <c r="F12" i="24"/>
  <c r="F15" i="24"/>
  <c r="F47" i="24"/>
  <c r="F10" i="24"/>
  <c r="F38" i="24"/>
  <c r="F20" i="24"/>
  <c r="F24" i="24"/>
  <c r="F11" i="24"/>
  <c r="F18" i="24"/>
  <c r="F8" i="24"/>
  <c r="F19" i="24"/>
  <c r="F14" i="24"/>
  <c r="F28" i="24"/>
  <c r="AK7" i="24" a="1"/>
  <c r="F44" i="24"/>
  <c r="F33" i="24"/>
  <c r="F43" i="24"/>
  <c r="F22" i="24"/>
  <c r="F21" i="24"/>
  <c r="F31" i="24"/>
  <c r="F40" i="24"/>
  <c r="F36" i="24"/>
  <c r="F45" i="24"/>
  <c r="F16" i="24"/>
  <c r="F32" i="24"/>
  <c r="F27" i="24"/>
  <c r="F7" i="24"/>
  <c r="F42" i="24"/>
  <c r="F41" i="24"/>
  <c r="F35" i="24"/>
  <c r="F48" i="24"/>
  <c r="F34" i="24"/>
  <c r="F39" i="24"/>
  <c r="F25" i="24"/>
  <c r="F29" i="24"/>
  <c r="F37" i="24"/>
  <c r="F17" i="24"/>
  <c r="F9" i="24"/>
  <c r="F23" i="24"/>
  <c r="F30" i="24"/>
  <c r="F13" i="24"/>
  <c r="F46" i="24"/>
  <c r="F6"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48" i="24"/>
  <c r="G34" i="24"/>
  <c r="G41" i="24"/>
  <c r="G45" i="24"/>
  <c r="G23" i="24"/>
  <c r="G19" i="24"/>
  <c r="G12" i="24"/>
  <c r="G43" i="24"/>
  <c r="G21" i="24"/>
  <c r="G22" i="24"/>
  <c r="G47" i="24"/>
  <c r="G38" i="24"/>
  <c r="G14" i="24"/>
  <c r="G8" i="24"/>
  <c r="G9" i="24"/>
  <c r="G46" i="24"/>
  <c r="G28" i="24"/>
  <c r="G32" i="24"/>
  <c r="G39" i="24"/>
  <c r="G31" i="24"/>
  <c r="G44" i="24"/>
  <c r="G10" i="24"/>
  <c r="G13" i="24"/>
  <c r="G30" i="24"/>
  <c r="G16" i="24"/>
  <c r="G17" i="24"/>
  <c r="G29" i="24"/>
  <c r="G26" i="24"/>
  <c r="G25" i="24"/>
  <c r="G24" i="24"/>
  <c r="G11" i="24"/>
  <c r="G40" i="24"/>
  <c r="G18" i="24"/>
  <c r="G42" i="24"/>
  <c r="G33" i="24"/>
  <c r="G15" i="24"/>
  <c r="G27" i="24"/>
  <c r="G36" i="24"/>
  <c r="G7" i="24"/>
  <c r="G37" i="24"/>
  <c r="G20" i="24"/>
  <c r="G35" i="24"/>
  <c r="Z9" i="24"/>
  <c r="Z38" i="24"/>
  <c r="Z30" i="24"/>
  <c r="Z34" i="24"/>
  <c r="Z44" i="24"/>
  <c r="Z31" i="24"/>
  <c r="Z16" i="24"/>
  <c r="Z7" i="24"/>
  <c r="Z45" i="24"/>
  <c r="Z27" i="24"/>
  <c r="Z46" i="24"/>
  <c r="Z10" i="24"/>
  <c r="Z42" i="24"/>
  <c r="Z21" i="24"/>
  <c r="Z28" i="24"/>
  <c r="Z18" i="24"/>
  <c r="Z36" i="24"/>
  <c r="Z39" i="24"/>
  <c r="Z29" i="24"/>
  <c r="Z33" i="24"/>
  <c r="Z17" i="24"/>
  <c r="Z19" i="24"/>
  <c r="Z24" i="24"/>
  <c r="Z22" i="24"/>
  <c r="Z25" i="24"/>
  <c r="Z43" i="24"/>
  <c r="Z11" i="24"/>
  <c r="Z12" i="24"/>
  <c r="Z15" i="24"/>
  <c r="Z8" i="24"/>
  <c r="Z41" i="24"/>
  <c r="Z32" i="24"/>
  <c r="Z47" i="24"/>
  <c r="Z26" i="24"/>
  <c r="Z35" i="24"/>
  <c r="Z14" i="24"/>
  <c r="Z37" i="24"/>
  <c r="Z20" i="24"/>
  <c r="Z40" i="24"/>
  <c r="Z13" i="24"/>
  <c r="Z48" i="24"/>
  <c r="Z23" i="24"/>
  <c r="G6" i="24"/>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24" i="24"/>
  <c r="AN27" i="24"/>
  <c r="AN9" i="24"/>
  <c r="AN7" i="24"/>
  <c r="AN37" i="24"/>
  <c r="AN20" i="24"/>
  <c r="AO7" i="24"/>
  <c r="AN28" i="24"/>
  <c r="AO28" i="24" s="1"/>
  <c r="AN22" i="24"/>
  <c r="AN36" i="24"/>
  <c r="AN23" i="24"/>
  <c r="AN38" i="24"/>
  <c r="AN10" i="24"/>
  <c r="AN14" i="24"/>
  <c r="AO36" i="24"/>
  <c r="AN40" i="24"/>
  <c r="AN15" i="24"/>
  <c r="AN33" i="24"/>
  <c r="AO33" i="24" s="1"/>
  <c r="D7" i="67"/>
  <c r="AN39" i="24"/>
  <c r="AN31" i="24"/>
  <c r="AN11" i="24"/>
  <c r="AN44" i="24"/>
  <c r="AN47" i="24"/>
  <c r="AO24" i="24"/>
  <c r="AN48" i="24"/>
  <c r="AO48" i="24" s="1"/>
  <c r="AN19" i="24"/>
  <c r="AN13" i="24"/>
  <c r="AN21" i="24"/>
  <c r="AO21" i="24" s="1"/>
  <c r="AN26" i="24"/>
  <c r="AN25" i="24"/>
  <c r="AO25" i="24" s="1"/>
  <c r="AN46" i="24"/>
  <c r="AO46" i="24" s="1"/>
  <c r="AN30" i="24"/>
  <c r="AO30" i="24" s="1"/>
  <c r="AN34" i="24"/>
  <c r="AN12" i="24"/>
  <c r="AN42" i="24"/>
  <c r="AO42" i="24" s="1"/>
  <c r="AO44" i="24"/>
  <c r="AO19" i="24"/>
  <c r="AO9" i="24"/>
  <c r="AO15" i="24"/>
  <c r="AO23" i="24"/>
  <c r="AN17" i="24"/>
  <c r="AN41" i="24"/>
  <c r="AO37" i="24"/>
  <c r="AO22" i="24"/>
  <c r="AO13" i="24"/>
  <c r="AN29" i="24"/>
  <c r="AO29" i="24" s="1"/>
  <c r="AN35" i="24"/>
  <c r="AO35" i="24" s="1"/>
  <c r="AN16" i="24"/>
  <c r="AO16" i="24" s="1"/>
  <c r="AO34" i="24"/>
  <c r="AN45" i="24"/>
  <c r="AO45" i="24" s="1"/>
  <c r="AO20" i="24"/>
  <c r="AO41" i="24"/>
  <c r="AO10" i="24"/>
  <c r="AO47" i="24"/>
  <c r="AN32" i="24"/>
  <c r="AO17" i="24"/>
  <c r="AN8" i="24"/>
  <c r="AN43" i="24"/>
  <c r="AO43" i="24" s="1"/>
  <c r="AO40" i="24"/>
  <c r="AN18" i="24"/>
  <c r="AO18" i="24" s="1"/>
  <c r="Z5" i="24"/>
  <c r="Z4" i="23"/>
  <c r="AC3" i="19"/>
  <c r="O6" i="24"/>
  <c r="O5" i="25"/>
  <c r="O4" i="30"/>
  <c r="O4" i="28"/>
  <c r="J2" i="47"/>
  <c r="S4" i="18"/>
  <c r="M4" i="22"/>
  <c r="O5" i="23"/>
  <c r="D6" i="67"/>
  <c r="J2" i="50"/>
  <c r="K2" i="50" s="1"/>
  <c r="J2" i="48"/>
  <c r="S4" i="32"/>
  <c r="O4" i="29"/>
  <c r="O49" i="28"/>
  <c r="S4" i="31"/>
  <c r="K2" i="47"/>
  <c r="AN6" i="24"/>
  <c r="AO6" i="24" s="1"/>
  <c r="S4" i="17"/>
  <c r="S4" i="19"/>
  <c r="K2" i="48"/>
  <c r="D8" i="67"/>
  <c r="AO8" i="24"/>
  <c r="AO11" i="24"/>
  <c r="AO14" i="24"/>
  <c r="AO32" i="24"/>
  <c r="AO26" i="24"/>
  <c r="AO39" i="24"/>
  <c r="AO27" i="24"/>
  <c r="AO12" i="24"/>
  <c r="AO31" i="24"/>
  <c r="AO38" i="24"/>
</calcChain>
</file>

<file path=xl/comments1.xml><?xml version="1.0" encoding="utf-8"?>
<comments xmlns="http://schemas.openxmlformats.org/spreadsheetml/2006/main">
  <authors>
    <author>AMETRANO FERDINANDO MARIA</author>
  </authors>
  <commentList>
    <comment ref="M3" authorId="0">
      <text>
        <r>
          <rPr>
            <b/>
            <sz val="8"/>
            <color indexed="81"/>
            <rFont val="Tahoma"/>
            <charset val="1"/>
          </rPr>
          <t>AMETRANO FERDINANDO MARIA:</t>
        </r>
        <r>
          <rPr>
            <sz val="8"/>
            <color indexed="81"/>
            <rFont val="Tahoma"/>
            <charset val="1"/>
          </rPr>
          <t xml:space="preserve">
quote create ed alimentate!</t>
        </r>
      </text>
    </comment>
  </commentList>
</comments>
</file>

<file path=xl/sharedStrings.xml><?xml version="1.0" encoding="utf-8"?>
<sst xmlns="http://schemas.openxmlformats.org/spreadsheetml/2006/main" count="2358" uniqueCount="256">
  <si>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</si>
  <si>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</si>
  <si>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</si>
  <si>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</si>
  <si>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</si>
  <si>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</si>
  <si>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</si>
  <si>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</si>
  <si>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</si>
  <si>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</si>
  <si>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</si>
  <si>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</si>
  <si>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</si>
  <si>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</si>
  <si>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</si>
  <si>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</si>
  <si>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</si>
  <si>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</si>
  <si>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</si>
  <si>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</si>
  <si>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</si>
  <si>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</si>
  <si>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</si>
  <si>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</si>
  <si>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</si>
  <si>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</si>
  <si>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</si>
  <si>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</si>
  <si>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</si>
  <si>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</si>
  <si>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</si>
  <si>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</si>
  <si>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</si>
  <si>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</si>
  <si>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</si>
  <si>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</si>
  <si>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</si>
  <si>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</si>
  <si>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</si>
  <si>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</si>
  <si>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</si>
  <si>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</si>
  <si>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</si>
  <si>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</si>
  <si>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</si>
  <si>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</si>
  <si>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</si>
  <si>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</si>
  <si>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</si>
  <si>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</si>
  <si>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</si>
  <si>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</si>
  <si>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</si>
  <si>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</si>
  <si>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</si>
  <si>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</si>
  <si>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</si>
  <si>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</si>
  <si>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</si>
  <si>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</si>
  <si>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</si>
  <si>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</si>
  <si>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</si>
  <si>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</si>
  <si>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</si>
  <si>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</si>
  <si>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</si>
  <si>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</si>
  <si>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</si>
  <si>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</si>
  <si>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</si>
  <si>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</si>
  <si>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</si>
  <si>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</si>
  <si>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</si>
  <si>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</si>
  <si>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</si>
  <si>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</si>
  <si>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</si>
  <si>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</si>
  <si>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</si>
  <si>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</si>
  <si>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</si>
  <si>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</si>
  <si>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</si>
  <si>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</si>
  <si>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</si>
  <si>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</si>
  <si>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</si>
  <si>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</si>
  <si>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</si>
  <si>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</si>
  <si>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</si>
  <si>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</si>
  <si>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</si>
  <si>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</si>
  <si>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</si>
  <si>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</si>
  <si>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</si>
  <si>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</si>
  <si>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</si>
  <si>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</si>
  <si>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</si>
  <si>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</si>
  <si>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</si>
  <si>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</si>
  <si>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</si>
  <si>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</si>
  <si>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x24F</t>
  </si>
  <si>
    <t>F1</t>
  </si>
  <si>
    <t>TOM12</t>
  </si>
  <si>
    <t>T12</t>
  </si>
  <si>
    <t>TOM6</t>
  </si>
  <si>
    <t>T6</t>
  </si>
  <si>
    <t>x9F</t>
  </si>
  <si>
    <t>x8F</t>
  </si>
  <si>
    <t>x7F</t>
  </si>
  <si>
    <t>x6F</t>
  </si>
  <si>
    <t>x5F</t>
  </si>
  <si>
    <t>x4F</t>
  </si>
  <si>
    <t>TOM3</t>
  </si>
  <si>
    <t>T3</t>
  </si>
  <si>
    <t>TOM1</t>
  </si>
  <si>
    <t>T1</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</si>
  <si>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</si>
  <si>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</si>
  <si>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</si>
  <si>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</si>
  <si>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</si>
  <si>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</si>
  <si>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</si>
  <si>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</si>
  <si>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</si>
  <si>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</si>
  <si>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</si>
  <si>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</si>
  <si>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</si>
  <si>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</si>
  <si>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</si>
  <si>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</si>
  <si>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</si>
  <si>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</si>
  <si>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</si>
  <si>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</si>
  <si>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</si>
  <si>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</si>
  <si>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</si>
  <si>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</si>
  <si>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</si>
  <si>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</si>
  <si>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</si>
  <si>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</si>
  <si>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</si>
  <si>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</si>
  <si>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</si>
  <si>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</si>
  <si>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</si>
  <si>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</si>
  <si>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</si>
  <si>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EUR_020_SwapFromBasisQuotes</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</si>
  <si>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</si>
  <si>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</si>
  <si>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</si>
  <si>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</si>
  <si>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</si>
  <si>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</si>
  <si>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</si>
  <si>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</si>
  <si>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</si>
  <si>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</si>
  <si>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</si>
  <si>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</si>
  <si>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</si>
  <si>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</si>
  <si>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</si>
  <si>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</si>
  <si>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</si>
  <si>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</si>
  <si>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</si>
  <si>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</si>
  <si>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</si>
  <si>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</si>
  <si>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</si>
  <si>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</si>
  <si>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</si>
  <si>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</si>
  <si>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</si>
  <si>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</si>
  <si>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</si>
  <si>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</si>
  <si>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</si>
  <si>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</si>
  <si>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The record could not be found</t>
  </si>
  <si>
    <t>EM</t>
  </si>
  <si>
    <t>CODES</t>
  </si>
  <si>
    <t>LIFFE</t>
  </si>
  <si>
    <t>EXPIRE DATE</t>
  </si>
  <si>
    <t>Effective Date</t>
  </si>
  <si>
    <t>ED</t>
  </si>
  <si>
    <t>FSS</t>
  </si>
  <si>
    <t>FEI</t>
  </si>
  <si>
    <t>FES</t>
  </si>
  <si>
    <t>FUT3M</t>
  </si>
  <si>
    <t xml:space="preserve">           </t>
  </si>
  <si>
    <t>US</t>
  </si>
  <si>
    <t>JP</t>
  </si>
  <si>
    <t>GB</t>
  </si>
  <si>
    <t>EU</t>
  </si>
  <si>
    <t>mean reversion</t>
  </si>
  <si>
    <t>CH</t>
  </si>
  <si>
    <t>sigma</t>
  </si>
  <si>
    <t>HW parameters</t>
  </si>
  <si>
    <t>3H</t>
  </si>
  <si>
    <t>QM</t>
  </si>
  <si>
    <t>HKD</t>
  </si>
  <si>
    <t>Mid</t>
  </si>
  <si>
    <t>Mid Equivalent</t>
  </si>
  <si>
    <t>Error</t>
  </si>
  <si>
    <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</si>
  <si>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</si>
  <si>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</si>
  <si>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</si>
  <si>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</si>
  <si>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</si>
  <si>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</si>
  <si>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</si>
  <si>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</si>
  <si>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</si>
  <si>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</si>
  <si>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</si>
  <si>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</si>
  <si>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</si>
  <si>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</si>
  <si>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</si>
  <si>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</si>
  <si>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</si>
  <si>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</si>
  <si>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</si>
  <si>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</si>
  <si>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</si>
  <si>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</si>
  <si>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</si>
  <si>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</si>
  <si>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</si>
  <si>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EUR_InterestRateQuotesFeed!OIS</t>
  </si>
  <si>
    <t xml:space="preserve">APR14 </t>
  </si>
  <si>
    <t xml:space="preserve">MAY14 </t>
  </si>
  <si>
    <t xml:space="preserve">JUN14 </t>
  </si>
  <si>
    <t xml:space="preserve">JUL14 </t>
  </si>
  <si>
    <t xml:space="preserve">AUG14 </t>
  </si>
  <si>
    <t>STD</t>
  </si>
  <si>
    <t>LastFixingsTrigger</t>
  </si>
  <si>
    <t xml:space="preserve">SEP14 </t>
  </si>
  <si>
    <t>TriggerTOY1M</t>
  </si>
  <si>
    <t>TriggerTOY3M</t>
  </si>
  <si>
    <t>TriggerTOY6M</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</si>
</sst>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0.000"/>
    <numFmt numFmtId="176" formatCode="ddd\,\ dd\-mmm\-yyyy\,\ h:mm:ss"/>
    <numFmt numFmtId="177" formatCode="ddd\,\ dd\-mmm\-yy"/>
    <numFmt numFmtId="178" formatCode="_([$€-2]* #,##0.00_);_([$€-2]* \(#,##0.00\);_([$€-2]* &quot;-&quot;??_)"/>
    <numFmt numFmtId="179" formatCode="0.0000000"/>
  </numFmts>
  <fonts count="30" x14ac:knownFonts="1">
    <font>
      <sz val="11"/>
      <color theme="1"/>
      <name val="Calibri"/>
      <family val="2"/>
      <scheme val="minor"/>
    </font>
    <font>
      <sz val="10"/>
      <name val="Arial"/>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ont>
    <font>
      <sz val="10"/>
      <name val="Helv"/>
    </font>
    <font>
      <sz val="12"/>
      <name val="Helv"/>
    </font>
    <font>
      <sz val="8"/>
      <color indexed="10"/>
      <name val="Microsoft Sans Serif"/>
      <family val="2"/>
    </font>
    <font>
      <sz val="8"/>
      <color indexed="9"/>
      <name val="Arial"/>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charset val="1"/>
    </font>
    <font>
      <b/>
      <sz val="8"/>
      <color indexed="81"/>
      <name val="Tahoma"/>
      <charset val="1"/>
    </font>
  </fonts>
  <fills count="11">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rgb="FFFF0000"/>
        <bgColor indexed="64"/>
      </patternFill>
    </fill>
    <fill>
      <patternFill patternType="solid">
        <fgColor theme="0"/>
        <bgColor indexed="64"/>
      </patternFill>
    </fill>
    <fill>
      <patternFill patternType="solid">
        <fgColor theme="0" tint="-0.499984740745262"/>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8" fontId="10" fillId="0" borderId="0" applyFont="0" applyFill="0" applyBorder="0" applyAlignment="0" applyProtection="0"/>
  </cellStyleXfs>
  <cellXfs count="449">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14" fillId="4" borderId="14" xfId="1" applyNumberFormat="1" applyFont="1" applyFill="1" applyBorder="1" applyAlignment="1" applyProtection="1"/>
    <xf numFmtId="0" fontId="5" fillId="3" borderId="14" xfId="1" applyNumberFormat="1" applyFont="1" applyFill="1" applyBorder="1" applyAlignment="1"/>
    <xf numFmtId="0" fontId="5" fillId="3" borderId="20" xfId="1" applyNumberFormat="1" applyFont="1" applyFill="1" applyBorder="1" applyAlignment="1"/>
    <xf numFmtId="0" fontId="5" fillId="3" borderId="18" xfId="1" applyNumberFormat="1" applyFont="1" applyFill="1" applyBorder="1" applyAlignment="1"/>
    <xf numFmtId="0" fontId="5" fillId="3" borderId="16"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14" fillId="4" borderId="25" xfId="1" applyNumberFormat="1" applyFont="1" applyFill="1" applyBorder="1" applyAlignment="1" applyProtection="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14" fillId="4" borderId="26" xfId="1" applyNumberFormat="1" applyFont="1" applyFill="1" applyBorder="1" applyAlignment="1" applyProtection="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14" fillId="4" borderId="25" xfId="1" applyNumberFormat="1" applyFont="1" applyFill="1" applyBorder="1" applyAlignment="1" applyProtection="1">
      <alignment vertical="center"/>
    </xf>
    <xf numFmtId="0" fontId="2" fillId="4" borderId="25" xfId="1" applyNumberFormat="1" applyFont="1" applyFill="1" applyBorder="1" applyAlignment="1" applyProtection="1">
      <alignment horizontal="center" vertical="center"/>
    </xf>
    <xf numFmtId="0" fontId="3" fillId="3" borderId="24" xfId="1" applyFont="1" applyFill="1" applyBorder="1" applyAlignment="1">
      <alignment vertical="center"/>
    </xf>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2" xfId="1" applyFont="1" applyFill="1" applyBorder="1" applyAlignment="1">
      <alignment horizontal="left"/>
    </xf>
    <xf numFmtId="0" fontId="18" fillId="3" borderId="2" xfId="1" applyFont="1" applyFill="1" applyBorder="1"/>
    <xf numFmtId="0" fontId="18" fillId="3" borderId="3"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0" fontId="18" fillId="3" borderId="0" xfId="1" applyNumberFormat="1" applyFont="1" applyFill="1" applyBorder="1" applyAlignment="1" applyProtection="1"/>
    <xf numFmtId="0" fontId="18" fillId="3" borderId="0" xfId="1" applyNumberFormat="1" applyFont="1" applyFill="1" applyBorder="1" applyAlignment="1">
      <alignment horizontal="left"/>
    </xf>
    <xf numFmtId="170" fontId="18" fillId="3" borderId="0" xfId="4" applyNumberFormat="1" applyFont="1" applyFill="1" applyBorder="1" applyAlignment="1">
      <alignment horizontal="center"/>
    </xf>
    <xf numFmtId="0" fontId="18" fillId="3" borderId="0" xfId="1" applyNumberFormat="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5" xfId="4" applyNumberFormat="1" applyFont="1" applyFill="1" applyBorder="1" applyAlignment="1">
      <alignment horizontal="center"/>
    </xf>
    <xf numFmtId="169" fontId="5" fillId="0" borderId="6" xfId="4" applyNumberFormat="1" applyFont="1" applyFill="1" applyBorder="1" applyAlignment="1">
      <alignment horizontal="center"/>
    </xf>
    <xf numFmtId="0" fontId="5" fillId="0" borderId="18" xfId="4" applyNumberFormat="1" applyFont="1" applyFill="1" applyBorder="1" applyAlignment="1"/>
    <xf numFmtId="169" fontId="5" fillId="0" borderId="18" xfId="4" applyNumberFormat="1" applyFont="1" applyFill="1" applyBorder="1" applyAlignment="1"/>
    <xf numFmtId="0" fontId="5" fillId="0" borderId="18" xfId="4" applyNumberFormat="1" applyFont="1" applyFill="1" applyBorder="1" applyAlignment="1">
      <alignment horizontal="center"/>
    </xf>
    <xf numFmtId="0" fontId="5" fillId="0" borderId="16" xfId="4" applyNumberFormat="1" applyFont="1" applyFill="1" applyBorder="1" applyAlignment="1">
      <alignment horizontal="center"/>
    </xf>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19" xfId="4" applyNumberFormat="1" applyFont="1" applyFill="1" applyBorder="1" applyAlignment="1">
      <alignment horizontal="center"/>
    </xf>
    <xf numFmtId="0" fontId="5" fillId="0" borderId="20" xfId="4" applyNumberFormat="1" applyFont="1" applyFill="1" applyBorder="1" applyAlignment="1">
      <alignment horizontal="center"/>
    </xf>
    <xf numFmtId="169" fontId="5" fillId="0" borderId="25" xfId="4" applyNumberFormat="1" applyFont="1" applyFill="1" applyBorder="1" applyAlignment="1">
      <alignment horizontal="center"/>
    </xf>
    <xf numFmtId="0" fontId="5" fillId="0" borderId="23" xfId="4" applyNumberFormat="1" applyFont="1" applyFill="1" applyBorder="1" applyAlignment="1"/>
    <xf numFmtId="169" fontId="5" fillId="0" borderId="23" xfId="4" applyNumberFormat="1" applyFont="1" applyFill="1" applyBorder="1" applyAlignment="1"/>
    <xf numFmtId="0" fontId="5" fillId="0" borderId="23" xfId="4" applyNumberFormat="1" applyFont="1" applyFill="1" applyBorder="1" applyAlignment="1">
      <alignment horizontal="center"/>
    </xf>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19" xfId="1" applyFont="1" applyBorder="1" applyAlignment="1"/>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170" fontId="5" fillId="0" borderId="0" xfId="4" applyNumberFormat="1" applyFont="1"/>
    <xf numFmtId="2" fontId="5" fillId="0" borderId="26" xfId="4" applyNumberFormat="1" applyFont="1" applyBorder="1"/>
    <xf numFmtId="175" fontId="5" fillId="0" borderId="21" xfId="4" applyNumberFormat="1" applyFont="1" applyFill="1" applyBorder="1" applyAlignment="1">
      <alignment horizontal="center"/>
    </xf>
    <xf numFmtId="2" fontId="5" fillId="0" borderId="0" xfId="4" applyNumberFormat="1" applyFont="1" applyFill="1" applyBorder="1" applyAlignment="1"/>
    <xf numFmtId="2" fontId="5" fillId="3" borderId="7" xfId="1" applyNumberFormat="1" applyFont="1" applyFill="1" applyBorder="1" applyAlignment="1">
      <alignment horizontal="center"/>
    </xf>
    <xf numFmtId="2" fontId="5" fillId="3" borderId="0" xfId="1" applyNumberFormat="1" applyFont="1" applyFill="1" applyBorder="1" applyAlignment="1">
      <alignment horizontal="center"/>
    </xf>
    <xf numFmtId="2" fontId="5" fillId="7" borderId="21" xfId="4" applyNumberFormat="1" applyFont="1" applyFill="1" applyBorder="1" applyAlignment="1">
      <alignment horizontal="center"/>
    </xf>
    <xf numFmtId="2" fontId="5" fillId="0" borderId="21" xfId="4"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19"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70" fontId="5" fillId="8" borderId="17" xfId="4" applyNumberFormat="1" applyFont="1" applyFill="1" applyBorder="1" applyAlignment="1">
      <alignment horizontal="center"/>
    </xf>
    <xf numFmtId="170" fontId="5" fillId="8" borderId="21" xfId="4" applyNumberFormat="1" applyFont="1" applyFill="1" applyBorder="1" applyAlignment="1">
      <alignment horizontal="center"/>
    </xf>
    <xf numFmtId="170" fontId="5" fillId="8" borderId="15"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9" borderId="10" xfId="1" applyFont="1" applyFill="1" applyBorder="1"/>
    <xf numFmtId="0" fontId="11" fillId="9" borderId="9" xfId="1" applyFont="1" applyFill="1" applyBorder="1"/>
    <xf numFmtId="0" fontId="11" fillId="9" borderId="8" xfId="1" applyFont="1" applyFill="1" applyBorder="1"/>
    <xf numFmtId="0" fontId="11" fillId="9" borderId="7" xfId="1" applyFont="1" applyFill="1" applyBorder="1"/>
    <xf numFmtId="0" fontId="11" fillId="9" borderId="0" xfId="1" applyFont="1" applyFill="1" applyBorder="1"/>
    <xf numFmtId="0" fontId="11" fillId="9" borderId="5" xfId="1" applyFont="1" applyFill="1" applyBorder="1" applyAlignment="1">
      <alignment horizontal="center"/>
    </xf>
    <xf numFmtId="0" fontId="11" fillId="9" borderId="5" xfId="1" applyFont="1" applyFill="1" applyBorder="1"/>
    <xf numFmtId="0" fontId="22" fillId="9" borderId="4" xfId="1" applyFont="1" applyFill="1" applyBorder="1"/>
    <xf numFmtId="0" fontId="5" fillId="9" borderId="4" xfId="1" applyFont="1" applyFill="1" applyBorder="1"/>
    <xf numFmtId="0" fontId="11" fillId="9"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7"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7"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170" fontId="5" fillId="8" borderId="6" xfId="4" applyNumberFormat="1" applyFont="1" applyFill="1" applyBorder="1" applyAlignment="1">
      <alignment horizontal="center"/>
    </xf>
    <xf numFmtId="0" fontId="9" fillId="0" borderId="24" xfId="1" applyFont="1" applyFill="1" applyBorder="1" applyAlignment="1">
      <alignment horizontal="center" vertical="center" wrapText="1"/>
    </xf>
    <xf numFmtId="169" fontId="5" fillId="0" borderId="16" xfId="4" applyNumberFormat="1" applyFont="1" applyFill="1" applyBorder="1" applyAlignment="1">
      <alignment horizontal="center"/>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10" borderId="0" xfId="1" applyFill="1"/>
    <xf numFmtId="0" fontId="5" fillId="10"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9" fontId="11" fillId="0" borderId="0" xfId="1" applyNumberFormat="1" applyFont="1"/>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xf numFmtId="176" fontId="25" fillId="3" borderId="0" xfId="1" applyNumberFormat="1" applyFont="1" applyFill="1" applyBorder="1" applyAlignment="1">
      <alignment horizontal="center"/>
    </xf>
    <xf numFmtId="0" fontId="21" fillId="3" borderId="0" xfId="1" quotePrefix="1" applyFont="1" applyFill="1" applyBorder="1" applyAlignment="1">
      <alignment horizontal="center"/>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datartdserver">
      <tp t="s">
        <v>Paused at 16:10:57</v>
        <stp/>
        <stp>{6085D192-63D4-454F-AECC-6BFF45088B11}</stp>
        <tr r="O49" s="28"/>
      </tp>
      <tp t="s">
        <v>Paused at 16:10:57</v>
        <stp/>
        <stp>{9901018B-7782-4F86-9892-6D68DF4EF586}</stp>
        <tr r="S4" s="18"/>
      </tp>
      <tp t="s">
        <v>Paused at 16:10:57</v>
        <stp/>
        <stp>{52B17588-7791-408F-9446-53898B50D1B5}</stp>
        <tr r="O4" s="28"/>
      </tp>
    </main>
    <main first="pldatasource.rdatartdserver">
      <tp t="s">
        <v>Paused at 16:10:57</v>
        <stp/>
        <stp>{7169F7C2-6C20-41E1-9BE2-A5CBBB7091EA}</stp>
        <tr r="S4" s="32"/>
      </tp>
      <tp t="s">
        <v>Paused at 16:10:57</v>
        <stp/>
        <stp>{910EB02F-2494-4E5A-AE1E-57E85A58BC18}</stp>
        <tr r="J4" s="21"/>
      </tp>
      <tp t="s">
        <v>Paused at 16:10:57</v>
        <stp/>
        <stp>{5CC2F0DF-2564-4F00-A010-D24D3DFF07C7}</stp>
        <tr r="H4" s="26"/>
      </tp>
      <tp t="s">
        <v>Paused at 16:10:57</v>
        <stp/>
        <stp>{51DD0693-C3B6-45A0-A2E4-B96B801719C9}</stp>
        <tr r="S4" s="19"/>
      </tp>
      <tp t="s">
        <v>Paused at 16:10:57</v>
        <stp/>
        <stp>{19BF5CA2-9273-4BC9-BD38-2B47FF41B91F}</stp>
        <tr r="O4" s="30"/>
      </tp>
      <tp t="s">
        <v>Paused at 16:10:57</v>
        <stp/>
        <stp>{A28FB227-AF10-41B0-B48C-2571638822F7}</stp>
        <tr r="O5" s="25"/>
      </tp>
      <tp t="s">
        <v>Paused at 16:10:57</v>
        <stp/>
        <stp>{F6A1D12F-8A6D-47FD-AF7C-CD7C2FAA8FA1}</stp>
        <tr r="R7" s="6"/>
      </tp>
      <tp t="s">
        <v>Paused at 16:10:57</v>
        <stp/>
        <stp>{DC785134-C149-445A-96B7-EC6D5C3BB0A5}</stp>
        <tr r="O5" s="23"/>
      </tp>
      <tp t="s">
        <v>Paused at 16:10:57</v>
        <stp/>
        <stp>{7EC6C8DD-0B6F-4F2E-A40B-587FACA87855}</stp>
        <tr r="S4" s="17"/>
      </tp>
      <tp t="s">
        <v>Paused at 16:10:57</v>
        <stp/>
        <stp>{A34062C4-77A6-41AC-A0F6-39F2D45BB6AA}</stp>
        <tr r="S4" s="31"/>
      </tp>
      <tp t="s">
        <v>Paused at 16:10:57</v>
        <stp/>
        <stp>{CE231742-50A9-4C77-8B36-3A696259E4B2}</stp>
        <tr r="O4" s="29"/>
      </tp>
      <tp t="s">
        <v>Paused at 16:10:57</v>
        <stp/>
        <stp>{74FF9BD0-CC4F-4094-A5B8-E0FB7F2FC2CA}</stp>
        <tr r="O6" s="24"/>
      </tp>
      <tp t="s">
        <v>Paused at 16:10:57</v>
        <stp/>
        <stp>{AFB63496-9FBA-4C69-949F-6E10BB14CC7B}</stp>
        <tr r="M4" s="22"/>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volatileDependencies" Target="volatileDependenci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workbookViewId="0">
      <selection activeCell="D24" sqref="D24"/>
    </sheetView>
  </sheetViews>
  <sheetFormatPr defaultRowHeight="12.75" x14ac:dyDescent="0.2"/>
  <cols>
    <col min="1" max="2" width="2.7109375" style="435" customWidth="1"/>
    <col min="3" max="3" width="14.85546875" style="435" bestFit="1" customWidth="1"/>
    <col min="4" max="4" width="21.42578125" style="435" bestFit="1" customWidth="1"/>
    <col min="5" max="5" width="20.7109375" style="435" bestFit="1" customWidth="1"/>
    <col min="6" max="8" width="2.7109375" style="435" customWidth="1"/>
    <col min="9" max="9" width="12.140625" style="435" bestFit="1" customWidth="1"/>
    <col min="10" max="10" width="53.7109375" style="435" bestFit="1" customWidth="1"/>
    <col min="11" max="11" width="2.7109375" style="435" customWidth="1"/>
    <col min="12" max="16384" width="9.140625" style="435"/>
  </cols>
  <sheetData>
    <row r="1" spans="1:11" ht="13.5" thickBot="1" x14ac:dyDescent="0.25">
      <c r="A1" s="435" t="s">
        <v>235</v>
      </c>
      <c r="B1" s="435" t="str">
        <f>_xll.qlxlVersion(TRUE,Trigger)</f>
        <v>QuantLibXL 1.4.0 - MS VC++ 9.0 - Multithreaded Dynamic Runtime library - Release Configuration - Mar  3 2014 10:58:57</v>
      </c>
    </row>
    <row r="2" spans="1:11" ht="16.5" thickBot="1" x14ac:dyDescent="0.3">
      <c r="B2" s="442" t="s">
        <v>234</v>
      </c>
      <c r="C2" s="443"/>
      <c r="D2" s="443"/>
      <c r="E2" s="443"/>
      <c r="F2" s="444"/>
      <c r="H2" s="442" t="s">
        <v>8</v>
      </c>
      <c r="I2" s="443"/>
      <c r="J2" s="443"/>
      <c r="K2" s="444"/>
    </row>
    <row r="3" spans="1:11" x14ac:dyDescent="0.2">
      <c r="B3" s="353"/>
      <c r="C3" s="364"/>
      <c r="D3" s="364"/>
      <c r="E3" s="364"/>
      <c r="F3" s="363"/>
      <c r="H3" s="9"/>
      <c r="I3" s="12"/>
      <c r="J3" s="12"/>
      <c r="K3" s="5"/>
    </row>
    <row r="4" spans="1:11" x14ac:dyDescent="0.2">
      <c r="B4" s="353"/>
      <c r="C4" s="422" t="s">
        <v>1</v>
      </c>
      <c r="D4" s="425" t="s">
        <v>64</v>
      </c>
      <c r="E4" s="360"/>
      <c r="F4" s="354"/>
      <c r="H4" s="9"/>
      <c r="I4" s="15" t="s">
        <v>7</v>
      </c>
      <c r="J4" s="14">
        <v>41733.646319444444</v>
      </c>
      <c r="K4" s="13"/>
    </row>
    <row r="5" spans="1:11" x14ac:dyDescent="0.2">
      <c r="B5" s="353"/>
      <c r="C5" s="423" t="s">
        <v>233</v>
      </c>
      <c r="D5" s="426" t="s">
        <v>232</v>
      </c>
      <c r="E5" s="360"/>
      <c r="F5" s="354"/>
      <c r="H5" s="9"/>
      <c r="I5" s="15" t="s">
        <v>6</v>
      </c>
      <c r="J5" s="14" t="b">
        <v>1</v>
      </c>
      <c r="K5" s="13"/>
    </row>
    <row r="6" spans="1:11" x14ac:dyDescent="0.2">
      <c r="B6" s="353"/>
      <c r="C6" s="423" t="s">
        <v>231</v>
      </c>
      <c r="D6" s="427">
        <f ca="1">_xll.ohTrigger(Euribor!T8:T15,Deposits!P3,FRA!W3,Futures3M!Z5,FuturesHWConvAdj!Q3,Swaps1M!Y3,Swap3M!AC3,SwapsIMMDated!Y3,Swap6M!AC3,BasisSwap1MxM!AC3,BasisSwap3M6M!AC3,BasisSwapxM12M!AC3,OIS!Y3)</f>
        <v>2053</v>
      </c>
      <c r="E6" s="360"/>
      <c r="F6" s="354"/>
      <c r="H6" s="9"/>
      <c r="I6" s="15" t="s">
        <v>5</v>
      </c>
      <c r="J6" s="14" t="b">
        <v>0</v>
      </c>
      <c r="K6" s="13"/>
    </row>
    <row r="7" spans="1:11" x14ac:dyDescent="0.2">
      <c r="B7" s="353"/>
      <c r="C7" s="423" t="s">
        <v>251</v>
      </c>
      <c r="D7" s="427">
        <f>_xll.ohTrigger(Euribor!V8:V15)</f>
        <v>2</v>
      </c>
      <c r="E7" s="360"/>
      <c r="F7" s="354"/>
      <c r="H7" s="9"/>
      <c r="I7" s="15" t="s">
        <v>4</v>
      </c>
      <c r="J7" s="14" t="b">
        <v>1</v>
      </c>
      <c r="K7" s="13"/>
    </row>
    <row r="8" spans="1:11" x14ac:dyDescent="0.2">
      <c r="B8" s="353"/>
      <c r="C8" s="423" t="s">
        <v>253</v>
      </c>
      <c r="D8" s="437">
        <f>_xll.ohTrigger(ISERROR(Deposits!K10),ISERROR(Swaps1M!Y3),ISERROR(Futures1M!Z4))</f>
        <v>42</v>
      </c>
      <c r="E8" s="360"/>
      <c r="F8" s="354"/>
      <c r="H8" s="9"/>
      <c r="I8" s="15" t="s">
        <v>3</v>
      </c>
      <c r="J8" s="19" t="str">
        <f ca="1">SUBSTITUTE(LEFT(CELL("filename",A1),FIND("[",CELL("filename",A1),1)-1),"\XLS\","\XML\")</f>
        <v>C:\Projects\quantlib\QuantLibXL\Data2\XML\</v>
      </c>
      <c r="K8" s="13"/>
    </row>
    <row r="9" spans="1:11" x14ac:dyDescent="0.2">
      <c r="B9" s="353"/>
      <c r="C9" s="423" t="s">
        <v>254</v>
      </c>
      <c r="D9" s="427">
        <f>_xll.ohTrigger(ISERROR(Deposits!O13),ISERROR(FRA!V7:V12),ISERROR("Futures3M!Z5)"))</f>
        <v>1</v>
      </c>
      <c r="E9" s="360"/>
      <c r="F9" s="354"/>
      <c r="H9" s="9"/>
      <c r="I9" s="15" t="s">
        <v>2</v>
      </c>
      <c r="J9" s="18" t="b">
        <v>1</v>
      </c>
      <c r="K9" s="13"/>
    </row>
    <row r="10" spans="1:11" x14ac:dyDescent="0.2">
      <c r="B10" s="353"/>
      <c r="C10" s="423" t="s">
        <v>255</v>
      </c>
      <c r="D10" s="427">
        <f>_xll.ohTrigger(ISERROR(Deposits!O16),ISERROR(FRA!V13:V22),ISERROR('ImmFra6M '!Z4))</f>
        <v>32</v>
      </c>
      <c r="E10" s="360"/>
      <c r="F10" s="354"/>
      <c r="H10" s="9"/>
      <c r="I10" s="15" t="s">
        <v>1</v>
      </c>
      <c r="J10" s="34" t="s">
        <v>64</v>
      </c>
      <c r="K10" s="13"/>
    </row>
    <row r="11" spans="1:11" ht="13.5" thickBot="1" x14ac:dyDescent="0.25">
      <c r="B11" s="353"/>
      <c r="C11" s="423" t="s">
        <v>230</v>
      </c>
      <c r="D11" s="427" t="s">
        <v>229</v>
      </c>
      <c r="E11" s="360"/>
      <c r="F11" s="354"/>
      <c r="H11" s="4"/>
      <c r="I11" s="3"/>
      <c r="J11" s="3"/>
      <c r="K11" s="2"/>
    </row>
    <row r="12" spans="1:11" ht="13.5" thickBot="1" x14ac:dyDescent="0.25">
      <c r="B12" s="353"/>
      <c r="C12" s="424" t="s">
        <v>243</v>
      </c>
      <c r="D12" s="428">
        <f>_xll.qlSettingsEvaluationDate(Trigger)</f>
        <v>41733</v>
      </c>
      <c r="E12" s="360"/>
      <c r="F12" s="354"/>
    </row>
    <row r="13" spans="1:11" ht="16.5" thickBot="1" x14ac:dyDescent="0.3">
      <c r="B13" s="353"/>
      <c r="C13" s="360"/>
      <c r="D13" s="277"/>
      <c r="E13" s="360"/>
      <c r="F13" s="354"/>
      <c r="H13" s="442" t="s">
        <v>88</v>
      </c>
      <c r="I13" s="443"/>
      <c r="J13" s="443"/>
      <c r="K13" s="444"/>
    </row>
    <row r="14" spans="1:11" x14ac:dyDescent="0.2">
      <c r="B14" s="353"/>
      <c r="C14" s="362" t="s">
        <v>183</v>
      </c>
      <c r="D14" s="361" t="s">
        <v>228</v>
      </c>
      <c r="E14" s="360"/>
      <c r="F14" s="354"/>
      <c r="H14" s="9"/>
      <c r="I14" s="12"/>
      <c r="J14" s="12"/>
      <c r="K14" s="5"/>
    </row>
    <row r="15" spans="1:11" x14ac:dyDescent="0.2">
      <c r="B15" s="353"/>
      <c r="C15" s="359" t="s">
        <v>173</v>
      </c>
      <c r="D15" s="358" t="str">
        <f>""</f>
        <v/>
      </c>
      <c r="E15" s="360"/>
      <c r="F15" s="354"/>
      <c r="H15" s="9"/>
      <c r="I15" s="15" t="s">
        <v>87</v>
      </c>
      <c r="J15" s="18" t="s">
        <v>86</v>
      </c>
      <c r="K15" s="13"/>
    </row>
    <row r="16" spans="1:11" x14ac:dyDescent="0.2">
      <c r="B16" s="353"/>
      <c r="C16" s="359" t="s">
        <v>172</v>
      </c>
      <c r="D16" s="358" t="s">
        <v>171</v>
      </c>
      <c r="E16" s="355"/>
      <c r="F16" s="354"/>
      <c r="H16" s="9"/>
      <c r="I16" s="15" t="s">
        <v>85</v>
      </c>
      <c r="J16" s="78">
        <v>1E-4</v>
      </c>
      <c r="K16" s="13"/>
    </row>
    <row r="17" spans="2:11" x14ac:dyDescent="0.2">
      <c r="B17" s="353"/>
      <c r="C17" s="359" t="s">
        <v>170</v>
      </c>
      <c r="D17" s="358" t="s">
        <v>170</v>
      </c>
      <c r="E17" s="355"/>
      <c r="F17" s="354"/>
      <c r="H17" s="9"/>
      <c r="I17" s="15" t="s">
        <v>84</v>
      </c>
      <c r="J17" s="77">
        <v>-0.01</v>
      </c>
      <c r="K17" s="13"/>
    </row>
    <row r="18" spans="2:11" x14ac:dyDescent="0.2">
      <c r="B18" s="353"/>
      <c r="C18" s="359" t="s">
        <v>169</v>
      </c>
      <c r="D18" s="358" t="s">
        <v>168</v>
      </c>
      <c r="E18" s="355"/>
      <c r="F18" s="354"/>
      <c r="H18" s="9"/>
      <c r="I18" s="15" t="s">
        <v>28</v>
      </c>
      <c r="J18" s="14" t="s">
        <v>27</v>
      </c>
      <c r="K18" s="13"/>
    </row>
    <row r="19" spans="2:11" x14ac:dyDescent="0.2">
      <c r="B19" s="353"/>
      <c r="C19" s="359" t="s">
        <v>167</v>
      </c>
      <c r="D19" s="358" t="s">
        <v>166</v>
      </c>
      <c r="E19" s="355"/>
      <c r="F19" s="354"/>
      <c r="H19" s="9"/>
      <c r="I19" s="15" t="s">
        <v>63</v>
      </c>
      <c r="J19" s="14" t="s">
        <v>62</v>
      </c>
      <c r="K19" s="13"/>
    </row>
    <row r="20" spans="2:11" ht="13.5" thickBot="1" x14ac:dyDescent="0.25">
      <c r="B20" s="353"/>
      <c r="C20" s="359" t="s">
        <v>165</v>
      </c>
      <c r="D20" s="358" t="s">
        <v>164</v>
      </c>
      <c r="E20" s="355"/>
      <c r="F20" s="354"/>
      <c r="H20" s="4"/>
      <c r="I20" s="3"/>
      <c r="J20" s="3"/>
      <c r="K20" s="2"/>
    </row>
    <row r="21" spans="2:11" x14ac:dyDescent="0.2">
      <c r="B21" s="353"/>
      <c r="C21" s="357" t="s">
        <v>163</v>
      </c>
      <c r="D21" s="356" t="s">
        <v>161</v>
      </c>
      <c r="E21" s="355"/>
      <c r="F21" s="354"/>
    </row>
    <row r="22" spans="2:11" x14ac:dyDescent="0.2">
      <c r="B22" s="353"/>
      <c r="C22" s="352"/>
      <c r="D22" s="352"/>
      <c r="E22" s="352"/>
      <c r="F22" s="354"/>
    </row>
    <row r="23" spans="2:11" x14ac:dyDescent="0.2">
      <c r="B23" s="353"/>
      <c r="C23" s="351" t="s">
        <v>227</v>
      </c>
      <c r="D23" s="447">
        <v>41732.453043981484</v>
      </c>
      <c r="E23" s="352"/>
      <c r="F23" s="43"/>
    </row>
    <row r="24" spans="2:11" ht="11.25" customHeight="1" x14ac:dyDescent="0.2">
      <c r="B24" s="353"/>
      <c r="C24" s="351" t="s">
        <v>226</v>
      </c>
      <c r="D24" s="448" t="b">
        <v>1</v>
      </c>
      <c r="E24" s="352"/>
      <c r="F24" s="43"/>
    </row>
    <row r="25" spans="2:11" ht="13.5" thickBot="1" x14ac:dyDescent="0.25">
      <c r="B25" s="350"/>
      <c r="C25" s="41"/>
      <c r="D25" s="41"/>
      <c r="E25" s="41"/>
      <c r="F25" s="40"/>
    </row>
    <row r="26" spans="2:11" x14ac:dyDescent="0.2">
      <c r="C26" s="436"/>
      <c r="D26" s="436"/>
      <c r="E26" s="436"/>
      <c r="F26" s="436"/>
    </row>
    <row r="27" spans="2:11" x14ac:dyDescent="0.2">
      <c r="C27" s="436"/>
      <c r="D27" s="436"/>
      <c r="E27" s="436"/>
      <c r="F27" s="436"/>
    </row>
    <row r="28" spans="2:11" x14ac:dyDescent="0.2">
      <c r="C28" s="436"/>
      <c r="D28" s="436"/>
      <c r="E28" s="436"/>
      <c r="F28" s="436"/>
    </row>
    <row r="29" spans="2:11" x14ac:dyDescent="0.2">
      <c r="C29" s="436"/>
      <c r="D29" s="436"/>
      <c r="E29" s="436"/>
      <c r="F29" s="436"/>
    </row>
    <row r="30" spans="2:11" x14ac:dyDescent="0.2">
      <c r="C30" s="436"/>
      <c r="D30" s="436"/>
      <c r="E30" s="436"/>
      <c r="F30" s="436"/>
    </row>
    <row r="31" spans="2:11" x14ac:dyDescent="0.2">
      <c r="C31" s="436"/>
      <c r="D31" s="436"/>
      <c r="E31" s="436"/>
      <c r="F31" s="436"/>
    </row>
  </sheetData>
  <mergeCells count="3">
    <mergeCell ref="H13:K13"/>
    <mergeCell ref="B2:F2"/>
    <mergeCell ref="H2:K2"/>
  </mergeCells>
  <conditionalFormatting sqref="D24">
    <cfRule type="cellIs" dxfId="2" priority="1" stopIfTrue="1" operator="equal">
      <formula>TRUE</formula>
    </cfRule>
  </conditionalFormatting>
  <dataValidations disablePrompts="1"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topLeftCell="M4" workbookViewId="0">
      <selection activeCell="V8" sqref="V8"/>
    </sheetView>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f ca="1">IF(Serialize,_xll.ohObjectSave(E6:E15,SerializationPath&amp;D5,FileOverwrite,,Serialize),"---")</f>
        <v>6</v>
      </c>
      <c r="F5" s="6" t="str">
        <f ca="1">_xll.ohRangeRetrieveError(E5)</f>
        <v/>
      </c>
      <c r="G5" s="31" t="s">
        <v>26</v>
      </c>
      <c r="H5" s="29" t="str">
        <f>PROPER(Currency)&amp;FamilyName&amp;".xml"</f>
        <v>Euribor.xml</v>
      </c>
      <c r="I5" s="10">
        <f ca="1">IF(Serialize,_xll.ohObjectSave(I6:J15,SerializationPath&amp;FileName,FileOverwrite,,Serialize),"---")</f>
        <v>19</v>
      </c>
      <c r="J5" s="28"/>
      <c r="K5" s="7" t="str">
        <f ca="1">_xll.ohRangeRetrieveError(I5)</f>
        <v/>
      </c>
      <c r="L5" s="27"/>
      <c r="M5" s="25"/>
      <c r="O5" s="382"/>
      <c r="P5" s="382"/>
      <c r="Q5" s="382"/>
      <c r="R5" s="382"/>
      <c r="S5" s="382"/>
      <c r="T5" s="382"/>
      <c r="U5" s="382"/>
      <c r="V5" s="382"/>
      <c r="W5" s="382"/>
      <c r="X5" s="382"/>
      <c r="Y5" s="382"/>
      <c r="Z5" s="382"/>
      <c r="AA5" s="382"/>
      <c r="AB5" s="382"/>
      <c r="AC5" s="382"/>
      <c r="AD5" s="382"/>
      <c r="AE5" s="382"/>
    </row>
    <row r="6" spans="1:31" s="20" customFormat="1" ht="19.5" x14ac:dyDescent="0.4">
      <c r="B6" s="24"/>
      <c r="C6" s="8"/>
      <c r="D6" s="8"/>
      <c r="E6" s="7"/>
      <c r="F6" s="6" t="str">
        <f>_xll.ohRangeRetrieveError(E6)</f>
        <v/>
      </c>
      <c r="G6" s="23" t="s">
        <v>25</v>
      </c>
      <c r="H6" s="26"/>
      <c r="I6" s="21" t="str">
        <f>_xll.qlEonia(G6,E6,Permanent,Trigger,ObjectOverwrite)</f>
        <v>Eonia2#0004</v>
      </c>
      <c r="J6" s="21"/>
      <c r="K6" s="7" t="str">
        <f>_xll.ohRangeRetrieveError(I6)</f>
        <v/>
      </c>
      <c r="L6" s="7" t="str">
        <f>_xll.ohRangeRetrieveError(J6)</f>
        <v/>
      </c>
      <c r="M6" s="25"/>
      <c r="O6" s="382"/>
      <c r="P6" s="421"/>
      <c r="Q6" s="415"/>
      <c r="R6" s="420" t="s">
        <v>178</v>
      </c>
      <c r="S6" s="419"/>
      <c r="T6" s="418"/>
      <c r="U6" s="418"/>
      <c r="V6" s="415"/>
      <c r="W6" s="415"/>
      <c r="X6" s="417"/>
      <c r="Y6" s="415"/>
      <c r="Z6" s="415"/>
      <c r="AA6" s="416">
        <f>MAX(AC8:AC15)</f>
        <v>0</v>
      </c>
      <c r="AB6" s="415"/>
      <c r="AC6" s="415"/>
      <c r="AD6" s="414"/>
      <c r="AE6" s="382"/>
    </row>
    <row r="7" spans="1:31" s="20" customFormat="1" ht="33.75" x14ac:dyDescent="0.2">
      <c r="B7" s="24"/>
      <c r="C7" s="8" t="s">
        <v>250</v>
      </c>
      <c r="D7" s="8" t="str">
        <f t="shared" ref="D7:D12" si="0">Currency&amp;C7</f>
        <v>EURSTD</v>
      </c>
      <c r="E7" s="7" t="str">
        <f>_xll.qlRelinkableHandleYieldTermStructure(D7,,Permanent,Trigger,ObjectOverwrite)</f>
        <v>EURSTD#0004</v>
      </c>
      <c r="F7" s="6" t="str">
        <f>_xll.ohRangeRetrieveError(E7)</f>
        <v/>
      </c>
      <c r="G7" s="23" t="s">
        <v>24</v>
      </c>
      <c r="H7" s="26" t="s">
        <v>24</v>
      </c>
      <c r="I7" s="21" t="str">
        <f>_xll.qlEonia(G7,E8,Permanent,Trigger,ObjectOverwrite)</f>
        <v>Eonia#0004</v>
      </c>
      <c r="J7" s="21" t="str">
        <f>_xll.qlLastFixingQuote(H7&amp;"LastFixing_Quote",I7,Permanent,Trigger,ObjectOverwrite)</f>
        <v>EoniaLastFixing_Quote#0002</v>
      </c>
      <c r="K7" s="7" t="str">
        <f>_xll.ohRangeRetrieveError(I7)</f>
        <v/>
      </c>
      <c r="L7" s="7" t="str">
        <f>_xll.ohRangeRetrieveError(J7)</f>
        <v/>
      </c>
      <c r="M7" s="25"/>
      <c r="O7" s="382"/>
      <c r="P7" s="400"/>
      <c r="Q7" s="412" t="s">
        <v>26</v>
      </c>
      <c r="R7" s="411" t="str">
        <f>_xll.RData(R8:R15,S7:T7,,,,S8)</f>
        <v>Paused at 16:10:57</v>
      </c>
      <c r="S7" s="411" t="s">
        <v>242</v>
      </c>
      <c r="T7" s="411" t="s">
        <v>175</v>
      </c>
      <c r="U7" s="411" t="s">
        <v>241</v>
      </c>
      <c r="V7" s="410" t="s">
        <v>240</v>
      </c>
      <c r="W7" s="413"/>
      <c r="X7" s="412" t="s">
        <v>186</v>
      </c>
      <c r="Y7" s="411" t="s">
        <v>239</v>
      </c>
      <c r="Z7" s="411" t="s">
        <v>238</v>
      </c>
      <c r="AA7" s="411" t="s">
        <v>237</v>
      </c>
      <c r="AB7" s="410" t="s">
        <v>236</v>
      </c>
      <c r="AC7" s="409"/>
      <c r="AD7" s="390"/>
      <c r="AE7" s="382"/>
    </row>
    <row r="8" spans="1:31" s="20" customFormat="1" x14ac:dyDescent="0.2">
      <c r="B8" s="24"/>
      <c r="C8" s="8" t="s">
        <v>66</v>
      </c>
      <c r="D8" s="8" t="str">
        <f t="shared" si="0"/>
        <v>EURON</v>
      </c>
      <c r="E8" s="7" t="str">
        <f>_xll.qlRelinkableHandleYieldTermStructure(D8,,Permanent,Trigger,ObjectOverwrite)</f>
        <v>EURON#0004</v>
      </c>
      <c r="F8" s="6" t="str">
        <f>_xll.ohRangeRetrieveError(E8)</f>
        <v/>
      </c>
      <c r="G8" s="23" t="s">
        <v>23</v>
      </c>
      <c r="H8" s="22" t="str">
        <f t="shared" ref="H8:H15" si="1">PROPER(Currency)&amp;FamilyName&amp;$G8</f>
        <v>EuriborSW</v>
      </c>
      <c r="I8" s="21" t="str">
        <f>_xll.qlEuribor(H8,G8,E8,Permanent,Trigger,ObjectOverwrite)</f>
        <v>EuriborSW#0002</v>
      </c>
      <c r="J8" s="21" t="str">
        <f>_xll.qlLastFixingQuote(H8&amp;"LastFixing_Quote",I8,Permanent,Trigger,ObjectOverwrite)</f>
        <v>EuriborSWLastFixing_Quote#0001</v>
      </c>
      <c r="K8" s="7" t="str">
        <f>_xll.ohRangeRetrieveError(I8)</f>
        <v/>
      </c>
      <c r="L8" s="7" t="str">
        <f>_xll.ohRangeRetrieveError(J8)</f>
        <v/>
      </c>
      <c r="M8" s="5"/>
      <c r="O8" s="382"/>
      <c r="P8" s="400"/>
      <c r="Q8" s="408" t="s">
        <v>23</v>
      </c>
      <c r="R8" s="403" t="str">
        <f t="shared" ref="R8:R15" si="2">Currency&amp;$R$6&amp;$Q8&amp;"D="</f>
        <v>EURIBORSWD=</v>
      </c>
      <c r="S8" s="407">
        <v>41733</v>
      </c>
      <c r="T8" s="406">
        <v>0.21199999999999999</v>
      </c>
      <c r="U8" s="406" t="b">
        <f>IF(AND(ISNUMBER($T8),$T8&lt;&gt;0%,_xll.ohTrigger(Trigger)+1),TRUE,FALSE)</f>
        <v>1</v>
      </c>
      <c r="V8" s="405" t="b">
        <f>IF($U8,_xll.qlIndexAddFixings($X8,$S8,$T8/100,TRUE,ISERROR($Y8)),NA())</f>
        <v>1</v>
      </c>
      <c r="W8" s="395"/>
      <c r="X8" s="404" t="str">
        <f>I8</f>
        <v>EuriborSW#0002</v>
      </c>
      <c r="Y8" s="403" t="e">
        <f>_xll.qlIndexFixing($X8,$S8,TRUE,$U8)</f>
        <v>#NUM!</v>
      </c>
      <c r="Z8" s="403">
        <f>IF($V8,_xll.qlIndexFixing($X8,$S8,FALSE,$U8),"-")</f>
        <v>2.1199999999999999E-3</v>
      </c>
      <c r="AA8" s="403" t="e">
        <f t="shared" ref="AA8:AA15" si="3">Y8-Z8</f>
        <v>#NUM!</v>
      </c>
      <c r="AB8" s="402" t="e">
        <f>_xll.qlIndexFixing($X8,$S8,TRUE,$Z8)</f>
        <v>#NUM!</v>
      </c>
      <c r="AC8" s="401">
        <f t="shared" ref="AC8:AC15" si="4">IF(ISERROR(AA8),0,ABS(AA8))</f>
        <v>0</v>
      </c>
      <c r="AD8" s="390"/>
      <c r="AE8" s="382"/>
    </row>
    <row r="9" spans="1:31" s="20" customFormat="1" x14ac:dyDescent="0.2">
      <c r="B9" s="24"/>
      <c r="C9" s="8" t="s">
        <v>20</v>
      </c>
      <c r="D9" s="8" t="str">
        <f t="shared" si="0"/>
        <v>EUR1M</v>
      </c>
      <c r="E9" s="7" t="str">
        <f>_xll.qlRelinkableHandleYieldTermStructure(D9,,Permanent,Trigger,ObjectOverwrite)</f>
        <v>EUR1M#0004</v>
      </c>
      <c r="F9" s="6" t="str">
        <f>_xll.ohRangeRetrieveError(E9)</f>
        <v/>
      </c>
      <c r="G9" s="23" t="s">
        <v>22</v>
      </c>
      <c r="H9" s="22" t="str">
        <f t="shared" si="1"/>
        <v>Euribor2W</v>
      </c>
      <c r="I9" s="21" t="str">
        <f>_xll.qlEuribor(H9,G9,E8,Permanent,Trigger,ObjectOverwrite)</f>
        <v>Euribor2W#0002</v>
      </c>
      <c r="J9" s="21" t="str">
        <f>_xll.qlLastFixingQuote(H9&amp;"LastFixing_Quote",I9,Permanent,Trigger,ObjectOverwrite)</f>
        <v>Euribor2WLastFixing_Quote#0002</v>
      </c>
      <c r="K9" s="7" t="str">
        <f>_xll.ohRangeRetrieveError(I9)</f>
        <v/>
      </c>
      <c r="L9" s="7" t="str">
        <f>_xll.ohRangeRetrieveError(J9)</f>
        <v/>
      </c>
      <c r="M9" s="5"/>
      <c r="O9" s="382"/>
      <c r="P9" s="400"/>
      <c r="Q9" s="408" t="s">
        <v>22</v>
      </c>
      <c r="R9" s="403" t="str">
        <f t="shared" si="2"/>
        <v>EURIBOR2WD=</v>
      </c>
      <c r="S9" s="407">
        <v>41733</v>
      </c>
      <c r="T9" s="406">
        <v>0.223</v>
      </c>
      <c r="U9" s="406" t="b">
        <f>IF(AND(ISNUMBER($T9),$T9&lt;&gt;0%,_xll.ohTrigger(Trigger)+1),TRUE,FALSE)</f>
        <v>1</v>
      </c>
      <c r="V9" s="405" t="b">
        <f>IF($U9,_xll.qlIndexAddFixings($X9,$S9,$T9/100,TRUE,ISERROR($Y9)),NA())</f>
        <v>1</v>
      </c>
      <c r="W9" s="395"/>
      <c r="X9" s="404" t="str">
        <f t="shared" ref="X9:X15" si="5">I9</f>
        <v>Euribor2W#0002</v>
      </c>
      <c r="Y9" s="403" t="e">
        <f>_xll.qlIndexFixing($X9,$S9,TRUE,$U9)</f>
        <v>#NUM!</v>
      </c>
      <c r="Z9" s="403">
        <f>IF($V9,_xll.qlIndexFixing($X9,$S9,FALSE,$U9),"-")</f>
        <v>2.2300000000000002E-3</v>
      </c>
      <c r="AA9" s="403" t="e">
        <f t="shared" si="3"/>
        <v>#NUM!</v>
      </c>
      <c r="AB9" s="402" t="e">
        <f>_xll.qlIndexFixing($X9,$S9,TRUE,$Z9)</f>
        <v>#NUM!</v>
      </c>
      <c r="AC9" s="401">
        <f t="shared" si="4"/>
        <v>0</v>
      </c>
      <c r="AD9" s="390"/>
      <c r="AE9" s="382"/>
    </row>
    <row r="10" spans="1:31" s="20" customFormat="1" x14ac:dyDescent="0.2">
      <c r="B10" s="24"/>
      <c r="C10" s="8" t="s">
        <v>18</v>
      </c>
      <c r="D10" s="8" t="str">
        <f t="shared" si="0"/>
        <v>EUR3M</v>
      </c>
      <c r="E10" s="7" t="str">
        <f>_xll.qlRelinkableHandleYieldTermStructure(D10,,Permanent,Trigger,ObjectOverwrite)</f>
        <v>EUR3M#0004</v>
      </c>
      <c r="F10" s="6" t="str">
        <f>_xll.ohRangeRetrieveError(E10)</f>
        <v/>
      </c>
      <c r="G10" s="23" t="s">
        <v>20</v>
      </c>
      <c r="H10" s="22" t="str">
        <f t="shared" si="1"/>
        <v>Euribor1M</v>
      </c>
      <c r="I10" s="21" t="str">
        <f>_xll.qlEuribor(H10,G10,E9,Permanent,Trigger,ObjectOverwrite)</f>
        <v>Euribor1M#0002</v>
      </c>
      <c r="J10" s="21" t="str">
        <f>_xll.qlLastFixingQuote(H10&amp;"LastFixing_Quote",I10,Permanent,Trigger,ObjectOverwrite)</f>
        <v>Euribor1MLastFixing_Quote#0002</v>
      </c>
      <c r="K10" s="7" t="str">
        <f>_xll.ohRangeRetrieveError(I10)</f>
        <v/>
      </c>
      <c r="L10" s="7" t="str">
        <f>_xll.ohRangeRetrieveError(J10)</f>
        <v/>
      </c>
      <c r="M10" s="5"/>
      <c r="O10" s="382"/>
      <c r="P10" s="400"/>
      <c r="Q10" s="408" t="s">
        <v>20</v>
      </c>
      <c r="R10" s="403" t="str">
        <f t="shared" si="2"/>
        <v>EURIBOR1MD=</v>
      </c>
      <c r="S10" s="407">
        <v>41733</v>
      </c>
      <c r="T10" s="406">
        <v>0.249</v>
      </c>
      <c r="U10" s="406" t="b">
        <f>IF(AND(ISNUMBER($T10),$T10&lt;&gt;0%,_xll.ohTrigger(Trigger)+1),TRUE,FALSE)</f>
        <v>1</v>
      </c>
      <c r="V10" s="405" t="b">
        <f>IF($U10,_xll.qlIndexAddFixings($X10,$S10,$T10/100,TRUE,ISERROR($Y10)),NA())</f>
        <v>1</v>
      </c>
      <c r="W10" s="395"/>
      <c r="X10" s="404" t="str">
        <f t="shared" si="5"/>
        <v>Euribor1M#0002</v>
      </c>
      <c r="Y10" s="403" t="e">
        <f>_xll.qlIndexFixing($X10,$S10,TRUE,$U10)</f>
        <v>#NUM!</v>
      </c>
      <c r="Z10" s="403">
        <f>IF($V10,_xll.qlIndexFixing($X10,$S10,FALSE,$U10),"-")</f>
        <v>2.49E-3</v>
      </c>
      <c r="AA10" s="403" t="e">
        <f t="shared" si="3"/>
        <v>#NUM!</v>
      </c>
      <c r="AB10" s="402" t="e">
        <f>_xll.qlIndexFixing($X10,$S10,TRUE,$Z10)</f>
        <v>#NUM!</v>
      </c>
      <c r="AC10" s="401">
        <f t="shared" si="4"/>
        <v>0</v>
      </c>
      <c r="AD10" s="390"/>
      <c r="AE10" s="382"/>
    </row>
    <row r="11" spans="1:31" s="20" customFormat="1" x14ac:dyDescent="0.2">
      <c r="B11" s="24"/>
      <c r="C11" s="8" t="s">
        <v>15</v>
      </c>
      <c r="D11" s="8" t="str">
        <f t="shared" si="0"/>
        <v>EUR6M</v>
      </c>
      <c r="E11" s="7" t="str">
        <f>_xll.qlRelinkableHandleYieldTermStructure(D11,,Permanent,Trigger,ObjectOverwrite)</f>
        <v>EUR6M#0004</v>
      </c>
      <c r="F11" s="6" t="str">
        <f>_xll.ohRangeRetrieveError(E11)</f>
        <v/>
      </c>
      <c r="G11" s="23" t="s">
        <v>19</v>
      </c>
      <c r="H11" s="22" t="str">
        <f t="shared" si="1"/>
        <v>Euribor2M</v>
      </c>
      <c r="I11" s="21" t="str">
        <f>_xll.qlEuribor(H11,G11,E9,Permanent,Trigger,ObjectOverwrite)</f>
        <v>Euribor2M#0002</v>
      </c>
      <c r="J11" s="21" t="str">
        <f>_xll.qlLastFixingQuote(H11&amp;"LastFixing_Quote",I11,Permanent,Trigger,ObjectOverwrite)</f>
        <v>Euribor2MLastFixing_Quote#0001</v>
      </c>
      <c r="K11" s="7" t="str">
        <f>_xll.ohRangeRetrieveError(I11)</f>
        <v/>
      </c>
      <c r="L11" s="7" t="str">
        <f>_xll.ohRangeRetrieveError(J11)</f>
        <v/>
      </c>
      <c r="M11" s="5"/>
      <c r="O11" s="382"/>
      <c r="P11" s="400"/>
      <c r="Q11" s="408" t="s">
        <v>19</v>
      </c>
      <c r="R11" s="403" t="str">
        <f t="shared" si="2"/>
        <v>EURIBOR2MD=</v>
      </c>
      <c r="S11" s="407">
        <v>41733</v>
      </c>
      <c r="T11" s="406">
        <v>0.28699999999999998</v>
      </c>
      <c r="U11" s="406" t="b">
        <f>IF(AND(ISNUMBER($T11),$T11&lt;&gt;0%,_xll.ohTrigger(Trigger)+1),TRUE,FALSE)</f>
        <v>1</v>
      </c>
      <c r="V11" s="405" t="b">
        <f>IF($U11,_xll.qlIndexAddFixings($X11,$S11,$T11/100,TRUE,ISERROR($Y11)),NA())</f>
        <v>1</v>
      </c>
      <c r="W11" s="395"/>
      <c r="X11" s="404" t="str">
        <f t="shared" si="5"/>
        <v>Euribor2M#0002</v>
      </c>
      <c r="Y11" s="403" t="e">
        <f>_xll.qlIndexFixing($X11,$S11,TRUE,$U11)</f>
        <v>#NUM!</v>
      </c>
      <c r="Z11" s="403">
        <f>IF($V11,_xll.qlIndexFixing($X11,$S11,FALSE,$U11),"-")</f>
        <v>2.8699999999999997E-3</v>
      </c>
      <c r="AA11" s="403" t="e">
        <f t="shared" si="3"/>
        <v>#NUM!</v>
      </c>
      <c r="AB11" s="402" t="e">
        <f>_xll.qlIndexFixing($X11,$S11,TRUE,$Z11)</f>
        <v>#NUM!</v>
      </c>
      <c r="AC11" s="401">
        <f t="shared" si="4"/>
        <v>0</v>
      </c>
      <c r="AD11" s="390"/>
      <c r="AE11" s="382"/>
    </row>
    <row r="12" spans="1:31" s="20" customFormat="1" x14ac:dyDescent="0.2">
      <c r="B12" s="24"/>
      <c r="C12" s="8" t="s">
        <v>9</v>
      </c>
      <c r="D12" s="8" t="str">
        <f t="shared" si="0"/>
        <v>EUR1Y</v>
      </c>
      <c r="E12" s="7" t="str">
        <f>_xll.qlRelinkableHandleYieldTermStructure(D12,,Permanent,Trigger,ObjectOverwrite)</f>
        <v>EUR1Y#0004</v>
      </c>
      <c r="F12" s="6" t="str">
        <f>_xll.ohRangeRetrieveError(E12)</f>
        <v/>
      </c>
      <c r="G12" s="23" t="s">
        <v>18</v>
      </c>
      <c r="H12" s="22" t="str">
        <f t="shared" si="1"/>
        <v>Euribor3M</v>
      </c>
      <c r="I12" s="21" t="str">
        <f>_xll.qlEuribor(H12,G12,E10,Permanent,Trigger,ObjectOverwrite)</f>
        <v>Euribor3M#0002</v>
      </c>
      <c r="J12" s="21" t="str">
        <f>_xll.qlLastFixingQuote(H12&amp;"LastFixing_Quote",I12,Permanent,Trigger,ObjectOverwrite)</f>
        <v>Euribor3MLastFixing_Quote#0002</v>
      </c>
      <c r="K12" s="7" t="str">
        <f>_xll.ohRangeRetrieveError(I12)</f>
        <v/>
      </c>
      <c r="L12" s="7" t="str">
        <f>_xll.ohRangeRetrieveError(J12)</f>
        <v/>
      </c>
      <c r="M12" s="5"/>
      <c r="O12" s="382"/>
      <c r="P12" s="400"/>
      <c r="Q12" s="408" t="s">
        <v>18</v>
      </c>
      <c r="R12" s="403" t="str">
        <f t="shared" si="2"/>
        <v>EURIBOR3MD=</v>
      </c>
      <c r="S12" s="407">
        <v>41733</v>
      </c>
      <c r="T12" s="406">
        <v>0.32500000000000001</v>
      </c>
      <c r="U12" s="406" t="b">
        <f>IF(AND(ISNUMBER($T12),$T12&lt;&gt;0%,_xll.ohTrigger(Trigger)+1),TRUE,FALSE)</f>
        <v>1</v>
      </c>
      <c r="V12" s="405" t="b">
        <f>IF($U12,_xll.qlIndexAddFixings($X12,$S12,$T12/100,TRUE,ISERROR($Y12)),NA())</f>
        <v>1</v>
      </c>
      <c r="W12" s="395"/>
      <c r="X12" s="404" t="str">
        <f t="shared" si="5"/>
        <v>Euribor3M#0002</v>
      </c>
      <c r="Y12" s="403" t="e">
        <f>_xll.qlIndexFixing($X12,$S12,TRUE,$U12)</f>
        <v>#NUM!</v>
      </c>
      <c r="Z12" s="403">
        <f>IF($V12,_xll.qlIndexFixing($X12,$S12,FALSE,$U12),"-")</f>
        <v>3.2500000000000003E-3</v>
      </c>
      <c r="AA12" s="403" t="e">
        <f t="shared" si="3"/>
        <v>#NUM!</v>
      </c>
      <c r="AB12" s="402" t="e">
        <f>_xll.qlIndexFixing($X12,$S12,TRUE,$Z12)</f>
        <v>#NUM!</v>
      </c>
      <c r="AC12" s="401">
        <f t="shared" si="4"/>
        <v>0</v>
      </c>
      <c r="AD12" s="390"/>
      <c r="AE12" s="382"/>
    </row>
    <row r="13" spans="1:31" s="20" customFormat="1" x14ac:dyDescent="0.2">
      <c r="B13" s="24"/>
      <c r="C13" s="8"/>
      <c r="D13" s="8"/>
      <c r="E13" s="7"/>
      <c r="F13" s="6" t="str">
        <f>_xll.ohRangeRetrieveError(E13)</f>
        <v/>
      </c>
      <c r="G13" s="23" t="s">
        <v>15</v>
      </c>
      <c r="H13" s="22" t="str">
        <f t="shared" si="1"/>
        <v>Euribor6M</v>
      </c>
      <c r="I13" s="21" t="str">
        <f>_xll.qlEuribor(H13,G13,E11,Permanent,Trigger,ObjectOverwrite)</f>
        <v>Euribor6M#0002</v>
      </c>
      <c r="J13" s="21" t="str">
        <f>_xll.qlLastFixingQuote(H13&amp;"LastFixing_Quote",I13,Permanent,Trigger,ObjectOverwrite)</f>
        <v>Euribor6MLastFixing_Quote#0002</v>
      </c>
      <c r="K13" s="7" t="str">
        <f>_xll.ohRangeRetrieveError(I13)</f>
        <v/>
      </c>
      <c r="L13" s="7" t="str">
        <f>_xll.ohRangeRetrieveError(J13)</f>
        <v/>
      </c>
      <c r="M13" s="5"/>
      <c r="O13" s="382"/>
      <c r="P13" s="400"/>
      <c r="Q13" s="408" t="s">
        <v>15</v>
      </c>
      <c r="R13" s="403" t="str">
        <f t="shared" si="2"/>
        <v>EURIBOR6MD=</v>
      </c>
      <c r="S13" s="407">
        <v>41733</v>
      </c>
      <c r="T13" s="406">
        <v>0.42699999999999999</v>
      </c>
      <c r="U13" s="406" t="b">
        <f>IF(AND(ISNUMBER($T13),$T13&lt;&gt;0%,_xll.ohTrigger(Trigger)+1),TRUE,FALSE)</f>
        <v>1</v>
      </c>
      <c r="V13" s="405" t="b">
        <f>IF($U13,_xll.qlIndexAddFixings($X13,$S13,$T13/100,TRUE,ISERROR($Y13)),NA())</f>
        <v>1</v>
      </c>
      <c r="W13" s="395"/>
      <c r="X13" s="404" t="str">
        <f t="shared" si="5"/>
        <v>Euribor6M#0002</v>
      </c>
      <c r="Y13" s="403" t="e">
        <f>_xll.qlIndexFixing($X13,$S13,TRUE,$U13)</f>
        <v>#NUM!</v>
      </c>
      <c r="Z13" s="403">
        <f>IF($V13,_xll.qlIndexFixing($X13,$S13,FALSE,$U13),"-")</f>
        <v>4.2699999999999995E-3</v>
      </c>
      <c r="AA13" s="403" t="e">
        <f t="shared" si="3"/>
        <v>#NUM!</v>
      </c>
      <c r="AB13" s="402" t="e">
        <f>_xll.qlIndexFixing($X13,$S13,TRUE,$Z13)</f>
        <v>#NUM!</v>
      </c>
      <c r="AC13" s="401">
        <f t="shared" si="4"/>
        <v>0</v>
      </c>
      <c r="AD13" s="390"/>
      <c r="AE13" s="382"/>
    </row>
    <row r="14" spans="1:31" s="20" customFormat="1" x14ac:dyDescent="0.2">
      <c r="B14" s="24"/>
      <c r="C14" s="8"/>
      <c r="D14" s="8"/>
      <c r="E14" s="7"/>
      <c r="F14" s="6" t="str">
        <f>_xll.ohRangeRetrieveError(E14)</f>
        <v/>
      </c>
      <c r="G14" s="23" t="s">
        <v>12</v>
      </c>
      <c r="H14" s="22" t="str">
        <f t="shared" si="1"/>
        <v>Euribor9M</v>
      </c>
      <c r="I14" s="21" t="str">
        <f>_xll.qlEuribor(H14,G14,E11,Permanent,Trigger,ObjectOverwrite)</f>
        <v>Euribor9M#0002</v>
      </c>
      <c r="J14" s="21" t="str">
        <f>_xll.qlLastFixingQuote(H14&amp;"LastFixing_Quote",I14,Permanent,Trigger,ObjectOverwrite)</f>
        <v>Euribor9MLastFixing_Quote#0002</v>
      </c>
      <c r="K14" s="7" t="str">
        <f>_xll.ohRangeRetrieveError(I14)</f>
        <v/>
      </c>
      <c r="L14" s="7" t="str">
        <f>_xll.ohRangeRetrieveError(J14)</f>
        <v/>
      </c>
      <c r="M14" s="5"/>
      <c r="O14" s="382"/>
      <c r="P14" s="400"/>
      <c r="Q14" s="408" t="s">
        <v>12</v>
      </c>
      <c r="R14" s="403" t="str">
        <f t="shared" si="2"/>
        <v>EURIBOR9MD=</v>
      </c>
      <c r="S14" s="407">
        <v>41733</v>
      </c>
      <c r="T14" s="406">
        <v>0.51200000000000001</v>
      </c>
      <c r="U14" s="406" t="b">
        <f>IF(AND(ISNUMBER($T14),$T14&lt;&gt;0%,_xll.ohTrigger(Trigger)+1),TRUE,FALSE)</f>
        <v>1</v>
      </c>
      <c r="V14" s="405" t="b">
        <f>IF($U14,_xll.qlIndexAddFixings($X14,$S14,$T14/100,TRUE,ISERROR($Y14)),NA())</f>
        <v>1</v>
      </c>
      <c r="W14" s="395"/>
      <c r="X14" s="404" t="str">
        <f t="shared" si="5"/>
        <v>Euribor9M#0002</v>
      </c>
      <c r="Y14" s="403" t="e">
        <f>_xll.qlIndexFixing($X14,$S14,TRUE,$U14)</f>
        <v>#NUM!</v>
      </c>
      <c r="Z14" s="403">
        <f>IF($V14,_xll.qlIndexFixing($X14,$S14,FALSE,$U14),"-")</f>
        <v>5.1200000000000004E-3</v>
      </c>
      <c r="AA14" s="403" t="e">
        <f t="shared" si="3"/>
        <v>#NUM!</v>
      </c>
      <c r="AB14" s="402" t="e">
        <f>_xll.qlIndexFixing($X14,$S14,TRUE,$Z14)</f>
        <v>#NUM!</v>
      </c>
      <c r="AC14" s="401">
        <f t="shared" si="4"/>
        <v>0</v>
      </c>
      <c r="AD14" s="390"/>
      <c r="AE14" s="382"/>
    </row>
    <row r="15" spans="1:31" s="20" customFormat="1" x14ac:dyDescent="0.2">
      <c r="B15" s="24"/>
      <c r="C15" s="8"/>
      <c r="D15" s="8"/>
      <c r="E15" s="7"/>
      <c r="F15" s="6" t="str">
        <f>_xll.ohRangeRetrieveError(E15)</f>
        <v/>
      </c>
      <c r="G15" s="23" t="s">
        <v>9</v>
      </c>
      <c r="H15" s="22" t="str">
        <f t="shared" si="1"/>
        <v>Euribor1Y</v>
      </c>
      <c r="I15" s="21" t="str">
        <f>_xll.qlEuribor(H15,G15,E12,Permanent,Trigger,ObjectOverwrite)</f>
        <v>Euribor1Y#0002</v>
      </c>
      <c r="J15" s="21" t="str">
        <f>_xll.qlLastFixingQuote(H15&amp;"LastFixing_Quote",I15,Permanent,Trigger,ObjectOverwrite)</f>
        <v>Euribor1YLastFixing_Quote#0002</v>
      </c>
      <c r="K15" s="7" t="str">
        <f>_xll.ohRangeRetrieveError(I15)</f>
        <v/>
      </c>
      <c r="L15" s="7" t="str">
        <f>_xll.ohRangeRetrieveError(J15)</f>
        <v/>
      </c>
      <c r="M15" s="5"/>
      <c r="O15" s="382"/>
      <c r="P15" s="400"/>
      <c r="Q15" s="399" t="s">
        <v>9</v>
      </c>
      <c r="R15" s="393" t="str">
        <f t="shared" si="2"/>
        <v>EURIBOR1YD=</v>
      </c>
      <c r="S15" s="398">
        <v>41733</v>
      </c>
      <c r="T15" s="397">
        <v>0.60299999999999998</v>
      </c>
      <c r="U15" s="397" t="b">
        <f>IF(AND(ISNUMBER($T15),$T15&lt;&gt;0%,_xll.ohTrigger(Trigger)+1),TRUE,FALSE)</f>
        <v>1</v>
      </c>
      <c r="V15" s="396" t="b">
        <f>IF($U15,_xll.qlIndexAddFixings($X15,$S15,$T15/100,TRUE,ISERROR($Y15)),NA())</f>
        <v>1</v>
      </c>
      <c r="W15" s="395"/>
      <c r="X15" s="394" t="str">
        <f t="shared" si="5"/>
        <v>Euribor1Y#0002</v>
      </c>
      <c r="Y15" s="393" t="e">
        <f>_xll.qlIndexFixing($X15,$S15,TRUE,$U15)</f>
        <v>#NUM!</v>
      </c>
      <c r="Z15" s="393">
        <f>IF($V15,_xll.qlIndexFixing($X15,$S15,FALSE,$U15),"-")</f>
        <v>6.0299999999999998E-3</v>
      </c>
      <c r="AA15" s="393" t="e">
        <f t="shared" si="3"/>
        <v>#NUM!</v>
      </c>
      <c r="AB15" s="392" t="e">
        <f>_xll.qlIndexFixing($X15,$S15,TRUE,$Z15)</f>
        <v>#NUM!</v>
      </c>
      <c r="AC15" s="391">
        <f t="shared" si="4"/>
        <v>0</v>
      </c>
      <c r="AD15" s="390"/>
      <c r="AE15" s="382"/>
    </row>
    <row r="16" spans="1:31" s="20" customFormat="1" ht="12" thickBot="1" x14ac:dyDescent="0.25">
      <c r="B16" s="4"/>
      <c r="C16" s="3"/>
      <c r="D16" s="3"/>
      <c r="E16" s="3"/>
      <c r="F16" s="3"/>
      <c r="G16" s="3"/>
      <c r="H16" s="3"/>
      <c r="I16" s="3"/>
      <c r="J16" s="3"/>
      <c r="K16" s="3"/>
      <c r="L16" s="3"/>
      <c r="M16" s="2"/>
      <c r="O16" s="382"/>
      <c r="P16" s="389"/>
      <c r="Q16" s="386"/>
      <c r="R16" s="386"/>
      <c r="S16" s="388"/>
      <c r="T16" s="387"/>
      <c r="U16" s="387"/>
      <c r="V16" s="386"/>
      <c r="W16" s="386"/>
      <c r="X16" s="386"/>
      <c r="Y16" s="386"/>
      <c r="Z16" s="386"/>
      <c r="AA16" s="386"/>
      <c r="AB16" s="386"/>
      <c r="AC16" s="386"/>
      <c r="AD16" s="385"/>
      <c r="AE16" s="382"/>
    </row>
    <row r="17" spans="15:31" s="20" customFormat="1" ht="11.25" x14ac:dyDescent="0.2">
      <c r="O17" s="382"/>
      <c r="P17" s="382"/>
      <c r="Q17" s="382"/>
      <c r="R17" s="382"/>
      <c r="S17" s="384"/>
      <c r="T17" s="383"/>
      <c r="U17" s="383"/>
      <c r="V17" s="382"/>
      <c r="W17" s="382"/>
      <c r="X17" s="382"/>
      <c r="Y17" s="382"/>
      <c r="Z17" s="382"/>
      <c r="AA17" s="382"/>
      <c r="AB17" s="382"/>
      <c r="AC17" s="382"/>
      <c r="AD17" s="382"/>
      <c r="AE17" s="382"/>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H43"/>
  <sheetViews>
    <sheetView topLeftCell="Q1" workbookViewId="0">
      <selection activeCell="X6" sqref="X6"/>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4" width="9.140625" style="44"/>
    <col min="25" max="25" width="2.7109375" style="44" customWidth="1"/>
    <col min="26" max="26" width="9.140625" style="44"/>
    <col min="27" max="27" width="2.7109375" style="44" customWidth="1"/>
    <col min="28" max="29" width="9.140625" style="44"/>
    <col min="30" max="31" width="2.7109375" style="44" customWidth="1"/>
    <col min="32" max="16384" width="9.140625" style="44"/>
  </cols>
  <sheetData>
    <row r="1" spans="1:34" x14ac:dyDescent="0.2">
      <c r="N1" s="278" t="s">
        <v>235</v>
      </c>
      <c r="O1" s="175"/>
      <c r="P1" s="175"/>
      <c r="Q1" s="175"/>
      <c r="R1" s="175"/>
      <c r="S1" s="175"/>
      <c r="T1" s="175"/>
      <c r="U1" s="175"/>
      <c r="V1" s="175"/>
      <c r="W1" s="175"/>
      <c r="X1" s="175"/>
      <c r="Y1" s="175"/>
      <c r="Z1" s="175"/>
      <c r="AA1" s="175"/>
      <c r="AB1" s="175"/>
      <c r="AC1" s="175"/>
      <c r="AD1" s="172"/>
      <c r="AE1" s="17"/>
      <c r="AF1" s="17"/>
      <c r="AG1" s="17"/>
      <c r="AH1" s="17"/>
    </row>
    <row r="2" spans="1:34" x14ac:dyDescent="0.2">
      <c r="N2" s="250"/>
      <c r="O2" s="216"/>
      <c r="P2" s="216"/>
      <c r="Q2" s="216"/>
      <c r="R2" s="216"/>
      <c r="S2" s="120" t="s">
        <v>170</v>
      </c>
      <c r="T2" s="216"/>
      <c r="U2" s="216"/>
      <c r="V2" s="216"/>
      <c r="W2" s="216"/>
      <c r="X2" s="113"/>
      <c r="Y2" s="216"/>
      <c r="Z2" s="216"/>
      <c r="AA2" s="216"/>
      <c r="AB2" s="216"/>
      <c r="AC2" s="113"/>
      <c r="AD2" s="43"/>
      <c r="AE2" s="17"/>
      <c r="AF2" s="17"/>
      <c r="AG2" s="17"/>
      <c r="AH2" s="17"/>
    </row>
    <row r="3" spans="1:34" x14ac:dyDescent="0.2">
      <c r="A3" s="79" t="s">
        <v>89</v>
      </c>
      <c r="B3" s="74"/>
      <c r="C3" s="74"/>
      <c r="D3" s="74"/>
      <c r="E3" s="72"/>
      <c r="F3" s="73"/>
      <c r="G3" s="72"/>
      <c r="H3" s="71"/>
      <c r="N3" s="98"/>
      <c r="O3" s="216"/>
      <c r="P3" s="113"/>
      <c r="Q3" s="113"/>
      <c r="R3" s="113"/>
      <c r="S3" s="113" t="str">
        <f>_xll.qlInterpolation(,InterpolationType,_xll.ohFilter(N5:N42,W5:W42),_xll.ohFilter(V5:V42,W5:W42))</f>
        <v>obj_00840#0050</v>
      </c>
      <c r="T3" s="113"/>
      <c r="U3" s="113"/>
      <c r="V3" s="113"/>
      <c r="W3" s="113"/>
      <c r="X3" s="113"/>
      <c r="Y3" s="216"/>
      <c r="Z3" s="216"/>
      <c r="AA3" s="216"/>
      <c r="AB3" s="113"/>
      <c r="AC3" s="247">
        <f>_xll.ohTrigger(AC5:AC42)</f>
        <v>52</v>
      </c>
      <c r="AD3" s="193"/>
      <c r="AE3" s="17"/>
      <c r="AF3" s="17"/>
      <c r="AG3" s="17"/>
      <c r="AH3" s="17"/>
    </row>
    <row r="4" spans="1:34" ht="23.25" thickBot="1" x14ac:dyDescent="0.25">
      <c r="A4" s="56"/>
      <c r="B4" s="69" t="s">
        <v>80</v>
      </c>
      <c r="C4" s="70"/>
      <c r="D4" s="69"/>
      <c r="E4" s="68" t="str">
        <f>Currency&amp;"_010_Sw"&amp;$C$6&amp;$D$6&amp;".xml"</f>
        <v>EUR_010_Sw1E6E.xml</v>
      </c>
      <c r="F4" s="67">
        <f ca="1">IF(Serialize,_xll.ohObjectSave(F5:F42,SerializationPath&amp;E4,FileOverwrite,Serialize),"---")</f>
        <v>38</v>
      </c>
      <c r="G4" s="51" t="str">
        <f ca="1">_xll.ohRangeRetrieveError(F4)</f>
        <v/>
      </c>
      <c r="H4" s="50"/>
      <c r="N4" s="98"/>
      <c r="O4" s="332"/>
      <c r="P4" s="170"/>
      <c r="Q4" s="170"/>
      <c r="R4" s="170"/>
      <c r="S4" s="246" t="str">
        <f>_xll.RData(S5:S42,T4:U4,,ReutersRtMode,,T5)</f>
        <v>Paused at 16:10:57</v>
      </c>
      <c r="T4" s="276" t="s">
        <v>191</v>
      </c>
      <c r="U4" s="276" t="s">
        <v>160</v>
      </c>
      <c r="V4" s="276" t="s">
        <v>216</v>
      </c>
      <c r="W4" s="276"/>
      <c r="X4" s="242" t="s">
        <v>215</v>
      </c>
      <c r="Y4" s="216"/>
      <c r="Z4" s="244" t="s">
        <v>187</v>
      </c>
      <c r="AA4" s="216"/>
      <c r="AB4" s="365" t="s">
        <v>185</v>
      </c>
      <c r="AC4" s="70" t="s">
        <v>184</v>
      </c>
      <c r="AD4" s="193"/>
      <c r="AE4" s="17"/>
      <c r="AF4" s="17"/>
      <c r="AG4" s="17"/>
      <c r="AH4" s="17"/>
    </row>
    <row r="5" spans="1:34"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_xll.qlSimpleQuote(E5,,RateTickValue,Permanent,Trigger,ObjectOverwrite)</f>
        <v>EUR1E6E6M_Quote#0002</v>
      </c>
      <c r="G5" s="51" t="str">
        <f>_xll.ohRangeRetrieveError(F5)</f>
        <v/>
      </c>
      <c r="H5" s="50"/>
      <c r="I5" s="44"/>
      <c r="J5" s="44"/>
      <c r="K5" s="44"/>
      <c r="L5" s="44"/>
      <c r="N5" s="343">
        <v>0.5</v>
      </c>
      <c r="O5" s="264" t="s">
        <v>15</v>
      </c>
      <c r="P5" s="263" t="str">
        <f t="array" ref="P5:P42">VLOOKUP(Currency,Conventions,2)</f>
        <v>1E</v>
      </c>
      <c r="Q5" s="263" t="str">
        <f t="array" ref="Q5:Q42">VLOOKUP(Currency,Conventions,3)</f>
        <v>6E</v>
      </c>
      <c r="R5" s="261" t="str">
        <f t="shared" ref="R5:R42" si="1">Currency&amp;$P5&amp;$Q5&amp;$O5</f>
        <v>EUR1E6E6M</v>
      </c>
      <c r="S5" s="226" t="str">
        <f t="array" ref="S5:S42">Instruments&amp;"="&amp;VLOOKUP(Contributor,ContributorTable,2,FALSE)</f>
        <v>EUR1E6E6M=ICAP</v>
      </c>
      <c r="T5" s="342" t="s">
        <v>192</v>
      </c>
      <c r="U5" s="342" t="s">
        <v>192</v>
      </c>
      <c r="V5" s="342" t="e">
        <f>_xll.qlMidEquivalent(T5,U5)</f>
        <v>#NUM!</v>
      </c>
      <c r="W5" s="222" t="b">
        <f t="shared" ref="W5:W42" si="2">IF(ISNUMBER(V5),TRUE,FALSE)</f>
        <v>0</v>
      </c>
      <c r="X5" s="341" t="e">
        <f t="array" ref="X5:X42">_xll.qlInterpolationInterpolate(S3,N5:N42)</f>
        <v>#NUM!</v>
      </c>
      <c r="Y5" s="216"/>
      <c r="Z5" s="340" t="e">
        <v>#NUM!</v>
      </c>
      <c r="AA5" s="216"/>
      <c r="AB5" s="432" t="e">
        <f t="array" ref="AB5:AB42">QuoteLive</f>
        <v>#NUM!</v>
      </c>
      <c r="AC5" s="221" t="e">
        <f>_xll.qlSimpleQuoteSetValue(F5,ROUND(AB5/10000,6),Trigger)</f>
        <v>#NUM!</v>
      </c>
      <c r="AD5" s="193"/>
      <c r="AE5" s="17"/>
      <c r="AF5" s="65" t="s">
        <v>76</v>
      </c>
      <c r="AG5" s="64" t="s">
        <v>68</v>
      </c>
      <c r="AH5" s="63" t="s">
        <v>71</v>
      </c>
    </row>
    <row r="6" spans="1:34" s="16" customFormat="1" ht="12.75" x14ac:dyDescent="0.2">
      <c r="A6" s="56"/>
      <c r="B6" s="66" t="s">
        <v>9</v>
      </c>
      <c r="C6" s="54" t="str">
        <f t="shared" ref="C6:C42" si="3">C5</f>
        <v>1E</v>
      </c>
      <c r="D6" s="53" t="str">
        <f t="shared" ref="D6:D42" si="4">D5</f>
        <v>6E</v>
      </c>
      <c r="E6" s="52" t="str">
        <f t="shared" si="0"/>
        <v>EUR1E6E1Y_Quote</v>
      </c>
      <c r="F6" s="52" t="str">
        <f>_xll.qlSimpleQuote(E6,,RateTickValue,Permanent,Trigger,ObjectOverwrite)</f>
        <v>EUR1E6E1Y_Quote#0002</v>
      </c>
      <c r="G6" s="51" t="str">
        <f>_xll.ohRangeRetrieveError(F6)</f>
        <v/>
      </c>
      <c r="H6" s="50"/>
      <c r="I6" s="44"/>
      <c r="J6" s="44"/>
      <c r="K6" s="44"/>
      <c r="L6" s="44"/>
      <c r="N6" s="343">
        <v>1</v>
      </c>
      <c r="O6" s="264" t="s">
        <v>9</v>
      </c>
      <c r="P6" s="263" t="str">
        <v>1E</v>
      </c>
      <c r="Q6" s="263" t="str">
        <v>6E</v>
      </c>
      <c r="R6" s="261" t="str">
        <f t="shared" si="1"/>
        <v>EUR1E6E1Y</v>
      </c>
      <c r="S6" s="226" t="str">
        <v>EUR1E6E1Y=ICAP</v>
      </c>
      <c r="T6" s="342">
        <v>20.5</v>
      </c>
      <c r="U6" s="342">
        <v>0</v>
      </c>
      <c r="V6" s="342">
        <f>_xll.qlMidEquivalent(T6,U6)</f>
        <v>20.5</v>
      </c>
      <c r="W6" s="222" t="b">
        <f t="shared" si="2"/>
        <v>1</v>
      </c>
      <c r="X6" s="341">
        <v>20.5</v>
      </c>
      <c r="Y6" s="216"/>
      <c r="Z6" s="340">
        <v>20.399999999999999</v>
      </c>
      <c r="AA6" s="216"/>
      <c r="AB6" s="432">
        <v>20.5</v>
      </c>
      <c r="AC6" s="221" t="e">
        <f>_xll.qlSimpleQuoteSetValue(F6,ROUND(AB6/10000,6),Trigger)</f>
        <v>#N/A</v>
      </c>
      <c r="AD6" s="193"/>
      <c r="AE6" s="17"/>
      <c r="AF6" s="62" t="s">
        <v>64</v>
      </c>
      <c r="AG6" s="61" t="s">
        <v>75</v>
      </c>
      <c r="AH6" s="60" t="s">
        <v>74</v>
      </c>
    </row>
    <row r="7" spans="1:34" s="16" customFormat="1" ht="12.75" x14ac:dyDescent="0.2">
      <c r="A7" s="56"/>
      <c r="B7" s="66" t="s">
        <v>79</v>
      </c>
      <c r="C7" s="54" t="str">
        <f t="shared" si="3"/>
        <v>1E</v>
      </c>
      <c r="D7" s="53" t="str">
        <f t="shared" si="4"/>
        <v>6E</v>
      </c>
      <c r="E7" s="52" t="str">
        <f t="shared" si="0"/>
        <v>EUR1E6E15M_Quote</v>
      </c>
      <c r="F7" s="52" t="str">
        <f>_xll.qlSimpleQuote(E7,,RateTickValue,Permanent,Trigger,ObjectOverwrite)</f>
        <v>EUR1E6E15M_Quote#0002</v>
      </c>
      <c r="G7" s="51" t="str">
        <f>_xll.ohRangeRetrieveError(F7)</f>
        <v/>
      </c>
      <c r="H7" s="50"/>
      <c r="N7" s="343">
        <v>1.25</v>
      </c>
      <c r="O7" s="264" t="s">
        <v>79</v>
      </c>
      <c r="P7" s="263" t="str">
        <v>1E</v>
      </c>
      <c r="Q7" s="263" t="str">
        <v>6E</v>
      </c>
      <c r="R7" s="261" t="str">
        <f t="shared" si="1"/>
        <v>EUR1E6E15M</v>
      </c>
      <c r="S7" s="226" t="str">
        <v>EUR1E6E15M=ICAP</v>
      </c>
      <c r="T7" s="342" t="s">
        <v>192</v>
      </c>
      <c r="U7" s="342" t="s">
        <v>192</v>
      </c>
      <c r="V7" s="342" t="e">
        <f>_xll.qlMidEquivalent(T7,U7)</f>
        <v>#NUM!</v>
      </c>
      <c r="W7" s="222" t="b">
        <f t="shared" si="2"/>
        <v>0</v>
      </c>
      <c r="X7" s="341">
        <v>20.993101084966039</v>
      </c>
      <c r="Y7" s="216"/>
      <c r="Z7" s="340">
        <v>20.98834215983744</v>
      </c>
      <c r="AA7" s="216"/>
      <c r="AB7" s="432">
        <v>20.993101084966039</v>
      </c>
      <c r="AC7" s="221" t="e">
        <f>_xll.qlSimpleQuoteSetValue(F7,ROUND(AB7/10000,6),Trigger)</f>
        <v>#N/A</v>
      </c>
      <c r="AD7" s="193"/>
      <c r="AE7" s="17"/>
      <c r="AF7" s="62" t="s">
        <v>73</v>
      </c>
      <c r="AG7" s="61" t="s">
        <v>68</v>
      </c>
      <c r="AH7" s="60" t="s">
        <v>71</v>
      </c>
    </row>
    <row r="8" spans="1:34" ht="12.75" x14ac:dyDescent="0.2">
      <c r="A8" s="56"/>
      <c r="B8" s="66" t="s">
        <v>78</v>
      </c>
      <c r="C8" s="54" t="str">
        <f t="shared" si="3"/>
        <v>1E</v>
      </c>
      <c r="D8" s="53" t="str">
        <f t="shared" si="4"/>
        <v>6E</v>
      </c>
      <c r="E8" s="52" t="str">
        <f t="shared" si="0"/>
        <v>EUR1E6E18M_Quote</v>
      </c>
      <c r="F8" s="52" t="str">
        <f>_xll.qlSimpleQuote(E8,,RateTickValue,Permanent,Trigger,ObjectOverwrite)</f>
        <v>EUR1E6E18M_Quote#0002</v>
      </c>
      <c r="G8" s="51" t="str">
        <f>_xll.ohRangeRetrieveError(F8)</f>
        <v/>
      </c>
      <c r="H8" s="50"/>
      <c r="I8" s="16"/>
      <c r="J8" s="16"/>
      <c r="K8" s="16"/>
      <c r="L8" s="16"/>
      <c r="N8" s="343">
        <v>1.5</v>
      </c>
      <c r="O8" s="264" t="s">
        <v>78</v>
      </c>
      <c r="P8" s="263" t="str">
        <v>1E</v>
      </c>
      <c r="Q8" s="263" t="str">
        <v>6E</v>
      </c>
      <c r="R8" s="261" t="str">
        <f t="shared" si="1"/>
        <v>EUR1E6E18M</v>
      </c>
      <c r="S8" s="226" t="str">
        <v>EUR1E6E18M=ICAP</v>
      </c>
      <c r="T8" s="342" t="s">
        <v>192</v>
      </c>
      <c r="U8" s="342" t="s">
        <v>192</v>
      </c>
      <c r="V8" s="342" t="e">
        <f>_xll.qlMidEquivalent(T8,U8)</f>
        <v>#NUM!</v>
      </c>
      <c r="W8" s="222" t="b">
        <f t="shared" si="2"/>
        <v>0</v>
      </c>
      <c r="X8" s="341">
        <v>21.498961735945663</v>
      </c>
      <c r="Y8" s="216"/>
      <c r="Z8" s="340">
        <v>21.581347455739909</v>
      </c>
      <c r="AA8" s="216"/>
      <c r="AB8" s="432">
        <v>21.498961735945663</v>
      </c>
      <c r="AC8" s="221" t="e">
        <f>_xll.qlSimpleQuoteSetValue(F8,ROUND(AB8/10000,6),Trigger)</f>
        <v>#N/A</v>
      </c>
      <c r="AD8" s="193"/>
      <c r="AE8" s="17"/>
      <c r="AF8" s="62" t="s">
        <v>72</v>
      </c>
      <c r="AG8" s="61" t="s">
        <v>68</v>
      </c>
      <c r="AH8" s="60" t="s">
        <v>71</v>
      </c>
    </row>
    <row r="9" spans="1:34" ht="13.5" thickBot="1" x14ac:dyDescent="0.25">
      <c r="A9" s="56"/>
      <c r="B9" s="66" t="s">
        <v>77</v>
      </c>
      <c r="C9" s="54" t="str">
        <f t="shared" si="3"/>
        <v>1E</v>
      </c>
      <c r="D9" s="53" t="str">
        <f t="shared" si="4"/>
        <v>6E</v>
      </c>
      <c r="E9" s="52" t="str">
        <f t="shared" si="0"/>
        <v>EUR1E6E21M_Quote</v>
      </c>
      <c r="F9" s="52" t="str">
        <f>_xll.qlSimpleQuote(E9,,RateTickValue,Permanent,Trigger,ObjectOverwrite)</f>
        <v>EUR1E6E21M_Quote#0002</v>
      </c>
      <c r="G9" s="51" t="str">
        <f>_xll.ohRangeRetrieveError(F9)</f>
        <v/>
      </c>
      <c r="H9" s="50"/>
      <c r="I9" s="16"/>
      <c r="J9" s="16"/>
      <c r="K9" s="16"/>
      <c r="L9" s="16"/>
      <c r="N9" s="343">
        <v>1.75</v>
      </c>
      <c r="O9" s="264" t="s">
        <v>77</v>
      </c>
      <c r="P9" s="263" t="str">
        <v>1E</v>
      </c>
      <c r="Q9" s="263" t="str">
        <v>6E</v>
      </c>
      <c r="R9" s="261" t="str">
        <f t="shared" si="1"/>
        <v>EUR1E6E21M</v>
      </c>
      <c r="S9" s="226" t="str">
        <v>EUR1E6E21M=ICAP</v>
      </c>
      <c r="T9" s="342" t="s">
        <v>192</v>
      </c>
      <c r="U9" s="342" t="s">
        <v>192</v>
      </c>
      <c r="V9" s="342" t="e">
        <f>_xll.qlMidEquivalent(T9,U9)</f>
        <v>#NUM!</v>
      </c>
      <c r="W9" s="222" t="b">
        <f t="shared" si="2"/>
        <v>0</v>
      </c>
      <c r="X9" s="341">
        <v>22.030341518952454</v>
      </c>
      <c r="Y9" s="216"/>
      <c r="Z9" s="340">
        <v>22.18367902377242</v>
      </c>
      <c r="AA9" s="216"/>
      <c r="AB9" s="432">
        <v>22.030341518952454</v>
      </c>
      <c r="AC9" s="221" t="e">
        <f>_xll.qlSimpleQuoteSetValue(F9,ROUND(AB9/10000,6),Trigger)</f>
        <v>#N/A</v>
      </c>
      <c r="AD9" s="193"/>
      <c r="AE9" s="17"/>
      <c r="AF9" s="59" t="s">
        <v>70</v>
      </c>
      <c r="AG9" s="58" t="s">
        <v>69</v>
      </c>
      <c r="AH9" s="57" t="s">
        <v>68</v>
      </c>
    </row>
    <row r="10" spans="1:34" x14ac:dyDescent="0.2">
      <c r="A10" s="56"/>
      <c r="B10" s="55" t="s">
        <v>61</v>
      </c>
      <c r="C10" s="54" t="str">
        <f t="shared" si="3"/>
        <v>1E</v>
      </c>
      <c r="D10" s="53" t="str">
        <f t="shared" si="4"/>
        <v>6E</v>
      </c>
      <c r="E10" s="52" t="str">
        <f t="shared" si="0"/>
        <v>EUR1E6E2Y_Quote</v>
      </c>
      <c r="F10" s="52" t="str">
        <f>_xll.qlSimpleQuote(E10,,RateTickValue,Permanent,Trigger,ObjectOverwrite)</f>
        <v>EUR1E6E2Y_Quote#0002</v>
      </c>
      <c r="G10" s="51" t="str">
        <f>_xll.ohRangeRetrieveError(F10)</f>
        <v/>
      </c>
      <c r="H10" s="50"/>
      <c r="J10" s="65" t="s">
        <v>76</v>
      </c>
      <c r="K10" s="64" t="s">
        <v>68</v>
      </c>
      <c r="L10" s="63" t="s">
        <v>71</v>
      </c>
      <c r="N10" s="98">
        <v>2</v>
      </c>
      <c r="O10" s="264" t="s">
        <v>61</v>
      </c>
      <c r="P10" s="263" t="str">
        <v>1E</v>
      </c>
      <c r="Q10" s="263" t="str">
        <v>6E</v>
      </c>
      <c r="R10" s="261" t="str">
        <f t="shared" si="1"/>
        <v>EUR1E6E2Y</v>
      </c>
      <c r="S10" s="226" t="str">
        <v>EUR1E6E2Y=ICAP</v>
      </c>
      <c r="T10" s="342">
        <v>22.6</v>
      </c>
      <c r="U10" s="342">
        <v>0</v>
      </c>
      <c r="V10" s="342">
        <f>_xll.qlMidEquivalent(T10,U10)</f>
        <v>22.6</v>
      </c>
      <c r="W10" s="222" t="b">
        <f t="shared" si="2"/>
        <v>1</v>
      </c>
      <c r="X10" s="341">
        <v>22.6</v>
      </c>
      <c r="Y10" s="216"/>
      <c r="Z10" s="340">
        <v>22.8</v>
      </c>
      <c r="AA10" s="216"/>
      <c r="AB10" s="432">
        <v>22.6</v>
      </c>
      <c r="AC10" s="221" t="e">
        <f>_xll.qlSimpleQuoteSetValue(F10,ROUND(AB10/10000,6),Trigger)</f>
        <v>#N/A</v>
      </c>
      <c r="AD10" s="193"/>
      <c r="AE10" s="17"/>
      <c r="AF10" s="17"/>
      <c r="AG10" s="17"/>
      <c r="AH10" s="17"/>
    </row>
    <row r="11" spans="1:34" x14ac:dyDescent="0.2">
      <c r="A11" s="56"/>
      <c r="B11" s="55" t="s">
        <v>60</v>
      </c>
      <c r="C11" s="54" t="str">
        <f t="shared" si="3"/>
        <v>1E</v>
      </c>
      <c r="D11" s="53" t="str">
        <f t="shared" si="4"/>
        <v>6E</v>
      </c>
      <c r="E11" s="52" t="str">
        <f t="shared" si="0"/>
        <v>EUR1E6E3Y_Quote</v>
      </c>
      <c r="F11" s="52" t="str">
        <f>_xll.qlSimpleQuote(E11,,RateTickValue,Permanent,Trigger,ObjectOverwrite)</f>
        <v>EUR1E6E3Y_Quote#0002</v>
      </c>
      <c r="G11" s="51" t="str">
        <f>_xll.ohRangeRetrieveError(F11)</f>
        <v/>
      </c>
      <c r="H11" s="50"/>
      <c r="J11" s="62" t="s">
        <v>64</v>
      </c>
      <c r="K11" s="61" t="s">
        <v>75</v>
      </c>
      <c r="L11" s="60" t="s">
        <v>74</v>
      </c>
      <c r="N11" s="98">
        <v>3</v>
      </c>
      <c r="O11" s="264" t="s">
        <v>60</v>
      </c>
      <c r="P11" s="263" t="str">
        <v>1E</v>
      </c>
      <c r="Q11" s="263" t="str">
        <v>6E</v>
      </c>
      <c r="R11" s="261" t="str">
        <f t="shared" si="1"/>
        <v>EUR1E6E3Y</v>
      </c>
      <c r="S11" s="226" t="str">
        <v>EUR1E6E3Y=ICAP</v>
      </c>
      <c r="T11" s="342">
        <v>25</v>
      </c>
      <c r="U11" s="342">
        <v>0</v>
      </c>
      <c r="V11" s="342">
        <f>_xll.qlMidEquivalent(T11,U11)</f>
        <v>25</v>
      </c>
      <c r="W11" s="222" t="b">
        <f t="shared" si="2"/>
        <v>1</v>
      </c>
      <c r="X11" s="341">
        <v>25</v>
      </c>
      <c r="Y11" s="216"/>
      <c r="Z11" s="340">
        <v>25.2</v>
      </c>
      <c r="AA11" s="216"/>
      <c r="AB11" s="432">
        <v>25</v>
      </c>
      <c r="AC11" s="221" t="e">
        <f>_xll.qlSimpleQuoteSetValue(F11,ROUND(AB11/10000,6),Trigger)</f>
        <v>#N/A</v>
      </c>
      <c r="AD11" s="193"/>
      <c r="AE11" s="17"/>
      <c r="AF11" s="17"/>
      <c r="AG11" s="17"/>
      <c r="AH11" s="17"/>
    </row>
    <row r="12" spans="1:34" x14ac:dyDescent="0.2">
      <c r="A12" s="56"/>
      <c r="B12" s="55" t="s">
        <v>59</v>
      </c>
      <c r="C12" s="54" t="str">
        <f t="shared" si="3"/>
        <v>1E</v>
      </c>
      <c r="D12" s="53" t="str">
        <f t="shared" si="4"/>
        <v>6E</v>
      </c>
      <c r="E12" s="52" t="str">
        <f t="shared" si="0"/>
        <v>EUR1E6E4Y_Quote</v>
      </c>
      <c r="F12" s="52" t="str">
        <f>_xll.qlSimpleQuote(E12,,RateTickValue,Permanent,Trigger,ObjectOverwrite)</f>
        <v>EUR1E6E4Y_Quote#0002</v>
      </c>
      <c r="G12" s="51" t="str">
        <f>_xll.ohRangeRetrieveError(F12)</f>
        <v/>
      </c>
      <c r="H12" s="50"/>
      <c r="J12" s="62" t="s">
        <v>73</v>
      </c>
      <c r="K12" s="61" t="s">
        <v>68</v>
      </c>
      <c r="L12" s="60" t="s">
        <v>71</v>
      </c>
      <c r="N12" s="98">
        <v>4</v>
      </c>
      <c r="O12" s="264" t="s">
        <v>59</v>
      </c>
      <c r="P12" s="263" t="str">
        <v>1E</v>
      </c>
      <c r="Q12" s="263" t="str">
        <v>6E</v>
      </c>
      <c r="R12" s="261" t="str">
        <f t="shared" si="1"/>
        <v>EUR1E6E4Y</v>
      </c>
      <c r="S12" s="226" t="str">
        <v>EUR1E6E4Y=ICAP</v>
      </c>
      <c r="T12" s="342">
        <v>26.5</v>
      </c>
      <c r="U12" s="342">
        <v>0</v>
      </c>
      <c r="V12" s="342">
        <f>_xll.qlMidEquivalent(T12,U12)</f>
        <v>26.5</v>
      </c>
      <c r="W12" s="222" t="b">
        <f t="shared" si="2"/>
        <v>1</v>
      </c>
      <c r="X12" s="341">
        <v>26.5</v>
      </c>
      <c r="Y12" s="216"/>
      <c r="Z12" s="340">
        <v>26.8</v>
      </c>
      <c r="AA12" s="216"/>
      <c r="AB12" s="432">
        <v>26.5</v>
      </c>
      <c r="AC12" s="221" t="e">
        <f>_xll.qlSimpleQuoteSetValue(F12,ROUND(AB12/10000,6),Trigger)</f>
        <v>#N/A</v>
      </c>
      <c r="AD12" s="193"/>
      <c r="AE12" s="17"/>
      <c r="AF12" s="17"/>
      <c r="AG12" s="17"/>
      <c r="AH12" s="17"/>
    </row>
    <row r="13" spans="1:34" x14ac:dyDescent="0.2">
      <c r="A13" s="56"/>
      <c r="B13" s="55" t="s">
        <v>58</v>
      </c>
      <c r="C13" s="54" t="str">
        <f t="shared" si="3"/>
        <v>1E</v>
      </c>
      <c r="D13" s="53" t="str">
        <f t="shared" si="4"/>
        <v>6E</v>
      </c>
      <c r="E13" s="52" t="str">
        <f t="shared" si="0"/>
        <v>EUR1E6E5Y_Quote</v>
      </c>
      <c r="F13" s="52" t="str">
        <f>_xll.qlSimpleQuote(E13,,RateTickValue,Permanent,Trigger,ObjectOverwrite)</f>
        <v>EUR1E6E5Y_Quote#0002</v>
      </c>
      <c r="G13" s="51" t="str">
        <f>_xll.ohRangeRetrieveError(F13)</f>
        <v/>
      </c>
      <c r="H13" s="50"/>
      <c r="J13" s="62" t="s">
        <v>72</v>
      </c>
      <c r="K13" s="61" t="s">
        <v>68</v>
      </c>
      <c r="L13" s="60" t="s">
        <v>71</v>
      </c>
      <c r="N13" s="98">
        <v>5</v>
      </c>
      <c r="O13" s="264" t="s">
        <v>58</v>
      </c>
      <c r="P13" s="263" t="str">
        <v>1E</v>
      </c>
      <c r="Q13" s="263" t="str">
        <v>6E</v>
      </c>
      <c r="R13" s="261" t="str">
        <f t="shared" si="1"/>
        <v>EUR1E6E5Y</v>
      </c>
      <c r="S13" s="226" t="str">
        <v>EUR1E6E5Y=ICAP</v>
      </c>
      <c r="T13" s="342">
        <v>27.4</v>
      </c>
      <c r="U13" s="342">
        <v>0</v>
      </c>
      <c r="V13" s="342">
        <f>_xll.qlMidEquivalent(T13,U13)</f>
        <v>27.4</v>
      </c>
      <c r="W13" s="222" t="b">
        <f t="shared" si="2"/>
        <v>1</v>
      </c>
      <c r="X13" s="341">
        <v>27.4</v>
      </c>
      <c r="Y13" s="216"/>
      <c r="Z13" s="340">
        <v>27.8</v>
      </c>
      <c r="AA13" s="216"/>
      <c r="AB13" s="432">
        <v>27.4</v>
      </c>
      <c r="AC13" s="221" t="e">
        <f>_xll.qlSimpleQuoteSetValue(F13,ROUND(AB13/10000,6),Trigger)</f>
        <v>#N/A</v>
      </c>
      <c r="AD13" s="193"/>
      <c r="AE13" s="17"/>
      <c r="AF13" s="17"/>
      <c r="AG13" s="17"/>
      <c r="AH13" s="17"/>
    </row>
    <row r="14" spans="1:34" ht="12" thickBot="1" x14ac:dyDescent="0.25">
      <c r="A14" s="56"/>
      <c r="B14" s="55" t="s">
        <v>57</v>
      </c>
      <c r="C14" s="54" t="str">
        <f t="shared" si="3"/>
        <v>1E</v>
      </c>
      <c r="D14" s="53" t="str">
        <f t="shared" si="4"/>
        <v>6E</v>
      </c>
      <c r="E14" s="52" t="str">
        <f t="shared" si="0"/>
        <v>EUR1E6E6Y_Quote</v>
      </c>
      <c r="F14" s="52" t="str">
        <f>_xll.qlSimpleQuote(E14,,RateTickValue,Permanent,Trigger,ObjectOverwrite)</f>
        <v>EUR1E6E6Y_Quote#0002</v>
      </c>
      <c r="G14" s="51" t="str">
        <f>_xll.ohRangeRetrieveError(F14)</f>
        <v/>
      </c>
      <c r="H14" s="50"/>
      <c r="J14" s="59" t="s">
        <v>70</v>
      </c>
      <c r="K14" s="58" t="s">
        <v>69</v>
      </c>
      <c r="L14" s="57" t="s">
        <v>68</v>
      </c>
      <c r="N14" s="98">
        <v>6</v>
      </c>
      <c r="O14" s="264" t="s">
        <v>57</v>
      </c>
      <c r="P14" s="263" t="str">
        <v>1E</v>
      </c>
      <c r="Q14" s="263" t="str">
        <v>6E</v>
      </c>
      <c r="R14" s="261" t="str">
        <f t="shared" si="1"/>
        <v>EUR1E6E6Y</v>
      </c>
      <c r="S14" s="226" t="str">
        <v>EUR1E6E6Y=ICAP</v>
      </c>
      <c r="T14" s="342">
        <v>27.7</v>
      </c>
      <c r="U14" s="342">
        <v>0</v>
      </c>
      <c r="V14" s="342">
        <f>_xll.qlMidEquivalent(T14,U14)</f>
        <v>27.7</v>
      </c>
      <c r="W14" s="222" t="b">
        <f t="shared" si="2"/>
        <v>1</v>
      </c>
      <c r="X14" s="341">
        <v>27.7</v>
      </c>
      <c r="Y14" s="216"/>
      <c r="Z14" s="340">
        <v>28</v>
      </c>
      <c r="AA14" s="216"/>
      <c r="AB14" s="432">
        <v>27.7</v>
      </c>
      <c r="AC14" s="221" t="e">
        <f>_xll.qlSimpleQuoteSetValue(F14,ROUND(AB14/10000,6),Trigger)</f>
        <v>#N/A</v>
      </c>
      <c r="AD14" s="193"/>
      <c r="AE14" s="17"/>
      <c r="AF14" s="17"/>
      <c r="AG14" s="17"/>
      <c r="AH14" s="17"/>
    </row>
    <row r="15" spans="1:34" x14ac:dyDescent="0.2">
      <c r="A15" s="56"/>
      <c r="B15" s="55" t="s">
        <v>56</v>
      </c>
      <c r="C15" s="54" t="str">
        <f t="shared" si="3"/>
        <v>1E</v>
      </c>
      <c r="D15" s="53" t="str">
        <f t="shared" si="4"/>
        <v>6E</v>
      </c>
      <c r="E15" s="52" t="str">
        <f t="shared" si="0"/>
        <v>EUR1E6E7Y_Quote</v>
      </c>
      <c r="F15" s="52" t="str">
        <f>_xll.qlSimpleQuote(E15,,RateTickValue,Permanent,Trigger,ObjectOverwrite)</f>
        <v>EUR1E6E7Y_Quote#0002</v>
      </c>
      <c r="G15" s="51" t="str">
        <f>_xll.ohRangeRetrieveError(F15)</f>
        <v/>
      </c>
      <c r="H15" s="50"/>
      <c r="N15" s="98">
        <v>7</v>
      </c>
      <c r="O15" s="264" t="s">
        <v>56</v>
      </c>
      <c r="P15" s="263" t="str">
        <v>1E</v>
      </c>
      <c r="Q15" s="263" t="str">
        <v>6E</v>
      </c>
      <c r="R15" s="261" t="str">
        <f t="shared" si="1"/>
        <v>EUR1E6E7Y</v>
      </c>
      <c r="S15" s="226" t="str">
        <v>EUR1E6E7Y=ICAP</v>
      </c>
      <c r="T15" s="342">
        <v>27.6</v>
      </c>
      <c r="U15" s="342">
        <v>0</v>
      </c>
      <c r="V15" s="342">
        <f>_xll.qlMidEquivalent(T15,U15)</f>
        <v>27.6</v>
      </c>
      <c r="W15" s="222" t="b">
        <f t="shared" si="2"/>
        <v>1</v>
      </c>
      <c r="X15" s="341">
        <v>27.6</v>
      </c>
      <c r="Y15" s="216"/>
      <c r="Z15" s="340">
        <v>27.9</v>
      </c>
      <c r="AA15" s="216"/>
      <c r="AB15" s="432">
        <v>27.6</v>
      </c>
      <c r="AC15" s="221" t="e">
        <f>_xll.qlSimpleQuoteSetValue(F15,ROUND(AB15/10000,6),Trigger)</f>
        <v>#N/A</v>
      </c>
      <c r="AD15" s="193"/>
      <c r="AE15" s="17"/>
      <c r="AF15" s="17"/>
      <c r="AG15" s="17"/>
      <c r="AH15" s="17"/>
    </row>
    <row r="16" spans="1:34" x14ac:dyDescent="0.2">
      <c r="A16" s="56"/>
      <c r="B16" s="55" t="s">
        <v>55</v>
      </c>
      <c r="C16" s="54" t="str">
        <f t="shared" si="3"/>
        <v>1E</v>
      </c>
      <c r="D16" s="53" t="str">
        <f t="shared" si="4"/>
        <v>6E</v>
      </c>
      <c r="E16" s="52" t="str">
        <f t="shared" si="0"/>
        <v>EUR1E6E8Y_Quote</v>
      </c>
      <c r="F16" s="52" t="str">
        <f>_xll.qlSimpleQuote(E16,,RateTickValue,Permanent,Trigger,ObjectOverwrite)</f>
        <v>EUR1E6E8Y_Quote#0002</v>
      </c>
      <c r="G16" s="51" t="str">
        <f>_xll.ohRangeRetrieveError(F16)</f>
        <v/>
      </c>
      <c r="H16" s="50"/>
      <c r="N16" s="98">
        <v>8</v>
      </c>
      <c r="O16" s="264" t="s">
        <v>55</v>
      </c>
      <c r="P16" s="263" t="str">
        <v>1E</v>
      </c>
      <c r="Q16" s="263" t="str">
        <v>6E</v>
      </c>
      <c r="R16" s="261" t="str">
        <f t="shared" si="1"/>
        <v>EUR1E6E8Y</v>
      </c>
      <c r="S16" s="226" t="str">
        <v>EUR1E6E8Y=ICAP</v>
      </c>
      <c r="T16" s="342">
        <v>27.2</v>
      </c>
      <c r="U16" s="342">
        <v>0</v>
      </c>
      <c r="V16" s="342">
        <f>_xll.qlMidEquivalent(T16,U16)</f>
        <v>27.2</v>
      </c>
      <c r="W16" s="222" t="b">
        <f t="shared" si="2"/>
        <v>1</v>
      </c>
      <c r="X16" s="341">
        <v>27.2</v>
      </c>
      <c r="Y16" s="216"/>
      <c r="Z16" s="340">
        <v>27.4</v>
      </c>
      <c r="AA16" s="216"/>
      <c r="AB16" s="432">
        <v>27.2</v>
      </c>
      <c r="AC16" s="221" t="e">
        <f>_xll.qlSimpleQuoteSetValue(F16,ROUND(AB16/10000,6),Trigger)</f>
        <v>#N/A</v>
      </c>
      <c r="AD16" s="193"/>
      <c r="AE16" s="17"/>
      <c r="AF16" s="17"/>
      <c r="AG16" s="17"/>
      <c r="AH16" s="17"/>
    </row>
    <row r="17" spans="1:34" x14ac:dyDescent="0.2">
      <c r="A17" s="56"/>
      <c r="B17" s="55" t="s">
        <v>54</v>
      </c>
      <c r="C17" s="54" t="str">
        <f t="shared" si="3"/>
        <v>1E</v>
      </c>
      <c r="D17" s="53" t="str">
        <f t="shared" si="4"/>
        <v>6E</v>
      </c>
      <c r="E17" s="52" t="str">
        <f t="shared" si="0"/>
        <v>EUR1E6E9Y_Quote</v>
      </c>
      <c r="F17" s="52" t="str">
        <f>_xll.qlSimpleQuote(E17,,RateTickValue,Permanent,Trigger,ObjectOverwrite)</f>
        <v>EUR1E6E9Y_Quote#0002</v>
      </c>
      <c r="G17" s="51" t="str">
        <f>_xll.ohRangeRetrieveError(F17)</f>
        <v/>
      </c>
      <c r="H17" s="50"/>
      <c r="N17" s="98">
        <v>9</v>
      </c>
      <c r="O17" s="264" t="s">
        <v>54</v>
      </c>
      <c r="P17" s="263" t="str">
        <v>1E</v>
      </c>
      <c r="Q17" s="263" t="str">
        <v>6E</v>
      </c>
      <c r="R17" s="261" t="str">
        <f t="shared" si="1"/>
        <v>EUR1E6E9Y</v>
      </c>
      <c r="S17" s="226" t="str">
        <v>EUR1E6E9Y=ICAP</v>
      </c>
      <c r="T17" s="342">
        <v>26.7</v>
      </c>
      <c r="U17" s="342">
        <v>0</v>
      </c>
      <c r="V17" s="342">
        <f>_xll.qlMidEquivalent(T17,U17)</f>
        <v>26.7</v>
      </c>
      <c r="W17" s="222" t="b">
        <f t="shared" si="2"/>
        <v>1</v>
      </c>
      <c r="X17" s="341">
        <v>26.7</v>
      </c>
      <c r="Y17" s="216"/>
      <c r="Z17" s="340">
        <v>26.8</v>
      </c>
      <c r="AA17" s="216"/>
      <c r="AB17" s="432">
        <v>26.7</v>
      </c>
      <c r="AC17" s="221" t="e">
        <f>_xll.qlSimpleQuoteSetValue(F17,ROUND(AB17/10000,6),Trigger)</f>
        <v>#N/A</v>
      </c>
      <c r="AD17" s="193"/>
      <c r="AE17" s="17"/>
      <c r="AF17" s="17"/>
      <c r="AG17" s="17"/>
      <c r="AH17" s="17"/>
    </row>
    <row r="18" spans="1:34" x14ac:dyDescent="0.2">
      <c r="A18" s="56"/>
      <c r="B18" s="55" t="s">
        <v>53</v>
      </c>
      <c r="C18" s="54" t="str">
        <f t="shared" si="3"/>
        <v>1E</v>
      </c>
      <c r="D18" s="53" t="str">
        <f t="shared" si="4"/>
        <v>6E</v>
      </c>
      <c r="E18" s="52" t="str">
        <f t="shared" si="0"/>
        <v>EUR1E6E10Y_Quote</v>
      </c>
      <c r="F18" s="52" t="str">
        <f>_xll.qlSimpleQuote(E18,,RateTickValue,Permanent,Trigger,ObjectOverwrite)</f>
        <v>EUR1E6E10Y_Quote#0002</v>
      </c>
      <c r="G18" s="51" t="str">
        <f>_xll.ohRangeRetrieveError(F18)</f>
        <v/>
      </c>
      <c r="H18" s="50"/>
      <c r="N18" s="98">
        <v>10</v>
      </c>
      <c r="O18" s="264" t="s">
        <v>53</v>
      </c>
      <c r="P18" s="263" t="str">
        <v>1E</v>
      </c>
      <c r="Q18" s="263" t="str">
        <v>6E</v>
      </c>
      <c r="R18" s="261" t="str">
        <f t="shared" si="1"/>
        <v>EUR1E6E10Y</v>
      </c>
      <c r="S18" s="226" t="str">
        <v>EUR1E6E10Y=ICAP</v>
      </c>
      <c r="T18" s="342">
        <v>26.1</v>
      </c>
      <c r="U18" s="342">
        <v>0</v>
      </c>
      <c r="V18" s="342">
        <f>_xll.qlMidEquivalent(T18,U18)</f>
        <v>26.1</v>
      </c>
      <c r="W18" s="222" t="b">
        <f t="shared" si="2"/>
        <v>1</v>
      </c>
      <c r="X18" s="341">
        <v>26.1</v>
      </c>
      <c r="Y18" s="216"/>
      <c r="Z18" s="340">
        <v>26.2</v>
      </c>
      <c r="AA18" s="216"/>
      <c r="AB18" s="432">
        <v>26.1</v>
      </c>
      <c r="AC18" s="221" t="e">
        <f>_xll.qlSimpleQuoteSetValue(F18,ROUND(AB18/10000,6),Trigger)</f>
        <v>#N/A</v>
      </c>
      <c r="AD18" s="193"/>
      <c r="AE18" s="17"/>
      <c r="AF18" s="17"/>
      <c r="AG18" s="17"/>
      <c r="AH18" s="17"/>
    </row>
    <row r="19" spans="1:34" x14ac:dyDescent="0.2">
      <c r="A19" s="56"/>
      <c r="B19" s="55" t="s">
        <v>52</v>
      </c>
      <c r="C19" s="54" t="str">
        <f t="shared" si="3"/>
        <v>1E</v>
      </c>
      <c r="D19" s="53" t="str">
        <f t="shared" si="4"/>
        <v>6E</v>
      </c>
      <c r="E19" s="52" t="str">
        <f t="shared" si="0"/>
        <v>EUR1E6E11Y_Quote</v>
      </c>
      <c r="F19" s="52" t="str">
        <f>_xll.qlSimpleQuote(E19,,RateTickValue,Permanent,Trigger,ObjectOverwrite)</f>
        <v>EUR1E6E11Y_Quote#0002</v>
      </c>
      <c r="G19" s="51" t="str">
        <f>_xll.ohRangeRetrieveError(F19)</f>
        <v/>
      </c>
      <c r="H19" s="50"/>
      <c r="N19" s="98">
        <v>11</v>
      </c>
      <c r="O19" s="264" t="s">
        <v>52</v>
      </c>
      <c r="P19" s="263" t="str">
        <v>1E</v>
      </c>
      <c r="Q19" s="263" t="str">
        <v>6E</v>
      </c>
      <c r="R19" s="261" t="str">
        <f t="shared" si="1"/>
        <v>EUR1E6E11Y</v>
      </c>
      <c r="S19" s="226" t="str">
        <v>EUR1E6E11Y=ICAP</v>
      </c>
      <c r="T19" s="342">
        <v>25.3</v>
      </c>
      <c r="U19" s="342">
        <v>0</v>
      </c>
      <c r="V19" s="342">
        <f>_xll.qlMidEquivalent(T19,U19)</f>
        <v>25.3</v>
      </c>
      <c r="W19" s="222" t="b">
        <f t="shared" si="2"/>
        <v>1</v>
      </c>
      <c r="X19" s="341">
        <v>25.3</v>
      </c>
      <c r="Y19" s="216"/>
      <c r="Z19" s="340">
        <v>25.3</v>
      </c>
      <c r="AA19" s="216"/>
      <c r="AB19" s="432">
        <v>25.3</v>
      </c>
      <c r="AC19" s="221" t="e">
        <f>_xll.qlSimpleQuoteSetValue(F19,ROUND(AB19/10000,6),Trigger)</f>
        <v>#N/A</v>
      </c>
      <c r="AD19" s="193"/>
      <c r="AE19" s="17"/>
      <c r="AF19" s="17"/>
      <c r="AG19" s="17"/>
      <c r="AH19" s="17"/>
    </row>
    <row r="20" spans="1:34" x14ac:dyDescent="0.2">
      <c r="A20" s="56"/>
      <c r="B20" s="55" t="s">
        <v>51</v>
      </c>
      <c r="C20" s="54" t="str">
        <f t="shared" si="3"/>
        <v>1E</v>
      </c>
      <c r="D20" s="53" t="str">
        <f t="shared" si="4"/>
        <v>6E</v>
      </c>
      <c r="E20" s="52" t="str">
        <f t="shared" si="0"/>
        <v>EUR1E6E12Y_Quote</v>
      </c>
      <c r="F20" s="52" t="str">
        <f>_xll.qlSimpleQuote(E20,,RateTickValue,Permanent,Trigger,ObjectOverwrite)</f>
        <v>EUR1E6E12Y_Quote#0002</v>
      </c>
      <c r="G20" s="51" t="str">
        <f>_xll.ohRangeRetrieveError(F20)</f>
        <v/>
      </c>
      <c r="H20" s="50"/>
      <c r="N20" s="98">
        <v>12</v>
      </c>
      <c r="O20" s="264" t="s">
        <v>51</v>
      </c>
      <c r="P20" s="263" t="str">
        <v>1E</v>
      </c>
      <c r="Q20" s="263" t="str">
        <v>6E</v>
      </c>
      <c r="R20" s="261" t="str">
        <f t="shared" si="1"/>
        <v>EUR1E6E12Y</v>
      </c>
      <c r="S20" s="226" t="str">
        <v>EUR1E6E12Y=ICAP</v>
      </c>
      <c r="T20" s="342">
        <v>24.4</v>
      </c>
      <c r="U20" s="342">
        <v>0</v>
      </c>
      <c r="V20" s="342">
        <f>_xll.qlMidEquivalent(T20,U20)</f>
        <v>24.4</v>
      </c>
      <c r="W20" s="222" t="b">
        <f t="shared" si="2"/>
        <v>1</v>
      </c>
      <c r="X20" s="341">
        <v>24.4</v>
      </c>
      <c r="Y20" s="216"/>
      <c r="Z20" s="340">
        <v>24.4</v>
      </c>
      <c r="AA20" s="216"/>
      <c r="AB20" s="432">
        <v>24.4</v>
      </c>
      <c r="AC20" s="221" t="e">
        <f>_xll.qlSimpleQuoteSetValue(F20,ROUND(AB20/10000,6),Trigger)</f>
        <v>#N/A</v>
      </c>
      <c r="AD20" s="193"/>
      <c r="AE20" s="17"/>
      <c r="AF20" s="17"/>
      <c r="AG20" s="17"/>
      <c r="AH20" s="17"/>
    </row>
    <row r="21" spans="1:34" x14ac:dyDescent="0.2">
      <c r="A21" s="56"/>
      <c r="B21" s="55" t="s">
        <v>50</v>
      </c>
      <c r="C21" s="54" t="str">
        <f t="shared" si="3"/>
        <v>1E</v>
      </c>
      <c r="D21" s="53" t="str">
        <f t="shared" si="4"/>
        <v>6E</v>
      </c>
      <c r="E21" s="52" t="str">
        <f t="shared" si="0"/>
        <v>EUR1E6E13Y_Quote</v>
      </c>
      <c r="F21" s="52" t="str">
        <f>_xll.qlSimpleQuote(E21,,RateTickValue,Permanent,Trigger,ObjectOverwrite)</f>
        <v>EUR1E6E13Y_Quote#0002</v>
      </c>
      <c r="G21" s="51" t="str">
        <f>_xll.ohRangeRetrieveError(F21)</f>
        <v/>
      </c>
      <c r="H21" s="50"/>
      <c r="N21" s="98">
        <v>13</v>
      </c>
      <c r="O21" s="264" t="s">
        <v>50</v>
      </c>
      <c r="P21" s="263" t="str">
        <v>1E</v>
      </c>
      <c r="Q21" s="263" t="str">
        <v>6E</v>
      </c>
      <c r="R21" s="261" t="str">
        <f t="shared" si="1"/>
        <v>EUR1E6E13Y</v>
      </c>
      <c r="S21" s="226" t="str">
        <v>EUR1E6E13Y=ICAP</v>
      </c>
      <c r="T21" s="342" t="s">
        <v>192</v>
      </c>
      <c r="U21" s="342" t="s">
        <v>192</v>
      </c>
      <c r="V21" s="342" t="e">
        <f>_xll.qlMidEquivalent(T21,U21)</f>
        <v>#NUM!</v>
      </c>
      <c r="W21" s="222" t="b">
        <f t="shared" si="2"/>
        <v>0</v>
      </c>
      <c r="X21" s="341">
        <v>23.517837007778926</v>
      </c>
      <c r="Y21" s="216"/>
      <c r="Z21" s="340">
        <v>23.482734940148465</v>
      </c>
      <c r="AA21" s="216"/>
      <c r="AB21" s="432">
        <v>23.517837007778926</v>
      </c>
      <c r="AC21" s="221" t="e">
        <f>_xll.qlSimpleQuoteSetValue(F21,ROUND(AB21/10000,6),Trigger)</f>
        <v>#N/A</v>
      </c>
      <c r="AD21" s="193"/>
      <c r="AE21" s="17"/>
      <c r="AF21" s="17"/>
      <c r="AG21" s="17"/>
      <c r="AH21" s="17"/>
    </row>
    <row r="22" spans="1:34" x14ac:dyDescent="0.2">
      <c r="A22" s="56"/>
      <c r="B22" s="55" t="s">
        <v>49</v>
      </c>
      <c r="C22" s="54" t="str">
        <f t="shared" si="3"/>
        <v>1E</v>
      </c>
      <c r="D22" s="53" t="str">
        <f t="shared" si="4"/>
        <v>6E</v>
      </c>
      <c r="E22" s="52" t="str">
        <f t="shared" si="0"/>
        <v>EUR1E6E14Y_Quote</v>
      </c>
      <c r="F22" s="52" t="str">
        <f>_xll.qlSimpleQuote(E22,,RateTickValue,Permanent,Trigger,ObjectOverwrite)</f>
        <v>EUR1E6E14Y_Quote#0002</v>
      </c>
      <c r="G22" s="51" t="str">
        <f>_xll.ohRangeRetrieveError(F22)</f>
        <v/>
      </c>
      <c r="H22" s="50"/>
      <c r="N22" s="98">
        <v>14</v>
      </c>
      <c r="O22" s="264" t="s">
        <v>49</v>
      </c>
      <c r="P22" s="263" t="str">
        <v>1E</v>
      </c>
      <c r="Q22" s="263" t="str">
        <v>6E</v>
      </c>
      <c r="R22" s="261" t="str">
        <f t="shared" si="1"/>
        <v>EUR1E6E14Y</v>
      </c>
      <c r="S22" s="226" t="str">
        <v>EUR1E6E14Y=ICAP</v>
      </c>
      <c r="T22" s="342" t="s">
        <v>192</v>
      </c>
      <c r="U22" s="342" t="s">
        <v>192</v>
      </c>
      <c r="V22" s="342" t="e">
        <f>_xll.qlMidEquivalent(T22,U22)</f>
        <v>#NUM!</v>
      </c>
      <c r="W22" s="222" t="b">
        <f t="shared" si="2"/>
        <v>0</v>
      </c>
      <c r="X22" s="341">
        <v>22.68205026817132</v>
      </c>
      <c r="Y22" s="216"/>
      <c r="Z22" s="340">
        <v>22.5629867344167</v>
      </c>
      <c r="AA22" s="216"/>
      <c r="AB22" s="432">
        <v>22.68205026817132</v>
      </c>
      <c r="AC22" s="221" t="e">
        <f>_xll.qlSimpleQuoteSetValue(F22,ROUND(AB22/10000,6),Trigger)</f>
        <v>#N/A</v>
      </c>
      <c r="AD22" s="193"/>
      <c r="AE22" s="17"/>
      <c r="AF22" s="17"/>
      <c r="AG22" s="17"/>
      <c r="AH22" s="17"/>
    </row>
    <row r="23" spans="1:34" x14ac:dyDescent="0.2">
      <c r="A23" s="56"/>
      <c r="B23" s="55" t="s">
        <v>48</v>
      </c>
      <c r="C23" s="54" t="str">
        <f t="shared" si="3"/>
        <v>1E</v>
      </c>
      <c r="D23" s="53" t="str">
        <f t="shared" si="4"/>
        <v>6E</v>
      </c>
      <c r="E23" s="52" t="str">
        <f t="shared" si="0"/>
        <v>EUR1E6E15Y_Quote</v>
      </c>
      <c r="F23" s="52" t="str">
        <f>_xll.qlSimpleQuote(E23,,RateTickValue,Permanent,Trigger,ObjectOverwrite)</f>
        <v>EUR1E6E15Y_Quote#0002</v>
      </c>
      <c r="G23" s="51" t="str">
        <f>_xll.ohRangeRetrieveError(F23)</f>
        <v/>
      </c>
      <c r="H23" s="50"/>
      <c r="N23" s="98">
        <v>15</v>
      </c>
      <c r="O23" s="264" t="s">
        <v>48</v>
      </c>
      <c r="P23" s="263" t="str">
        <v>1E</v>
      </c>
      <c r="Q23" s="263" t="str">
        <v>6E</v>
      </c>
      <c r="R23" s="261" t="str">
        <f t="shared" si="1"/>
        <v>EUR1E6E15Y</v>
      </c>
      <c r="S23" s="226" t="str">
        <v>EUR1E6E15Y=ICAP</v>
      </c>
      <c r="T23" s="342">
        <v>21.9</v>
      </c>
      <c r="U23" s="342">
        <v>0</v>
      </c>
      <c r="V23" s="342">
        <f>_xll.qlMidEquivalent(T23,U23)</f>
        <v>21.9</v>
      </c>
      <c r="W23" s="222" t="b">
        <f t="shared" si="2"/>
        <v>1</v>
      </c>
      <c r="X23" s="341">
        <v>21.9</v>
      </c>
      <c r="Y23" s="216"/>
      <c r="Z23" s="340">
        <v>21.7</v>
      </c>
      <c r="AA23" s="216"/>
      <c r="AB23" s="432">
        <v>21.9</v>
      </c>
      <c r="AC23" s="221" t="e">
        <f>_xll.qlSimpleQuoteSetValue(F23,ROUND(AB23/10000,6),Trigger)</f>
        <v>#N/A</v>
      </c>
      <c r="AD23" s="193"/>
      <c r="AE23" s="17"/>
      <c r="AF23" s="17"/>
      <c r="AG23" s="17"/>
      <c r="AH23" s="17"/>
    </row>
    <row r="24" spans="1:34" x14ac:dyDescent="0.2">
      <c r="A24" s="56"/>
      <c r="B24" s="55" t="s">
        <v>47</v>
      </c>
      <c r="C24" s="54" t="str">
        <f t="shared" si="3"/>
        <v>1E</v>
      </c>
      <c r="D24" s="53" t="str">
        <f t="shared" si="4"/>
        <v>6E</v>
      </c>
      <c r="E24" s="52" t="str">
        <f t="shared" si="0"/>
        <v>EUR1E6E16Y_Quote</v>
      </c>
      <c r="F24" s="52" t="str">
        <f>_xll.qlSimpleQuote(E24,,RateTickValue,Permanent,Trigger,ObjectOverwrite)</f>
        <v>EUR1E6E16Y_Quote#0002</v>
      </c>
      <c r="G24" s="51" t="str">
        <f>_xll.ohRangeRetrieveError(F24)</f>
        <v/>
      </c>
      <c r="H24" s="50"/>
      <c r="N24" s="98">
        <v>16</v>
      </c>
      <c r="O24" s="264" t="s">
        <v>47</v>
      </c>
      <c r="P24" s="263" t="str">
        <v>1E</v>
      </c>
      <c r="Q24" s="263" t="str">
        <v>6E</v>
      </c>
      <c r="R24" s="261" t="str">
        <f t="shared" si="1"/>
        <v>EUR1E6E16Y</v>
      </c>
      <c r="S24" s="226" t="str">
        <v>EUR1E6E16Y=ICAP</v>
      </c>
      <c r="T24" s="342" t="s">
        <v>192</v>
      </c>
      <c r="U24" s="342" t="s">
        <v>192</v>
      </c>
      <c r="V24" s="342" t="e">
        <f>_xll.qlMidEquivalent(T24,U24)</f>
        <v>#NUM!</v>
      </c>
      <c r="W24" s="222" t="b">
        <f t="shared" si="2"/>
        <v>0</v>
      </c>
      <c r="X24" s="341">
        <v>21.177019194971884</v>
      </c>
      <c r="Y24" s="216"/>
      <c r="Z24" s="340">
        <v>20.940138954097826</v>
      </c>
      <c r="AA24" s="216"/>
      <c r="AB24" s="432">
        <v>21.177019194971884</v>
      </c>
      <c r="AC24" s="221" t="e">
        <f>_xll.qlSimpleQuoteSetValue(F24,ROUND(AB24/10000,6),Trigger)</f>
        <v>#N/A</v>
      </c>
      <c r="AD24" s="193"/>
      <c r="AE24" s="17"/>
      <c r="AF24" s="17"/>
      <c r="AG24" s="17"/>
      <c r="AH24" s="17"/>
    </row>
    <row r="25" spans="1:34" x14ac:dyDescent="0.2">
      <c r="A25" s="56"/>
      <c r="B25" s="55" t="s">
        <v>46</v>
      </c>
      <c r="C25" s="54" t="str">
        <f t="shared" si="3"/>
        <v>1E</v>
      </c>
      <c r="D25" s="53" t="str">
        <f t="shared" si="4"/>
        <v>6E</v>
      </c>
      <c r="E25" s="52" t="str">
        <f t="shared" si="0"/>
        <v>EUR1E6E17Y_Quote</v>
      </c>
      <c r="F25" s="52" t="str">
        <f>_xll.qlSimpleQuote(E25,,RateTickValue,Permanent,Trigger,ObjectOverwrite)</f>
        <v>EUR1E6E17Y_Quote#0002</v>
      </c>
      <c r="G25" s="51" t="str">
        <f>_xll.ohRangeRetrieveError(F25)</f>
        <v/>
      </c>
      <c r="H25" s="50"/>
      <c r="N25" s="98">
        <v>17</v>
      </c>
      <c r="O25" s="264" t="s">
        <v>46</v>
      </c>
      <c r="P25" s="263" t="str">
        <v>1E</v>
      </c>
      <c r="Q25" s="263" t="str">
        <v>6E</v>
      </c>
      <c r="R25" s="261" t="str">
        <f t="shared" si="1"/>
        <v>EUR1E6E17Y</v>
      </c>
      <c r="S25" s="226" t="str">
        <v>EUR1E6E17Y=ICAP</v>
      </c>
      <c r="T25" s="342" t="s">
        <v>192</v>
      </c>
      <c r="U25" s="342" t="s">
        <v>192</v>
      </c>
      <c r="V25" s="342" t="e">
        <f>_xll.qlMidEquivalent(T25,U25)</f>
        <v>#NUM!</v>
      </c>
      <c r="W25" s="222" t="b">
        <f t="shared" si="2"/>
        <v>0</v>
      </c>
      <c r="X25" s="341">
        <v>20.510331936330346</v>
      </c>
      <c r="Y25" s="216"/>
      <c r="Z25" s="340">
        <v>20.278246213926373</v>
      </c>
      <c r="AA25" s="216"/>
      <c r="AB25" s="432">
        <v>20.510331936330346</v>
      </c>
      <c r="AC25" s="221" t="e">
        <f>_xll.qlSimpleQuoteSetValue(F25,ROUND(AB25/10000,6),Trigger)</f>
        <v>#N/A</v>
      </c>
      <c r="AD25" s="193"/>
      <c r="AE25" s="17"/>
      <c r="AF25" s="17"/>
      <c r="AG25" s="17"/>
      <c r="AH25" s="17"/>
    </row>
    <row r="26" spans="1:34" x14ac:dyDescent="0.2">
      <c r="A26" s="56"/>
      <c r="B26" s="55" t="s">
        <v>45</v>
      </c>
      <c r="C26" s="54" t="str">
        <f t="shared" si="3"/>
        <v>1E</v>
      </c>
      <c r="D26" s="53" t="str">
        <f t="shared" si="4"/>
        <v>6E</v>
      </c>
      <c r="E26" s="52" t="str">
        <f t="shared" si="0"/>
        <v>EUR1E6E18Y_Quote</v>
      </c>
      <c r="F26" s="52" t="str">
        <f>_xll.qlSimpleQuote(E26,,RateTickValue,Permanent,Trigger,ObjectOverwrite)</f>
        <v>EUR1E6E18Y_Quote#0002</v>
      </c>
      <c r="G26" s="51" t="str">
        <f>_xll.ohRangeRetrieveError(F26)</f>
        <v/>
      </c>
      <c r="H26" s="50"/>
      <c r="N26" s="98">
        <v>18</v>
      </c>
      <c r="O26" s="264" t="s">
        <v>45</v>
      </c>
      <c r="P26" s="263" t="str">
        <v>1E</v>
      </c>
      <c r="Q26" s="263" t="str">
        <v>6E</v>
      </c>
      <c r="R26" s="261" t="str">
        <f t="shared" si="1"/>
        <v>EUR1E6E18Y</v>
      </c>
      <c r="S26" s="226" t="str">
        <v>EUR1E6E18Y=ICAP</v>
      </c>
      <c r="T26" s="342" t="s">
        <v>192</v>
      </c>
      <c r="U26" s="342" t="s">
        <v>192</v>
      </c>
      <c r="V26" s="342" t="e">
        <f>_xll.qlMidEquivalent(T26,U26)</f>
        <v>#NUM!</v>
      </c>
      <c r="W26" s="222" t="b">
        <f t="shared" si="2"/>
        <v>0</v>
      </c>
      <c r="X26" s="341">
        <v>19.895135080202866</v>
      </c>
      <c r="Y26" s="216"/>
      <c r="Z26" s="340">
        <v>19.696283996706008</v>
      </c>
      <c r="AA26" s="216"/>
      <c r="AB26" s="432">
        <v>19.895135080202866</v>
      </c>
      <c r="AC26" s="221" t="e">
        <f>_xll.qlSimpleQuoteSetValue(F26,ROUND(AB26/10000,6),Trigger)</f>
        <v>#N/A</v>
      </c>
      <c r="AD26" s="193"/>
      <c r="AE26" s="17"/>
      <c r="AF26" s="17"/>
      <c r="AG26" s="17"/>
      <c r="AH26" s="17"/>
    </row>
    <row r="27" spans="1:34" x14ac:dyDescent="0.2">
      <c r="A27" s="56"/>
      <c r="B27" s="55" t="s">
        <v>44</v>
      </c>
      <c r="C27" s="54" t="str">
        <f t="shared" si="3"/>
        <v>1E</v>
      </c>
      <c r="D27" s="53" t="str">
        <f t="shared" si="4"/>
        <v>6E</v>
      </c>
      <c r="E27" s="52" t="str">
        <f t="shared" si="0"/>
        <v>EUR1E6E19Y_Quote</v>
      </c>
      <c r="F27" s="52" t="str">
        <f>_xll.qlSimpleQuote(E27,,RateTickValue,Permanent,Trigger,ObjectOverwrite)</f>
        <v>EUR1E6E19Y_Quote#0002</v>
      </c>
      <c r="G27" s="51" t="str">
        <f>_xll.ohRangeRetrieveError(F27)</f>
        <v/>
      </c>
      <c r="H27" s="50"/>
      <c r="N27" s="98">
        <v>19</v>
      </c>
      <c r="O27" s="264" t="s">
        <v>44</v>
      </c>
      <c r="P27" s="263" t="str">
        <v>1E</v>
      </c>
      <c r="Q27" s="263" t="str">
        <v>6E</v>
      </c>
      <c r="R27" s="261" t="str">
        <f t="shared" si="1"/>
        <v>EUR1E6E19Y</v>
      </c>
      <c r="S27" s="226" t="str">
        <v>EUR1E6E19Y=ICAP</v>
      </c>
      <c r="T27" s="342" t="s">
        <v>192</v>
      </c>
      <c r="U27" s="342" t="s">
        <v>192</v>
      </c>
      <c r="V27" s="342" t="e">
        <f>_xll.qlMidEquivalent(T27,U27)</f>
        <v>#NUM!</v>
      </c>
      <c r="W27" s="222" t="b">
        <f t="shared" si="2"/>
        <v>0</v>
      </c>
      <c r="X27" s="341">
        <v>19.326625482716928</v>
      </c>
      <c r="Y27" s="216"/>
      <c r="Z27" s="340">
        <v>19.176214519657094</v>
      </c>
      <c r="AA27" s="216"/>
      <c r="AB27" s="432">
        <v>19.326625482716928</v>
      </c>
      <c r="AC27" s="221" t="e">
        <f>_xll.qlSimpleQuoteSetValue(F27,ROUND(AB27/10000,6),Trigger)</f>
        <v>#N/A</v>
      </c>
      <c r="AD27" s="193"/>
      <c r="AE27" s="17"/>
      <c r="AF27" s="17"/>
      <c r="AG27" s="17"/>
      <c r="AH27" s="17"/>
    </row>
    <row r="28" spans="1:34" x14ac:dyDescent="0.2">
      <c r="A28" s="56"/>
      <c r="B28" s="55" t="s">
        <v>43</v>
      </c>
      <c r="C28" s="54" t="str">
        <f t="shared" si="3"/>
        <v>1E</v>
      </c>
      <c r="D28" s="53" t="str">
        <f t="shared" si="4"/>
        <v>6E</v>
      </c>
      <c r="E28" s="52" t="str">
        <f t="shared" si="0"/>
        <v>EUR1E6E20Y_Quote</v>
      </c>
      <c r="F28" s="52" t="str">
        <f>_xll.qlSimpleQuote(E28,,RateTickValue,Permanent,Trigger,ObjectOverwrite)</f>
        <v>EUR1E6E20Y_Quote#0002</v>
      </c>
      <c r="G28" s="51" t="str">
        <f>_xll.ohRangeRetrieveError(F28)</f>
        <v/>
      </c>
      <c r="H28" s="50"/>
      <c r="N28" s="98">
        <v>20</v>
      </c>
      <c r="O28" s="264" t="s">
        <v>43</v>
      </c>
      <c r="P28" s="263" t="str">
        <v>1E</v>
      </c>
      <c r="Q28" s="263" t="str">
        <v>6E</v>
      </c>
      <c r="R28" s="261" t="str">
        <f t="shared" si="1"/>
        <v>EUR1E6E20Y</v>
      </c>
      <c r="S28" s="226" t="str">
        <v>EUR1E6E20Y=ICAP</v>
      </c>
      <c r="T28" s="342">
        <v>18.8</v>
      </c>
      <c r="U28" s="342">
        <v>0</v>
      </c>
      <c r="V28" s="342">
        <f>_xll.qlMidEquivalent(T28,U28)</f>
        <v>18.8</v>
      </c>
      <c r="W28" s="222" t="b">
        <f t="shared" si="2"/>
        <v>1</v>
      </c>
      <c r="X28" s="341">
        <v>18.8</v>
      </c>
      <c r="Y28" s="216"/>
      <c r="Z28" s="340">
        <v>18.7</v>
      </c>
      <c r="AA28" s="216"/>
      <c r="AB28" s="432">
        <v>18.8</v>
      </c>
      <c r="AC28" s="221" t="e">
        <f>_xll.qlSimpleQuoteSetValue(F28,ROUND(AB28/10000,6),Trigger)</f>
        <v>#N/A</v>
      </c>
      <c r="AD28" s="193"/>
      <c r="AE28" s="17"/>
      <c r="AF28" s="17"/>
      <c r="AG28" s="17"/>
      <c r="AH28" s="17"/>
    </row>
    <row r="29" spans="1:34" x14ac:dyDescent="0.2">
      <c r="A29" s="56"/>
      <c r="B29" s="55" t="s">
        <v>42</v>
      </c>
      <c r="C29" s="54" t="str">
        <f t="shared" si="3"/>
        <v>1E</v>
      </c>
      <c r="D29" s="53" t="str">
        <f t="shared" si="4"/>
        <v>6E</v>
      </c>
      <c r="E29" s="52" t="str">
        <f t="shared" si="0"/>
        <v>EUR1E6E21Y_Quote</v>
      </c>
      <c r="F29" s="52" t="str">
        <f>_xll.qlSimpleQuote(E29,,RateTickValue,Permanent,Trigger,ObjectOverwrite)</f>
        <v>EUR1E6E21Y_Quote#0002</v>
      </c>
      <c r="G29" s="51" t="str">
        <f>_xll.ohRangeRetrieveError(F29)</f>
        <v/>
      </c>
      <c r="H29" s="50"/>
      <c r="N29" s="98">
        <v>21</v>
      </c>
      <c r="O29" s="264" t="s">
        <v>42</v>
      </c>
      <c r="P29" s="263" t="str">
        <v>1E</v>
      </c>
      <c r="Q29" s="263" t="str">
        <v>6E</v>
      </c>
      <c r="R29" s="261" t="str">
        <f t="shared" si="1"/>
        <v>EUR1E6E21Y</v>
      </c>
      <c r="S29" s="226" t="str">
        <v>EUR1E6E21Y=ICAP</v>
      </c>
      <c r="T29" s="342" t="s">
        <v>192</v>
      </c>
      <c r="U29" s="342" t="s">
        <v>192</v>
      </c>
      <c r="V29" s="342" t="e">
        <f>_xll.qlMidEquivalent(T29,U29)</f>
        <v>#NUM!</v>
      </c>
      <c r="W29" s="222" t="b">
        <f t="shared" si="2"/>
        <v>0</v>
      </c>
      <c r="X29" s="341">
        <v>18.311039294000274</v>
      </c>
      <c r="Y29" s="216"/>
      <c r="Z29" s="340">
        <v>18.252439220032656</v>
      </c>
      <c r="AA29" s="216"/>
      <c r="AB29" s="432">
        <v>18.311039294000274</v>
      </c>
      <c r="AC29" s="221" t="e">
        <f>_xll.qlSimpleQuoteSetValue(F29,ROUND(AB29/10000,6),Trigger)</f>
        <v>#N/A</v>
      </c>
      <c r="AD29" s="193"/>
      <c r="AE29" s="17"/>
      <c r="AF29" s="17"/>
      <c r="AG29" s="17"/>
      <c r="AH29" s="17"/>
    </row>
    <row r="30" spans="1:34" x14ac:dyDescent="0.2">
      <c r="A30" s="56"/>
      <c r="B30" s="55" t="s">
        <v>41</v>
      </c>
      <c r="C30" s="54" t="str">
        <f t="shared" si="3"/>
        <v>1E</v>
      </c>
      <c r="D30" s="53" t="str">
        <f t="shared" si="4"/>
        <v>6E</v>
      </c>
      <c r="E30" s="52" t="str">
        <f t="shared" si="0"/>
        <v>EUR1E6E22Y_Quote</v>
      </c>
      <c r="F30" s="52" t="str">
        <f>_xll.qlSimpleQuote(E30,,RateTickValue,Permanent,Trigger,ObjectOverwrite)</f>
        <v>EUR1E6E22Y_Quote#0002</v>
      </c>
      <c r="G30" s="51" t="str">
        <f>_xll.ohRangeRetrieveError(F30)</f>
        <v/>
      </c>
      <c r="H30" s="50"/>
      <c r="N30" s="98">
        <v>22</v>
      </c>
      <c r="O30" s="264" t="s">
        <v>41</v>
      </c>
      <c r="P30" s="263" t="str">
        <v>1E</v>
      </c>
      <c r="Q30" s="263" t="str">
        <v>6E</v>
      </c>
      <c r="R30" s="261" t="str">
        <f t="shared" si="1"/>
        <v>EUR1E6E22Y</v>
      </c>
      <c r="S30" s="226" t="str">
        <v>EUR1E6E22Y=ICAP</v>
      </c>
      <c r="T30" s="342" t="s">
        <v>192</v>
      </c>
      <c r="U30" s="342" t="s">
        <v>192</v>
      </c>
      <c r="V30" s="342" t="e">
        <f>_xll.qlMidEquivalent(T30,U30)</f>
        <v>#NUM!</v>
      </c>
      <c r="W30" s="222" t="b">
        <f t="shared" si="2"/>
        <v>0</v>
      </c>
      <c r="X30" s="341">
        <v>17.857859249948728</v>
      </c>
      <c r="Y30" s="216"/>
      <c r="Z30" s="340">
        <v>17.829677222363244</v>
      </c>
      <c r="AA30" s="216"/>
      <c r="AB30" s="432">
        <v>17.857859249948728</v>
      </c>
      <c r="AC30" s="221" t="e">
        <f>_xll.qlSimpleQuoteSetValue(F30,ROUND(AB30/10000,6),Trigger)</f>
        <v>#N/A</v>
      </c>
      <c r="AD30" s="193"/>
      <c r="AE30" s="17"/>
      <c r="AF30" s="17"/>
      <c r="AG30" s="17"/>
      <c r="AH30" s="17"/>
    </row>
    <row r="31" spans="1:34" x14ac:dyDescent="0.2">
      <c r="A31" s="56"/>
      <c r="B31" s="55" t="s">
        <v>40</v>
      </c>
      <c r="C31" s="54" t="str">
        <f t="shared" si="3"/>
        <v>1E</v>
      </c>
      <c r="D31" s="53" t="str">
        <f t="shared" si="4"/>
        <v>6E</v>
      </c>
      <c r="E31" s="52" t="str">
        <f t="shared" si="0"/>
        <v>EUR1E6E23Y_Quote</v>
      </c>
      <c r="F31" s="52" t="str">
        <f>_xll.qlSimpleQuote(E31,,RateTickValue,Permanent,Trigger,ObjectOverwrite)</f>
        <v>EUR1E6E23Y_Quote#0002</v>
      </c>
      <c r="G31" s="51" t="str">
        <f>_xll.ohRangeRetrieveError(F31)</f>
        <v/>
      </c>
      <c r="H31" s="50"/>
      <c r="N31" s="98">
        <v>23</v>
      </c>
      <c r="O31" s="264" t="s">
        <v>40</v>
      </c>
      <c r="P31" s="263" t="str">
        <v>1E</v>
      </c>
      <c r="Q31" s="263" t="str">
        <v>6E</v>
      </c>
      <c r="R31" s="261" t="str">
        <f t="shared" si="1"/>
        <v>EUR1E6E23Y</v>
      </c>
      <c r="S31" s="226" t="str">
        <v>EUR1E6E23Y=ICAP</v>
      </c>
      <c r="T31" s="342" t="s">
        <v>192</v>
      </c>
      <c r="U31" s="342" t="s">
        <v>192</v>
      </c>
      <c r="V31" s="342" t="e">
        <f>_xll.qlMidEquivalent(T31,U31)</f>
        <v>#NUM!</v>
      </c>
      <c r="W31" s="222" t="b">
        <f t="shared" si="2"/>
        <v>0</v>
      </c>
      <c r="X31" s="341">
        <v>17.439159558897046</v>
      </c>
      <c r="Y31" s="216"/>
      <c r="Z31" s="340">
        <v>17.4306956146775</v>
      </c>
      <c r="AA31" s="216"/>
      <c r="AB31" s="432">
        <v>17.439159558897046</v>
      </c>
      <c r="AC31" s="221" t="e">
        <f>_xll.qlSimpleQuoteSetValue(F31,ROUND(AB31/10000,6),Trigger)</f>
        <v>#N/A</v>
      </c>
      <c r="AD31" s="193"/>
      <c r="AE31" s="17"/>
      <c r="AF31" s="17"/>
      <c r="AG31" s="17"/>
      <c r="AH31" s="17"/>
    </row>
    <row r="32" spans="1:34" x14ac:dyDescent="0.2">
      <c r="A32" s="56"/>
      <c r="B32" s="55" t="s">
        <v>39</v>
      </c>
      <c r="C32" s="54" t="str">
        <f t="shared" si="3"/>
        <v>1E</v>
      </c>
      <c r="D32" s="53" t="str">
        <f t="shared" si="4"/>
        <v>6E</v>
      </c>
      <c r="E32" s="52" t="str">
        <f t="shared" si="0"/>
        <v>EUR1E6E24Y_Quote</v>
      </c>
      <c r="F32" s="52" t="str">
        <f>_xll.qlSimpleQuote(E32,,RateTickValue,Permanent,Trigger,ObjectOverwrite)</f>
        <v>EUR1E6E24Y_Quote#0002</v>
      </c>
      <c r="G32" s="51" t="str">
        <f>_xll.ohRangeRetrieveError(F32)</f>
        <v/>
      </c>
      <c r="H32" s="50"/>
      <c r="N32" s="98">
        <v>24</v>
      </c>
      <c r="O32" s="264" t="s">
        <v>39</v>
      </c>
      <c r="P32" s="263" t="str">
        <v>1E</v>
      </c>
      <c r="Q32" s="263" t="str">
        <v>6E</v>
      </c>
      <c r="R32" s="261" t="str">
        <f t="shared" si="1"/>
        <v>EUR1E6E24Y</v>
      </c>
      <c r="S32" s="226" t="str">
        <v>EUR1E6E24Y=ICAP</v>
      </c>
      <c r="T32" s="342" t="s">
        <v>192</v>
      </c>
      <c r="U32" s="342" t="s">
        <v>192</v>
      </c>
      <c r="V32" s="342" t="e">
        <f>_xll.qlMidEquivalent(T32,U32)</f>
        <v>#NUM!</v>
      </c>
      <c r="W32" s="222" t="b">
        <f t="shared" si="2"/>
        <v>0</v>
      </c>
      <c r="X32" s="341">
        <v>17.053639911896909</v>
      </c>
      <c r="Y32" s="216"/>
      <c r="Z32" s="340">
        <v>17.054476004661172</v>
      </c>
      <c r="AA32" s="216"/>
      <c r="AB32" s="432">
        <v>17.053639911896909</v>
      </c>
      <c r="AC32" s="221" t="e">
        <f>_xll.qlSimpleQuoteSetValue(F32,ROUND(AB32/10000,6),Trigger)</f>
        <v>#N/A</v>
      </c>
      <c r="AD32" s="193"/>
      <c r="AE32" s="17"/>
      <c r="AF32" s="17"/>
      <c r="AG32" s="17"/>
      <c r="AH32" s="17"/>
    </row>
    <row r="33" spans="1:34" x14ac:dyDescent="0.2">
      <c r="A33" s="56"/>
      <c r="B33" s="55" t="s">
        <v>38</v>
      </c>
      <c r="C33" s="54" t="str">
        <f t="shared" si="3"/>
        <v>1E</v>
      </c>
      <c r="D33" s="53" t="str">
        <f t="shared" si="4"/>
        <v>6E</v>
      </c>
      <c r="E33" s="52" t="str">
        <f t="shared" si="0"/>
        <v>EUR1E6E25Y_Quote</v>
      </c>
      <c r="F33" s="52" t="str">
        <f>_xll.qlSimpleQuote(E33,,RateTickValue,Permanent,Trigger,ObjectOverwrite)</f>
        <v>EUR1E6E25Y_Quote#0002</v>
      </c>
      <c r="G33" s="51" t="str">
        <f>_xll.ohRangeRetrieveError(F33)</f>
        <v/>
      </c>
      <c r="H33" s="50"/>
      <c r="N33" s="98">
        <v>25</v>
      </c>
      <c r="O33" s="264" t="s">
        <v>38</v>
      </c>
      <c r="P33" s="263" t="str">
        <v>1E</v>
      </c>
      <c r="Q33" s="263" t="str">
        <v>6E</v>
      </c>
      <c r="R33" s="261" t="str">
        <f t="shared" si="1"/>
        <v>EUR1E6E25Y</v>
      </c>
      <c r="S33" s="226" t="str">
        <v>EUR1E6E25Y=ICAP</v>
      </c>
      <c r="T33" s="342">
        <v>16.7</v>
      </c>
      <c r="U33" s="342">
        <v>0</v>
      </c>
      <c r="V33" s="342">
        <f>_xll.qlMidEquivalent(T33,U33)</f>
        <v>16.7</v>
      </c>
      <c r="W33" s="222" t="b">
        <f t="shared" si="2"/>
        <v>1</v>
      </c>
      <c r="X33" s="341">
        <v>16.7</v>
      </c>
      <c r="Y33" s="216"/>
      <c r="Z33" s="340">
        <v>16.7</v>
      </c>
      <c r="AA33" s="216"/>
      <c r="AB33" s="432">
        <v>16.7</v>
      </c>
      <c r="AC33" s="221" t="e">
        <f>_xll.qlSimpleQuoteSetValue(F33,ROUND(AB33/10000,6),Trigger)</f>
        <v>#N/A</v>
      </c>
      <c r="AD33" s="193"/>
      <c r="AE33" s="17"/>
      <c r="AF33" s="17"/>
      <c r="AG33" s="17"/>
      <c r="AH33" s="17"/>
    </row>
    <row r="34" spans="1:34" x14ac:dyDescent="0.2">
      <c r="A34" s="56"/>
      <c r="B34" s="55" t="s">
        <v>37</v>
      </c>
      <c r="C34" s="54" t="str">
        <f t="shared" si="3"/>
        <v>1E</v>
      </c>
      <c r="D34" s="53" t="str">
        <f t="shared" si="4"/>
        <v>6E</v>
      </c>
      <c r="E34" s="52" t="str">
        <f t="shared" si="0"/>
        <v>EUR1E6E26Y_Quote</v>
      </c>
      <c r="F34" s="52" t="str">
        <f>_xll.qlSimpleQuote(E34,,RateTickValue,Permanent,Trigger,ObjectOverwrite)</f>
        <v>EUR1E6E26Y_Quote#0002</v>
      </c>
      <c r="G34" s="51" t="str">
        <f>_xll.ohRangeRetrieveError(F34)</f>
        <v/>
      </c>
      <c r="H34" s="50"/>
      <c r="N34" s="98">
        <v>26</v>
      </c>
      <c r="O34" s="264" t="s">
        <v>37</v>
      </c>
      <c r="P34" s="263" t="str">
        <v>1E</v>
      </c>
      <c r="Q34" s="263" t="str">
        <v>6E</v>
      </c>
      <c r="R34" s="261" t="str">
        <f t="shared" si="1"/>
        <v>EUR1E6E26Y</v>
      </c>
      <c r="S34" s="226" t="str">
        <v>EUR1E6E26Y=ICAP</v>
      </c>
      <c r="T34" s="342" t="s">
        <v>192</v>
      </c>
      <c r="U34" s="342" t="s">
        <v>192</v>
      </c>
      <c r="V34" s="342" t="e">
        <f>_xll.qlMidEquivalent(T34,U34)</f>
        <v>#NUM!</v>
      </c>
      <c r="W34" s="222" t="b">
        <f t="shared" si="2"/>
        <v>0</v>
      </c>
      <c r="X34" s="341">
        <v>16.37642362902702</v>
      </c>
      <c r="Y34" s="216"/>
      <c r="Z34" s="340">
        <v>16.366104165771542</v>
      </c>
      <c r="AA34" s="216"/>
      <c r="AB34" s="432">
        <v>16.37642362902702</v>
      </c>
      <c r="AC34" s="221" t="e">
        <f>_xll.qlSimpleQuoteSetValue(F34,ROUND(AB34/10000,6),Trigger)</f>
        <v>#N/A</v>
      </c>
      <c r="AD34" s="193"/>
      <c r="AE34" s="17"/>
      <c r="AF34" s="17"/>
      <c r="AG34" s="17"/>
      <c r="AH34" s="17"/>
    </row>
    <row r="35" spans="1:34" x14ac:dyDescent="0.2">
      <c r="A35" s="56"/>
      <c r="B35" s="55" t="s">
        <v>36</v>
      </c>
      <c r="C35" s="54" t="str">
        <f t="shared" si="3"/>
        <v>1E</v>
      </c>
      <c r="D35" s="53" t="str">
        <f t="shared" si="4"/>
        <v>6E</v>
      </c>
      <c r="E35" s="52" t="str">
        <f t="shared" si="0"/>
        <v>EUR1E6E27Y_Quote</v>
      </c>
      <c r="F35" s="52" t="str">
        <f>_xll.qlSimpleQuote(E35,,RateTickValue,Permanent,Trigger,ObjectOverwrite)</f>
        <v>EUR1E6E27Y_Quote#0002</v>
      </c>
      <c r="G35" s="51" t="str">
        <f>_xll.ohRangeRetrieveError(F35)</f>
        <v/>
      </c>
      <c r="H35" s="50"/>
      <c r="N35" s="98">
        <v>27</v>
      </c>
      <c r="O35" s="264" t="s">
        <v>36</v>
      </c>
      <c r="P35" s="263" t="str">
        <v>1E</v>
      </c>
      <c r="Q35" s="263" t="str">
        <v>6E</v>
      </c>
      <c r="R35" s="261" t="str">
        <f t="shared" si="1"/>
        <v>EUR1E6E27Y</v>
      </c>
      <c r="S35" s="226" t="str">
        <v>EUR1E6E27Y=ICAP</v>
      </c>
      <c r="T35" s="342" t="s">
        <v>192</v>
      </c>
      <c r="U35" s="342" t="s">
        <v>192</v>
      </c>
      <c r="V35" s="342" t="e">
        <f>_xll.qlMidEquivalent(T35,U35)</f>
        <v>#NUM!</v>
      </c>
      <c r="W35" s="222" t="b">
        <f t="shared" si="2"/>
        <v>0</v>
      </c>
      <c r="X35" s="341">
        <v>16.079031063874741</v>
      </c>
      <c r="Y35" s="216"/>
      <c r="Z35" s="340">
        <v>16.051044896620649</v>
      </c>
      <c r="AA35" s="216"/>
      <c r="AB35" s="432">
        <v>16.079031063874741</v>
      </c>
      <c r="AC35" s="221" t="e">
        <f>_xll.qlSimpleQuoteSetValue(F35,ROUND(AB35/10000,6),Trigger)</f>
        <v>#N/A</v>
      </c>
      <c r="AD35" s="193"/>
      <c r="AE35" s="17"/>
      <c r="AF35" s="17"/>
      <c r="AG35" s="17"/>
      <c r="AH35" s="17"/>
    </row>
    <row r="36" spans="1:34" x14ac:dyDescent="0.2">
      <c r="A36" s="56"/>
      <c r="B36" s="55" t="s">
        <v>35</v>
      </c>
      <c r="C36" s="54" t="str">
        <f t="shared" si="3"/>
        <v>1E</v>
      </c>
      <c r="D36" s="53" t="str">
        <f t="shared" si="4"/>
        <v>6E</v>
      </c>
      <c r="E36" s="52" t="str">
        <f t="shared" si="0"/>
        <v>EUR1E6E28Y_Quote</v>
      </c>
      <c r="F36" s="52" t="str">
        <f>_xll.qlSimpleQuote(E36,,RateTickValue,Permanent,Trigger,ObjectOverwrite)</f>
        <v>EUR1E6E28Y_Quote#0002</v>
      </c>
      <c r="G36" s="51" t="str">
        <f>_xll.ohRangeRetrieveError(F36)</f>
        <v/>
      </c>
      <c r="H36" s="50"/>
      <c r="N36" s="98">
        <v>28</v>
      </c>
      <c r="O36" s="264" t="s">
        <v>35</v>
      </c>
      <c r="P36" s="263" t="str">
        <v>1E</v>
      </c>
      <c r="Q36" s="263" t="str">
        <v>6E</v>
      </c>
      <c r="R36" s="261" t="str">
        <f t="shared" si="1"/>
        <v>EUR1E6E28Y</v>
      </c>
      <c r="S36" s="226" t="str">
        <v>EUR1E6E28Y=ICAP</v>
      </c>
      <c r="T36" s="342" t="s">
        <v>192</v>
      </c>
      <c r="U36" s="342" t="s">
        <v>192</v>
      </c>
      <c r="V36" s="342" t="e">
        <f>_xll.qlMidEquivalent(T36,U36)</f>
        <v>#NUM!</v>
      </c>
      <c r="W36" s="222" t="b">
        <f t="shared" si="2"/>
        <v>0</v>
      </c>
      <c r="X36" s="341">
        <v>15.803426684208953</v>
      </c>
      <c r="Y36" s="216"/>
      <c r="Z36" s="340">
        <v>15.752933544583982</v>
      </c>
      <c r="AA36" s="216"/>
      <c r="AB36" s="432">
        <v>15.803426684208953</v>
      </c>
      <c r="AC36" s="221" t="e">
        <f>_xll.qlSimpleQuoteSetValue(F36,ROUND(AB36/10000,6),Trigger)</f>
        <v>#N/A</v>
      </c>
      <c r="AD36" s="193"/>
      <c r="AE36" s="17"/>
      <c r="AF36" s="17"/>
      <c r="AG36" s="17"/>
      <c r="AH36" s="17"/>
    </row>
    <row r="37" spans="1:34" x14ac:dyDescent="0.2">
      <c r="A37" s="56"/>
      <c r="B37" s="55" t="s">
        <v>34</v>
      </c>
      <c r="C37" s="54" t="str">
        <f t="shared" si="3"/>
        <v>1E</v>
      </c>
      <c r="D37" s="53" t="str">
        <f t="shared" si="4"/>
        <v>6E</v>
      </c>
      <c r="E37" s="52" t="str">
        <f t="shared" si="0"/>
        <v>EUR1E6E29Y_Quote</v>
      </c>
      <c r="F37" s="52" t="str">
        <f>_xll.qlSimpleQuote(E37,,RateTickValue,Permanent,Trigger,ObjectOverwrite)</f>
        <v>EUR1E6E29Y_Quote#0002</v>
      </c>
      <c r="G37" s="51" t="str">
        <f>_xll.ohRangeRetrieveError(F37)</f>
        <v/>
      </c>
      <c r="H37" s="50"/>
      <c r="N37" s="98">
        <v>29</v>
      </c>
      <c r="O37" s="264" t="s">
        <v>34</v>
      </c>
      <c r="P37" s="263" t="str">
        <v>1E</v>
      </c>
      <c r="Q37" s="263" t="str">
        <v>6E</v>
      </c>
      <c r="R37" s="261" t="str">
        <f t="shared" si="1"/>
        <v>EUR1E6E29Y</v>
      </c>
      <c r="S37" s="226" t="str">
        <v>EUR1E6E29Y=ICAP</v>
      </c>
      <c r="T37" s="342" t="s">
        <v>192</v>
      </c>
      <c r="U37" s="342" t="s">
        <v>192</v>
      </c>
      <c r="V37" s="342" t="e">
        <f>_xll.qlMidEquivalent(T37,U37)</f>
        <v>#NUM!</v>
      </c>
      <c r="W37" s="222" t="b">
        <f t="shared" si="2"/>
        <v>0</v>
      </c>
      <c r="X37" s="341">
        <v>15.545214869695442</v>
      </c>
      <c r="Y37" s="216"/>
      <c r="Z37" s="340">
        <v>15.469881461698211</v>
      </c>
      <c r="AA37" s="216"/>
      <c r="AB37" s="432">
        <v>15.545214869695442</v>
      </c>
      <c r="AC37" s="221" t="e">
        <f>_xll.qlSimpleQuoteSetValue(F37,ROUND(AB37/10000,6),Trigger)</f>
        <v>#N/A</v>
      </c>
      <c r="AD37" s="193"/>
      <c r="AE37" s="17"/>
      <c r="AF37" s="17"/>
      <c r="AG37" s="17"/>
      <c r="AH37" s="17"/>
    </row>
    <row r="38" spans="1:34" x14ac:dyDescent="0.2">
      <c r="A38" s="56"/>
      <c r="B38" s="55" t="s">
        <v>33</v>
      </c>
      <c r="C38" s="54" t="str">
        <f t="shared" si="3"/>
        <v>1E</v>
      </c>
      <c r="D38" s="53" t="str">
        <f t="shared" si="4"/>
        <v>6E</v>
      </c>
      <c r="E38" s="52" t="str">
        <f t="shared" si="0"/>
        <v>EUR1E6E30Y_Quote</v>
      </c>
      <c r="F38" s="52" t="str">
        <f>_xll.qlSimpleQuote(E38,,RateTickValue,Permanent,Trigger,ObjectOverwrite)</f>
        <v>EUR1E6E30Y_Quote#0002</v>
      </c>
      <c r="G38" s="51" t="str">
        <f>_xll.ohRangeRetrieveError(F38)</f>
        <v/>
      </c>
      <c r="H38" s="50"/>
      <c r="N38" s="98">
        <v>30</v>
      </c>
      <c r="O38" s="264" t="s">
        <v>33</v>
      </c>
      <c r="P38" s="263" t="str">
        <v>1E</v>
      </c>
      <c r="Q38" s="263" t="str">
        <v>6E</v>
      </c>
      <c r="R38" s="261" t="str">
        <f t="shared" si="1"/>
        <v>EUR1E6E30Y</v>
      </c>
      <c r="S38" s="226" t="str">
        <v>EUR1E6E30Y=ICAP</v>
      </c>
      <c r="T38" s="342">
        <v>15.3</v>
      </c>
      <c r="U38" s="342">
        <v>0</v>
      </c>
      <c r="V38" s="342">
        <f>_xll.qlMidEquivalent(T38,U38)</f>
        <v>15.3</v>
      </c>
      <c r="W38" s="222" t="b">
        <f t="shared" si="2"/>
        <v>1</v>
      </c>
      <c r="X38" s="341">
        <v>15.3</v>
      </c>
      <c r="Y38" s="216"/>
      <c r="Z38" s="340">
        <v>15.2</v>
      </c>
      <c r="AA38" s="216"/>
      <c r="AB38" s="432">
        <v>15.3</v>
      </c>
      <c r="AC38" s="221" t="e">
        <f>_xll.qlSimpleQuoteSetValue(F38,ROUND(AB38/10000,6),Trigger)</f>
        <v>#N/A</v>
      </c>
      <c r="AD38" s="193"/>
      <c r="AE38" s="17"/>
      <c r="AF38" s="17"/>
      <c r="AG38" s="17"/>
      <c r="AH38" s="17"/>
    </row>
    <row r="39" spans="1:34" x14ac:dyDescent="0.2">
      <c r="A39" s="56"/>
      <c r="B39" s="55" t="s">
        <v>32</v>
      </c>
      <c r="C39" s="54" t="str">
        <f t="shared" si="3"/>
        <v>1E</v>
      </c>
      <c r="D39" s="53" t="str">
        <f t="shared" si="4"/>
        <v>6E</v>
      </c>
      <c r="E39" s="52" t="str">
        <f t="shared" si="0"/>
        <v>EUR1E6E35Y_Quote</v>
      </c>
      <c r="F39" s="52" t="str">
        <f>_xll.qlSimpleQuote(E39,,RateTickValue,Permanent,Trigger,ObjectOverwrite)</f>
        <v>EUR1E6E35Y_Quote#0002</v>
      </c>
      <c r="G39" s="51" t="str">
        <f>_xll.ohRangeRetrieveError(F39)</f>
        <v/>
      </c>
      <c r="H39" s="50"/>
      <c r="N39" s="98">
        <v>35</v>
      </c>
      <c r="O39" s="264" t="s">
        <v>32</v>
      </c>
      <c r="P39" s="263" t="str">
        <v>1E</v>
      </c>
      <c r="Q39" s="263" t="str">
        <v>6E</v>
      </c>
      <c r="R39" s="261" t="str">
        <f t="shared" si="1"/>
        <v>EUR1E6E35Y</v>
      </c>
      <c r="S39" s="226" t="str">
        <v>EUR1E6E35Y=ICAP</v>
      </c>
      <c r="T39" s="342" t="s">
        <v>192</v>
      </c>
      <c r="U39" s="342" t="s">
        <v>192</v>
      </c>
      <c r="V39" s="342" t="e">
        <f>_xll.qlMidEquivalent(T39,U39)</f>
        <v>#NUM!</v>
      </c>
      <c r="W39" s="222" t="b">
        <f t="shared" si="2"/>
        <v>0</v>
      </c>
      <c r="X39" s="341">
        <v>14.203077262782319</v>
      </c>
      <c r="Y39" s="216"/>
      <c r="Z39" s="340">
        <v>14.01829095605563</v>
      </c>
      <c r="AA39" s="216"/>
      <c r="AB39" s="432">
        <v>14.203077262782319</v>
      </c>
      <c r="AC39" s="221" t="e">
        <f>_xll.qlSimpleQuoteSetValue(F39,ROUND(AB39/10000,6),Trigger)</f>
        <v>#N/A</v>
      </c>
      <c r="AD39" s="193"/>
      <c r="AE39" s="17"/>
      <c r="AF39" s="17"/>
      <c r="AG39" s="17"/>
      <c r="AH39" s="17"/>
    </row>
    <row r="40" spans="1:34" x14ac:dyDescent="0.2">
      <c r="A40" s="56"/>
      <c r="B40" s="55" t="s">
        <v>31</v>
      </c>
      <c r="C40" s="54" t="str">
        <f t="shared" si="3"/>
        <v>1E</v>
      </c>
      <c r="D40" s="53" t="str">
        <f t="shared" si="4"/>
        <v>6E</v>
      </c>
      <c r="E40" s="52" t="str">
        <f t="shared" si="0"/>
        <v>EUR1E6E40Y_Quote</v>
      </c>
      <c r="F40" s="52" t="str">
        <f>_xll.qlSimpleQuote(E40,,RateTickValue,Permanent,Trigger,ObjectOverwrite)</f>
        <v>EUR1E6E40Y_Quote#0002</v>
      </c>
      <c r="G40" s="51" t="str">
        <f>_xll.ohRangeRetrieveError(F40)</f>
        <v/>
      </c>
      <c r="H40" s="50"/>
      <c r="N40" s="98">
        <v>40</v>
      </c>
      <c r="O40" s="264" t="s">
        <v>31</v>
      </c>
      <c r="P40" s="263" t="str">
        <v>1E</v>
      </c>
      <c r="Q40" s="263" t="str">
        <v>6E</v>
      </c>
      <c r="R40" s="261" t="str">
        <f t="shared" si="1"/>
        <v>EUR1E6E40Y</v>
      </c>
      <c r="S40" s="226" t="str">
        <v>EUR1E6E40Y=ICAP</v>
      </c>
      <c r="T40" s="342">
        <v>13.3</v>
      </c>
      <c r="U40" s="342">
        <v>0</v>
      </c>
      <c r="V40" s="342">
        <f>_xll.qlMidEquivalent(T40,U40)</f>
        <v>13.3</v>
      </c>
      <c r="W40" s="222" t="b">
        <f t="shared" si="2"/>
        <v>1</v>
      </c>
      <c r="X40" s="341">
        <v>13.3</v>
      </c>
      <c r="Y40" s="216"/>
      <c r="Z40" s="340">
        <v>13.1</v>
      </c>
      <c r="AA40" s="216"/>
      <c r="AB40" s="432">
        <v>13.3</v>
      </c>
      <c r="AC40" s="221" t="e">
        <f>_xll.qlSimpleQuoteSetValue(F40,ROUND(AB40/10000,6),Trigger)</f>
        <v>#N/A</v>
      </c>
      <c r="AD40" s="193"/>
      <c r="AE40" s="17"/>
      <c r="AF40" s="17"/>
      <c r="AG40" s="17"/>
      <c r="AH40" s="17"/>
    </row>
    <row r="41" spans="1:34" x14ac:dyDescent="0.2">
      <c r="A41" s="56"/>
      <c r="B41" s="55" t="s">
        <v>30</v>
      </c>
      <c r="C41" s="54" t="str">
        <f t="shared" si="3"/>
        <v>1E</v>
      </c>
      <c r="D41" s="53" t="str">
        <f t="shared" si="4"/>
        <v>6E</v>
      </c>
      <c r="E41" s="52" t="str">
        <f t="shared" si="0"/>
        <v>EUR1E6E50Y_Quote</v>
      </c>
      <c r="F41" s="52" t="str">
        <f>_xll.qlSimpleQuote(E41,,RateTickValue,Permanent,Trigger,ObjectOverwrite)</f>
        <v>EUR1E6E50Y_Quote#0002</v>
      </c>
      <c r="G41" s="51" t="str">
        <f>_xll.ohRangeRetrieveError(F41)</f>
        <v/>
      </c>
      <c r="H41" s="50"/>
      <c r="N41" s="98">
        <v>50</v>
      </c>
      <c r="O41" s="264" t="s">
        <v>30</v>
      </c>
      <c r="P41" s="263" t="str">
        <v>1E</v>
      </c>
      <c r="Q41" s="263" t="str">
        <v>6E</v>
      </c>
      <c r="R41" s="261" t="str">
        <f t="shared" si="1"/>
        <v>EUR1E6E50Y</v>
      </c>
      <c r="S41" s="226" t="str">
        <v>EUR1E6E50Y=ICAP</v>
      </c>
      <c r="T41" s="342">
        <v>12</v>
      </c>
      <c r="U41" s="342">
        <v>0</v>
      </c>
      <c r="V41" s="342">
        <f>_xll.qlMidEquivalent(T41,U41)</f>
        <v>12</v>
      </c>
      <c r="W41" s="222" t="b">
        <f t="shared" si="2"/>
        <v>1</v>
      </c>
      <c r="X41" s="341">
        <v>12</v>
      </c>
      <c r="Y41" s="216"/>
      <c r="Z41" s="340">
        <v>11.9</v>
      </c>
      <c r="AA41" s="216"/>
      <c r="AB41" s="432">
        <v>12</v>
      </c>
      <c r="AC41" s="221" t="e">
        <f>_xll.qlSimpleQuoteSetValue(F41,ROUND(AB41/10000,6),Trigger)</f>
        <v>#N/A</v>
      </c>
      <c r="AD41" s="193"/>
      <c r="AE41" s="17"/>
      <c r="AF41" s="17"/>
      <c r="AG41" s="17"/>
      <c r="AH41" s="17"/>
    </row>
    <row r="42" spans="1:34" x14ac:dyDescent="0.2">
      <c r="A42" s="56"/>
      <c r="B42" s="55" t="s">
        <v>29</v>
      </c>
      <c r="C42" s="54" t="str">
        <f t="shared" si="3"/>
        <v>1E</v>
      </c>
      <c r="D42" s="53" t="str">
        <f t="shared" si="4"/>
        <v>6E</v>
      </c>
      <c r="E42" s="52" t="str">
        <f t="shared" si="0"/>
        <v>EUR1E6E60Y_Quote</v>
      </c>
      <c r="F42" s="52" t="str">
        <f>_xll.qlSimpleQuote(E42,,RateTickValue,Permanent,Trigger,ObjectOverwrite)</f>
        <v>EUR1E6E60Y_Quote#0002</v>
      </c>
      <c r="G42" s="51" t="str">
        <f>_xll.ohRangeRetrieveError(F42)</f>
        <v/>
      </c>
      <c r="H42" s="50"/>
      <c r="N42" s="98">
        <v>60</v>
      </c>
      <c r="O42" s="264" t="s">
        <v>29</v>
      </c>
      <c r="P42" s="263" t="str">
        <v>1E</v>
      </c>
      <c r="Q42" s="263" t="str">
        <v>6E</v>
      </c>
      <c r="R42" s="261" t="str">
        <f t="shared" si="1"/>
        <v>EUR1E6E60Y</v>
      </c>
      <c r="S42" s="226" t="str">
        <v>EUR1E6E60Y=ICAP</v>
      </c>
      <c r="T42" s="342">
        <v>11.2</v>
      </c>
      <c r="U42" s="342">
        <v>0</v>
      </c>
      <c r="V42" s="342">
        <f>_xll.qlMidEquivalent(T42,U42)</f>
        <v>11.2</v>
      </c>
      <c r="W42" s="222" t="b">
        <f t="shared" si="2"/>
        <v>1</v>
      </c>
      <c r="X42" s="341">
        <v>11.2</v>
      </c>
      <c r="Y42" s="216"/>
      <c r="Z42" s="340">
        <v>11.1</v>
      </c>
      <c r="AA42" s="216"/>
      <c r="AB42" s="433">
        <v>11.2</v>
      </c>
      <c r="AC42" s="213" t="e">
        <f>_xll.qlSimpleQuoteSetValue(F42,ROUND(AB42/10000,6),Trigger)</f>
        <v>#N/A</v>
      </c>
      <c r="AD42" s="193"/>
      <c r="AE42" s="17"/>
      <c r="AF42" s="17"/>
      <c r="AG42" s="17"/>
      <c r="AH42" s="17"/>
    </row>
    <row r="43" spans="1:34" ht="12" thickBot="1" x14ac:dyDescent="0.25">
      <c r="A43" s="49"/>
      <c r="B43" s="48"/>
      <c r="C43" s="48"/>
      <c r="D43" s="48"/>
      <c r="E43" s="48"/>
      <c r="F43" s="47"/>
      <c r="G43" s="47"/>
      <c r="H43" s="46"/>
      <c r="N43" s="42"/>
      <c r="O43" s="252"/>
      <c r="P43" s="252"/>
      <c r="Q43" s="252"/>
      <c r="R43" s="252"/>
      <c r="S43" s="252"/>
      <c r="T43" s="252"/>
      <c r="U43" s="252"/>
      <c r="V43" s="252"/>
      <c r="W43" s="252"/>
      <c r="X43" s="252"/>
      <c r="Y43" s="41"/>
      <c r="Z43" s="252"/>
      <c r="AA43" s="41"/>
      <c r="AB43" s="252"/>
      <c r="AC43" s="252"/>
      <c r="AD43" s="329"/>
      <c r="AE43" s="17"/>
      <c r="AF43" s="17"/>
      <c r="AG43" s="17"/>
      <c r="AH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J43"/>
  <sheetViews>
    <sheetView topLeftCell="N1" workbookViewId="0">
      <selection activeCell="Z5" sqref="Z5:Z42"/>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6" x14ac:dyDescent="0.2">
      <c r="N1" s="278" t="s">
        <v>235</v>
      </c>
      <c r="O1" s="175"/>
      <c r="P1" s="175"/>
      <c r="Q1" s="175"/>
      <c r="R1" s="175"/>
      <c r="S1" s="175"/>
      <c r="T1" s="175"/>
      <c r="U1" s="175"/>
      <c r="V1" s="175"/>
      <c r="W1" s="175"/>
      <c r="X1" s="175"/>
      <c r="Y1" s="175"/>
      <c r="Z1" s="175"/>
      <c r="AA1" s="175"/>
      <c r="AB1" s="175"/>
      <c r="AC1" s="175"/>
      <c r="AD1" s="172"/>
      <c r="AE1" s="17"/>
      <c r="AF1" s="17"/>
      <c r="AG1" s="17"/>
      <c r="AH1" s="17"/>
      <c r="AI1" s="17"/>
      <c r="AJ1" s="17"/>
    </row>
    <row r="2" spans="1:36" x14ac:dyDescent="0.2">
      <c r="N2" s="250"/>
      <c r="O2" s="113"/>
      <c r="P2" s="216"/>
      <c r="Q2" s="216"/>
      <c r="R2" s="216"/>
      <c r="S2" s="120" t="s">
        <v>170</v>
      </c>
      <c r="T2" s="216"/>
      <c r="U2" s="216"/>
      <c r="V2" s="216"/>
      <c r="W2" s="216"/>
      <c r="X2" s="113"/>
      <c r="Y2" s="216"/>
      <c r="Z2" s="216"/>
      <c r="AA2" s="216"/>
      <c r="AB2" s="216"/>
      <c r="AC2" s="113"/>
      <c r="AD2" s="43"/>
      <c r="AE2" s="17"/>
      <c r="AF2" s="17"/>
      <c r="AG2" s="17"/>
      <c r="AH2" s="17"/>
      <c r="AI2" s="17"/>
      <c r="AJ2" s="17"/>
    </row>
    <row r="3" spans="1:36" x14ac:dyDescent="0.2">
      <c r="A3" s="79" t="s">
        <v>89</v>
      </c>
      <c r="B3" s="74"/>
      <c r="C3" s="74"/>
      <c r="D3" s="74"/>
      <c r="E3" s="75"/>
      <c r="F3" s="76"/>
      <c r="G3" s="75"/>
      <c r="H3" s="71"/>
      <c r="N3" s="98"/>
      <c r="O3" s="216"/>
      <c r="P3" s="113"/>
      <c r="Q3" s="113"/>
      <c r="R3" s="113"/>
      <c r="S3" s="113" t="str">
        <f>_xll.qlInterpolation(,InterpolationType,_xll.ohFilter(N5:N42,W5:W42),_xll.ohFilter(V5:V42,W5:W42))</f>
        <v>obj_0083f#0008</v>
      </c>
      <c r="T3" s="113"/>
      <c r="U3" s="113"/>
      <c r="V3" s="113"/>
      <c r="W3" s="113"/>
      <c r="X3" s="113"/>
      <c r="Y3" s="216"/>
      <c r="Z3" s="216"/>
      <c r="AA3" s="216"/>
      <c r="AB3" s="113"/>
      <c r="AC3" s="247">
        <f>_xll.ohTrigger(AC5:AC42)</f>
        <v>9</v>
      </c>
      <c r="AD3" s="193"/>
      <c r="AE3" s="17"/>
      <c r="AF3" s="17"/>
      <c r="AG3" s="17"/>
      <c r="AH3" s="17"/>
      <c r="AI3" s="17"/>
      <c r="AJ3" s="17"/>
    </row>
    <row r="4" spans="1:36" ht="23.25" thickBot="1" x14ac:dyDescent="0.25">
      <c r="A4" s="56"/>
      <c r="B4" s="69" t="s">
        <v>80</v>
      </c>
      <c r="C4" s="70"/>
      <c r="D4" s="69"/>
      <c r="E4" s="68" t="str">
        <f>Currency&amp;"_010_Sw"&amp;$C$6&amp;$D$6&amp;".xml"</f>
        <v>EUR_010_Sw3E6E.xml</v>
      </c>
      <c r="F4" s="67">
        <f ca="1">IF(Serialize,_xll.ohObjectSave(F5:F42,SerializationPath&amp;E4,FileOverwrite,Serialize),"---")</f>
        <v>38</v>
      </c>
      <c r="G4" s="51" t="str">
        <f ca="1">_xll.ohRangeRetrieveError(F4)</f>
        <v/>
      </c>
      <c r="H4" s="50"/>
      <c r="N4" s="98"/>
      <c r="O4" s="332"/>
      <c r="P4" s="170"/>
      <c r="Q4" s="170"/>
      <c r="R4" s="170"/>
      <c r="S4" s="246" t="str">
        <f>_xll.RData(S5:S42,T4:U4,,ReutersRtMode,,T5)</f>
        <v>Paused at 16:10:57</v>
      </c>
      <c r="T4" s="276" t="s">
        <v>191</v>
      </c>
      <c r="U4" s="276" t="s">
        <v>160</v>
      </c>
      <c r="V4" s="276" t="s">
        <v>216</v>
      </c>
      <c r="W4" s="276"/>
      <c r="X4" s="242" t="s">
        <v>215</v>
      </c>
      <c r="Y4" s="216"/>
      <c r="Z4" s="244" t="s">
        <v>187</v>
      </c>
      <c r="AA4" s="216"/>
      <c r="AB4" s="365" t="s">
        <v>185</v>
      </c>
      <c r="AC4" s="70" t="s">
        <v>184</v>
      </c>
      <c r="AD4" s="193"/>
      <c r="AE4" s="17"/>
      <c r="AF4" s="17"/>
      <c r="AG4" s="17"/>
      <c r="AH4" s="17"/>
      <c r="AI4" s="17"/>
      <c r="AJ4" s="275" t="s">
        <v>217</v>
      </c>
    </row>
    <row r="5" spans="1:36"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_xll.qlSimpleQuote(E5,,RateTickValue,Permanent,Trigger,ObjectOverwrite)</f>
        <v>EUR3E6E6M_Quote#0002</v>
      </c>
      <c r="G5" s="51" t="str">
        <f>_xll.ohRangeRetrieveError(F5)</f>
        <v/>
      </c>
      <c r="H5" s="50"/>
      <c r="N5" s="343">
        <v>0.5</v>
      </c>
      <c r="O5" s="264" t="s">
        <v>15</v>
      </c>
      <c r="P5" s="263" t="str">
        <f t="array" ref="P5:P42">VLOOKUP(Currency,Conventions,2)</f>
        <v>3E</v>
      </c>
      <c r="Q5" s="263" t="str">
        <f t="array" ref="Q5:Q42">VLOOKUP(Currency,Conventions,3)</f>
        <v>6E</v>
      </c>
      <c r="R5" s="261" t="str">
        <f t="shared" ref="R5:R42" si="1">Currency&amp;$P5&amp;$Q5&amp;$O5</f>
        <v>EUR3E6E6M</v>
      </c>
      <c r="S5" s="226" t="str">
        <f t="array" ref="S5:S42">Instruments&amp;"="&amp;VLOOKUP(Contributor,ContributorTable,2,FALSE)</f>
        <v>EUR3E6E6M=ICAP</v>
      </c>
      <c r="T5" s="342" t="s">
        <v>192</v>
      </c>
      <c r="U5" s="342" t="s">
        <v>192</v>
      </c>
      <c r="V5" s="342" t="e">
        <f>_xll.qlMidEquivalent(T5,U5)</f>
        <v>#NUM!</v>
      </c>
      <c r="W5" s="222" t="b">
        <f t="shared" ref="W5:W42" si="2">IF(ISNUMBER(V5),TRUE,FALSE)</f>
        <v>0</v>
      </c>
      <c r="X5" s="346" t="e">
        <f t="array" ref="X5:X41">_xll.qlInterpolationInterpolate(S3,N5:N42)</f>
        <v>#NUM!</v>
      </c>
      <c r="Y5" s="216"/>
      <c r="Z5" s="340" t="e">
        <v>#NUM!</v>
      </c>
      <c r="AA5" s="216"/>
      <c r="AB5" s="432" t="e">
        <f t="array" ref="AB5:AB42">QuoteLive</f>
        <v>#NUM!</v>
      </c>
      <c r="AC5" s="221" t="e">
        <f>_xll.qlSimpleQuoteSetValue(F5,ROUND(AB5/10000,6),Trigger)</f>
        <v>#NUM!</v>
      </c>
      <c r="AD5" s="193"/>
      <c r="AE5" s="17"/>
      <c r="AF5" s="65" t="s">
        <v>76</v>
      </c>
      <c r="AG5" s="64" t="s">
        <v>69</v>
      </c>
      <c r="AH5" s="63" t="s">
        <v>71</v>
      </c>
      <c r="AI5" s="17" t="str">
        <f t="shared" ref="AI5:AI42" si="3">O5</f>
        <v>6M</v>
      </c>
      <c r="AJ5" s="339" t="e">
        <f>((Swap6M!AB5-Swap3M!AB5)*100-AB5)/10000</f>
        <v>#NUM!</v>
      </c>
    </row>
    <row r="6" spans="1:36" x14ac:dyDescent="0.2">
      <c r="A6" s="56"/>
      <c r="B6" s="66" t="s">
        <v>9</v>
      </c>
      <c r="C6" s="54" t="str">
        <f t="shared" ref="C6:C42" si="4">C5</f>
        <v>3E</v>
      </c>
      <c r="D6" s="53" t="str">
        <f t="shared" ref="D6:D42" si="5">D5</f>
        <v>6E</v>
      </c>
      <c r="E6" s="52" t="str">
        <f t="shared" si="0"/>
        <v>EUR3E6E1Y_Quote</v>
      </c>
      <c r="F6" s="52" t="str">
        <f>_xll.qlSimpleQuote(E6,,RateTickValue,Permanent,Trigger,ObjectOverwrite)</f>
        <v>EUR3E6E1Y_Quote#0002</v>
      </c>
      <c r="G6" s="51" t="str">
        <f>_xll.ohRangeRetrieveError(F6)</f>
        <v/>
      </c>
      <c r="H6" s="50"/>
      <c r="N6" s="343">
        <v>1</v>
      </c>
      <c r="O6" s="264" t="s">
        <v>9</v>
      </c>
      <c r="P6" s="263" t="str">
        <v>3E</v>
      </c>
      <c r="Q6" s="263" t="str">
        <v>6E</v>
      </c>
      <c r="R6" s="261" t="str">
        <f t="shared" si="1"/>
        <v>EUR3E6E1Y</v>
      </c>
      <c r="S6" s="226" t="str">
        <v>EUR3E6E1Y=ICAP</v>
      </c>
      <c r="T6" s="342">
        <v>11.05</v>
      </c>
      <c r="U6" s="342">
        <v>12.05</v>
      </c>
      <c r="V6" s="342">
        <f>_xll.qlMidEquivalent(T6,U6)</f>
        <v>11.55</v>
      </c>
      <c r="W6" s="222" t="b">
        <f t="shared" si="2"/>
        <v>1</v>
      </c>
      <c r="X6" s="346">
        <v>11.55</v>
      </c>
      <c r="Y6" s="216"/>
      <c r="Z6" s="340">
        <v>11.5</v>
      </c>
      <c r="AA6" s="216"/>
      <c r="AB6" s="432">
        <v>11.55</v>
      </c>
      <c r="AC6" s="221" t="e">
        <f>_xll.qlSimpleQuoteSetValue(F6,ROUND(AB6/10000,6),Trigger)</f>
        <v>#N/A</v>
      </c>
      <c r="AD6" s="193"/>
      <c r="AE6" s="17"/>
      <c r="AF6" s="62" t="s">
        <v>64</v>
      </c>
      <c r="AG6" s="61" t="s">
        <v>81</v>
      </c>
      <c r="AH6" s="60" t="s">
        <v>74</v>
      </c>
      <c r="AI6" s="17" t="str">
        <f t="shared" si="3"/>
        <v>1Y</v>
      </c>
      <c r="AJ6" s="339">
        <f>((Swap6M!AB6-Swap3M!AB6)*100-AB6)/10000</f>
        <v>-5.0000000000000707E-6</v>
      </c>
    </row>
    <row r="7" spans="1:36" x14ac:dyDescent="0.2">
      <c r="A7" s="56"/>
      <c r="B7" s="66" t="s">
        <v>79</v>
      </c>
      <c r="C7" s="54" t="str">
        <f t="shared" si="4"/>
        <v>3E</v>
      </c>
      <c r="D7" s="53" t="str">
        <f t="shared" si="5"/>
        <v>6E</v>
      </c>
      <c r="E7" s="52" t="str">
        <f t="shared" si="0"/>
        <v>EUR3E6E15M_Quote</v>
      </c>
      <c r="F7" s="52" t="str">
        <f>_xll.qlSimpleQuote(E7,,RateTickValue,Permanent,Trigger,ObjectOverwrite)</f>
        <v>EUR3E6E15M_Quote#0002</v>
      </c>
      <c r="G7" s="51" t="str">
        <f>_xll.ohRangeRetrieveError(F7)</f>
        <v/>
      </c>
      <c r="H7" s="50"/>
      <c r="N7" s="343">
        <v>1.25</v>
      </c>
      <c r="O7" s="264" t="s">
        <v>79</v>
      </c>
      <c r="P7" s="263" t="str">
        <v>3E</v>
      </c>
      <c r="Q7" s="263" t="str">
        <v>6E</v>
      </c>
      <c r="R7" s="261" t="str">
        <f t="shared" si="1"/>
        <v>EUR3E6E15M</v>
      </c>
      <c r="S7" s="226" t="str">
        <v>EUR3E6E15M=ICAP</v>
      </c>
      <c r="T7" s="342" t="s">
        <v>192</v>
      </c>
      <c r="U7" s="342" t="s">
        <v>192</v>
      </c>
      <c r="V7" s="342" t="e">
        <f>_xll.qlMidEquivalent(T7,U7)</f>
        <v>#NUM!</v>
      </c>
      <c r="W7" s="222" t="b">
        <f t="shared" si="2"/>
        <v>0</v>
      </c>
      <c r="X7" s="346">
        <v>11.810182846789264</v>
      </c>
      <c r="Y7" s="216"/>
      <c r="Z7" s="340">
        <v>11.796317537178746</v>
      </c>
      <c r="AA7" s="216"/>
      <c r="AB7" s="432">
        <v>11.810182846789264</v>
      </c>
      <c r="AC7" s="221" t="e">
        <f>_xll.qlSimpleQuoteSetValue(F7,ROUND(AB7/10000,6),Trigger)</f>
        <v>#N/A</v>
      </c>
      <c r="AD7" s="193"/>
      <c r="AE7" s="17"/>
      <c r="AF7" s="62" t="s">
        <v>73</v>
      </c>
      <c r="AG7" s="61" t="s">
        <v>69</v>
      </c>
      <c r="AH7" s="60" t="s">
        <v>71</v>
      </c>
      <c r="AI7" s="17" t="str">
        <f t="shared" si="3"/>
        <v>15M</v>
      </c>
      <c r="AJ7" s="339">
        <f>((Swap6M!AB7-Swap3M!AB7)*100-AB7)/10000</f>
        <v>-2.3101828467892601E-4</v>
      </c>
    </row>
    <row r="8" spans="1:36" x14ac:dyDescent="0.2">
      <c r="A8" s="56"/>
      <c r="B8" s="66" t="s">
        <v>78</v>
      </c>
      <c r="C8" s="54" t="str">
        <f t="shared" si="4"/>
        <v>3E</v>
      </c>
      <c r="D8" s="53" t="str">
        <f t="shared" si="5"/>
        <v>6E</v>
      </c>
      <c r="E8" s="52" t="str">
        <f t="shared" si="0"/>
        <v>EUR3E6E18M_Quote</v>
      </c>
      <c r="F8" s="52" t="str">
        <f>_xll.qlSimpleQuote(E8,,RateTickValue,Permanent,Trigger,ObjectOverwrite)</f>
        <v>EUR3E6E18M_Quote#0002</v>
      </c>
      <c r="G8" s="51" t="str">
        <f>_xll.ohRangeRetrieveError(F8)</f>
        <v/>
      </c>
      <c r="H8" s="50"/>
      <c r="N8" s="343">
        <v>1.5</v>
      </c>
      <c r="O8" s="264" t="s">
        <v>78</v>
      </c>
      <c r="P8" s="263" t="str">
        <v>3E</v>
      </c>
      <c r="Q8" s="263" t="str">
        <v>6E</v>
      </c>
      <c r="R8" s="261" t="str">
        <f t="shared" si="1"/>
        <v>EUR3E6E18M</v>
      </c>
      <c r="S8" s="226" t="str">
        <v>EUR3E6E18M=ICAP</v>
      </c>
      <c r="T8" s="342">
        <v>11.6</v>
      </c>
      <c r="U8" s="342">
        <v>12.6</v>
      </c>
      <c r="V8" s="342">
        <f>_xll.qlMidEquivalent(T8,U8)</f>
        <v>12.1</v>
      </c>
      <c r="W8" s="222" t="b">
        <f t="shared" si="2"/>
        <v>1</v>
      </c>
      <c r="X8" s="346">
        <v>12.1</v>
      </c>
      <c r="Y8" s="216"/>
      <c r="Z8" s="340">
        <v>12.1</v>
      </c>
      <c r="AA8" s="216"/>
      <c r="AB8" s="432">
        <v>12.1</v>
      </c>
      <c r="AC8" s="221" t="e">
        <f>_xll.qlSimpleQuoteSetValue(F8,ROUND(AB8/10000,6),Trigger)</f>
        <v>#N/A</v>
      </c>
      <c r="AD8" s="193"/>
      <c r="AE8" s="17"/>
      <c r="AF8" s="62" t="s">
        <v>72</v>
      </c>
      <c r="AG8" s="61" t="s">
        <v>69</v>
      </c>
      <c r="AH8" s="60" t="s">
        <v>71</v>
      </c>
      <c r="AI8" s="17" t="str">
        <f t="shared" si="3"/>
        <v>18M</v>
      </c>
      <c r="AJ8" s="339">
        <f>((Swap6M!AB8-Swap3M!AB8)*100-AB8)/10000</f>
        <v>0</v>
      </c>
    </row>
    <row r="9" spans="1:36" ht="13.5" thickBot="1" x14ac:dyDescent="0.25">
      <c r="A9" s="56"/>
      <c r="B9" s="66" t="s">
        <v>77</v>
      </c>
      <c r="C9" s="54" t="str">
        <f t="shared" si="4"/>
        <v>3E</v>
      </c>
      <c r="D9" s="53" t="str">
        <f t="shared" si="5"/>
        <v>6E</v>
      </c>
      <c r="E9" s="52" t="str">
        <f t="shared" si="0"/>
        <v>EUR3E6E21M_Quote</v>
      </c>
      <c r="F9" s="52" t="str">
        <f>_xll.qlSimpleQuote(E9,,RateTickValue,Permanent,Trigger,ObjectOverwrite)</f>
        <v>EUR3E6E21M_Quote#0002</v>
      </c>
      <c r="G9" s="51" t="str">
        <f>_xll.ohRangeRetrieveError(F9)</f>
        <v/>
      </c>
      <c r="H9" s="50"/>
      <c r="N9" s="343">
        <v>1.75</v>
      </c>
      <c r="O9" s="264" t="s">
        <v>77</v>
      </c>
      <c r="P9" s="263" t="str">
        <v>3E</v>
      </c>
      <c r="Q9" s="263" t="str">
        <v>6E</v>
      </c>
      <c r="R9" s="261" t="str">
        <f t="shared" si="1"/>
        <v>EUR3E6E21M</v>
      </c>
      <c r="S9" s="226" t="str">
        <v>EUR3E6E21M=ICAP</v>
      </c>
      <c r="T9" s="342" t="s">
        <v>192</v>
      </c>
      <c r="U9" s="342" t="s">
        <v>192</v>
      </c>
      <c r="V9" s="342" t="e">
        <f>_xll.qlMidEquivalent(T9,U9)</f>
        <v>#NUM!</v>
      </c>
      <c r="W9" s="222" t="b">
        <f t="shared" si="2"/>
        <v>0</v>
      </c>
      <c r="X9" s="346">
        <v>12.431951459632211</v>
      </c>
      <c r="Y9" s="216"/>
      <c r="Z9" s="340">
        <v>12.411047388463761</v>
      </c>
      <c r="AA9" s="216"/>
      <c r="AB9" s="432">
        <v>12.431951459632211</v>
      </c>
      <c r="AC9" s="221" t="e">
        <f>_xll.qlSimpleQuoteSetValue(F9,ROUND(AB9/10000,6),Trigger)</f>
        <v>#N/A</v>
      </c>
      <c r="AD9" s="193"/>
      <c r="AE9" s="17"/>
      <c r="AF9" s="59" t="s">
        <v>70</v>
      </c>
      <c r="AG9" s="58" t="s">
        <v>71</v>
      </c>
      <c r="AH9" s="57" t="s">
        <v>69</v>
      </c>
      <c r="AI9" s="17" t="str">
        <f t="shared" si="3"/>
        <v>21M</v>
      </c>
      <c r="AJ9" s="339">
        <f>((Swap6M!AB9-Swap3M!AB9)*100-AB9)/10000</f>
        <v>-1.6319514596322069E-4</v>
      </c>
    </row>
    <row r="10" spans="1:36" x14ac:dyDescent="0.2">
      <c r="A10" s="56"/>
      <c r="B10" s="55" t="s">
        <v>61</v>
      </c>
      <c r="C10" s="54" t="str">
        <f t="shared" si="4"/>
        <v>3E</v>
      </c>
      <c r="D10" s="53" t="str">
        <f t="shared" si="5"/>
        <v>6E</v>
      </c>
      <c r="E10" s="52" t="str">
        <f t="shared" si="0"/>
        <v>EUR3E6E2Y_Quote</v>
      </c>
      <c r="F10" s="52" t="str">
        <f>_xll.qlSimpleQuote(E10,,RateTickValue,Permanent,Trigger,ObjectOverwrite)</f>
        <v>EUR3E6E2Y_Quote#0002</v>
      </c>
      <c r="G10" s="51" t="str">
        <f>_xll.ohRangeRetrieveError(F10)</f>
        <v/>
      </c>
      <c r="H10" s="50"/>
      <c r="J10" s="65" t="s">
        <v>76</v>
      </c>
      <c r="K10" s="64" t="s">
        <v>69</v>
      </c>
      <c r="L10" s="63" t="s">
        <v>71</v>
      </c>
      <c r="N10" s="98">
        <v>2</v>
      </c>
      <c r="O10" s="264" t="s">
        <v>61</v>
      </c>
      <c r="P10" s="263" t="str">
        <v>3E</v>
      </c>
      <c r="Q10" s="263" t="str">
        <v>6E</v>
      </c>
      <c r="R10" s="261" t="str">
        <f t="shared" si="1"/>
        <v>EUR3E6E2Y</v>
      </c>
      <c r="S10" s="226" t="str">
        <v>EUR3E6E2Y=ICAP</v>
      </c>
      <c r="T10" s="342">
        <v>12.25</v>
      </c>
      <c r="U10" s="342">
        <v>13.25</v>
      </c>
      <c r="V10" s="342">
        <f>_xll.qlMidEquivalent(T10,U10)</f>
        <v>12.75</v>
      </c>
      <c r="W10" s="222" t="b">
        <f t="shared" si="2"/>
        <v>1</v>
      </c>
      <c r="X10" s="346">
        <v>12.75</v>
      </c>
      <c r="Y10" s="216"/>
      <c r="Z10" s="340">
        <v>12.7</v>
      </c>
      <c r="AA10" s="216"/>
      <c r="AB10" s="432">
        <v>12.75</v>
      </c>
      <c r="AC10" s="221" t="e">
        <f>_xll.qlSimpleQuoteSetValue(F10,ROUND(AB10/10000,6),Trigger)</f>
        <v>#N/A</v>
      </c>
      <c r="AD10" s="193"/>
      <c r="AE10" s="17"/>
      <c r="AF10" s="17"/>
      <c r="AG10" s="17"/>
      <c r="AH10" s="17"/>
      <c r="AI10" s="17" t="str">
        <f t="shared" si="3"/>
        <v>2Y</v>
      </c>
      <c r="AJ10" s="339">
        <f>((Swap6M!AB10-Swap3M!AB10)*100-AB10)/10000</f>
        <v>-5.0000000000000707E-6</v>
      </c>
    </row>
    <row r="11" spans="1:36" x14ac:dyDescent="0.2">
      <c r="A11" s="56"/>
      <c r="B11" s="55" t="s">
        <v>60</v>
      </c>
      <c r="C11" s="54" t="str">
        <f t="shared" si="4"/>
        <v>3E</v>
      </c>
      <c r="D11" s="53" t="str">
        <f t="shared" si="5"/>
        <v>6E</v>
      </c>
      <c r="E11" s="52" t="str">
        <f t="shared" si="0"/>
        <v>EUR3E6E3Y_Quote</v>
      </c>
      <c r="F11" s="52" t="str">
        <f>_xll.qlSimpleQuote(E11,,RateTickValue,Permanent,Trigger,ObjectOverwrite)</f>
        <v>EUR3E6E3Y_Quote#0002</v>
      </c>
      <c r="G11" s="51" t="str">
        <f>_xll.ohRangeRetrieveError(F11)</f>
        <v/>
      </c>
      <c r="H11" s="50"/>
      <c r="J11" s="62" t="s">
        <v>64</v>
      </c>
      <c r="K11" s="61" t="s">
        <v>81</v>
      </c>
      <c r="L11" s="60" t="s">
        <v>74</v>
      </c>
      <c r="N11" s="98">
        <v>3</v>
      </c>
      <c r="O11" s="264" t="s">
        <v>60</v>
      </c>
      <c r="P11" s="263" t="str">
        <v>3E</v>
      </c>
      <c r="Q11" s="263" t="str">
        <v>6E</v>
      </c>
      <c r="R11" s="261" t="str">
        <f t="shared" si="1"/>
        <v>EUR3E6E3Y</v>
      </c>
      <c r="S11" s="226" t="str">
        <v>EUR3E6E3Y=ICAP</v>
      </c>
      <c r="T11" s="342">
        <v>12.95</v>
      </c>
      <c r="U11" s="342">
        <v>13.95</v>
      </c>
      <c r="V11" s="342">
        <f>_xll.qlMidEquivalent(T11,U11)</f>
        <v>13.45</v>
      </c>
      <c r="W11" s="222" t="b">
        <f t="shared" si="2"/>
        <v>1</v>
      </c>
      <c r="X11" s="346">
        <v>13.45</v>
      </c>
      <c r="Y11" s="216"/>
      <c r="Z11" s="340">
        <v>13.45</v>
      </c>
      <c r="AA11" s="216"/>
      <c r="AB11" s="432">
        <v>13.45</v>
      </c>
      <c r="AC11" s="221" t="e">
        <f>_xll.qlSimpleQuoteSetValue(F11,ROUND(AB11/10000,6),Trigger)</f>
        <v>#N/A</v>
      </c>
      <c r="AD11" s="193"/>
      <c r="AE11" s="17"/>
      <c r="AF11" s="17"/>
      <c r="AG11" s="17"/>
      <c r="AH11" s="17"/>
      <c r="AI11" s="17" t="str">
        <f t="shared" si="3"/>
        <v>3Y</v>
      </c>
      <c r="AJ11" s="339">
        <f>((Swap6M!AB11-Swap3M!AB11)*100-AB11)/10000</f>
        <v>5.0000000000000707E-6</v>
      </c>
    </row>
    <row r="12" spans="1:36" x14ac:dyDescent="0.2">
      <c r="A12" s="56"/>
      <c r="B12" s="55" t="s">
        <v>59</v>
      </c>
      <c r="C12" s="54" t="str">
        <f t="shared" si="4"/>
        <v>3E</v>
      </c>
      <c r="D12" s="53" t="str">
        <f t="shared" si="5"/>
        <v>6E</v>
      </c>
      <c r="E12" s="52" t="str">
        <f t="shared" si="0"/>
        <v>EUR3E6E4Y_Quote</v>
      </c>
      <c r="F12" s="52" t="str">
        <f>_xll.qlSimpleQuote(E12,,RateTickValue,Permanent,Trigger,ObjectOverwrite)</f>
        <v>EUR3E6E4Y_Quote#0002</v>
      </c>
      <c r="G12" s="51" t="str">
        <f>_xll.ohRangeRetrieveError(F12)</f>
        <v/>
      </c>
      <c r="H12" s="50"/>
      <c r="J12" s="62" t="s">
        <v>73</v>
      </c>
      <c r="K12" s="61" t="s">
        <v>69</v>
      </c>
      <c r="L12" s="60" t="s">
        <v>71</v>
      </c>
      <c r="N12" s="98">
        <v>4</v>
      </c>
      <c r="O12" s="264" t="s">
        <v>59</v>
      </c>
      <c r="P12" s="263" t="str">
        <v>3E</v>
      </c>
      <c r="Q12" s="263" t="str">
        <v>6E</v>
      </c>
      <c r="R12" s="261" t="str">
        <f t="shared" si="1"/>
        <v>EUR3E6E4Y</v>
      </c>
      <c r="S12" s="226" t="str">
        <v>EUR3E6E4Y=ICAP</v>
      </c>
      <c r="T12" s="342">
        <v>13.45</v>
      </c>
      <c r="U12" s="342">
        <v>14.45</v>
      </c>
      <c r="V12" s="342">
        <f>_xll.qlMidEquivalent(T12,U12)</f>
        <v>13.95</v>
      </c>
      <c r="W12" s="222" t="b">
        <f t="shared" si="2"/>
        <v>1</v>
      </c>
      <c r="X12" s="346">
        <v>13.95</v>
      </c>
      <c r="Y12" s="216"/>
      <c r="Z12" s="340">
        <v>14</v>
      </c>
      <c r="AA12" s="216"/>
      <c r="AB12" s="432">
        <v>13.95</v>
      </c>
      <c r="AC12" s="221" t="e">
        <f>_xll.qlSimpleQuoteSetValue(F12,ROUND(AB12/10000,6),Trigger)</f>
        <v>#N/A</v>
      </c>
      <c r="AD12" s="193"/>
      <c r="AE12" s="17"/>
      <c r="AF12" s="17"/>
      <c r="AG12" s="17"/>
      <c r="AH12" s="17"/>
      <c r="AI12" s="17" t="str">
        <f t="shared" si="3"/>
        <v>4Y</v>
      </c>
      <c r="AJ12" s="339">
        <f>((Swap6M!AB12-Swap3M!AB12)*100-AB12)/10000</f>
        <v>-1.4999999999999858E-5</v>
      </c>
    </row>
    <row r="13" spans="1:36" x14ac:dyDescent="0.2">
      <c r="A13" s="56"/>
      <c r="B13" s="55" t="s">
        <v>58</v>
      </c>
      <c r="C13" s="54" t="str">
        <f t="shared" si="4"/>
        <v>3E</v>
      </c>
      <c r="D13" s="53" t="str">
        <f t="shared" si="5"/>
        <v>6E</v>
      </c>
      <c r="E13" s="52" t="str">
        <f t="shared" si="0"/>
        <v>EUR3E6E5Y_Quote</v>
      </c>
      <c r="F13" s="52" t="str">
        <f>_xll.qlSimpleQuote(E13,,RateTickValue,Permanent,Trigger,ObjectOverwrite)</f>
        <v>EUR3E6E5Y_Quote#0002</v>
      </c>
      <c r="G13" s="51" t="str">
        <f>_xll.ohRangeRetrieveError(F13)</f>
        <v/>
      </c>
      <c r="H13" s="50"/>
      <c r="J13" s="62" t="s">
        <v>72</v>
      </c>
      <c r="K13" s="61" t="s">
        <v>69</v>
      </c>
      <c r="L13" s="60" t="s">
        <v>71</v>
      </c>
      <c r="N13" s="98">
        <v>5</v>
      </c>
      <c r="O13" s="264" t="s">
        <v>58</v>
      </c>
      <c r="P13" s="263" t="str">
        <v>3E</v>
      </c>
      <c r="Q13" s="263" t="str">
        <v>6E</v>
      </c>
      <c r="R13" s="261" t="str">
        <f t="shared" si="1"/>
        <v>EUR3E6E5Y</v>
      </c>
      <c r="S13" s="226" t="str">
        <v>EUR3E6E5Y=ICAP</v>
      </c>
      <c r="T13" s="342">
        <v>13.75</v>
      </c>
      <c r="U13" s="342">
        <v>14.75</v>
      </c>
      <c r="V13" s="342">
        <f>_xll.qlMidEquivalent(T13,U13)</f>
        <v>14.25</v>
      </c>
      <c r="W13" s="222" t="b">
        <f t="shared" si="2"/>
        <v>1</v>
      </c>
      <c r="X13" s="346">
        <v>14.25</v>
      </c>
      <c r="Y13" s="216"/>
      <c r="Z13" s="340">
        <v>14.3</v>
      </c>
      <c r="AA13" s="216"/>
      <c r="AB13" s="432">
        <v>14.25</v>
      </c>
      <c r="AC13" s="221" t="e">
        <f>_xll.qlSimpleQuoteSetValue(F13,ROUND(AB13/10000,6),Trigger)</f>
        <v>#N/A</v>
      </c>
      <c r="AD13" s="193"/>
      <c r="AE13" s="17"/>
      <c r="AF13" s="17"/>
      <c r="AG13" s="17"/>
      <c r="AH13" s="17"/>
      <c r="AI13" s="17" t="str">
        <f t="shared" si="3"/>
        <v>5Y</v>
      </c>
      <c r="AJ13" s="339">
        <f>((Swap6M!AB13-Swap3M!AB13)*100-AB13)/10000</f>
        <v>-1.4999999999999858E-5</v>
      </c>
    </row>
    <row r="14" spans="1:36" ht="13.5" thickBot="1" x14ac:dyDescent="0.25">
      <c r="A14" s="56"/>
      <c r="B14" s="55" t="s">
        <v>57</v>
      </c>
      <c r="C14" s="54" t="str">
        <f t="shared" si="4"/>
        <v>3E</v>
      </c>
      <c r="D14" s="53" t="str">
        <f t="shared" si="5"/>
        <v>6E</v>
      </c>
      <c r="E14" s="52" t="str">
        <f t="shared" si="0"/>
        <v>EUR3E6E6Y_Quote</v>
      </c>
      <c r="F14" s="52" t="str">
        <f>_xll.qlSimpleQuote(E14,,RateTickValue,Permanent,Trigger,ObjectOverwrite)</f>
        <v>EUR3E6E6Y_Quote#0002</v>
      </c>
      <c r="G14" s="51" t="str">
        <f>_xll.ohRangeRetrieveError(F14)</f>
        <v/>
      </c>
      <c r="H14" s="50"/>
      <c r="J14" s="59" t="s">
        <v>70</v>
      </c>
      <c r="K14" s="58" t="s">
        <v>71</v>
      </c>
      <c r="L14" s="57" t="s">
        <v>69</v>
      </c>
      <c r="N14" s="98">
        <v>6</v>
      </c>
      <c r="O14" s="264" t="s">
        <v>57</v>
      </c>
      <c r="P14" s="263" t="str">
        <v>3E</v>
      </c>
      <c r="Q14" s="263" t="str">
        <v>6E</v>
      </c>
      <c r="R14" s="261" t="str">
        <f t="shared" si="1"/>
        <v>EUR3E6E6Y</v>
      </c>
      <c r="S14" s="226" t="str">
        <v>EUR3E6E6Y=ICAP</v>
      </c>
      <c r="T14" s="342">
        <v>13.75</v>
      </c>
      <c r="U14" s="342">
        <v>14.75</v>
      </c>
      <c r="V14" s="342">
        <f>_xll.qlMidEquivalent(T14,U14)</f>
        <v>14.25</v>
      </c>
      <c r="W14" s="222" t="b">
        <f t="shared" si="2"/>
        <v>1</v>
      </c>
      <c r="X14" s="346">
        <v>14.25</v>
      </c>
      <c r="Y14" s="216"/>
      <c r="Z14" s="340">
        <v>14.3</v>
      </c>
      <c r="AA14" s="216"/>
      <c r="AB14" s="432">
        <v>14.25</v>
      </c>
      <c r="AC14" s="221" t="e">
        <f>_xll.qlSimpleQuoteSetValue(F14,ROUND(AB14/10000,6),Trigger)</f>
        <v>#N/A</v>
      </c>
      <c r="AD14" s="193"/>
      <c r="AE14" s="17"/>
      <c r="AF14" s="17"/>
      <c r="AG14" s="17"/>
      <c r="AH14" s="17"/>
      <c r="AI14" s="17" t="str">
        <f t="shared" si="3"/>
        <v>6Y</v>
      </c>
      <c r="AJ14" s="339">
        <f>((Swap6M!AB14-Swap3M!AB14)*100-AB14)/10000</f>
        <v>-1.4999999999999858E-5</v>
      </c>
    </row>
    <row r="15" spans="1:36" x14ac:dyDescent="0.2">
      <c r="A15" s="56"/>
      <c r="B15" s="55" t="s">
        <v>56</v>
      </c>
      <c r="C15" s="54" t="str">
        <f t="shared" si="4"/>
        <v>3E</v>
      </c>
      <c r="D15" s="53" t="str">
        <f t="shared" si="5"/>
        <v>6E</v>
      </c>
      <c r="E15" s="52" t="str">
        <f t="shared" si="0"/>
        <v>EUR3E6E7Y_Quote</v>
      </c>
      <c r="F15" s="52" t="str">
        <f>_xll.qlSimpleQuote(E15,,RateTickValue,Permanent,Trigger,ObjectOverwrite)</f>
        <v>EUR3E6E7Y_Quote#0002</v>
      </c>
      <c r="G15" s="51" t="str">
        <f>_xll.ohRangeRetrieveError(F15)</f>
        <v/>
      </c>
      <c r="H15" s="50"/>
      <c r="N15" s="98">
        <v>7</v>
      </c>
      <c r="O15" s="264" t="s">
        <v>56</v>
      </c>
      <c r="P15" s="263" t="str">
        <v>3E</v>
      </c>
      <c r="Q15" s="263" t="str">
        <v>6E</v>
      </c>
      <c r="R15" s="261" t="str">
        <f t="shared" si="1"/>
        <v>EUR3E6E7Y</v>
      </c>
      <c r="S15" s="226" t="str">
        <v>EUR3E6E7Y=ICAP</v>
      </c>
      <c r="T15" s="342">
        <v>13.6</v>
      </c>
      <c r="U15" s="342">
        <v>14.6</v>
      </c>
      <c r="V15" s="342">
        <f>_xll.qlMidEquivalent(T15,U15)</f>
        <v>14.1</v>
      </c>
      <c r="W15" s="222" t="b">
        <f t="shared" si="2"/>
        <v>1</v>
      </c>
      <c r="X15" s="346">
        <v>14.1</v>
      </c>
      <c r="Y15" s="216"/>
      <c r="Z15" s="340">
        <v>14.05</v>
      </c>
      <c r="AA15" s="216"/>
      <c r="AB15" s="432">
        <v>14.1</v>
      </c>
      <c r="AC15" s="221" t="e">
        <f>_xll.qlSimpleQuoteSetValue(F15,ROUND(AB15/10000,6),Trigger)</f>
        <v>#N/A</v>
      </c>
      <c r="AD15" s="193"/>
      <c r="AE15" s="17"/>
      <c r="AF15" s="17"/>
      <c r="AG15" s="17"/>
      <c r="AH15" s="17"/>
      <c r="AI15" s="17" t="str">
        <f t="shared" si="3"/>
        <v>7Y</v>
      </c>
      <c r="AJ15" s="339">
        <f>((Swap6M!AB15-Swap3M!AB15)*100-AB15)/10000</f>
        <v>-9.9999999999987218E-6</v>
      </c>
    </row>
    <row r="16" spans="1:36" x14ac:dyDescent="0.2">
      <c r="A16" s="56"/>
      <c r="B16" s="55" t="s">
        <v>55</v>
      </c>
      <c r="C16" s="54" t="str">
        <f t="shared" si="4"/>
        <v>3E</v>
      </c>
      <c r="D16" s="53" t="str">
        <f t="shared" si="5"/>
        <v>6E</v>
      </c>
      <c r="E16" s="52" t="str">
        <f t="shared" si="0"/>
        <v>EUR3E6E8Y_Quote</v>
      </c>
      <c r="F16" s="52" t="str">
        <f>_xll.qlSimpleQuote(E16,,RateTickValue,Permanent,Trigger,ObjectOverwrite)</f>
        <v>EUR3E6E8Y_Quote#0002</v>
      </c>
      <c r="G16" s="51" t="str">
        <f>_xll.ohRangeRetrieveError(F16)</f>
        <v/>
      </c>
      <c r="H16" s="50"/>
      <c r="N16" s="98">
        <v>8</v>
      </c>
      <c r="O16" s="264" t="s">
        <v>55</v>
      </c>
      <c r="P16" s="263" t="str">
        <v>3E</v>
      </c>
      <c r="Q16" s="263" t="str">
        <v>6E</v>
      </c>
      <c r="R16" s="261" t="str">
        <f t="shared" si="1"/>
        <v>EUR3E6E8Y</v>
      </c>
      <c r="S16" s="226" t="str">
        <v>EUR3E6E8Y=ICAP</v>
      </c>
      <c r="T16" s="342">
        <v>13.15</v>
      </c>
      <c r="U16" s="342">
        <v>14.15</v>
      </c>
      <c r="V16" s="342">
        <f>_xll.qlMidEquivalent(T16,U16)</f>
        <v>13.65</v>
      </c>
      <c r="W16" s="222" t="b">
        <f t="shared" si="2"/>
        <v>1</v>
      </c>
      <c r="X16" s="346">
        <v>13.65</v>
      </c>
      <c r="Y16" s="216"/>
      <c r="Z16" s="340">
        <v>13.6</v>
      </c>
      <c r="AA16" s="216"/>
      <c r="AB16" s="432">
        <v>13.65</v>
      </c>
      <c r="AC16" s="221" t="e">
        <f>_xll.qlSimpleQuoteSetValue(F16,ROUND(AB16/10000,6),Trigger)</f>
        <v>#N/A</v>
      </c>
      <c r="AD16" s="193"/>
      <c r="AE16" s="17"/>
      <c r="AF16" s="17"/>
      <c r="AG16" s="17"/>
      <c r="AH16" s="17"/>
      <c r="AI16" s="17" t="str">
        <f t="shared" si="3"/>
        <v>8Y</v>
      </c>
      <c r="AJ16" s="339">
        <f>((Swap6M!AB16-Swap3M!AB16)*100-AB16)/10000</f>
        <v>-1.5000000000002167E-5</v>
      </c>
    </row>
    <row r="17" spans="1:36" x14ac:dyDescent="0.2">
      <c r="A17" s="56"/>
      <c r="B17" s="55" t="s">
        <v>54</v>
      </c>
      <c r="C17" s="54" t="str">
        <f t="shared" si="4"/>
        <v>3E</v>
      </c>
      <c r="D17" s="53" t="str">
        <f t="shared" si="5"/>
        <v>6E</v>
      </c>
      <c r="E17" s="52" t="str">
        <f t="shared" si="0"/>
        <v>EUR3E6E9Y_Quote</v>
      </c>
      <c r="F17" s="52" t="str">
        <f>_xll.qlSimpleQuote(E17,,RateTickValue,Permanent,Trigger,ObjectOverwrite)</f>
        <v>EUR3E6E9Y_Quote#0002</v>
      </c>
      <c r="G17" s="51" t="str">
        <f>_xll.ohRangeRetrieveError(F17)</f>
        <v/>
      </c>
      <c r="H17" s="50"/>
      <c r="N17" s="98">
        <v>9</v>
      </c>
      <c r="O17" s="264" t="s">
        <v>54</v>
      </c>
      <c r="P17" s="263" t="str">
        <v>3E</v>
      </c>
      <c r="Q17" s="263" t="str">
        <v>6E</v>
      </c>
      <c r="R17" s="261" t="str">
        <f t="shared" si="1"/>
        <v>EUR3E6E9Y</v>
      </c>
      <c r="S17" s="226" t="str">
        <v>EUR3E6E9Y=ICAP</v>
      </c>
      <c r="T17" s="342">
        <v>12.7</v>
      </c>
      <c r="U17" s="342">
        <v>13.7</v>
      </c>
      <c r="V17" s="342">
        <f>_xll.qlMidEquivalent(T17,U17)</f>
        <v>13.2</v>
      </c>
      <c r="W17" s="222" t="b">
        <f t="shared" si="2"/>
        <v>1</v>
      </c>
      <c r="X17" s="346">
        <v>13.2</v>
      </c>
      <c r="Y17" s="216"/>
      <c r="Z17" s="340">
        <v>13.1</v>
      </c>
      <c r="AA17" s="216"/>
      <c r="AB17" s="432">
        <v>13.2</v>
      </c>
      <c r="AC17" s="221" t="e">
        <f>_xll.qlSimpleQuoteSetValue(F17,ROUND(AB17/10000,6),Trigger)</f>
        <v>#N/A</v>
      </c>
      <c r="AD17" s="193"/>
      <c r="AE17" s="17"/>
      <c r="AF17" s="17"/>
      <c r="AG17" s="17"/>
      <c r="AH17" s="17"/>
      <c r="AI17" s="17" t="str">
        <f t="shared" si="3"/>
        <v>9Y</v>
      </c>
      <c r="AJ17" s="339">
        <f>((Swap6M!AB17-Swap3M!AB17)*100-AB17)/10000</f>
        <v>-1.0000000000002096E-5</v>
      </c>
    </row>
    <row r="18" spans="1:36" x14ac:dyDescent="0.2">
      <c r="A18" s="56"/>
      <c r="B18" s="55" t="s">
        <v>53</v>
      </c>
      <c r="C18" s="54" t="str">
        <f t="shared" si="4"/>
        <v>3E</v>
      </c>
      <c r="D18" s="53" t="str">
        <f t="shared" si="5"/>
        <v>6E</v>
      </c>
      <c r="E18" s="52" t="str">
        <f t="shared" si="0"/>
        <v>EUR3E6E10Y_Quote</v>
      </c>
      <c r="F18" s="52" t="str">
        <f>_xll.qlSimpleQuote(E18,,RateTickValue,Permanent,Trigger,ObjectOverwrite)</f>
        <v>EUR3E6E10Y_Quote#0002</v>
      </c>
      <c r="G18" s="51" t="str">
        <f>_xll.ohRangeRetrieveError(F18)</f>
        <v/>
      </c>
      <c r="H18" s="50"/>
      <c r="N18" s="98">
        <v>10</v>
      </c>
      <c r="O18" s="264" t="s">
        <v>53</v>
      </c>
      <c r="P18" s="263" t="str">
        <v>3E</v>
      </c>
      <c r="Q18" s="263" t="str">
        <v>6E</v>
      </c>
      <c r="R18" s="261" t="str">
        <f t="shared" si="1"/>
        <v>EUR3E6E10Y</v>
      </c>
      <c r="S18" s="226" t="str">
        <v>EUR3E6E10Y=ICAP</v>
      </c>
      <c r="T18" s="342">
        <v>12.2</v>
      </c>
      <c r="U18" s="342">
        <v>13.2</v>
      </c>
      <c r="V18" s="342">
        <f>_xll.qlMidEquivalent(T18,U18)</f>
        <v>12.7</v>
      </c>
      <c r="W18" s="222" t="b">
        <f t="shared" si="2"/>
        <v>1</v>
      </c>
      <c r="X18" s="346">
        <v>12.7</v>
      </c>
      <c r="Y18" s="216"/>
      <c r="Z18" s="340">
        <v>12.55</v>
      </c>
      <c r="AA18" s="216"/>
      <c r="AB18" s="432">
        <v>12.7</v>
      </c>
      <c r="AC18" s="221" t="e">
        <f>_xll.qlSimpleQuoteSetValue(F18,ROUND(AB18/10000,6),Trigger)</f>
        <v>#N/A</v>
      </c>
      <c r="AD18" s="193"/>
      <c r="AE18" s="17"/>
      <c r="AF18" s="17"/>
      <c r="AG18" s="17"/>
      <c r="AH18" s="17"/>
      <c r="AI18" s="17" t="str">
        <f t="shared" si="3"/>
        <v>10Y</v>
      </c>
      <c r="AJ18" s="339">
        <f>((Swap6M!AB18-Swap3M!AB18)*100-AB18)/10000</f>
        <v>-1.0000000000001031E-5</v>
      </c>
    </row>
    <row r="19" spans="1:36" x14ac:dyDescent="0.2">
      <c r="A19" s="56"/>
      <c r="B19" s="55" t="s">
        <v>52</v>
      </c>
      <c r="C19" s="54" t="str">
        <f t="shared" si="4"/>
        <v>3E</v>
      </c>
      <c r="D19" s="53" t="str">
        <f t="shared" si="5"/>
        <v>6E</v>
      </c>
      <c r="E19" s="52" t="str">
        <f t="shared" si="0"/>
        <v>EUR3E6E11Y_Quote</v>
      </c>
      <c r="F19" s="52" t="str">
        <f>_xll.qlSimpleQuote(E19,,RateTickValue,Permanent,Trigger,ObjectOverwrite)</f>
        <v>EUR3E6E11Y_Quote#0002</v>
      </c>
      <c r="G19" s="51" t="str">
        <f>_xll.ohRangeRetrieveError(F19)</f>
        <v/>
      </c>
      <c r="H19" s="50"/>
      <c r="N19" s="98">
        <v>11</v>
      </c>
      <c r="O19" s="264" t="s">
        <v>52</v>
      </c>
      <c r="P19" s="263" t="str">
        <v>3E</v>
      </c>
      <c r="Q19" s="263" t="str">
        <v>6E</v>
      </c>
      <c r="R19" s="261" t="str">
        <f t="shared" si="1"/>
        <v>EUR3E6E11Y</v>
      </c>
      <c r="S19" s="226" t="str">
        <v>EUR3E6E11Y=ICAP</v>
      </c>
      <c r="T19" s="342">
        <v>11.65</v>
      </c>
      <c r="U19" s="342">
        <v>12.65</v>
      </c>
      <c r="V19" s="342">
        <f>_xll.qlMidEquivalent(T19,U19)</f>
        <v>12.15</v>
      </c>
      <c r="W19" s="222" t="b">
        <f t="shared" si="2"/>
        <v>1</v>
      </c>
      <c r="X19" s="346">
        <v>12.15</v>
      </c>
      <c r="Y19" s="216"/>
      <c r="Z19" s="340">
        <v>11.95</v>
      </c>
      <c r="AA19" s="216"/>
      <c r="AB19" s="432">
        <v>12.15</v>
      </c>
      <c r="AC19" s="221" t="e">
        <f>_xll.qlSimpleQuoteSetValue(F19,ROUND(AB19/10000,6),Trigger)</f>
        <v>#N/A</v>
      </c>
      <c r="AD19" s="193"/>
      <c r="AE19" s="17"/>
      <c r="AF19" s="17"/>
      <c r="AG19" s="17"/>
      <c r="AH19" s="17"/>
      <c r="AI19" s="17" t="str">
        <f t="shared" si="3"/>
        <v>11Y</v>
      </c>
      <c r="AJ19" s="339">
        <f>((Swap6M!AB19-Swap3M!AB19)*100-AB19)/10000</f>
        <v>-1.499999999999897E-5</v>
      </c>
    </row>
    <row r="20" spans="1:36" x14ac:dyDescent="0.2">
      <c r="A20" s="56"/>
      <c r="B20" s="55" t="s">
        <v>51</v>
      </c>
      <c r="C20" s="54" t="str">
        <f t="shared" si="4"/>
        <v>3E</v>
      </c>
      <c r="D20" s="53" t="str">
        <f t="shared" si="5"/>
        <v>6E</v>
      </c>
      <c r="E20" s="52" t="str">
        <f t="shared" si="0"/>
        <v>EUR3E6E12Y_Quote</v>
      </c>
      <c r="F20" s="52" t="str">
        <f>_xll.qlSimpleQuote(E20,,RateTickValue,Permanent,Trigger,ObjectOverwrite)</f>
        <v>EUR3E6E12Y_Quote#0002</v>
      </c>
      <c r="G20" s="51" t="str">
        <f>_xll.ohRangeRetrieveError(F20)</f>
        <v/>
      </c>
      <c r="H20" s="50"/>
      <c r="N20" s="98">
        <v>12</v>
      </c>
      <c r="O20" s="264" t="s">
        <v>51</v>
      </c>
      <c r="P20" s="263" t="str">
        <v>3E</v>
      </c>
      <c r="Q20" s="263" t="str">
        <v>6E</v>
      </c>
      <c r="R20" s="261" t="str">
        <f t="shared" si="1"/>
        <v>EUR3E6E12Y</v>
      </c>
      <c r="S20" s="226" t="str">
        <v>EUR3E6E12Y=ICAP</v>
      </c>
      <c r="T20" s="342">
        <v>11.1</v>
      </c>
      <c r="U20" s="342">
        <v>12.1</v>
      </c>
      <c r="V20" s="342">
        <f>_xll.qlMidEquivalent(T20,U20)</f>
        <v>11.6</v>
      </c>
      <c r="W20" s="222" t="b">
        <f t="shared" si="2"/>
        <v>1</v>
      </c>
      <c r="X20" s="346">
        <v>11.6</v>
      </c>
      <c r="Y20" s="216"/>
      <c r="Z20" s="340">
        <v>11.4</v>
      </c>
      <c r="AA20" s="216"/>
      <c r="AB20" s="432">
        <v>11.6</v>
      </c>
      <c r="AC20" s="221" t="e">
        <f>_xll.qlSimpleQuoteSetValue(F20,ROUND(AB20/10000,6),Trigger)</f>
        <v>#N/A</v>
      </c>
      <c r="AD20" s="193"/>
      <c r="AE20" s="17"/>
      <c r="AF20" s="17"/>
      <c r="AG20" s="17"/>
      <c r="AH20" s="17"/>
      <c r="AI20" s="17" t="str">
        <f t="shared" si="3"/>
        <v>12Y</v>
      </c>
      <c r="AJ20" s="339">
        <f>((Swap6M!AB20-Swap3M!AB20)*100-AB20)/10000</f>
        <v>-9.9999999999999652E-6</v>
      </c>
    </row>
    <row r="21" spans="1:36" x14ac:dyDescent="0.2">
      <c r="A21" s="56"/>
      <c r="B21" s="55" t="s">
        <v>50</v>
      </c>
      <c r="C21" s="54" t="str">
        <f t="shared" si="4"/>
        <v>3E</v>
      </c>
      <c r="D21" s="53" t="str">
        <f t="shared" si="5"/>
        <v>6E</v>
      </c>
      <c r="E21" s="52" t="str">
        <f t="shared" si="0"/>
        <v>EUR3E6E13Y_Quote</v>
      </c>
      <c r="F21" s="52" t="str">
        <f>_xll.qlSimpleQuote(E21,,RateTickValue,Permanent,Trigger,ObjectOverwrite)</f>
        <v>EUR3E6E13Y_Quote#0002</v>
      </c>
      <c r="G21" s="51" t="str">
        <f>_xll.ohRangeRetrieveError(F21)</f>
        <v/>
      </c>
      <c r="H21" s="50"/>
      <c r="N21" s="98">
        <v>13</v>
      </c>
      <c r="O21" s="264" t="s">
        <v>50</v>
      </c>
      <c r="P21" s="263" t="str">
        <v>3E</v>
      </c>
      <c r="Q21" s="263" t="str">
        <v>6E</v>
      </c>
      <c r="R21" s="261" t="str">
        <f t="shared" si="1"/>
        <v>EUR3E6E13Y</v>
      </c>
      <c r="S21" s="226" t="str">
        <v>EUR3E6E13Y=ICAP</v>
      </c>
      <c r="T21" s="342" t="s">
        <v>192</v>
      </c>
      <c r="U21" s="342" t="s">
        <v>192</v>
      </c>
      <c r="V21" s="342" t="e">
        <f>_xll.qlMidEquivalent(T21,U21)</f>
        <v>#NUM!</v>
      </c>
      <c r="W21" s="222" t="b">
        <f t="shared" si="2"/>
        <v>0</v>
      </c>
      <c r="X21" s="346">
        <v>11.044786082800776</v>
      </c>
      <c r="Y21" s="216"/>
      <c r="Z21" s="340">
        <v>10.838289344921909</v>
      </c>
      <c r="AA21" s="216"/>
      <c r="AB21" s="432">
        <v>11.044786082800776</v>
      </c>
      <c r="AC21" s="221" t="e">
        <f>_xll.qlSimpleQuoteSetValue(F21,ROUND(AB21/10000,6),Trigger)</f>
        <v>#N/A</v>
      </c>
      <c r="AD21" s="193"/>
      <c r="AE21" s="17"/>
      <c r="AF21" s="17"/>
      <c r="AG21" s="17"/>
      <c r="AH21" s="17"/>
      <c r="AI21" s="17" t="str">
        <f t="shared" si="3"/>
        <v>13Y</v>
      </c>
      <c r="AJ21" s="339" t="e">
        <f>((Swap6M!AB21-Swap3M!AB21)*100-AB21)/10000</f>
        <v>#NUM!</v>
      </c>
    </row>
    <row r="22" spans="1:36" x14ac:dyDescent="0.2">
      <c r="A22" s="56"/>
      <c r="B22" s="55" t="s">
        <v>49</v>
      </c>
      <c r="C22" s="54" t="str">
        <f t="shared" si="4"/>
        <v>3E</v>
      </c>
      <c r="D22" s="53" t="str">
        <f t="shared" si="5"/>
        <v>6E</v>
      </c>
      <c r="E22" s="52" t="str">
        <f t="shared" si="0"/>
        <v>EUR3E6E14Y_Quote</v>
      </c>
      <c r="F22" s="52" t="str">
        <f>_xll.qlSimpleQuote(E22,,RateTickValue,Permanent,Trigger,ObjectOverwrite)</f>
        <v>EUR3E6E14Y_Quote#0002</v>
      </c>
      <c r="G22" s="51" t="str">
        <f>_xll.ohRangeRetrieveError(F22)</f>
        <v/>
      </c>
      <c r="H22" s="50"/>
      <c r="N22" s="98">
        <v>14</v>
      </c>
      <c r="O22" s="264" t="s">
        <v>49</v>
      </c>
      <c r="P22" s="263" t="str">
        <v>3E</v>
      </c>
      <c r="Q22" s="263" t="str">
        <v>6E</v>
      </c>
      <c r="R22" s="261" t="str">
        <f t="shared" si="1"/>
        <v>EUR3E6E14Y</v>
      </c>
      <c r="S22" s="226" t="str">
        <v>EUR3E6E14Y=ICAP</v>
      </c>
      <c r="T22" s="342" t="s">
        <v>192</v>
      </c>
      <c r="U22" s="342" t="s">
        <v>192</v>
      </c>
      <c r="V22" s="342" t="e">
        <f>_xll.qlMidEquivalent(T22,U22)</f>
        <v>#NUM!</v>
      </c>
      <c r="W22" s="222" t="b">
        <f t="shared" si="2"/>
        <v>0</v>
      </c>
      <c r="X22" s="346">
        <v>10.502142681377787</v>
      </c>
      <c r="Y22" s="216"/>
      <c r="Z22" s="340">
        <v>10.27434330306213</v>
      </c>
      <c r="AA22" s="216"/>
      <c r="AB22" s="432">
        <v>10.502142681377787</v>
      </c>
      <c r="AC22" s="221" t="e">
        <f>_xll.qlSimpleQuoteSetValue(F22,ROUND(AB22/10000,6),Trigger)</f>
        <v>#N/A</v>
      </c>
      <c r="AD22" s="193"/>
      <c r="AE22" s="17"/>
      <c r="AF22" s="17"/>
      <c r="AG22" s="17"/>
      <c r="AH22" s="17"/>
      <c r="AI22" s="17" t="str">
        <f t="shared" si="3"/>
        <v>14Y</v>
      </c>
      <c r="AJ22" s="339" t="e">
        <f>((Swap6M!AB22-Swap3M!AB22)*100-AB22)/10000</f>
        <v>#NUM!</v>
      </c>
    </row>
    <row r="23" spans="1:36" x14ac:dyDescent="0.2">
      <c r="A23" s="56"/>
      <c r="B23" s="55" t="s">
        <v>48</v>
      </c>
      <c r="C23" s="54" t="str">
        <f t="shared" si="4"/>
        <v>3E</v>
      </c>
      <c r="D23" s="53" t="str">
        <f t="shared" si="5"/>
        <v>6E</v>
      </c>
      <c r="E23" s="52" t="str">
        <f t="shared" si="0"/>
        <v>EUR3E6E15Y_Quote</v>
      </c>
      <c r="F23" s="52" t="str">
        <f>_xll.qlSimpleQuote(E23,,RateTickValue,Permanent,Trigger,ObjectOverwrite)</f>
        <v>EUR3E6E15Y_Quote#0002</v>
      </c>
      <c r="G23" s="51" t="str">
        <f>_xll.ohRangeRetrieveError(F23)</f>
        <v/>
      </c>
      <c r="H23" s="50"/>
      <c r="N23" s="98">
        <v>15</v>
      </c>
      <c r="O23" s="264" t="s">
        <v>48</v>
      </c>
      <c r="P23" s="263" t="str">
        <v>3E</v>
      </c>
      <c r="Q23" s="263" t="str">
        <v>6E</v>
      </c>
      <c r="R23" s="261" t="str">
        <f t="shared" si="1"/>
        <v>EUR3E6E15Y</v>
      </c>
      <c r="S23" s="226" t="str">
        <v>EUR3E6E15Y=ICAP</v>
      </c>
      <c r="T23" s="342">
        <v>9.5</v>
      </c>
      <c r="U23" s="342">
        <v>10.5</v>
      </c>
      <c r="V23" s="342">
        <f>_xll.qlMidEquivalent(T23,U23)</f>
        <v>10</v>
      </c>
      <c r="W23" s="222" t="b">
        <f t="shared" si="2"/>
        <v>1</v>
      </c>
      <c r="X23" s="346">
        <v>10</v>
      </c>
      <c r="Y23" s="216"/>
      <c r="Z23" s="340">
        <v>9.75</v>
      </c>
      <c r="AA23" s="216"/>
      <c r="AB23" s="432">
        <v>10</v>
      </c>
      <c r="AC23" s="221" t="e">
        <f>_xll.qlSimpleQuoteSetValue(F23,ROUND(AB23/10000,6),Trigger)</f>
        <v>#N/A</v>
      </c>
      <c r="AD23" s="193"/>
      <c r="AE23" s="17"/>
      <c r="AF23" s="17"/>
      <c r="AG23" s="17"/>
      <c r="AH23" s="17"/>
      <c r="AI23" s="17" t="str">
        <f t="shared" si="3"/>
        <v>15Y</v>
      </c>
      <c r="AJ23" s="339">
        <f>((Swap6M!AB23-Swap3M!AB23)*100-AB23)/10000</f>
        <v>-9.9999999999980103E-6</v>
      </c>
    </row>
    <row r="24" spans="1:36" x14ac:dyDescent="0.2">
      <c r="A24" s="56"/>
      <c r="B24" s="55" t="s">
        <v>47</v>
      </c>
      <c r="C24" s="54" t="str">
        <f t="shared" si="4"/>
        <v>3E</v>
      </c>
      <c r="D24" s="53" t="str">
        <f t="shared" si="5"/>
        <v>6E</v>
      </c>
      <c r="E24" s="52" t="str">
        <f t="shared" si="0"/>
        <v>EUR3E6E16Y_Quote</v>
      </c>
      <c r="F24" s="52" t="str">
        <f>_xll.qlSimpleQuote(E24,,RateTickValue,Permanent,Trigger,ObjectOverwrite)</f>
        <v>EUR3E6E16Y_Quote#0002</v>
      </c>
      <c r="G24" s="51" t="str">
        <f>_xll.ohRangeRetrieveError(F24)</f>
        <v/>
      </c>
      <c r="H24" s="50"/>
      <c r="N24" s="98">
        <v>16</v>
      </c>
      <c r="O24" s="264" t="s">
        <v>47</v>
      </c>
      <c r="P24" s="263" t="str">
        <v>3E</v>
      </c>
      <c r="Q24" s="263" t="str">
        <v>6E</v>
      </c>
      <c r="R24" s="261" t="str">
        <f t="shared" si="1"/>
        <v>EUR3E6E16Y</v>
      </c>
      <c r="S24" s="226" t="str">
        <v>EUR3E6E16Y=ICAP</v>
      </c>
      <c r="T24" s="342" t="s">
        <v>192</v>
      </c>
      <c r="U24" s="342" t="s">
        <v>192</v>
      </c>
      <c r="V24" s="342" t="e">
        <f>_xll.qlMidEquivalent(T24,U24)</f>
        <v>#NUM!</v>
      </c>
      <c r="W24" s="222" t="b">
        <f t="shared" si="2"/>
        <v>0</v>
      </c>
      <c r="X24" s="346">
        <v>9.5600934065907541</v>
      </c>
      <c r="Y24" s="216"/>
      <c r="Z24" s="340">
        <v>9.2980042896194099</v>
      </c>
      <c r="AA24" s="216"/>
      <c r="AB24" s="432">
        <v>9.5600934065907541</v>
      </c>
      <c r="AC24" s="221" t="e">
        <f>_xll.qlSimpleQuoteSetValue(F24,ROUND(AB24/10000,6),Trigger)</f>
        <v>#N/A</v>
      </c>
      <c r="AD24" s="193"/>
      <c r="AE24" s="17"/>
      <c r="AF24" s="17"/>
      <c r="AG24" s="17"/>
      <c r="AH24" s="17"/>
      <c r="AI24" s="17" t="str">
        <f t="shared" si="3"/>
        <v>16Y</v>
      </c>
      <c r="AJ24" s="339" t="e">
        <f>((Swap6M!AB24-Swap3M!AB24)*100-AB24)/10000</f>
        <v>#NUM!</v>
      </c>
    </row>
    <row r="25" spans="1:36" x14ac:dyDescent="0.2">
      <c r="A25" s="56"/>
      <c r="B25" s="55" t="s">
        <v>46</v>
      </c>
      <c r="C25" s="54" t="str">
        <f t="shared" si="4"/>
        <v>3E</v>
      </c>
      <c r="D25" s="53" t="str">
        <f t="shared" si="5"/>
        <v>6E</v>
      </c>
      <c r="E25" s="52" t="str">
        <f t="shared" si="0"/>
        <v>EUR3E6E17Y_Quote</v>
      </c>
      <c r="F25" s="52" t="str">
        <f>_xll.qlSimpleQuote(E25,,RateTickValue,Permanent,Trigger,ObjectOverwrite)</f>
        <v>EUR3E6E17Y_Quote#0002</v>
      </c>
      <c r="G25" s="51" t="str">
        <f>_xll.ohRangeRetrieveError(F25)</f>
        <v/>
      </c>
      <c r="H25" s="50"/>
      <c r="N25" s="98">
        <v>17</v>
      </c>
      <c r="O25" s="264" t="s">
        <v>46</v>
      </c>
      <c r="P25" s="263" t="str">
        <v>3E</v>
      </c>
      <c r="Q25" s="263" t="str">
        <v>6E</v>
      </c>
      <c r="R25" s="261" t="str">
        <f t="shared" si="1"/>
        <v>EUR3E6E17Y</v>
      </c>
      <c r="S25" s="226" t="str">
        <v>EUR3E6E17Y=ICAP</v>
      </c>
      <c r="T25" s="342" t="s">
        <v>192</v>
      </c>
      <c r="U25" s="342" t="s">
        <v>192</v>
      </c>
      <c r="V25" s="342" t="e">
        <f>_xll.qlMidEquivalent(T25,U25)</f>
        <v>#NUM!</v>
      </c>
      <c r="W25" s="222" t="b">
        <f t="shared" si="2"/>
        <v>0</v>
      </c>
      <c r="X25" s="346">
        <v>9.1793789236908996</v>
      </c>
      <c r="Y25" s="216"/>
      <c r="Z25" s="340">
        <v>8.914727939022459</v>
      </c>
      <c r="AA25" s="216"/>
      <c r="AB25" s="432">
        <v>9.1793789236908996</v>
      </c>
      <c r="AC25" s="221" t="e">
        <f>_xll.qlSimpleQuoteSetValue(F25,ROUND(AB25/10000,6),Trigger)</f>
        <v>#N/A</v>
      </c>
      <c r="AD25" s="193"/>
      <c r="AE25" s="17"/>
      <c r="AF25" s="17"/>
      <c r="AG25" s="17"/>
      <c r="AH25" s="17"/>
      <c r="AI25" s="17" t="str">
        <f t="shared" si="3"/>
        <v>17Y</v>
      </c>
      <c r="AJ25" s="339" t="e">
        <f>((Swap6M!AB25-Swap3M!AB25)*100-AB25)/10000</f>
        <v>#NUM!</v>
      </c>
    </row>
    <row r="26" spans="1:36" x14ac:dyDescent="0.2">
      <c r="A26" s="56"/>
      <c r="B26" s="55" t="s">
        <v>45</v>
      </c>
      <c r="C26" s="54" t="str">
        <f t="shared" si="4"/>
        <v>3E</v>
      </c>
      <c r="D26" s="53" t="str">
        <f t="shared" si="5"/>
        <v>6E</v>
      </c>
      <c r="E26" s="52" t="str">
        <f t="shared" si="0"/>
        <v>EUR3E6E18Y_Quote</v>
      </c>
      <c r="F26" s="52" t="str">
        <f>_xll.qlSimpleQuote(E26,,RateTickValue,Permanent,Trigger,ObjectOverwrite)</f>
        <v>EUR3E6E18Y_Quote#0002</v>
      </c>
      <c r="G26" s="51" t="str">
        <f>_xll.ohRangeRetrieveError(F26)</f>
        <v/>
      </c>
      <c r="H26" s="50"/>
      <c r="N26" s="98">
        <v>18</v>
      </c>
      <c r="O26" s="264" t="s">
        <v>45</v>
      </c>
      <c r="P26" s="263" t="str">
        <v>3E</v>
      </c>
      <c r="Q26" s="263" t="str">
        <v>6E</v>
      </c>
      <c r="R26" s="261" t="str">
        <f t="shared" si="1"/>
        <v>EUR3E6E18Y</v>
      </c>
      <c r="S26" s="226" t="str">
        <v>EUR3E6E18Y=ICAP</v>
      </c>
      <c r="T26" s="342" t="s">
        <v>192</v>
      </c>
      <c r="U26" s="342" t="s">
        <v>192</v>
      </c>
      <c r="V26" s="342" t="e">
        <f>_xll.qlMidEquivalent(T26,U26)</f>
        <v>#NUM!</v>
      </c>
      <c r="W26" s="222" t="b">
        <f t="shared" si="2"/>
        <v>0</v>
      </c>
      <c r="X26" s="346">
        <v>8.8486177374956707</v>
      </c>
      <c r="Y26" s="216"/>
      <c r="Z26" s="340">
        <v>8.5874494436158049</v>
      </c>
      <c r="AA26" s="216"/>
      <c r="AB26" s="432">
        <v>8.8486177374956707</v>
      </c>
      <c r="AC26" s="221" t="e">
        <f>_xll.qlSimpleQuoteSetValue(F26,ROUND(AB26/10000,6),Trigger)</f>
        <v>#N/A</v>
      </c>
      <c r="AD26" s="193"/>
      <c r="AE26" s="17"/>
      <c r="AF26" s="17"/>
      <c r="AG26" s="17"/>
      <c r="AH26" s="17"/>
      <c r="AI26" s="17" t="str">
        <f t="shared" si="3"/>
        <v>18Y</v>
      </c>
      <c r="AJ26" s="339" t="e">
        <f>((Swap6M!AB26-Swap3M!AB26)*100-AB26)/10000</f>
        <v>#NUM!</v>
      </c>
    </row>
    <row r="27" spans="1:36" x14ac:dyDescent="0.2">
      <c r="A27" s="56"/>
      <c r="B27" s="55" t="s">
        <v>44</v>
      </c>
      <c r="C27" s="54" t="str">
        <f t="shared" si="4"/>
        <v>3E</v>
      </c>
      <c r="D27" s="53" t="str">
        <f t="shared" si="5"/>
        <v>6E</v>
      </c>
      <c r="E27" s="52" t="str">
        <f t="shared" si="0"/>
        <v>EUR3E6E19Y_Quote</v>
      </c>
      <c r="F27" s="52" t="str">
        <f>_xll.qlSimpleQuote(E27,,RateTickValue,Permanent,Trigger,ObjectOverwrite)</f>
        <v>EUR3E6E19Y_Quote#0002</v>
      </c>
      <c r="G27" s="51" t="str">
        <f>_xll.ohRangeRetrieveError(F27)</f>
        <v/>
      </c>
      <c r="H27" s="50"/>
      <c r="N27" s="98">
        <v>19</v>
      </c>
      <c r="O27" s="264" t="s">
        <v>44</v>
      </c>
      <c r="P27" s="263" t="str">
        <v>3E</v>
      </c>
      <c r="Q27" s="263" t="str">
        <v>6E</v>
      </c>
      <c r="R27" s="261" t="str">
        <f t="shared" si="1"/>
        <v>EUR3E6E19Y</v>
      </c>
      <c r="S27" s="226" t="str">
        <v>EUR3E6E19Y=ICAP</v>
      </c>
      <c r="T27" s="342" t="s">
        <v>192</v>
      </c>
      <c r="U27" s="342" t="s">
        <v>192</v>
      </c>
      <c r="V27" s="342" t="e">
        <f>_xll.qlMidEquivalent(T27,U27)</f>
        <v>#NUM!</v>
      </c>
      <c r="W27" s="222" t="b">
        <f t="shared" si="2"/>
        <v>0</v>
      </c>
      <c r="X27" s="346">
        <v>8.5585710342002947</v>
      </c>
      <c r="Y27" s="216"/>
      <c r="Z27" s="340">
        <v>8.3034472988061019</v>
      </c>
      <c r="AA27" s="216"/>
      <c r="AB27" s="432">
        <v>8.5585710342002947</v>
      </c>
      <c r="AC27" s="221" t="e">
        <f>_xll.qlSimpleQuoteSetValue(F27,ROUND(AB27/10000,6),Trigger)</f>
        <v>#N/A</v>
      </c>
      <c r="AD27" s="193"/>
      <c r="AE27" s="17"/>
      <c r="AF27" s="17"/>
      <c r="AG27" s="17"/>
      <c r="AH27" s="17"/>
      <c r="AI27" s="17" t="str">
        <f t="shared" si="3"/>
        <v>19Y</v>
      </c>
      <c r="AJ27" s="339" t="e">
        <f>((Swap6M!AB27-Swap3M!AB27)*100-AB27)/10000</f>
        <v>#NUM!</v>
      </c>
    </row>
    <row r="28" spans="1:36" x14ac:dyDescent="0.2">
      <c r="A28" s="56"/>
      <c r="B28" s="55" t="s">
        <v>43</v>
      </c>
      <c r="C28" s="54" t="str">
        <f t="shared" si="4"/>
        <v>3E</v>
      </c>
      <c r="D28" s="53" t="str">
        <f t="shared" si="5"/>
        <v>6E</v>
      </c>
      <c r="E28" s="52" t="str">
        <f t="shared" si="0"/>
        <v>EUR3E6E20Y_Quote</v>
      </c>
      <c r="F28" s="52" t="str">
        <f>_xll.qlSimpleQuote(E28,,RateTickValue,Permanent,Trigger,ObjectOverwrite)</f>
        <v>EUR3E6E20Y_Quote#0002</v>
      </c>
      <c r="G28" s="51" t="str">
        <f>_xll.ohRangeRetrieveError(F28)</f>
        <v/>
      </c>
      <c r="H28" s="50"/>
      <c r="N28" s="98">
        <v>20</v>
      </c>
      <c r="O28" s="264" t="s">
        <v>43</v>
      </c>
      <c r="P28" s="263" t="str">
        <v>3E</v>
      </c>
      <c r="Q28" s="263" t="str">
        <v>6E</v>
      </c>
      <c r="R28" s="261" t="str">
        <f t="shared" si="1"/>
        <v>EUR3E6E20Y</v>
      </c>
      <c r="S28" s="226" t="str">
        <v>EUR3E6E20Y=ICAP</v>
      </c>
      <c r="T28" s="342">
        <v>7.8</v>
      </c>
      <c r="U28" s="342">
        <v>8.8000000000000007</v>
      </c>
      <c r="V28" s="342">
        <f>_xll.qlMidEquivalent(T28,U28)</f>
        <v>8.3000000000000007</v>
      </c>
      <c r="W28" s="222" t="b">
        <f t="shared" si="2"/>
        <v>1</v>
      </c>
      <c r="X28" s="346">
        <v>8.3000000000000007</v>
      </c>
      <c r="Y28" s="216"/>
      <c r="Z28" s="340">
        <v>8.0500000000000007</v>
      </c>
      <c r="AA28" s="216"/>
      <c r="AB28" s="432">
        <v>8.3000000000000007</v>
      </c>
      <c r="AC28" s="221" t="e">
        <f>_xll.qlSimpleQuoteSetValue(F28,ROUND(AB28/10000,6),Trigger)</f>
        <v>#N/A</v>
      </c>
      <c r="AD28" s="193"/>
      <c r="AE28" s="17"/>
      <c r="AF28" s="17"/>
      <c r="AG28" s="17"/>
      <c r="AH28" s="17"/>
      <c r="AI28" s="17" t="str">
        <f t="shared" si="3"/>
        <v>20Y</v>
      </c>
      <c r="AJ28" s="339">
        <f>((Swap6M!AB28-Swap3M!AB28)*100-AB28)/10000</f>
        <v>-1.0000000000001563E-5</v>
      </c>
    </row>
    <row r="29" spans="1:36" x14ac:dyDescent="0.2">
      <c r="A29" s="56"/>
      <c r="B29" s="55" t="s">
        <v>42</v>
      </c>
      <c r="C29" s="54" t="str">
        <f t="shared" si="4"/>
        <v>3E</v>
      </c>
      <c r="D29" s="53" t="str">
        <f t="shared" si="5"/>
        <v>6E</v>
      </c>
      <c r="E29" s="52" t="str">
        <f t="shared" si="0"/>
        <v>EUR3E6E21Y_Quote</v>
      </c>
      <c r="F29" s="52" t="str">
        <f>_xll.qlSimpleQuote(E29,,RateTickValue,Permanent,Trigger,ObjectOverwrite)</f>
        <v>EUR3E6E21Y_Quote#0002</v>
      </c>
      <c r="G29" s="51" t="str">
        <f>_xll.ohRangeRetrieveError(F29)</f>
        <v/>
      </c>
      <c r="H29" s="50"/>
      <c r="N29" s="98">
        <v>21</v>
      </c>
      <c r="O29" s="264" t="s">
        <v>42</v>
      </c>
      <c r="P29" s="263" t="str">
        <v>3E</v>
      </c>
      <c r="Q29" s="263" t="str">
        <v>6E</v>
      </c>
      <c r="R29" s="261" t="str">
        <f t="shared" si="1"/>
        <v>EUR3E6E21Y</v>
      </c>
      <c r="S29" s="226" t="str">
        <v>EUR3E6E21Y=ICAP</v>
      </c>
      <c r="T29" s="342" t="s">
        <v>192</v>
      </c>
      <c r="U29" s="342" t="s">
        <v>192</v>
      </c>
      <c r="V29" s="342" t="e">
        <f>_xll.qlMidEquivalent(T29,U29)</f>
        <v>#NUM!</v>
      </c>
      <c r="W29" s="222" t="b">
        <f t="shared" si="2"/>
        <v>0</v>
      </c>
      <c r="X29" s="346">
        <v>8.0648184500319591</v>
      </c>
      <c r="Y29" s="216"/>
      <c r="Z29" s="340">
        <v>7.8164193743221082</v>
      </c>
      <c r="AA29" s="216"/>
      <c r="AB29" s="432">
        <v>8.0648184500319591</v>
      </c>
      <c r="AC29" s="221" t="e">
        <f>_xll.qlSimpleQuoteSetValue(F29,ROUND(AB29/10000,6),Trigger)</f>
        <v>#N/A</v>
      </c>
      <c r="AD29" s="193"/>
      <c r="AE29" s="17"/>
      <c r="AF29" s="17"/>
      <c r="AG29" s="17"/>
      <c r="AH29" s="17"/>
      <c r="AI29" s="17" t="str">
        <f t="shared" si="3"/>
        <v>21Y</v>
      </c>
      <c r="AJ29" s="339" t="e">
        <f>((Swap6M!AB29-Swap3M!AB29)*100-AB29)/10000</f>
        <v>#NUM!</v>
      </c>
    </row>
    <row r="30" spans="1:36" x14ac:dyDescent="0.2">
      <c r="A30" s="56"/>
      <c r="B30" s="55" t="s">
        <v>41</v>
      </c>
      <c r="C30" s="54" t="str">
        <f t="shared" si="4"/>
        <v>3E</v>
      </c>
      <c r="D30" s="53" t="str">
        <f t="shared" si="5"/>
        <v>6E</v>
      </c>
      <c r="E30" s="52" t="str">
        <f t="shared" si="0"/>
        <v>EUR3E6E22Y_Quote</v>
      </c>
      <c r="F30" s="52" t="str">
        <f>_xll.qlSimpleQuote(E30,,RateTickValue,Permanent,Trigger,ObjectOverwrite)</f>
        <v>EUR3E6E22Y_Quote#0002</v>
      </c>
      <c r="G30" s="51" t="str">
        <f>_xll.ohRangeRetrieveError(F30)</f>
        <v/>
      </c>
      <c r="H30" s="50"/>
      <c r="N30" s="98">
        <v>22</v>
      </c>
      <c r="O30" s="264" t="s">
        <v>41</v>
      </c>
      <c r="P30" s="263" t="str">
        <v>3E</v>
      </c>
      <c r="Q30" s="263" t="str">
        <v>6E</v>
      </c>
      <c r="R30" s="261" t="str">
        <f t="shared" si="1"/>
        <v>EUR3E6E22Y</v>
      </c>
      <c r="S30" s="226" t="str">
        <v>EUR3E6E22Y=ICAP</v>
      </c>
      <c r="T30" s="342" t="s">
        <v>192</v>
      </c>
      <c r="U30" s="342" t="s">
        <v>192</v>
      </c>
      <c r="V30" s="342" t="e">
        <f>_xll.qlMidEquivalent(T30,U30)</f>
        <v>#NUM!</v>
      </c>
      <c r="W30" s="222" t="b">
        <f t="shared" si="2"/>
        <v>0</v>
      </c>
      <c r="X30" s="346">
        <v>7.8495507152010831</v>
      </c>
      <c r="Y30" s="216"/>
      <c r="Z30" s="340">
        <v>7.6001505757688177</v>
      </c>
      <c r="AA30" s="216"/>
      <c r="AB30" s="432">
        <v>7.8495507152010831</v>
      </c>
      <c r="AC30" s="221" t="e">
        <f>_xll.qlSimpleQuoteSetValue(F30,ROUND(AB30/10000,6),Trigger)</f>
        <v>#N/A</v>
      </c>
      <c r="AD30" s="193"/>
      <c r="AE30" s="17"/>
      <c r="AF30" s="17"/>
      <c r="AG30" s="17"/>
      <c r="AH30" s="17"/>
      <c r="AI30" s="17" t="str">
        <f t="shared" si="3"/>
        <v>22Y</v>
      </c>
      <c r="AJ30" s="339" t="e">
        <f>((Swap6M!AB30-Swap3M!AB30)*100-AB30)/10000</f>
        <v>#NUM!</v>
      </c>
    </row>
    <row r="31" spans="1:36" x14ac:dyDescent="0.2">
      <c r="A31" s="56"/>
      <c r="B31" s="55" t="s">
        <v>40</v>
      </c>
      <c r="C31" s="54" t="str">
        <f t="shared" si="4"/>
        <v>3E</v>
      </c>
      <c r="D31" s="53" t="str">
        <f t="shared" si="5"/>
        <v>6E</v>
      </c>
      <c r="E31" s="52" t="str">
        <f t="shared" si="0"/>
        <v>EUR3E6E23Y_Quote</v>
      </c>
      <c r="F31" s="52" t="str">
        <f>_xll.qlSimpleQuote(E31,,RateTickValue,Permanent,Trigger,ObjectOverwrite)</f>
        <v>EUR3E6E23Y_Quote#0002</v>
      </c>
      <c r="G31" s="51" t="str">
        <f>_xll.ohRangeRetrieveError(F31)</f>
        <v/>
      </c>
      <c r="H31" s="50"/>
      <c r="N31" s="98">
        <v>23</v>
      </c>
      <c r="O31" s="264" t="s">
        <v>40</v>
      </c>
      <c r="P31" s="263" t="str">
        <v>3E</v>
      </c>
      <c r="Q31" s="263" t="str">
        <v>6E</v>
      </c>
      <c r="R31" s="261" t="str">
        <f t="shared" si="1"/>
        <v>EUR3E6E23Y</v>
      </c>
      <c r="S31" s="226" t="str">
        <v>EUR3E6E23Y=ICAP</v>
      </c>
      <c r="T31" s="342" t="s">
        <v>192</v>
      </c>
      <c r="U31" s="342" t="s">
        <v>192</v>
      </c>
      <c r="V31" s="342" t="e">
        <f>_xll.qlMidEquivalent(T31,U31)</f>
        <v>#NUM!</v>
      </c>
      <c r="W31" s="222" t="b">
        <f t="shared" si="2"/>
        <v>0</v>
      </c>
      <c r="X31" s="346">
        <v>7.6518737553542291</v>
      </c>
      <c r="Y31" s="216"/>
      <c r="Z31" s="340">
        <v>7.4006720900544742</v>
      </c>
      <c r="AA31" s="216"/>
      <c r="AB31" s="432">
        <v>7.6518737553542291</v>
      </c>
      <c r="AC31" s="221" t="e">
        <f>_xll.qlSimpleQuoteSetValue(F31,ROUND(AB31/10000,6),Trigger)</f>
        <v>#N/A</v>
      </c>
      <c r="AD31" s="193"/>
      <c r="AE31" s="17"/>
      <c r="AF31" s="17"/>
      <c r="AG31" s="17"/>
      <c r="AH31" s="17"/>
      <c r="AI31" s="17" t="str">
        <f t="shared" si="3"/>
        <v>23Y</v>
      </c>
      <c r="AJ31" s="339" t="e">
        <f>((Swap6M!AB31-Swap3M!AB31)*100-AB31)/10000</f>
        <v>#NUM!</v>
      </c>
    </row>
    <row r="32" spans="1:36" x14ac:dyDescent="0.2">
      <c r="A32" s="56"/>
      <c r="B32" s="55" t="s">
        <v>39</v>
      </c>
      <c r="C32" s="54" t="str">
        <f t="shared" si="4"/>
        <v>3E</v>
      </c>
      <c r="D32" s="53" t="str">
        <f t="shared" si="5"/>
        <v>6E</v>
      </c>
      <c r="E32" s="52" t="str">
        <f t="shared" si="0"/>
        <v>EUR3E6E24Y_Quote</v>
      </c>
      <c r="F32" s="52" t="str">
        <f>_xll.qlSimpleQuote(E32,,RateTickValue,Permanent,Trigger,ObjectOverwrite)</f>
        <v>EUR3E6E24Y_Quote#0002</v>
      </c>
      <c r="G32" s="51" t="str">
        <f>_xll.ohRangeRetrieveError(F32)</f>
        <v/>
      </c>
      <c r="H32" s="50"/>
      <c r="N32" s="98">
        <v>24</v>
      </c>
      <c r="O32" s="264" t="s">
        <v>39</v>
      </c>
      <c r="P32" s="263" t="str">
        <v>3E</v>
      </c>
      <c r="Q32" s="263" t="str">
        <v>6E</v>
      </c>
      <c r="R32" s="261" t="str">
        <f t="shared" si="1"/>
        <v>EUR3E6E24Y</v>
      </c>
      <c r="S32" s="226" t="str">
        <v>EUR3E6E24Y=ICAP</v>
      </c>
      <c r="T32" s="342" t="s">
        <v>192</v>
      </c>
      <c r="U32" s="342" t="s">
        <v>192</v>
      </c>
      <c r="V32" s="342" t="e">
        <f>_xll.qlMidEquivalent(T32,U32)</f>
        <v>#NUM!</v>
      </c>
      <c r="W32" s="222" t="b">
        <f t="shared" si="2"/>
        <v>0</v>
      </c>
      <c r="X32" s="346">
        <v>7.4694645303382501</v>
      </c>
      <c r="Y32" s="216"/>
      <c r="Z32" s="340">
        <v>7.2174624028934202</v>
      </c>
      <c r="AA32" s="216"/>
      <c r="AB32" s="432">
        <v>7.4694645303382501</v>
      </c>
      <c r="AC32" s="221" t="e">
        <f>_xll.qlSimpleQuoteSetValue(F32,ROUND(AB32/10000,6),Trigger)</f>
        <v>#N/A</v>
      </c>
      <c r="AD32" s="193"/>
      <c r="AE32" s="17"/>
      <c r="AF32" s="17"/>
      <c r="AG32" s="17"/>
      <c r="AH32" s="17"/>
      <c r="AI32" s="17" t="str">
        <f t="shared" si="3"/>
        <v>24Y</v>
      </c>
      <c r="AJ32" s="339" t="e">
        <f>((Swap6M!AB32-Swap3M!AB32)*100-AB32)/10000</f>
        <v>#NUM!</v>
      </c>
    </row>
    <row r="33" spans="1:36" x14ac:dyDescent="0.2">
      <c r="A33" s="56"/>
      <c r="B33" s="55" t="s">
        <v>38</v>
      </c>
      <c r="C33" s="54" t="str">
        <f t="shared" si="4"/>
        <v>3E</v>
      </c>
      <c r="D33" s="53" t="str">
        <f t="shared" si="5"/>
        <v>6E</v>
      </c>
      <c r="E33" s="52" t="str">
        <f t="shared" si="0"/>
        <v>EUR3E6E25Y_Quote</v>
      </c>
      <c r="F33" s="52" t="str">
        <f>_xll.qlSimpleQuote(E33,,RateTickValue,Permanent,Trigger,ObjectOverwrite)</f>
        <v>EUR3E6E25Y_Quote#0002</v>
      </c>
      <c r="G33" s="51" t="str">
        <f>_xll.ohRangeRetrieveError(F33)</f>
        <v/>
      </c>
      <c r="H33" s="50"/>
      <c r="N33" s="98">
        <v>25</v>
      </c>
      <c r="O33" s="264" t="s">
        <v>38</v>
      </c>
      <c r="P33" s="263" t="str">
        <v>3E</v>
      </c>
      <c r="Q33" s="263" t="str">
        <v>6E</v>
      </c>
      <c r="R33" s="261" t="str">
        <f t="shared" si="1"/>
        <v>EUR3E6E25Y</v>
      </c>
      <c r="S33" s="226" t="str">
        <v>EUR3E6E25Y=ICAP</v>
      </c>
      <c r="T33" s="342">
        <v>6.8</v>
      </c>
      <c r="U33" s="342">
        <v>7.8</v>
      </c>
      <c r="V33" s="342">
        <f>_xll.qlMidEquivalent(T33,U33)</f>
        <v>7.3</v>
      </c>
      <c r="W33" s="222" t="b">
        <f t="shared" si="2"/>
        <v>1</v>
      </c>
      <c r="X33" s="346">
        <v>7.3</v>
      </c>
      <c r="Y33" s="216"/>
      <c r="Z33" s="340">
        <v>7.05</v>
      </c>
      <c r="AA33" s="216"/>
      <c r="AB33" s="432">
        <v>7.3</v>
      </c>
      <c r="AC33" s="221" t="e">
        <f>_xll.qlSimpleQuoteSetValue(F33,ROUND(AB33/10000,6),Trigger)</f>
        <v>#N/A</v>
      </c>
      <c r="AD33" s="193"/>
      <c r="AE33" s="17"/>
      <c r="AF33" s="17"/>
      <c r="AG33" s="17"/>
      <c r="AH33" s="17"/>
      <c r="AI33" s="17" t="str">
        <f t="shared" si="3"/>
        <v>25Y</v>
      </c>
      <c r="AJ33" s="339">
        <f>((Swap6M!AB33-Swap3M!AB33)*100-AB33)/10000</f>
        <v>-1.0000000000003784E-5</v>
      </c>
    </row>
    <row r="34" spans="1:36" x14ac:dyDescent="0.2">
      <c r="A34" s="56"/>
      <c r="B34" s="55" t="s">
        <v>37</v>
      </c>
      <c r="C34" s="54" t="str">
        <f t="shared" si="4"/>
        <v>3E</v>
      </c>
      <c r="D34" s="53" t="str">
        <f t="shared" si="5"/>
        <v>6E</v>
      </c>
      <c r="E34" s="52" t="str">
        <f t="shared" si="0"/>
        <v>EUR3E6E26Y_Quote</v>
      </c>
      <c r="F34" s="52" t="str">
        <f>_xll.qlSimpleQuote(E34,,RateTickValue,Permanent,Trigger,ObjectOverwrite)</f>
        <v>EUR3E6E26Y_Quote#0002</v>
      </c>
      <c r="G34" s="51" t="str">
        <f>_xll.ohRangeRetrieveError(F34)</f>
        <v/>
      </c>
      <c r="H34" s="50"/>
      <c r="N34" s="98">
        <v>26</v>
      </c>
      <c r="O34" s="264" t="s">
        <v>37</v>
      </c>
      <c r="P34" s="263" t="str">
        <v>3E</v>
      </c>
      <c r="Q34" s="263" t="str">
        <v>6E</v>
      </c>
      <c r="R34" s="261" t="str">
        <f t="shared" si="1"/>
        <v>EUR3E6E26Y</v>
      </c>
      <c r="S34" s="226" t="str">
        <v>EUR3E6E26Y=ICAP</v>
      </c>
      <c r="T34" s="342" t="s">
        <v>192</v>
      </c>
      <c r="U34" s="342" t="s">
        <v>192</v>
      </c>
      <c r="V34" s="342" t="e">
        <f>_xll.qlMidEquivalent(T34,U34)</f>
        <v>#NUM!</v>
      </c>
      <c r="W34" s="222" t="b">
        <f t="shared" si="2"/>
        <v>0</v>
      </c>
      <c r="X34" s="346">
        <v>7.1414327932814157</v>
      </c>
      <c r="Y34" s="216"/>
      <c r="Z34" s="340">
        <v>6.8975182130921606</v>
      </c>
      <c r="AA34" s="216"/>
      <c r="AB34" s="432">
        <v>7.1414327932814157</v>
      </c>
      <c r="AC34" s="221" t="e">
        <f>_xll.qlSimpleQuoteSetValue(F34,ROUND(AB34/10000,6),Trigger)</f>
        <v>#N/A</v>
      </c>
      <c r="AD34" s="193"/>
      <c r="AE34" s="17"/>
      <c r="AF34" s="17"/>
      <c r="AG34" s="17"/>
      <c r="AH34" s="17"/>
      <c r="AI34" s="17" t="str">
        <f t="shared" si="3"/>
        <v>26Y</v>
      </c>
      <c r="AJ34" s="339" t="e">
        <f>((Swap6M!AB34-Swap3M!AB34)*100-AB34)/10000</f>
        <v>#NUM!</v>
      </c>
    </row>
    <row r="35" spans="1:36" x14ac:dyDescent="0.2">
      <c r="A35" s="56"/>
      <c r="B35" s="55" t="s">
        <v>36</v>
      </c>
      <c r="C35" s="54" t="str">
        <f t="shared" si="4"/>
        <v>3E</v>
      </c>
      <c r="D35" s="53" t="str">
        <f t="shared" si="5"/>
        <v>6E</v>
      </c>
      <c r="E35" s="52" t="str">
        <f t="shared" si="0"/>
        <v>EUR3E6E27Y_Quote</v>
      </c>
      <c r="F35" s="52" t="str">
        <f>_xll.qlSimpleQuote(E35,,RateTickValue,Permanent,Trigger,ObjectOverwrite)</f>
        <v>EUR3E6E27Y_Quote#0002</v>
      </c>
      <c r="G35" s="51" t="str">
        <f>_xll.ohRangeRetrieveError(F35)</f>
        <v/>
      </c>
      <c r="H35" s="50"/>
      <c r="N35" s="98">
        <v>27</v>
      </c>
      <c r="O35" s="264" t="s">
        <v>36</v>
      </c>
      <c r="P35" s="263" t="str">
        <v>3E</v>
      </c>
      <c r="Q35" s="263" t="str">
        <v>6E</v>
      </c>
      <c r="R35" s="261" t="str">
        <f t="shared" si="1"/>
        <v>EUR3E6E27Y</v>
      </c>
      <c r="S35" s="226" t="str">
        <v>EUR3E6E27Y=ICAP</v>
      </c>
      <c r="T35" s="342" t="s">
        <v>192</v>
      </c>
      <c r="U35" s="342" t="s">
        <v>192</v>
      </c>
      <c r="V35" s="342" t="e">
        <f>_xll.qlMidEquivalent(T35,U35)</f>
        <v>#NUM!</v>
      </c>
      <c r="W35" s="222" t="b">
        <f t="shared" si="2"/>
        <v>0</v>
      </c>
      <c r="X35" s="346">
        <v>6.9928182155047685</v>
      </c>
      <c r="Y35" s="216"/>
      <c r="Z35" s="340">
        <v>6.7582697579022701</v>
      </c>
      <c r="AA35" s="216"/>
      <c r="AB35" s="432">
        <v>6.9928182155047685</v>
      </c>
      <c r="AC35" s="221" t="e">
        <f>_xll.qlSimpleQuoteSetValue(F35,ROUND(AB35/10000,6),Trigger)</f>
        <v>#N/A</v>
      </c>
      <c r="AD35" s="193"/>
      <c r="AE35" s="17"/>
      <c r="AF35" s="17"/>
      <c r="AG35" s="17"/>
      <c r="AH35" s="17"/>
      <c r="AI35" s="17" t="str">
        <f t="shared" si="3"/>
        <v>27Y</v>
      </c>
      <c r="AJ35" s="339" t="e">
        <f>((Swap6M!AB35-Swap3M!AB35)*100-AB35)/10000</f>
        <v>#NUM!</v>
      </c>
    </row>
    <row r="36" spans="1:36" x14ac:dyDescent="0.2">
      <c r="A36" s="56"/>
      <c r="B36" s="55" t="s">
        <v>35</v>
      </c>
      <c r="C36" s="54" t="str">
        <f t="shared" si="4"/>
        <v>3E</v>
      </c>
      <c r="D36" s="53" t="str">
        <f t="shared" si="5"/>
        <v>6E</v>
      </c>
      <c r="E36" s="52" t="str">
        <f t="shared" si="0"/>
        <v>EUR3E6E28Y_Quote</v>
      </c>
      <c r="F36" s="52" t="str">
        <f>_xll.qlSimpleQuote(E36,,RateTickValue,Permanent,Trigger,ObjectOverwrite)</f>
        <v>EUR3E6E28Y_Quote#0002</v>
      </c>
      <c r="G36" s="51" t="str">
        <f>_xll.ohRangeRetrieveError(F36)</f>
        <v/>
      </c>
      <c r="H36" s="50"/>
      <c r="N36" s="98">
        <v>28</v>
      </c>
      <c r="O36" s="264" t="s">
        <v>35</v>
      </c>
      <c r="P36" s="263" t="str">
        <v>3E</v>
      </c>
      <c r="Q36" s="263" t="str">
        <v>6E</v>
      </c>
      <c r="R36" s="261" t="str">
        <f t="shared" si="1"/>
        <v>EUR3E6E28Y</v>
      </c>
      <c r="S36" s="226" t="str">
        <v>EUR3E6E28Y=ICAP</v>
      </c>
      <c r="T36" s="342" t="s">
        <v>192</v>
      </c>
      <c r="U36" s="342" t="s">
        <v>192</v>
      </c>
      <c r="V36" s="342" t="e">
        <f>_xll.qlMidEquivalent(T36,U36)</f>
        <v>#NUM!</v>
      </c>
      <c r="W36" s="222" t="b">
        <f t="shared" si="2"/>
        <v>0</v>
      </c>
      <c r="X36" s="346">
        <v>6.8534872410874135</v>
      </c>
      <c r="Y36" s="216"/>
      <c r="Z36" s="340">
        <v>6.6302621961662993</v>
      </c>
      <c r="AA36" s="216"/>
      <c r="AB36" s="432">
        <v>6.8534872410874135</v>
      </c>
      <c r="AC36" s="221" t="e">
        <f>_xll.qlSimpleQuoteSetValue(F36,ROUND(AB36/10000,6),Trigger)</f>
        <v>#N/A</v>
      </c>
      <c r="AD36" s="193"/>
      <c r="AE36" s="17"/>
      <c r="AF36" s="17"/>
      <c r="AG36" s="17"/>
      <c r="AH36" s="17"/>
      <c r="AI36" s="17" t="str">
        <f t="shared" si="3"/>
        <v>28Y</v>
      </c>
      <c r="AJ36" s="339" t="e">
        <f>((Swap6M!AB36-Swap3M!AB36)*100-AB36)/10000</f>
        <v>#NUM!</v>
      </c>
    </row>
    <row r="37" spans="1:36" x14ac:dyDescent="0.2">
      <c r="A37" s="56"/>
      <c r="B37" s="55" t="s">
        <v>34</v>
      </c>
      <c r="C37" s="54" t="str">
        <f t="shared" si="4"/>
        <v>3E</v>
      </c>
      <c r="D37" s="53" t="str">
        <f t="shared" si="5"/>
        <v>6E</v>
      </c>
      <c r="E37" s="52" t="str">
        <f t="shared" si="0"/>
        <v>EUR3E6E29Y_Quote</v>
      </c>
      <c r="F37" s="52" t="str">
        <f>_xll.qlSimpleQuote(E37,,RateTickValue,Permanent,Trigger,ObjectOverwrite)</f>
        <v>EUR3E6E29Y_Quote#0002</v>
      </c>
      <c r="G37" s="51" t="str">
        <f>_xll.ohRangeRetrieveError(F37)</f>
        <v/>
      </c>
      <c r="H37" s="50"/>
      <c r="N37" s="98">
        <v>29</v>
      </c>
      <c r="O37" s="264" t="s">
        <v>34</v>
      </c>
      <c r="P37" s="263" t="str">
        <v>3E</v>
      </c>
      <c r="Q37" s="263" t="str">
        <v>6E</v>
      </c>
      <c r="R37" s="261" t="str">
        <f t="shared" si="1"/>
        <v>EUR3E6E29Y</v>
      </c>
      <c r="S37" s="226" t="str">
        <v>EUR3E6E29Y=ICAP</v>
      </c>
      <c r="T37" s="342" t="s">
        <v>192</v>
      </c>
      <c r="U37" s="342" t="s">
        <v>192</v>
      </c>
      <c r="V37" s="342" t="e">
        <f>_xll.qlMidEquivalent(T37,U37)</f>
        <v>#NUM!</v>
      </c>
      <c r="W37" s="222" t="b">
        <f t="shared" si="2"/>
        <v>0</v>
      </c>
      <c r="X37" s="346">
        <v>6.7227708444467051</v>
      </c>
      <c r="Y37" s="216"/>
      <c r="Z37" s="340">
        <v>6.5115030896202182</v>
      </c>
      <c r="AA37" s="216"/>
      <c r="AB37" s="432">
        <v>6.7227708444467051</v>
      </c>
      <c r="AC37" s="221" t="e">
        <f>_xll.qlSimpleQuoteSetValue(F37,ROUND(AB37/10000,6),Trigger)</f>
        <v>#N/A</v>
      </c>
      <c r="AD37" s="193"/>
      <c r="AE37" s="17"/>
      <c r="AF37" s="17"/>
      <c r="AG37" s="17"/>
      <c r="AH37" s="17"/>
      <c r="AI37" s="17" t="str">
        <f t="shared" si="3"/>
        <v>29Y</v>
      </c>
      <c r="AJ37" s="339" t="e">
        <f>((Swap6M!AB37-Swap3M!AB37)*100-AB37)/10000</f>
        <v>#NUM!</v>
      </c>
    </row>
    <row r="38" spans="1:36" x14ac:dyDescent="0.2">
      <c r="A38" s="56"/>
      <c r="B38" s="55" t="s">
        <v>33</v>
      </c>
      <c r="C38" s="54" t="str">
        <f t="shared" si="4"/>
        <v>3E</v>
      </c>
      <c r="D38" s="53" t="str">
        <f t="shared" si="5"/>
        <v>6E</v>
      </c>
      <c r="E38" s="52" t="str">
        <f t="shared" si="0"/>
        <v>EUR3E6E30Y_Quote</v>
      </c>
      <c r="F38" s="52" t="str">
        <f>_xll.qlSimpleQuote(E38,,RateTickValue,Permanent,Trigger,ObjectOverwrite)</f>
        <v>EUR3E6E30Y_Quote#0002</v>
      </c>
      <c r="G38" s="51" t="str">
        <f>_xll.ohRangeRetrieveError(F38)</f>
        <v/>
      </c>
      <c r="H38" s="50"/>
      <c r="N38" s="98">
        <v>30</v>
      </c>
      <c r="O38" s="264" t="s">
        <v>33</v>
      </c>
      <c r="P38" s="263" t="str">
        <v>3E</v>
      </c>
      <c r="Q38" s="263" t="str">
        <v>6E</v>
      </c>
      <c r="R38" s="261" t="str">
        <f t="shared" si="1"/>
        <v>EUR3E6E30Y</v>
      </c>
      <c r="S38" s="226" t="str">
        <v>EUR3E6E30Y=ICAP</v>
      </c>
      <c r="T38" s="342">
        <v>6.1</v>
      </c>
      <c r="U38" s="342">
        <v>7.1</v>
      </c>
      <c r="V38" s="342">
        <f>_xll.qlMidEquivalent(T38,U38)</f>
        <v>6.6</v>
      </c>
      <c r="W38" s="222" t="b">
        <f t="shared" si="2"/>
        <v>1</v>
      </c>
      <c r="X38" s="346">
        <v>6.6</v>
      </c>
      <c r="Y38" s="216"/>
      <c r="Z38" s="340">
        <v>6.4</v>
      </c>
      <c r="AA38" s="216"/>
      <c r="AB38" s="432">
        <v>6.6</v>
      </c>
      <c r="AC38" s="221" t="e">
        <f>_xll.qlSimpleQuoteSetValue(F38,ROUND(AB38/10000,6),Trigger)</f>
        <v>#N/A</v>
      </c>
      <c r="AD38" s="193"/>
      <c r="AE38" s="17"/>
      <c r="AF38" s="17"/>
      <c r="AG38" s="17"/>
      <c r="AH38" s="17"/>
      <c r="AI38" s="17" t="str">
        <f t="shared" si="3"/>
        <v>30Y</v>
      </c>
      <c r="AJ38" s="339">
        <f>((Swap6M!AB38-Swap3M!AB38)*100-AB38)/10000</f>
        <v>-1.0000000000000497E-5</v>
      </c>
    </row>
    <row r="39" spans="1:36" x14ac:dyDescent="0.2">
      <c r="A39" s="56"/>
      <c r="B39" s="55" t="s">
        <v>32</v>
      </c>
      <c r="C39" s="54" t="str">
        <f t="shared" si="4"/>
        <v>3E</v>
      </c>
      <c r="D39" s="53" t="str">
        <f t="shared" si="5"/>
        <v>6E</v>
      </c>
      <c r="E39" s="52" t="str">
        <f t="shared" si="0"/>
        <v>EUR3E6E35Y_Quote</v>
      </c>
      <c r="F39" s="52" t="str">
        <f>_xll.qlSimpleQuote(E39,,RateTickValue,Permanent,Trigger,ObjectOverwrite)</f>
        <v>EUR3E6E35Y_Quote#0002</v>
      </c>
      <c r="G39" s="51" t="str">
        <f>_xll.ohRangeRetrieveError(F39)</f>
        <v/>
      </c>
      <c r="H39" s="50"/>
      <c r="N39" s="98">
        <v>35</v>
      </c>
      <c r="O39" s="264" t="s">
        <v>32</v>
      </c>
      <c r="P39" s="263" t="str">
        <v>3E</v>
      </c>
      <c r="Q39" s="263" t="str">
        <v>6E</v>
      </c>
      <c r="R39" s="261" t="str">
        <f t="shared" si="1"/>
        <v>EUR3E6E35Y</v>
      </c>
      <c r="S39" s="226" t="str">
        <v>EUR3E6E35Y=ICAP</v>
      </c>
      <c r="T39" s="342" t="s">
        <v>192</v>
      </c>
      <c r="U39" s="342" t="s">
        <v>192</v>
      </c>
      <c r="V39" s="342" t="e">
        <f>_xll.qlMidEquivalent(T39,U39)</f>
        <v>#NUM!</v>
      </c>
      <c r="W39" s="222" t="b">
        <f t="shared" si="2"/>
        <v>0</v>
      </c>
      <c r="X39" s="346">
        <v>6.0866492530312808</v>
      </c>
      <c r="Y39" s="216"/>
      <c r="Z39" s="340">
        <v>5.919625264466597</v>
      </c>
      <c r="AA39" s="216"/>
      <c r="AB39" s="432">
        <v>6.0866492530312808</v>
      </c>
      <c r="AC39" s="221" t="e">
        <f>_xll.qlSimpleQuoteSetValue(F39,ROUND(AB39/10000,6),Trigger)</f>
        <v>#N/A</v>
      </c>
      <c r="AD39" s="193"/>
      <c r="AE39" s="17"/>
      <c r="AF39" s="17"/>
      <c r="AG39" s="17"/>
      <c r="AH39" s="17"/>
      <c r="AI39" s="17" t="str">
        <f t="shared" si="3"/>
        <v>35Y</v>
      </c>
      <c r="AJ39" s="339" t="e">
        <f>((Swap6M!AB39-Swap3M!AB39)*100-AB39)/10000</f>
        <v>#NUM!</v>
      </c>
    </row>
    <row r="40" spans="1:36" x14ac:dyDescent="0.2">
      <c r="A40" s="56"/>
      <c r="B40" s="55" t="s">
        <v>31</v>
      </c>
      <c r="C40" s="54" t="str">
        <f t="shared" si="4"/>
        <v>3E</v>
      </c>
      <c r="D40" s="53" t="str">
        <f t="shared" si="5"/>
        <v>6E</v>
      </c>
      <c r="E40" s="52" t="str">
        <f t="shared" si="0"/>
        <v>EUR3E6E40Y_Quote</v>
      </c>
      <c r="F40" s="52" t="str">
        <f>_xll.qlSimpleQuote(E40,,RateTickValue,Permanent,Trigger,ObjectOverwrite)</f>
        <v>EUR3E6E40Y_Quote#0002</v>
      </c>
      <c r="G40" s="51" t="str">
        <f>_xll.ohRangeRetrieveError(F40)</f>
        <v/>
      </c>
      <c r="H40" s="50"/>
      <c r="N40" s="98">
        <v>40</v>
      </c>
      <c r="O40" s="264" t="s">
        <v>31</v>
      </c>
      <c r="P40" s="263" t="str">
        <v>3E</v>
      </c>
      <c r="Q40" s="263" t="str">
        <v>6E</v>
      </c>
      <c r="R40" s="261" t="str">
        <f t="shared" si="1"/>
        <v>EUR3E6E40Y</v>
      </c>
      <c r="S40" s="226" t="str">
        <v>EUR3E6E40Y=ICAP</v>
      </c>
      <c r="T40" s="342">
        <v>5.2</v>
      </c>
      <c r="U40" s="342">
        <v>6.2</v>
      </c>
      <c r="V40" s="342">
        <f>_xll.qlMidEquivalent(T40,U40)</f>
        <v>5.7</v>
      </c>
      <c r="W40" s="222" t="b">
        <f t="shared" si="2"/>
        <v>1</v>
      </c>
      <c r="X40" s="346">
        <v>5.7</v>
      </c>
      <c r="Y40" s="344">
        <f>X38-X40</f>
        <v>0.89999999999999947</v>
      </c>
      <c r="Z40" s="340">
        <v>5.55</v>
      </c>
      <c r="AA40" s="216"/>
      <c r="AB40" s="432">
        <v>5.7</v>
      </c>
      <c r="AC40" s="221" t="e">
        <f>_xll.qlSimpleQuoteSetValue(F40,ROUND(AB40/10000,6),Trigger)</f>
        <v>#N/A</v>
      </c>
      <c r="AD40" s="193"/>
      <c r="AE40" s="17"/>
      <c r="AF40" s="17"/>
      <c r="AG40" s="17"/>
      <c r="AH40" s="17"/>
      <c r="AI40" s="17" t="str">
        <f t="shared" si="3"/>
        <v>40Y</v>
      </c>
      <c r="AJ40" s="339">
        <f>((Swap6M!AB40-Swap3M!AB40)*100-AB40)/10000</f>
        <v>-9.9999999999995197E-6</v>
      </c>
    </row>
    <row r="41" spans="1:36" x14ac:dyDescent="0.2">
      <c r="A41" s="56"/>
      <c r="B41" s="55" t="s">
        <v>30</v>
      </c>
      <c r="C41" s="54" t="str">
        <f t="shared" si="4"/>
        <v>3E</v>
      </c>
      <c r="D41" s="53" t="str">
        <f t="shared" si="5"/>
        <v>6E</v>
      </c>
      <c r="E41" s="52" t="str">
        <f t="shared" si="0"/>
        <v>EUR3E6E50Y_Quote</v>
      </c>
      <c r="F41" s="52" t="str">
        <f>_xll.qlSimpleQuote(E41,,RateTickValue,Permanent,Trigger,ObjectOverwrite)</f>
        <v>EUR3E6E50Y_Quote#0002</v>
      </c>
      <c r="G41" s="51" t="str">
        <f>_xll.ohRangeRetrieveError(F41)</f>
        <v/>
      </c>
      <c r="H41" s="50"/>
      <c r="N41" s="98">
        <v>50</v>
      </c>
      <c r="O41" s="264" t="s">
        <v>30</v>
      </c>
      <c r="P41" s="263" t="str">
        <v>3E</v>
      </c>
      <c r="Q41" s="263" t="str">
        <v>6E</v>
      </c>
      <c r="R41" s="261" t="str">
        <f t="shared" si="1"/>
        <v>EUR3E6E50Y</v>
      </c>
      <c r="S41" s="226" t="str">
        <v>EUR3E6E50Y=ICAP</v>
      </c>
      <c r="T41" s="342">
        <v>4.6500000000000004</v>
      </c>
      <c r="U41" s="342">
        <v>5.65</v>
      </c>
      <c r="V41" s="342">
        <f>_xll.qlMidEquivalent(T41,U41)</f>
        <v>5.15</v>
      </c>
      <c r="W41" s="222" t="b">
        <f t="shared" si="2"/>
        <v>1</v>
      </c>
      <c r="X41" s="346">
        <v>5.15</v>
      </c>
      <c r="Y41" s="344">
        <f>X40-X41</f>
        <v>0.54999999999999982</v>
      </c>
      <c r="Z41" s="340">
        <v>5.05</v>
      </c>
      <c r="AA41" s="216"/>
      <c r="AB41" s="432">
        <v>5.15</v>
      </c>
      <c r="AC41" s="221" t="e">
        <f>_xll.qlSimpleQuoteSetValue(F41,ROUND(AB41/10000,6),Trigger)</f>
        <v>#N/A</v>
      </c>
      <c r="AD41" s="193"/>
      <c r="AE41" s="17"/>
      <c r="AF41" s="17"/>
      <c r="AG41" s="17"/>
      <c r="AH41" s="17"/>
      <c r="AI41" s="17" t="str">
        <f t="shared" si="3"/>
        <v>50Y</v>
      </c>
      <c r="AJ41" s="339">
        <f>((Swap6M!AB41-Swap3M!AB41)*100-AB41)/10000</f>
        <v>-5.0000000000029134E-6</v>
      </c>
    </row>
    <row r="42" spans="1:36" x14ac:dyDescent="0.2">
      <c r="A42" s="56"/>
      <c r="B42" s="55" t="s">
        <v>29</v>
      </c>
      <c r="C42" s="54" t="str">
        <f t="shared" si="4"/>
        <v>3E</v>
      </c>
      <c r="D42" s="53" t="str">
        <f t="shared" si="5"/>
        <v>6E</v>
      </c>
      <c r="E42" s="52" t="str">
        <f t="shared" si="0"/>
        <v>EUR3E6E60Y_Quote</v>
      </c>
      <c r="F42" s="52" t="str">
        <f>_xll.qlSimpleQuote(E42,,RateTickValue,Permanent,Trigger,ObjectOverwrite)</f>
        <v>EUR3E6E60Y_Quote#0002</v>
      </c>
      <c r="G42" s="51" t="str">
        <f>_xll.ohRangeRetrieveError(F42)</f>
        <v/>
      </c>
      <c r="H42" s="50"/>
      <c r="N42" s="98">
        <v>60</v>
      </c>
      <c r="O42" s="264" t="s">
        <v>29</v>
      </c>
      <c r="P42" s="263" t="str">
        <v>3E</v>
      </c>
      <c r="Q42" s="263" t="str">
        <v>6E</v>
      </c>
      <c r="R42" s="261" t="str">
        <f t="shared" si="1"/>
        <v>EUR3E6E60Y</v>
      </c>
      <c r="S42" s="226" t="str">
        <v>EUR3E6E60Y=ICAP</v>
      </c>
      <c r="T42" s="342">
        <v>4.3</v>
      </c>
      <c r="U42" s="342">
        <v>5.3</v>
      </c>
      <c r="V42" s="342">
        <f>_xll.qlMidEquivalent(T42,U42)</f>
        <v>4.8</v>
      </c>
      <c r="W42" s="222" t="b">
        <f t="shared" si="2"/>
        <v>1</v>
      </c>
      <c r="X42" s="345">
        <f>X41-Y42</f>
        <v>4.8138888888888891</v>
      </c>
      <c r="Y42" s="344">
        <f>Y41/Y40*Y41</f>
        <v>0.33611111111111108</v>
      </c>
      <c r="Z42" s="340">
        <v>4.7558823529411764</v>
      </c>
      <c r="AA42" s="216"/>
      <c r="AB42" s="433">
        <v>4.8138888888888891</v>
      </c>
      <c r="AC42" s="213" t="e">
        <f>_xll.qlSimpleQuoteSetValue(F42,ROUND(AB42/10000,6),Trigger)</f>
        <v>#N/A</v>
      </c>
      <c r="AD42" s="193"/>
      <c r="AE42" s="17"/>
      <c r="AF42" s="17"/>
      <c r="AG42" s="17"/>
      <c r="AH42" s="17"/>
      <c r="AI42" s="17" t="str">
        <f t="shared" si="3"/>
        <v>60Y</v>
      </c>
      <c r="AJ42" s="339">
        <f>((Swap6M!AB42-Swap3M!AB42)*100-AB42)/10000</f>
        <v>-1.1388888888887384E-5</v>
      </c>
    </row>
    <row r="43" spans="1:36" ht="13.5" thickBot="1" x14ac:dyDescent="0.25">
      <c r="A43" s="49"/>
      <c r="B43" s="48"/>
      <c r="C43" s="48"/>
      <c r="D43" s="48"/>
      <c r="E43" s="48"/>
      <c r="F43" s="47"/>
      <c r="G43" s="47"/>
      <c r="H43" s="46"/>
      <c r="N43" s="42"/>
      <c r="O43" s="252"/>
      <c r="P43" s="252"/>
      <c r="Q43" s="252"/>
      <c r="R43" s="252"/>
      <c r="S43" s="252"/>
      <c r="T43" s="252"/>
      <c r="U43" s="252"/>
      <c r="V43" s="252"/>
      <c r="W43" s="252"/>
      <c r="X43" s="252"/>
      <c r="Y43" s="41"/>
      <c r="Z43" s="252"/>
      <c r="AA43" s="41"/>
      <c r="AB43" s="252"/>
      <c r="AC43" s="252"/>
      <c r="AD43" s="329"/>
      <c r="AE43" s="17"/>
      <c r="AF43" s="17"/>
      <c r="AG43" s="17"/>
      <c r="AH43" s="17"/>
      <c r="AI43" s="17"/>
      <c r="AJ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H43"/>
  <sheetViews>
    <sheetView workbookViewId="0">
      <selection activeCell="W12" sqref="W12"/>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4" x14ac:dyDescent="0.2">
      <c r="N1" s="278" t="s">
        <v>235</v>
      </c>
      <c r="O1" s="175"/>
      <c r="P1" s="175"/>
      <c r="Q1" s="175"/>
      <c r="R1" s="175"/>
      <c r="S1" s="175"/>
      <c r="T1" s="175"/>
      <c r="U1" s="175"/>
      <c r="V1" s="175"/>
      <c r="W1" s="175"/>
      <c r="X1" s="175"/>
      <c r="Y1" s="175"/>
      <c r="Z1" s="175"/>
      <c r="AA1" s="175"/>
      <c r="AB1" s="175"/>
      <c r="AC1" s="175"/>
      <c r="AD1" s="172"/>
      <c r="AE1" s="17"/>
      <c r="AF1" s="17"/>
      <c r="AG1" s="17"/>
      <c r="AH1" s="17"/>
    </row>
    <row r="2" spans="1:34" x14ac:dyDescent="0.2">
      <c r="N2" s="250"/>
      <c r="O2" s="113"/>
      <c r="P2" s="216"/>
      <c r="Q2" s="216"/>
      <c r="R2" s="216"/>
      <c r="S2" s="120" t="s">
        <v>170</v>
      </c>
      <c r="T2" s="216"/>
      <c r="U2" s="216"/>
      <c r="V2" s="216"/>
      <c r="W2" s="216"/>
      <c r="X2" s="113"/>
      <c r="Y2" s="216"/>
      <c r="Z2" s="216"/>
      <c r="AA2" s="216"/>
      <c r="AB2" s="216"/>
      <c r="AC2" s="113"/>
      <c r="AD2" s="43"/>
      <c r="AE2" s="17"/>
      <c r="AF2" s="17"/>
      <c r="AG2" s="17"/>
      <c r="AH2" s="17"/>
    </row>
    <row r="3" spans="1:34" x14ac:dyDescent="0.2">
      <c r="A3" s="79" t="s">
        <v>89</v>
      </c>
      <c r="B3" s="74"/>
      <c r="C3" s="74"/>
      <c r="D3" s="74"/>
      <c r="E3" s="75"/>
      <c r="F3" s="76"/>
      <c r="G3" s="75"/>
      <c r="H3" s="71"/>
      <c r="N3" s="98"/>
      <c r="O3" s="216"/>
      <c r="P3" s="113"/>
      <c r="Q3" s="113"/>
      <c r="R3" s="113"/>
      <c r="S3" s="113" t="str">
        <f>_xll.qlInterpolation(,InterpolationType,_xll.ohFilter(N5:N42,W5:W42),_xll.ohFilter(V5:V42,W5:W42))</f>
        <v>obj_0083e#0049</v>
      </c>
      <c r="T3" s="113"/>
      <c r="U3" s="113"/>
      <c r="V3" s="113"/>
      <c r="W3" s="113"/>
      <c r="X3" s="113"/>
      <c r="Y3" s="216"/>
      <c r="Z3" s="216"/>
      <c r="AA3" s="216"/>
      <c r="AB3" s="113"/>
      <c r="AC3" s="247">
        <f>_xll.ohTrigger(AC5:AC42)</f>
        <v>50</v>
      </c>
      <c r="AD3" s="193"/>
      <c r="AE3" s="17"/>
      <c r="AF3" s="17"/>
      <c r="AG3" s="17"/>
      <c r="AH3" s="17"/>
    </row>
    <row r="4" spans="1:34" ht="23.25" thickBot="1" x14ac:dyDescent="0.25">
      <c r="A4" s="56"/>
      <c r="B4" s="69" t="s">
        <v>80</v>
      </c>
      <c r="C4" s="70"/>
      <c r="D4" s="69"/>
      <c r="E4" s="68" t="str">
        <f>Currency&amp;"_010_Sw"&amp;$C$9&amp;$D$9&amp;".xml"</f>
        <v>EUR_010_Sw6E12E.xml</v>
      </c>
      <c r="F4" s="67">
        <f ca="1">IF(Serialize,_xll.ohObjectSave(F5:F42,SerializationPath&amp;E4,FileOverwrite,Serialize),"---")</f>
        <v>38</v>
      </c>
      <c r="G4" s="51" t="str">
        <f ca="1">_xll.ohRangeRetrieveError(F4)</f>
        <v/>
      </c>
      <c r="H4" s="50"/>
      <c r="N4" s="98"/>
      <c r="O4" s="332"/>
      <c r="P4" s="170"/>
      <c r="Q4" s="170"/>
      <c r="R4" s="170"/>
      <c r="S4" s="246" t="str">
        <f>_xll.RData(S5:S42,T4:U4,,ReutersRtMode,,T5)</f>
        <v>Paused at 16:10:57</v>
      </c>
      <c r="T4" s="276" t="s">
        <v>191</v>
      </c>
      <c r="U4" s="276" t="s">
        <v>160</v>
      </c>
      <c r="V4" s="276" t="s">
        <v>216</v>
      </c>
      <c r="W4" s="276"/>
      <c r="X4" s="242" t="s">
        <v>215</v>
      </c>
      <c r="Y4" s="216"/>
      <c r="Z4" s="244" t="s">
        <v>187</v>
      </c>
      <c r="AA4" s="216"/>
      <c r="AB4" s="365" t="s">
        <v>185</v>
      </c>
      <c r="AC4" s="70" t="s">
        <v>184</v>
      </c>
      <c r="AD4" s="193"/>
      <c r="AE4" s="17"/>
      <c r="AF4" s="17"/>
      <c r="AG4" s="17"/>
      <c r="AH4" s="17"/>
    </row>
    <row r="5" spans="1:34"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_xll.qlSimpleQuote(E5,,RateTickValue,Permanent,Trigger,ObjectOverwrite)</f>
        <v>EUR6E12E6M_Quote#0002</v>
      </c>
      <c r="G5" s="51" t="str">
        <f>_xll.ohRangeRetrieveError(F5)</f>
        <v/>
      </c>
      <c r="H5" s="50"/>
      <c r="N5" s="343">
        <v>0.5</v>
      </c>
      <c r="O5" s="264" t="s">
        <v>15</v>
      </c>
      <c r="P5" s="263" t="str">
        <f t="array" ref="P5:P42">VLOOKUP(Currency,Conventions,2)</f>
        <v>6E</v>
      </c>
      <c r="Q5" s="263" t="str">
        <f t="array" ref="Q5:Q42">VLOOKUP(Currency,Conventions,3)</f>
        <v>12E</v>
      </c>
      <c r="R5" s="261" t="str">
        <f t="shared" ref="R5:R42" si="1">Currency&amp;$P5&amp;$Q5&amp;$O5</f>
        <v>EUR6E12E6M</v>
      </c>
      <c r="S5" s="226" t="str">
        <f t="array" ref="S5:S42">Instruments&amp;"="&amp;VLOOKUP(Contributor,ContributorTable,2,FALSE)</f>
        <v>EUR6E12E6M=ICAP</v>
      </c>
      <c r="T5" s="342" t="s">
        <v>192</v>
      </c>
      <c r="U5" s="342" t="s">
        <v>192</v>
      </c>
      <c r="V5" s="342" t="e">
        <f>_xll.qlMidEquivalent(T5,U5)</f>
        <v>#NUM!</v>
      </c>
      <c r="W5" s="222" t="b">
        <f t="shared" ref="W5:W42" si="2">IF(ISNUMBER(V5),TRUE,FALSE)</f>
        <v>0</v>
      </c>
      <c r="X5" s="346" t="e">
        <f t="array" ref="X5:X38">_xll.qlInterpolationInterpolate(S3,N5:N42)</f>
        <v>#NUM!</v>
      </c>
      <c r="Y5" s="216"/>
      <c r="Z5" s="340" t="e">
        <v>#NUM!</v>
      </c>
      <c r="AA5" s="216"/>
      <c r="AB5" s="432" t="e">
        <f t="array" ref="AB5:AB42">QuoteLive</f>
        <v>#NUM!</v>
      </c>
      <c r="AC5" s="221" t="e">
        <f>_xll.qlSimpleQuoteSetValue(F5,ROUND(AB5/10000,6),Trigger)</f>
        <v>#NUM!</v>
      </c>
      <c r="AD5" s="193"/>
      <c r="AE5" s="17"/>
      <c r="AF5" s="65" t="s">
        <v>76</v>
      </c>
      <c r="AG5" s="64" t="s">
        <v>71</v>
      </c>
      <c r="AH5" s="63" t="s">
        <v>82</v>
      </c>
    </row>
    <row r="6" spans="1:34" x14ac:dyDescent="0.2">
      <c r="A6" s="56"/>
      <c r="B6" s="66" t="s">
        <v>9</v>
      </c>
      <c r="C6" s="54" t="str">
        <f t="shared" ref="C6:C42" si="3">C5</f>
        <v>6E</v>
      </c>
      <c r="D6" s="53" t="str">
        <f t="shared" ref="D6:D42" si="4">D5</f>
        <v>12E</v>
      </c>
      <c r="E6" s="52" t="str">
        <f t="shared" si="0"/>
        <v>EUR6E12E1Y_Quote</v>
      </c>
      <c r="F6" s="52" t="str">
        <f>_xll.qlSimpleQuote(E6,,RateTickValue,Permanent,Trigger,ObjectOverwrite)</f>
        <v>EUR6E12E1Y_Quote#0002</v>
      </c>
      <c r="G6" s="51" t="str">
        <f>_xll.ohRangeRetrieveError(F6)</f>
        <v/>
      </c>
      <c r="H6" s="50"/>
      <c r="N6" s="343">
        <v>1</v>
      </c>
      <c r="O6" s="264" t="s">
        <v>9</v>
      </c>
      <c r="P6" s="263" t="str">
        <v>6E</v>
      </c>
      <c r="Q6" s="263" t="str">
        <v>12E</v>
      </c>
      <c r="R6" s="261" t="str">
        <f t="shared" si="1"/>
        <v>EUR6E12E1Y</v>
      </c>
      <c r="S6" s="226" t="str">
        <v>EUR6E12E1Y=ICAP</v>
      </c>
      <c r="T6" s="342">
        <v>19.2</v>
      </c>
      <c r="U6" s="342">
        <v>0</v>
      </c>
      <c r="V6" s="342">
        <f>_xll.qlMidEquivalent(T6,U6)</f>
        <v>19.2</v>
      </c>
      <c r="W6" s="222" t="b">
        <f t="shared" si="2"/>
        <v>1</v>
      </c>
      <c r="X6" s="346">
        <v>19.2</v>
      </c>
      <c r="Y6" s="216"/>
      <c r="Z6" s="340">
        <v>18.3</v>
      </c>
      <c r="AA6" s="216"/>
      <c r="AB6" s="432">
        <v>19.2</v>
      </c>
      <c r="AC6" s="221" t="e">
        <f>_xll.qlSimpleQuoteSetValue(F6,ROUND(AB6/10000,6),Trigger)</f>
        <v>#N/A</v>
      </c>
      <c r="AD6" s="193"/>
      <c r="AE6" s="17"/>
      <c r="AF6" s="62" t="s">
        <v>64</v>
      </c>
      <c r="AG6" s="61" t="s">
        <v>74</v>
      </c>
      <c r="AH6" s="60" t="s">
        <v>83</v>
      </c>
    </row>
    <row r="7" spans="1:34" x14ac:dyDescent="0.2">
      <c r="A7" s="56"/>
      <c r="B7" s="66" t="s">
        <v>79</v>
      </c>
      <c r="C7" s="54" t="str">
        <f t="shared" si="3"/>
        <v>6E</v>
      </c>
      <c r="D7" s="53" t="str">
        <f t="shared" si="4"/>
        <v>12E</v>
      </c>
      <c r="E7" s="52" t="str">
        <f t="shared" si="0"/>
        <v>EUR6E12E15M_Quote</v>
      </c>
      <c r="F7" s="52" t="str">
        <f>_xll.qlSimpleQuote(E7,,RateTickValue,Permanent,Trigger,ObjectOverwrite)</f>
        <v>EUR6E12E15M_Quote#0002</v>
      </c>
      <c r="G7" s="51" t="str">
        <f>_xll.ohRangeRetrieveError(F7)</f>
        <v/>
      </c>
      <c r="H7" s="50"/>
      <c r="N7" s="343">
        <v>1.25</v>
      </c>
      <c r="O7" s="264" t="s">
        <v>79</v>
      </c>
      <c r="P7" s="263" t="str">
        <v>6E</v>
      </c>
      <c r="Q7" s="263" t="str">
        <v>12E</v>
      </c>
      <c r="R7" s="261" t="str">
        <f t="shared" si="1"/>
        <v>EUR6E12E15M</v>
      </c>
      <c r="S7" s="226" t="str">
        <v>EUR6E12E15M=ICAP</v>
      </c>
      <c r="T7" s="342" t="s">
        <v>192</v>
      </c>
      <c r="U7" s="342" t="s">
        <v>192</v>
      </c>
      <c r="V7" s="342" t="e">
        <f>_xll.qlMidEquivalent(T7,U7)</f>
        <v>#NUM!</v>
      </c>
      <c r="W7" s="222" t="b">
        <f t="shared" si="2"/>
        <v>0</v>
      </c>
      <c r="X7" s="346">
        <v>18.31510949545665</v>
      </c>
      <c r="Y7" s="216"/>
      <c r="Z7" s="340">
        <v>17.565292204185617</v>
      </c>
      <c r="AA7" s="216"/>
      <c r="AB7" s="432">
        <v>18.31510949545665</v>
      </c>
      <c r="AC7" s="221" t="e">
        <f>_xll.qlSimpleQuoteSetValue(F7,ROUND(AB7/10000,6),Trigger)</f>
        <v>#N/A</v>
      </c>
      <c r="AD7" s="193"/>
      <c r="AE7" s="17"/>
      <c r="AF7" s="62" t="s">
        <v>73</v>
      </c>
      <c r="AG7" s="61" t="s">
        <v>71</v>
      </c>
      <c r="AH7" s="60" t="s">
        <v>82</v>
      </c>
    </row>
    <row r="8" spans="1:34" x14ac:dyDescent="0.2">
      <c r="A8" s="56"/>
      <c r="B8" s="66" t="s">
        <v>78</v>
      </c>
      <c r="C8" s="54" t="str">
        <f t="shared" si="3"/>
        <v>6E</v>
      </c>
      <c r="D8" s="53" t="str">
        <f t="shared" si="4"/>
        <v>12E</v>
      </c>
      <c r="E8" s="52" t="str">
        <f t="shared" si="0"/>
        <v>EUR6E12E18M_Quote</v>
      </c>
      <c r="F8" s="52" t="str">
        <f>_xll.qlSimpleQuote(E8,,RateTickValue,Permanent,Trigger,ObjectOverwrite)</f>
        <v>EUR6E12E18M_Quote#0002</v>
      </c>
      <c r="G8" s="51" t="str">
        <f>_xll.ohRangeRetrieveError(F8)</f>
        <v/>
      </c>
      <c r="H8" s="50"/>
      <c r="N8" s="343">
        <v>1.5</v>
      </c>
      <c r="O8" s="264" t="s">
        <v>78</v>
      </c>
      <c r="P8" s="263" t="str">
        <v>6E</v>
      </c>
      <c r="Q8" s="263" t="str">
        <v>12E</v>
      </c>
      <c r="R8" s="261" t="str">
        <f t="shared" si="1"/>
        <v>EUR6E12E18M</v>
      </c>
      <c r="S8" s="226" t="str">
        <v>EUR6E12E18M=ICAP</v>
      </c>
      <c r="T8" s="342" t="s">
        <v>192</v>
      </c>
      <c r="U8" s="342" t="s">
        <v>192</v>
      </c>
      <c r="V8" s="342" t="e">
        <f>_xll.qlMidEquivalent(T8,U8)</f>
        <v>#NUM!</v>
      </c>
      <c r="W8" s="222" t="b">
        <f t="shared" si="2"/>
        <v>0</v>
      </c>
      <c r="X8" s="346">
        <v>17.484175192730639</v>
      </c>
      <c r="Y8" s="216"/>
      <c r="Z8" s="340">
        <v>16.874467526696986</v>
      </c>
      <c r="AA8" s="216"/>
      <c r="AB8" s="432">
        <v>17.484175192730639</v>
      </c>
      <c r="AC8" s="221" t="e">
        <f>_xll.qlSimpleQuoteSetValue(F8,ROUND(AB8/10000,6),Trigger)</f>
        <v>#N/A</v>
      </c>
      <c r="AD8" s="193"/>
      <c r="AE8" s="17"/>
      <c r="AF8" s="62" t="s">
        <v>72</v>
      </c>
      <c r="AG8" s="61" t="s">
        <v>71</v>
      </c>
      <c r="AH8" s="60" t="s">
        <v>82</v>
      </c>
    </row>
    <row r="9" spans="1:34" ht="13.5" thickBot="1" x14ac:dyDescent="0.25">
      <c r="A9" s="56"/>
      <c r="B9" s="66" t="s">
        <v>77</v>
      </c>
      <c r="C9" s="54" t="str">
        <f t="shared" si="3"/>
        <v>6E</v>
      </c>
      <c r="D9" s="53" t="str">
        <f t="shared" si="4"/>
        <v>12E</v>
      </c>
      <c r="E9" s="52" t="str">
        <f t="shared" si="0"/>
        <v>EUR6E12E21M_Quote</v>
      </c>
      <c r="F9" s="52" t="str">
        <f>_xll.qlSimpleQuote(E9,,RateTickValue,Permanent,Trigger,ObjectOverwrite)</f>
        <v>EUR6E12E21M_Quote#0002</v>
      </c>
      <c r="G9" s="51" t="str">
        <f>_xll.ohRangeRetrieveError(F9)</f>
        <v/>
      </c>
      <c r="H9" s="50"/>
      <c r="N9" s="343">
        <v>1.75</v>
      </c>
      <c r="O9" s="264" t="s">
        <v>77</v>
      </c>
      <c r="P9" s="263" t="str">
        <v>6E</v>
      </c>
      <c r="Q9" s="263" t="str">
        <v>12E</v>
      </c>
      <c r="R9" s="261" t="str">
        <f t="shared" si="1"/>
        <v>EUR6E12E21M</v>
      </c>
      <c r="S9" s="226" t="str">
        <v>EUR6E12E21M=ICAP</v>
      </c>
      <c r="T9" s="342" t="s">
        <v>192</v>
      </c>
      <c r="U9" s="342" t="s">
        <v>192</v>
      </c>
      <c r="V9" s="342" t="e">
        <f>_xll.qlMidEquivalent(T9,U9)</f>
        <v>#NUM!</v>
      </c>
      <c r="W9" s="222" t="b">
        <f t="shared" si="2"/>
        <v>0</v>
      </c>
      <c r="X9" s="346">
        <v>16.76115329363931</v>
      </c>
      <c r="Y9" s="216"/>
      <c r="Z9" s="340">
        <v>16.271409085859862</v>
      </c>
      <c r="AA9" s="216"/>
      <c r="AB9" s="432">
        <v>16.76115329363931</v>
      </c>
      <c r="AC9" s="221" t="e">
        <f>_xll.qlSimpleQuoteSetValue(F9,ROUND(AB9/10000,6),Trigger)</f>
        <v>#N/A</v>
      </c>
      <c r="AD9" s="193"/>
      <c r="AE9" s="17"/>
      <c r="AF9" s="59" t="s">
        <v>70</v>
      </c>
      <c r="AG9" s="58" t="s">
        <v>82</v>
      </c>
      <c r="AH9" s="57" t="s">
        <v>69</v>
      </c>
    </row>
    <row r="10" spans="1:34" x14ac:dyDescent="0.2">
      <c r="A10" s="56"/>
      <c r="B10" s="55" t="s">
        <v>61</v>
      </c>
      <c r="C10" s="54" t="str">
        <f t="shared" si="3"/>
        <v>6E</v>
      </c>
      <c r="D10" s="53" t="str">
        <f t="shared" si="4"/>
        <v>12E</v>
      </c>
      <c r="E10" s="52" t="str">
        <f t="shared" si="0"/>
        <v>EUR6E12E2Y_Quote</v>
      </c>
      <c r="F10" s="52" t="str">
        <f>_xll.qlSimpleQuote(E10,,RateTickValue,Permanent,Trigger,ObjectOverwrite)</f>
        <v>EUR6E12E2Y_Quote#0002</v>
      </c>
      <c r="G10" s="51" t="str">
        <f>_xll.ohRangeRetrieveError(F10)</f>
        <v/>
      </c>
      <c r="H10" s="50"/>
      <c r="J10" s="65" t="s">
        <v>76</v>
      </c>
      <c r="K10" s="64" t="s">
        <v>71</v>
      </c>
      <c r="L10" s="63" t="s">
        <v>82</v>
      </c>
      <c r="N10" s="98">
        <v>2</v>
      </c>
      <c r="O10" s="264" t="s">
        <v>61</v>
      </c>
      <c r="P10" s="263" t="str">
        <v>6E</v>
      </c>
      <c r="Q10" s="263" t="str">
        <v>12E</v>
      </c>
      <c r="R10" s="261" t="str">
        <f t="shared" si="1"/>
        <v>EUR6E12E2Y</v>
      </c>
      <c r="S10" s="226" t="str">
        <v>EUR6E12E2Y=ICAP</v>
      </c>
      <c r="T10" s="342">
        <v>16.2</v>
      </c>
      <c r="U10" s="342">
        <v>0</v>
      </c>
      <c r="V10" s="342">
        <f>_xll.qlMidEquivalent(T10,U10)</f>
        <v>16.2</v>
      </c>
      <c r="W10" s="222" t="b">
        <f t="shared" si="2"/>
        <v>1</v>
      </c>
      <c r="X10" s="346">
        <v>16.2</v>
      </c>
      <c r="Y10" s="216"/>
      <c r="Z10" s="340">
        <v>15.8</v>
      </c>
      <c r="AA10" s="216"/>
      <c r="AB10" s="432">
        <v>16.2</v>
      </c>
      <c r="AC10" s="221" t="e">
        <f>_xll.qlSimpleQuoteSetValue(F10,ROUND(AB10/10000,6),Trigger)</f>
        <v>#N/A</v>
      </c>
      <c r="AD10" s="193"/>
      <c r="AE10" s="17"/>
      <c r="AF10" s="17"/>
      <c r="AG10" s="17"/>
      <c r="AH10" s="17"/>
    </row>
    <row r="11" spans="1:34" x14ac:dyDescent="0.2">
      <c r="A11" s="56"/>
      <c r="B11" s="55" t="s">
        <v>60</v>
      </c>
      <c r="C11" s="54" t="str">
        <f t="shared" si="3"/>
        <v>6E</v>
      </c>
      <c r="D11" s="53" t="str">
        <f t="shared" si="4"/>
        <v>12E</v>
      </c>
      <c r="E11" s="52" t="str">
        <f t="shared" si="0"/>
        <v>EUR6E12E3Y_Quote</v>
      </c>
      <c r="F11" s="52" t="str">
        <f>_xll.qlSimpleQuote(E11,,RateTickValue,Permanent,Trigger,ObjectOverwrite)</f>
        <v>EUR6E12E3Y_Quote#0002</v>
      </c>
      <c r="G11" s="51" t="str">
        <f>_xll.ohRangeRetrieveError(F11)</f>
        <v/>
      </c>
      <c r="H11" s="50"/>
      <c r="J11" s="62" t="s">
        <v>64</v>
      </c>
      <c r="K11" s="61" t="s">
        <v>74</v>
      </c>
      <c r="L11" s="60" t="s">
        <v>83</v>
      </c>
      <c r="N11" s="98">
        <v>3</v>
      </c>
      <c r="O11" s="264" t="s">
        <v>60</v>
      </c>
      <c r="P11" s="263" t="str">
        <v>6E</v>
      </c>
      <c r="Q11" s="263" t="str">
        <v>12E</v>
      </c>
      <c r="R11" s="261" t="str">
        <f t="shared" si="1"/>
        <v>EUR6E12E3Y</v>
      </c>
      <c r="S11" s="226" t="str">
        <v>EUR6E12E3Y=ICAP</v>
      </c>
      <c r="T11" s="342">
        <v>15.5</v>
      </c>
      <c r="U11" s="342">
        <v>0</v>
      </c>
      <c r="V11" s="342">
        <f>_xll.qlMidEquivalent(T11,U11)</f>
        <v>15.5</v>
      </c>
      <c r="W11" s="222" t="b">
        <f t="shared" si="2"/>
        <v>1</v>
      </c>
      <c r="X11" s="346">
        <v>15.5</v>
      </c>
      <c r="Y11" s="216"/>
      <c r="Z11" s="340">
        <v>15.2</v>
      </c>
      <c r="AA11" s="216"/>
      <c r="AB11" s="432">
        <v>15.5</v>
      </c>
      <c r="AC11" s="221" t="e">
        <f>_xll.qlSimpleQuoteSetValue(F11,ROUND(AB11/10000,6),Trigger)</f>
        <v>#N/A</v>
      </c>
      <c r="AD11" s="193"/>
      <c r="AE11" s="17"/>
      <c r="AF11" s="17"/>
      <c r="AG11" s="17"/>
      <c r="AH11" s="17"/>
    </row>
    <row r="12" spans="1:34" x14ac:dyDescent="0.2">
      <c r="A12" s="56"/>
      <c r="B12" s="55" t="s">
        <v>59</v>
      </c>
      <c r="C12" s="54" t="str">
        <f t="shared" si="3"/>
        <v>6E</v>
      </c>
      <c r="D12" s="53" t="str">
        <f t="shared" si="4"/>
        <v>12E</v>
      </c>
      <c r="E12" s="52" t="str">
        <f t="shared" si="0"/>
        <v>EUR6E12E4Y_Quote</v>
      </c>
      <c r="F12" s="52" t="str">
        <f>_xll.qlSimpleQuote(E12,,RateTickValue,Permanent,Trigger,ObjectOverwrite)</f>
        <v>EUR6E12E4Y_Quote#0002</v>
      </c>
      <c r="G12" s="51" t="str">
        <f>_xll.ohRangeRetrieveError(F12)</f>
        <v/>
      </c>
      <c r="H12" s="50"/>
      <c r="J12" s="62" t="s">
        <v>73</v>
      </c>
      <c r="K12" s="61" t="s">
        <v>71</v>
      </c>
      <c r="L12" s="60" t="s">
        <v>82</v>
      </c>
      <c r="N12" s="98">
        <v>4</v>
      </c>
      <c r="O12" s="264" t="s">
        <v>59</v>
      </c>
      <c r="P12" s="263" t="str">
        <v>6E</v>
      </c>
      <c r="Q12" s="263" t="str">
        <v>12E</v>
      </c>
      <c r="R12" s="261" t="str">
        <f t="shared" si="1"/>
        <v>EUR6E12E4Y</v>
      </c>
      <c r="S12" s="226" t="str">
        <v>EUR6E12E4Y=ICAP</v>
      </c>
      <c r="T12" s="342">
        <v>15.4</v>
      </c>
      <c r="U12" s="342">
        <v>0</v>
      </c>
      <c r="V12" s="342">
        <f>_xll.qlMidEquivalent(T12,U12)</f>
        <v>15.4</v>
      </c>
      <c r="W12" s="222" t="b">
        <f t="shared" si="2"/>
        <v>1</v>
      </c>
      <c r="X12" s="346">
        <v>15.4</v>
      </c>
      <c r="Y12" s="216"/>
      <c r="Z12" s="340">
        <v>15.2</v>
      </c>
      <c r="AA12" s="216"/>
      <c r="AB12" s="432">
        <v>15.4</v>
      </c>
      <c r="AC12" s="221" t="e">
        <f>_xll.qlSimpleQuoteSetValue(F12,ROUND(AB12/10000,6),Trigger)</f>
        <v>#N/A</v>
      </c>
      <c r="AD12" s="193"/>
      <c r="AE12" s="17"/>
      <c r="AF12" s="17"/>
      <c r="AG12" s="17"/>
      <c r="AH12" s="17"/>
    </row>
    <row r="13" spans="1:34" x14ac:dyDescent="0.2">
      <c r="A13" s="56"/>
      <c r="B13" s="55" t="s">
        <v>58</v>
      </c>
      <c r="C13" s="54" t="str">
        <f t="shared" si="3"/>
        <v>6E</v>
      </c>
      <c r="D13" s="53" t="str">
        <f t="shared" si="4"/>
        <v>12E</v>
      </c>
      <c r="E13" s="52" t="str">
        <f t="shared" si="0"/>
        <v>EUR6E12E5Y_Quote</v>
      </c>
      <c r="F13" s="52" t="str">
        <f>_xll.qlSimpleQuote(E13,,RateTickValue,Permanent,Trigger,ObjectOverwrite)</f>
        <v>EUR6E12E5Y_Quote#0002</v>
      </c>
      <c r="G13" s="51" t="str">
        <f>_xll.ohRangeRetrieveError(F13)</f>
        <v/>
      </c>
      <c r="H13" s="50"/>
      <c r="J13" s="62" t="s">
        <v>72</v>
      </c>
      <c r="K13" s="61" t="s">
        <v>71</v>
      </c>
      <c r="L13" s="60" t="s">
        <v>82</v>
      </c>
      <c r="N13" s="98">
        <v>5</v>
      </c>
      <c r="O13" s="264" t="s">
        <v>58</v>
      </c>
      <c r="P13" s="263" t="str">
        <v>6E</v>
      </c>
      <c r="Q13" s="263" t="str">
        <v>12E</v>
      </c>
      <c r="R13" s="261" t="str">
        <f t="shared" si="1"/>
        <v>EUR6E12E5Y</v>
      </c>
      <c r="S13" s="226" t="str">
        <v>EUR6E12E5Y=ICAP</v>
      </c>
      <c r="T13" s="342">
        <v>15.4</v>
      </c>
      <c r="U13" s="342">
        <v>0</v>
      </c>
      <c r="V13" s="342">
        <f>_xll.qlMidEquivalent(T13,U13)</f>
        <v>15.4</v>
      </c>
      <c r="W13" s="222" t="b">
        <f t="shared" si="2"/>
        <v>1</v>
      </c>
      <c r="X13" s="346">
        <v>15.4</v>
      </c>
      <c r="Y13" s="216"/>
      <c r="Z13" s="340">
        <v>15.3</v>
      </c>
      <c r="AA13" s="216"/>
      <c r="AB13" s="432">
        <v>15.4</v>
      </c>
      <c r="AC13" s="221" t="e">
        <f>_xll.qlSimpleQuoteSetValue(F13,ROUND(AB13/10000,6),Trigger)</f>
        <v>#N/A</v>
      </c>
      <c r="AD13" s="193"/>
      <c r="AE13" s="17"/>
      <c r="AF13" s="17"/>
      <c r="AG13" s="17"/>
      <c r="AH13" s="17"/>
    </row>
    <row r="14" spans="1:34" ht="13.5" thickBot="1" x14ac:dyDescent="0.25">
      <c r="A14" s="56"/>
      <c r="B14" s="55" t="s">
        <v>57</v>
      </c>
      <c r="C14" s="54" t="str">
        <f t="shared" si="3"/>
        <v>6E</v>
      </c>
      <c r="D14" s="53" t="str">
        <f t="shared" si="4"/>
        <v>12E</v>
      </c>
      <c r="E14" s="52" t="str">
        <f t="shared" si="0"/>
        <v>EUR6E12E6Y_Quote</v>
      </c>
      <c r="F14" s="52" t="str">
        <f>_xll.qlSimpleQuote(E14,,RateTickValue,Permanent,Trigger,ObjectOverwrite)</f>
        <v>EUR6E12E6Y_Quote#0002</v>
      </c>
      <c r="G14" s="51" t="str">
        <f>_xll.ohRangeRetrieveError(F14)</f>
        <v/>
      </c>
      <c r="H14" s="50"/>
      <c r="J14" s="59" t="s">
        <v>70</v>
      </c>
      <c r="K14" s="58" t="s">
        <v>82</v>
      </c>
      <c r="L14" s="57" t="s">
        <v>69</v>
      </c>
      <c r="N14" s="98">
        <v>6</v>
      </c>
      <c r="O14" s="264" t="s">
        <v>57</v>
      </c>
      <c r="P14" s="263" t="str">
        <v>6E</v>
      </c>
      <c r="Q14" s="263" t="str">
        <v>12E</v>
      </c>
      <c r="R14" s="261" t="str">
        <f t="shared" si="1"/>
        <v>EUR6E12E6Y</v>
      </c>
      <c r="S14" s="226" t="str">
        <v>EUR6E12E6Y=ICAP</v>
      </c>
      <c r="T14" s="342">
        <v>15.3</v>
      </c>
      <c r="U14" s="342">
        <v>0</v>
      </c>
      <c r="V14" s="342">
        <f>_xll.qlMidEquivalent(T14,U14)</f>
        <v>15.3</v>
      </c>
      <c r="W14" s="222" t="b">
        <f t="shared" si="2"/>
        <v>1</v>
      </c>
      <c r="X14" s="346">
        <v>15.3</v>
      </c>
      <c r="Y14" s="216"/>
      <c r="Z14" s="340">
        <v>15.3</v>
      </c>
      <c r="AA14" s="216"/>
      <c r="AB14" s="432">
        <v>15.3</v>
      </c>
      <c r="AC14" s="221" t="e">
        <f>_xll.qlSimpleQuoteSetValue(F14,ROUND(AB14/10000,6),Trigger)</f>
        <v>#N/A</v>
      </c>
      <c r="AD14" s="193"/>
      <c r="AE14" s="17"/>
      <c r="AF14" s="17"/>
      <c r="AG14" s="17"/>
      <c r="AH14" s="17"/>
    </row>
    <row r="15" spans="1:34" x14ac:dyDescent="0.2">
      <c r="A15" s="56"/>
      <c r="B15" s="55" t="s">
        <v>56</v>
      </c>
      <c r="C15" s="54" t="str">
        <f t="shared" si="3"/>
        <v>6E</v>
      </c>
      <c r="D15" s="53" t="str">
        <f t="shared" si="4"/>
        <v>12E</v>
      </c>
      <c r="E15" s="52" t="str">
        <f t="shared" si="0"/>
        <v>EUR6E12E7Y_Quote</v>
      </c>
      <c r="F15" s="52" t="str">
        <f>_xll.qlSimpleQuote(E15,,RateTickValue,Permanent,Trigger,ObjectOverwrite)</f>
        <v>EUR6E12E7Y_Quote#0002</v>
      </c>
      <c r="G15" s="51" t="str">
        <f>_xll.ohRangeRetrieveError(F15)</f>
        <v/>
      </c>
      <c r="H15" s="50"/>
      <c r="N15" s="98">
        <v>7</v>
      </c>
      <c r="O15" s="264" t="s">
        <v>56</v>
      </c>
      <c r="P15" s="263" t="str">
        <v>6E</v>
      </c>
      <c r="Q15" s="263" t="str">
        <v>12E</v>
      </c>
      <c r="R15" s="261" t="str">
        <f t="shared" si="1"/>
        <v>EUR6E12E7Y</v>
      </c>
      <c r="S15" s="226" t="str">
        <v>EUR6E12E7Y=ICAP</v>
      </c>
      <c r="T15" s="342">
        <v>15.1</v>
      </c>
      <c r="U15" s="342">
        <v>0</v>
      </c>
      <c r="V15" s="342">
        <f>_xll.qlMidEquivalent(T15,U15)</f>
        <v>15.1</v>
      </c>
      <c r="W15" s="222" t="b">
        <f t="shared" si="2"/>
        <v>1</v>
      </c>
      <c r="X15" s="346">
        <v>15.1</v>
      </c>
      <c r="Y15" s="216"/>
      <c r="Z15" s="340">
        <v>15</v>
      </c>
      <c r="AA15" s="216"/>
      <c r="AB15" s="432">
        <v>15.1</v>
      </c>
      <c r="AC15" s="221" t="e">
        <f>_xll.qlSimpleQuoteSetValue(F15,ROUND(AB15/10000,6),Trigger)</f>
        <v>#N/A</v>
      </c>
      <c r="AD15" s="193"/>
      <c r="AE15" s="17"/>
      <c r="AF15" s="17"/>
      <c r="AG15" s="17"/>
      <c r="AH15" s="17"/>
    </row>
    <row r="16" spans="1:34" x14ac:dyDescent="0.2">
      <c r="A16" s="56"/>
      <c r="B16" s="55" t="s">
        <v>55</v>
      </c>
      <c r="C16" s="54" t="str">
        <f t="shared" si="3"/>
        <v>6E</v>
      </c>
      <c r="D16" s="53" t="str">
        <f t="shared" si="4"/>
        <v>12E</v>
      </c>
      <c r="E16" s="52" t="str">
        <f t="shared" si="0"/>
        <v>EUR6E12E8Y_Quote</v>
      </c>
      <c r="F16" s="52" t="str">
        <f>_xll.qlSimpleQuote(E16,,RateTickValue,Permanent,Trigger,ObjectOverwrite)</f>
        <v>EUR6E12E8Y_Quote#0002</v>
      </c>
      <c r="G16" s="51" t="str">
        <f>_xll.ohRangeRetrieveError(F16)</f>
        <v/>
      </c>
      <c r="H16" s="50"/>
      <c r="N16" s="98">
        <v>8</v>
      </c>
      <c r="O16" s="264" t="s">
        <v>55</v>
      </c>
      <c r="P16" s="263" t="str">
        <v>6E</v>
      </c>
      <c r="Q16" s="263" t="str">
        <v>12E</v>
      </c>
      <c r="R16" s="261" t="str">
        <f t="shared" si="1"/>
        <v>EUR6E12E8Y</v>
      </c>
      <c r="S16" s="226" t="str">
        <v>EUR6E12E8Y=ICAP</v>
      </c>
      <c r="T16" s="342">
        <v>14.8</v>
      </c>
      <c r="U16" s="342">
        <v>0</v>
      </c>
      <c r="V16" s="342">
        <f>_xll.qlMidEquivalent(T16,U16)</f>
        <v>14.8</v>
      </c>
      <c r="W16" s="222" t="b">
        <f t="shared" si="2"/>
        <v>1</v>
      </c>
      <c r="X16" s="346">
        <v>14.8</v>
      </c>
      <c r="Y16" s="216"/>
      <c r="Z16" s="340">
        <v>14.6</v>
      </c>
      <c r="AA16" s="216"/>
      <c r="AB16" s="432">
        <v>14.8</v>
      </c>
      <c r="AC16" s="221" t="e">
        <f>_xll.qlSimpleQuoteSetValue(F16,ROUND(AB16/10000,6),Trigger)</f>
        <v>#N/A</v>
      </c>
      <c r="AD16" s="193"/>
      <c r="AE16" s="17"/>
      <c r="AF16" s="17"/>
      <c r="AG16" s="17"/>
      <c r="AH16" s="17"/>
    </row>
    <row r="17" spans="1:34" x14ac:dyDescent="0.2">
      <c r="A17" s="56"/>
      <c r="B17" s="55" t="s">
        <v>54</v>
      </c>
      <c r="C17" s="54" t="str">
        <f t="shared" si="3"/>
        <v>6E</v>
      </c>
      <c r="D17" s="53" t="str">
        <f t="shared" si="4"/>
        <v>12E</v>
      </c>
      <c r="E17" s="52" t="str">
        <f t="shared" si="0"/>
        <v>EUR6E12E9Y_Quote</v>
      </c>
      <c r="F17" s="52" t="str">
        <f>_xll.qlSimpleQuote(E17,,RateTickValue,Permanent,Trigger,ObjectOverwrite)</f>
        <v>EUR6E12E9Y_Quote#0002</v>
      </c>
      <c r="G17" s="51" t="str">
        <f>_xll.ohRangeRetrieveError(F17)</f>
        <v/>
      </c>
      <c r="H17" s="50"/>
      <c r="N17" s="98">
        <v>9</v>
      </c>
      <c r="O17" s="264" t="s">
        <v>54</v>
      </c>
      <c r="P17" s="263" t="str">
        <v>6E</v>
      </c>
      <c r="Q17" s="263" t="str">
        <v>12E</v>
      </c>
      <c r="R17" s="261" t="str">
        <f t="shared" si="1"/>
        <v>EUR6E12E9Y</v>
      </c>
      <c r="S17" s="226" t="str">
        <v>EUR6E12E9Y=ICAP</v>
      </c>
      <c r="T17" s="342">
        <v>14.4</v>
      </c>
      <c r="U17" s="342">
        <v>0</v>
      </c>
      <c r="V17" s="342">
        <f>_xll.qlMidEquivalent(T17,U17)</f>
        <v>14.4</v>
      </c>
      <c r="W17" s="222" t="b">
        <f t="shared" si="2"/>
        <v>1</v>
      </c>
      <c r="X17" s="346">
        <v>14.4</v>
      </c>
      <c r="Y17" s="216"/>
      <c r="Z17" s="340">
        <v>14.2</v>
      </c>
      <c r="AA17" s="216"/>
      <c r="AB17" s="432">
        <v>14.4</v>
      </c>
      <c r="AC17" s="221" t="e">
        <f>_xll.qlSimpleQuoteSetValue(F17,ROUND(AB17/10000,6),Trigger)</f>
        <v>#N/A</v>
      </c>
      <c r="AD17" s="193"/>
      <c r="AE17" s="17"/>
      <c r="AF17" s="17"/>
      <c r="AG17" s="17"/>
      <c r="AH17" s="17"/>
    </row>
    <row r="18" spans="1:34" x14ac:dyDescent="0.2">
      <c r="A18" s="56"/>
      <c r="B18" s="55" t="s">
        <v>53</v>
      </c>
      <c r="C18" s="54" t="str">
        <f t="shared" si="3"/>
        <v>6E</v>
      </c>
      <c r="D18" s="53" t="str">
        <f t="shared" si="4"/>
        <v>12E</v>
      </c>
      <c r="E18" s="52" t="str">
        <f t="shared" si="0"/>
        <v>EUR6E12E10Y_Quote</v>
      </c>
      <c r="F18" s="52" t="str">
        <f>_xll.qlSimpleQuote(E18,,RateTickValue,Permanent,Trigger,ObjectOverwrite)</f>
        <v>EUR6E12E10Y_Quote#0002</v>
      </c>
      <c r="G18" s="51" t="str">
        <f>_xll.ohRangeRetrieveError(F18)</f>
        <v/>
      </c>
      <c r="H18" s="50"/>
      <c r="N18" s="98">
        <v>10</v>
      </c>
      <c r="O18" s="264" t="s">
        <v>53</v>
      </c>
      <c r="P18" s="263" t="str">
        <v>6E</v>
      </c>
      <c r="Q18" s="263" t="str">
        <v>12E</v>
      </c>
      <c r="R18" s="261" t="str">
        <f t="shared" si="1"/>
        <v>EUR6E12E10Y</v>
      </c>
      <c r="S18" s="226" t="str">
        <v>EUR6E12E10Y=ICAP</v>
      </c>
      <c r="T18" s="342">
        <v>14</v>
      </c>
      <c r="U18" s="342">
        <v>0</v>
      </c>
      <c r="V18" s="342">
        <f>_xll.qlMidEquivalent(T18,U18)</f>
        <v>14</v>
      </c>
      <c r="W18" s="222" t="b">
        <f t="shared" si="2"/>
        <v>1</v>
      </c>
      <c r="X18" s="346">
        <v>14</v>
      </c>
      <c r="Y18" s="216"/>
      <c r="Z18" s="340">
        <v>13.8</v>
      </c>
      <c r="AA18" s="216"/>
      <c r="AB18" s="432">
        <v>14</v>
      </c>
      <c r="AC18" s="221" t="e">
        <f>_xll.qlSimpleQuoteSetValue(F18,ROUND(AB18/10000,6),Trigger)</f>
        <v>#N/A</v>
      </c>
      <c r="AD18" s="193"/>
      <c r="AE18" s="17"/>
      <c r="AF18" s="17"/>
      <c r="AG18" s="17"/>
      <c r="AH18" s="17"/>
    </row>
    <row r="19" spans="1:34" x14ac:dyDescent="0.2">
      <c r="A19" s="56"/>
      <c r="B19" s="55" t="s">
        <v>52</v>
      </c>
      <c r="C19" s="54" t="str">
        <f t="shared" si="3"/>
        <v>6E</v>
      </c>
      <c r="D19" s="53" t="str">
        <f t="shared" si="4"/>
        <v>12E</v>
      </c>
      <c r="E19" s="52" t="str">
        <f t="shared" si="0"/>
        <v>EUR6E12E11Y_Quote</v>
      </c>
      <c r="F19" s="52" t="str">
        <f>_xll.qlSimpleQuote(E19,,RateTickValue,Permanent,Trigger,ObjectOverwrite)</f>
        <v>EUR6E12E11Y_Quote#0002</v>
      </c>
      <c r="G19" s="51" t="str">
        <f>_xll.ohRangeRetrieveError(F19)</f>
        <v/>
      </c>
      <c r="H19" s="50"/>
      <c r="N19" s="98">
        <v>11</v>
      </c>
      <c r="O19" s="264" t="s">
        <v>52</v>
      </c>
      <c r="P19" s="263" t="str">
        <v>6E</v>
      </c>
      <c r="Q19" s="263" t="str">
        <v>12E</v>
      </c>
      <c r="R19" s="261" t="str">
        <f t="shared" si="1"/>
        <v>EUR6E12E11Y</v>
      </c>
      <c r="S19" s="226" t="str">
        <v>EUR6E12E11Y=ICAP</v>
      </c>
      <c r="T19" s="342">
        <v>13.5</v>
      </c>
      <c r="U19" s="342">
        <v>0</v>
      </c>
      <c r="V19" s="342">
        <f>_xll.qlMidEquivalent(T19,U19)</f>
        <v>13.5</v>
      </c>
      <c r="W19" s="222" t="b">
        <f t="shared" si="2"/>
        <v>1</v>
      </c>
      <c r="X19" s="346">
        <v>13.5</v>
      </c>
      <c r="Y19" s="216"/>
      <c r="Z19" s="340">
        <v>13.3</v>
      </c>
      <c r="AA19" s="216"/>
      <c r="AB19" s="432">
        <v>13.5</v>
      </c>
      <c r="AC19" s="221" t="e">
        <f>_xll.qlSimpleQuoteSetValue(F19,ROUND(AB19/10000,6),Trigger)</f>
        <v>#N/A</v>
      </c>
      <c r="AD19" s="193"/>
      <c r="AE19" s="17"/>
      <c r="AF19" s="17"/>
      <c r="AG19" s="17"/>
      <c r="AH19" s="17"/>
    </row>
    <row r="20" spans="1:34" x14ac:dyDescent="0.2">
      <c r="A20" s="56"/>
      <c r="B20" s="55" t="s">
        <v>51</v>
      </c>
      <c r="C20" s="54" t="str">
        <f t="shared" si="3"/>
        <v>6E</v>
      </c>
      <c r="D20" s="53" t="str">
        <f t="shared" si="4"/>
        <v>12E</v>
      </c>
      <c r="E20" s="52" t="str">
        <f t="shared" si="0"/>
        <v>EUR6E12E12Y_Quote</v>
      </c>
      <c r="F20" s="52" t="str">
        <f>_xll.qlSimpleQuote(E20,,RateTickValue,Permanent,Trigger,ObjectOverwrite)</f>
        <v>EUR6E12E12Y_Quote#0002</v>
      </c>
      <c r="G20" s="51" t="str">
        <f>_xll.ohRangeRetrieveError(F20)</f>
        <v/>
      </c>
      <c r="H20" s="50"/>
      <c r="N20" s="98">
        <v>12</v>
      </c>
      <c r="O20" s="264" t="s">
        <v>51</v>
      </c>
      <c r="P20" s="263" t="str">
        <v>6E</v>
      </c>
      <c r="Q20" s="263" t="str">
        <v>12E</v>
      </c>
      <c r="R20" s="261" t="str">
        <f t="shared" si="1"/>
        <v>EUR6E12E12Y</v>
      </c>
      <c r="S20" s="226" t="str">
        <v>EUR6E12E12Y=ICAP</v>
      </c>
      <c r="T20" s="342">
        <v>12.9</v>
      </c>
      <c r="U20" s="342">
        <v>0</v>
      </c>
      <c r="V20" s="342">
        <f>_xll.qlMidEquivalent(T20,U20)</f>
        <v>12.9</v>
      </c>
      <c r="W20" s="222" t="b">
        <f t="shared" si="2"/>
        <v>1</v>
      </c>
      <c r="X20" s="346">
        <v>12.9</v>
      </c>
      <c r="Y20" s="216"/>
      <c r="Z20" s="340">
        <v>12.8</v>
      </c>
      <c r="AA20" s="216"/>
      <c r="AB20" s="432">
        <v>12.9</v>
      </c>
      <c r="AC20" s="221" t="e">
        <f>_xll.qlSimpleQuoteSetValue(F20,ROUND(AB20/10000,6),Trigger)</f>
        <v>#N/A</v>
      </c>
      <c r="AD20" s="193"/>
      <c r="AE20" s="17"/>
      <c r="AF20" s="17"/>
      <c r="AG20" s="17"/>
      <c r="AH20" s="17"/>
    </row>
    <row r="21" spans="1:34" x14ac:dyDescent="0.2">
      <c r="A21" s="56"/>
      <c r="B21" s="55" t="s">
        <v>50</v>
      </c>
      <c r="C21" s="54" t="str">
        <f t="shared" si="3"/>
        <v>6E</v>
      </c>
      <c r="D21" s="53" t="str">
        <f t="shared" si="4"/>
        <v>12E</v>
      </c>
      <c r="E21" s="52" t="str">
        <f t="shared" si="0"/>
        <v>EUR6E12E13Y_Quote</v>
      </c>
      <c r="F21" s="52" t="str">
        <f>_xll.qlSimpleQuote(E21,,RateTickValue,Permanent,Trigger,ObjectOverwrite)</f>
        <v>EUR6E12E13Y_Quote#0002</v>
      </c>
      <c r="G21" s="51" t="str">
        <f>_xll.ohRangeRetrieveError(F21)</f>
        <v/>
      </c>
      <c r="H21" s="50"/>
      <c r="N21" s="98">
        <v>13</v>
      </c>
      <c r="O21" s="264" t="s">
        <v>50</v>
      </c>
      <c r="P21" s="263" t="str">
        <v>6E</v>
      </c>
      <c r="Q21" s="263" t="str">
        <v>12E</v>
      </c>
      <c r="R21" s="261" t="str">
        <f t="shared" si="1"/>
        <v>EUR6E12E13Y</v>
      </c>
      <c r="S21" s="226" t="str">
        <v>EUR6E12E13Y=ICAP</v>
      </c>
      <c r="T21" s="342" t="s">
        <v>192</v>
      </c>
      <c r="U21" s="342" t="s">
        <v>192</v>
      </c>
      <c r="V21" s="342" t="e">
        <f>_xll.qlMidEquivalent(T21,U21)</f>
        <v>#NUM!</v>
      </c>
      <c r="W21" s="222" t="b">
        <f t="shared" si="2"/>
        <v>0</v>
      </c>
      <c r="X21" s="346">
        <v>12.362264169701648</v>
      </c>
      <c r="Y21" s="216"/>
      <c r="Z21" s="340">
        <v>12.285498793443573</v>
      </c>
      <c r="AA21" s="216"/>
      <c r="AB21" s="432">
        <v>12.362264169701648</v>
      </c>
      <c r="AC21" s="221" t="e">
        <f>_xll.qlSimpleQuoteSetValue(F21,ROUND(AB21/10000,6),Trigger)</f>
        <v>#N/A</v>
      </c>
      <c r="AD21" s="193"/>
      <c r="AE21" s="17"/>
      <c r="AF21" s="17"/>
      <c r="AG21" s="17"/>
      <c r="AH21" s="17"/>
    </row>
    <row r="22" spans="1:34" x14ac:dyDescent="0.2">
      <c r="A22" s="56"/>
      <c r="B22" s="55" t="s">
        <v>49</v>
      </c>
      <c r="C22" s="54" t="str">
        <f t="shared" si="3"/>
        <v>6E</v>
      </c>
      <c r="D22" s="53" t="str">
        <f t="shared" si="4"/>
        <v>12E</v>
      </c>
      <c r="E22" s="52" t="str">
        <f t="shared" si="0"/>
        <v>EUR6E12E14Y_Quote</v>
      </c>
      <c r="F22" s="52" t="str">
        <f>_xll.qlSimpleQuote(E22,,RateTickValue,Permanent,Trigger,ObjectOverwrite)</f>
        <v>EUR6E12E14Y_Quote#0002</v>
      </c>
      <c r="G22" s="51" t="str">
        <f>_xll.ohRangeRetrieveError(F22)</f>
        <v/>
      </c>
      <c r="H22" s="50"/>
      <c r="N22" s="98">
        <v>14</v>
      </c>
      <c r="O22" s="264" t="s">
        <v>49</v>
      </c>
      <c r="P22" s="263" t="str">
        <v>6E</v>
      </c>
      <c r="Q22" s="263" t="str">
        <v>12E</v>
      </c>
      <c r="R22" s="261" t="str">
        <f t="shared" si="1"/>
        <v>EUR6E12E14Y</v>
      </c>
      <c r="S22" s="226" t="str">
        <v>EUR6E12E14Y=ICAP</v>
      </c>
      <c r="T22" s="342" t="s">
        <v>192</v>
      </c>
      <c r="U22" s="342" t="s">
        <v>192</v>
      </c>
      <c r="V22" s="342" t="e">
        <f>_xll.qlMidEquivalent(T22,U22)</f>
        <v>#NUM!</v>
      </c>
      <c r="W22" s="222" t="b">
        <f t="shared" si="2"/>
        <v>0</v>
      </c>
      <c r="X22" s="346">
        <v>11.905175592760342</v>
      </c>
      <c r="Y22" s="216"/>
      <c r="Z22" s="340">
        <v>11.773038312973629</v>
      </c>
      <c r="AA22" s="216"/>
      <c r="AB22" s="432">
        <v>11.905175592760342</v>
      </c>
      <c r="AC22" s="221" t="e">
        <f>_xll.qlSimpleQuoteSetValue(F22,ROUND(AB22/10000,6),Trigger)</f>
        <v>#N/A</v>
      </c>
      <c r="AD22" s="193"/>
      <c r="AE22" s="17"/>
      <c r="AF22" s="17"/>
      <c r="AG22" s="17"/>
      <c r="AH22" s="17"/>
    </row>
    <row r="23" spans="1:34" x14ac:dyDescent="0.2">
      <c r="A23" s="56"/>
      <c r="B23" s="55" t="s">
        <v>48</v>
      </c>
      <c r="C23" s="54" t="str">
        <f t="shared" si="3"/>
        <v>6E</v>
      </c>
      <c r="D23" s="53" t="str">
        <f t="shared" si="4"/>
        <v>12E</v>
      </c>
      <c r="E23" s="52" t="str">
        <f t="shared" si="0"/>
        <v>EUR6E12E15Y_Quote</v>
      </c>
      <c r="F23" s="52" t="str">
        <f>_xll.qlSimpleQuote(E23,,RateTickValue,Permanent,Trigger,ObjectOverwrite)</f>
        <v>EUR6E12E15Y_Quote#0002</v>
      </c>
      <c r="G23" s="51" t="str">
        <f>_xll.ohRangeRetrieveError(F23)</f>
        <v/>
      </c>
      <c r="H23" s="50"/>
      <c r="N23" s="98">
        <v>15</v>
      </c>
      <c r="O23" s="264" t="s">
        <v>48</v>
      </c>
      <c r="P23" s="263" t="str">
        <v>6E</v>
      </c>
      <c r="Q23" s="263" t="str">
        <v>12E</v>
      </c>
      <c r="R23" s="261" t="str">
        <f t="shared" si="1"/>
        <v>EUR6E12E15Y</v>
      </c>
      <c r="S23" s="226" t="str">
        <v>EUR6E12E15Y=ICAP</v>
      </c>
      <c r="T23" s="342">
        <v>11.5</v>
      </c>
      <c r="U23" s="342">
        <v>0</v>
      </c>
      <c r="V23" s="342">
        <f>_xll.qlMidEquivalent(T23,U23)</f>
        <v>11.5</v>
      </c>
      <c r="W23" s="222" t="b">
        <f t="shared" si="2"/>
        <v>1</v>
      </c>
      <c r="X23" s="346">
        <v>11.5</v>
      </c>
      <c r="Y23" s="216"/>
      <c r="Z23" s="340">
        <v>11.3</v>
      </c>
      <c r="AA23" s="216"/>
      <c r="AB23" s="432">
        <v>11.5</v>
      </c>
      <c r="AC23" s="221" t="e">
        <f>_xll.qlSimpleQuoteSetValue(F23,ROUND(AB23/10000,6),Trigger)</f>
        <v>#N/A</v>
      </c>
      <c r="AD23" s="193"/>
      <c r="AE23" s="17"/>
      <c r="AF23" s="17"/>
      <c r="AG23" s="17"/>
      <c r="AH23" s="17"/>
    </row>
    <row r="24" spans="1:34" x14ac:dyDescent="0.2">
      <c r="A24" s="56"/>
      <c r="B24" s="55" t="s">
        <v>47</v>
      </c>
      <c r="C24" s="54" t="str">
        <f t="shared" si="3"/>
        <v>6E</v>
      </c>
      <c r="D24" s="53" t="str">
        <f t="shared" si="4"/>
        <v>12E</v>
      </c>
      <c r="E24" s="52" t="str">
        <f t="shared" si="0"/>
        <v>EUR6E12E16Y_Quote</v>
      </c>
      <c r="F24" s="52" t="str">
        <f>_xll.qlSimpleQuote(E24,,RateTickValue,Permanent,Trigger,ObjectOverwrite)</f>
        <v>EUR6E12E16Y_Quote#0002</v>
      </c>
      <c r="G24" s="51" t="str">
        <f>_xll.ohRangeRetrieveError(F24)</f>
        <v/>
      </c>
      <c r="H24" s="50"/>
      <c r="N24" s="98">
        <v>16</v>
      </c>
      <c r="O24" s="264" t="s">
        <v>47</v>
      </c>
      <c r="P24" s="263" t="str">
        <v>6E</v>
      </c>
      <c r="Q24" s="263" t="str">
        <v>12E</v>
      </c>
      <c r="R24" s="261" t="str">
        <f t="shared" si="1"/>
        <v>EUR6E12E16Y</v>
      </c>
      <c r="S24" s="226" t="str">
        <v>EUR6E12E16Y=ICAP</v>
      </c>
      <c r="T24" s="342" t="s">
        <v>192</v>
      </c>
      <c r="U24" s="342" t="s">
        <v>192</v>
      </c>
      <c r="V24" s="342" t="e">
        <f>_xll.qlMidEquivalent(T24,U24)</f>
        <v>#NUM!</v>
      </c>
      <c r="W24" s="222" t="b">
        <f t="shared" si="2"/>
        <v>0</v>
      </c>
      <c r="X24" s="346">
        <v>11.123226183222538</v>
      </c>
      <c r="Y24" s="216"/>
      <c r="Z24" s="340">
        <v>10.895489364757154</v>
      </c>
      <c r="AA24" s="216"/>
      <c r="AB24" s="432">
        <v>11.123226183222538</v>
      </c>
      <c r="AC24" s="221" t="e">
        <f>_xll.qlSimpleQuoteSetValue(F24,ROUND(AB24/10000,6),Trigger)</f>
        <v>#N/A</v>
      </c>
      <c r="AD24" s="193"/>
      <c r="AE24" s="17"/>
      <c r="AF24" s="17"/>
      <c r="AG24" s="17"/>
      <c r="AH24" s="17"/>
    </row>
    <row r="25" spans="1:34" x14ac:dyDescent="0.2">
      <c r="A25" s="56"/>
      <c r="B25" s="55" t="s">
        <v>46</v>
      </c>
      <c r="C25" s="54" t="str">
        <f t="shared" si="3"/>
        <v>6E</v>
      </c>
      <c r="D25" s="53" t="str">
        <f t="shared" si="4"/>
        <v>12E</v>
      </c>
      <c r="E25" s="52" t="str">
        <f t="shared" si="0"/>
        <v>EUR6E12E17Y_Quote</v>
      </c>
      <c r="F25" s="52" t="str">
        <f>_xll.qlSimpleQuote(E25,,RateTickValue,Permanent,Trigger,ObjectOverwrite)</f>
        <v>EUR6E12E17Y_Quote#0002</v>
      </c>
      <c r="G25" s="51" t="str">
        <f>_xll.ohRangeRetrieveError(F25)</f>
        <v/>
      </c>
      <c r="H25" s="50"/>
      <c r="N25" s="98">
        <v>17</v>
      </c>
      <c r="O25" s="264" t="s">
        <v>46</v>
      </c>
      <c r="P25" s="263" t="str">
        <v>6E</v>
      </c>
      <c r="Q25" s="263" t="str">
        <v>12E</v>
      </c>
      <c r="R25" s="261" t="str">
        <f t="shared" si="1"/>
        <v>EUR6E12E17Y</v>
      </c>
      <c r="S25" s="226" t="str">
        <v>EUR6E12E17Y=ICAP</v>
      </c>
      <c r="T25" s="342" t="s">
        <v>192</v>
      </c>
      <c r="U25" s="342" t="s">
        <v>192</v>
      </c>
      <c r="V25" s="342" t="e">
        <f>_xll.qlMidEquivalent(T25,U25)</f>
        <v>#NUM!</v>
      </c>
      <c r="W25" s="222" t="b">
        <f t="shared" si="2"/>
        <v>0</v>
      </c>
      <c r="X25" s="346">
        <v>10.772235178141884</v>
      </c>
      <c r="Y25" s="216"/>
      <c r="Z25" s="340">
        <v>10.555508192778092</v>
      </c>
      <c r="AA25" s="216"/>
      <c r="AB25" s="432">
        <v>10.772235178141884</v>
      </c>
      <c r="AC25" s="221" t="e">
        <f>_xll.qlSimpleQuoteSetValue(F25,ROUND(AB25/10000,6),Trigger)</f>
        <v>#N/A</v>
      </c>
      <c r="AD25" s="193"/>
      <c r="AE25" s="17"/>
      <c r="AF25" s="17"/>
      <c r="AG25" s="17"/>
      <c r="AH25" s="17"/>
    </row>
    <row r="26" spans="1:34" x14ac:dyDescent="0.2">
      <c r="A26" s="56"/>
      <c r="B26" s="55" t="s">
        <v>45</v>
      </c>
      <c r="C26" s="54" t="str">
        <f t="shared" si="3"/>
        <v>6E</v>
      </c>
      <c r="D26" s="53" t="str">
        <f t="shared" si="4"/>
        <v>12E</v>
      </c>
      <c r="E26" s="52" t="str">
        <f t="shared" si="0"/>
        <v>EUR6E12E18Y_Quote</v>
      </c>
      <c r="F26" s="52" t="str">
        <f>_xll.qlSimpleQuote(E26,,RateTickValue,Permanent,Trigger,ObjectOverwrite)</f>
        <v>EUR6E12E18Y_Quote#0002</v>
      </c>
      <c r="G26" s="51" t="str">
        <f>_xll.ohRangeRetrieveError(F26)</f>
        <v/>
      </c>
      <c r="H26" s="50"/>
      <c r="N26" s="98">
        <v>18</v>
      </c>
      <c r="O26" s="264" t="s">
        <v>45</v>
      </c>
      <c r="P26" s="263" t="str">
        <v>6E</v>
      </c>
      <c r="Q26" s="263" t="str">
        <v>12E</v>
      </c>
      <c r="R26" s="261" t="str">
        <f t="shared" si="1"/>
        <v>EUR6E12E18Y</v>
      </c>
      <c r="S26" s="226" t="str">
        <v>EUR6E12E18Y=ICAP</v>
      </c>
      <c r="T26" s="342" t="s">
        <v>192</v>
      </c>
      <c r="U26" s="342" t="s">
        <v>192</v>
      </c>
      <c r="V26" s="342" t="e">
        <f>_xll.qlMidEquivalent(T26,U26)</f>
        <v>#NUM!</v>
      </c>
      <c r="W26" s="222" t="b">
        <f t="shared" si="2"/>
        <v>0</v>
      </c>
      <c r="X26" s="346">
        <v>10.449631081449958</v>
      </c>
      <c r="Y26" s="216"/>
      <c r="Z26" s="340">
        <v>10.267782338420453</v>
      </c>
      <c r="AA26" s="216"/>
      <c r="AB26" s="432">
        <v>10.449631081449958</v>
      </c>
      <c r="AC26" s="221" t="e">
        <f>_xll.qlSimpleQuoteSetValue(F26,ROUND(AB26/10000,6),Trigger)</f>
        <v>#N/A</v>
      </c>
      <c r="AD26" s="193"/>
      <c r="AE26" s="17"/>
      <c r="AF26" s="17"/>
      <c r="AG26" s="17"/>
      <c r="AH26" s="17"/>
    </row>
    <row r="27" spans="1:34" x14ac:dyDescent="0.2">
      <c r="A27" s="56"/>
      <c r="B27" s="55" t="s">
        <v>44</v>
      </c>
      <c r="C27" s="54" t="str">
        <f t="shared" si="3"/>
        <v>6E</v>
      </c>
      <c r="D27" s="53" t="str">
        <f t="shared" si="4"/>
        <v>12E</v>
      </c>
      <c r="E27" s="52" t="str">
        <f t="shared" si="0"/>
        <v>EUR6E12E19Y_Quote</v>
      </c>
      <c r="F27" s="52" t="str">
        <f>_xll.qlSimpleQuote(E27,,RateTickValue,Permanent,Trigger,ObjectOverwrite)</f>
        <v>EUR6E12E19Y_Quote#0002</v>
      </c>
      <c r="G27" s="51" t="str">
        <f>_xll.ohRangeRetrieveError(F27)</f>
        <v/>
      </c>
      <c r="H27" s="50"/>
      <c r="N27" s="98">
        <v>19</v>
      </c>
      <c r="O27" s="264" t="s">
        <v>44</v>
      </c>
      <c r="P27" s="263" t="str">
        <v>6E</v>
      </c>
      <c r="Q27" s="263" t="str">
        <v>12E</v>
      </c>
      <c r="R27" s="261" t="str">
        <f t="shared" si="1"/>
        <v>EUR6E12E19Y</v>
      </c>
      <c r="S27" s="226" t="str">
        <v>EUR6E12E19Y=ICAP</v>
      </c>
      <c r="T27" s="342" t="s">
        <v>192</v>
      </c>
      <c r="U27" s="342" t="s">
        <v>192</v>
      </c>
      <c r="V27" s="342" t="e">
        <f>_xll.qlMidEquivalent(T27,U27)</f>
        <v>#NUM!</v>
      </c>
      <c r="W27" s="222" t="b">
        <f t="shared" si="2"/>
        <v>0</v>
      </c>
      <c r="X27" s="346">
        <v>10.158017989838688</v>
      </c>
      <c r="Y27" s="216"/>
      <c r="Z27" s="340">
        <v>10.020037656041877</v>
      </c>
      <c r="AA27" s="216"/>
      <c r="AB27" s="432">
        <v>10.158017989838688</v>
      </c>
      <c r="AC27" s="221" t="e">
        <f>_xll.qlSimpleQuoteSetValue(F27,ROUND(AB27/10000,6),Trigger)</f>
        <v>#N/A</v>
      </c>
      <c r="AD27" s="193"/>
      <c r="AE27" s="17"/>
      <c r="AF27" s="17"/>
      <c r="AG27" s="17"/>
      <c r="AH27" s="17"/>
    </row>
    <row r="28" spans="1:34" x14ac:dyDescent="0.2">
      <c r="A28" s="56"/>
      <c r="B28" s="55" t="s">
        <v>43</v>
      </c>
      <c r="C28" s="54" t="str">
        <f t="shared" si="3"/>
        <v>6E</v>
      </c>
      <c r="D28" s="53" t="str">
        <f t="shared" si="4"/>
        <v>12E</v>
      </c>
      <c r="E28" s="52" t="str">
        <f t="shared" si="0"/>
        <v>EUR6E12E20Y_Quote</v>
      </c>
      <c r="F28" s="52" t="str">
        <f>_xll.qlSimpleQuote(E28,,RateTickValue,Permanent,Trigger,ObjectOverwrite)</f>
        <v>EUR6E12E20Y_Quote#0002</v>
      </c>
      <c r="G28" s="51" t="str">
        <f>_xll.ohRangeRetrieveError(F28)</f>
        <v/>
      </c>
      <c r="H28" s="50"/>
      <c r="N28" s="98">
        <v>20</v>
      </c>
      <c r="O28" s="264" t="s">
        <v>43</v>
      </c>
      <c r="P28" s="263" t="str">
        <v>6E</v>
      </c>
      <c r="Q28" s="263" t="str">
        <v>12E</v>
      </c>
      <c r="R28" s="261" t="str">
        <f t="shared" si="1"/>
        <v>EUR6E12E20Y</v>
      </c>
      <c r="S28" s="226" t="str">
        <v>EUR6E12E20Y=ICAP</v>
      </c>
      <c r="T28" s="342">
        <v>9.9</v>
      </c>
      <c r="U28" s="342">
        <v>0</v>
      </c>
      <c r="V28" s="342">
        <f>_xll.qlMidEquivalent(T28,U28)</f>
        <v>9.9</v>
      </c>
      <c r="W28" s="222" t="b">
        <f t="shared" si="2"/>
        <v>1</v>
      </c>
      <c r="X28" s="346">
        <v>9.9</v>
      </c>
      <c r="Y28" s="216"/>
      <c r="Z28" s="340">
        <v>9.8000000000000007</v>
      </c>
      <c r="AA28" s="216"/>
      <c r="AB28" s="432">
        <v>9.9</v>
      </c>
      <c r="AC28" s="221" t="e">
        <f>_xll.qlSimpleQuoteSetValue(F28,ROUND(AB28/10000,6),Trigger)</f>
        <v>#N/A</v>
      </c>
      <c r="AD28" s="193"/>
      <c r="AE28" s="17"/>
      <c r="AF28" s="17"/>
      <c r="AG28" s="17"/>
      <c r="AH28" s="17"/>
    </row>
    <row r="29" spans="1:34" x14ac:dyDescent="0.2">
      <c r="A29" s="56"/>
      <c r="B29" s="55" t="s">
        <v>42</v>
      </c>
      <c r="C29" s="54" t="str">
        <f t="shared" si="3"/>
        <v>6E</v>
      </c>
      <c r="D29" s="53" t="str">
        <f t="shared" si="4"/>
        <v>12E</v>
      </c>
      <c r="E29" s="52" t="str">
        <f t="shared" si="0"/>
        <v>EUR6E12E21Y_Quote</v>
      </c>
      <c r="F29" s="52" t="str">
        <f>_xll.qlSimpleQuote(E29,,RateTickValue,Permanent,Trigger,ObjectOverwrite)</f>
        <v>EUR6E12E21Y_Quote#0002</v>
      </c>
      <c r="G29" s="51" t="str">
        <f>_xll.ohRangeRetrieveError(F29)</f>
        <v/>
      </c>
      <c r="H29" s="50"/>
      <c r="N29" s="98">
        <v>21</v>
      </c>
      <c r="O29" s="264" t="s">
        <v>42</v>
      </c>
      <c r="P29" s="263" t="str">
        <v>6E</v>
      </c>
      <c r="Q29" s="263" t="str">
        <v>12E</v>
      </c>
      <c r="R29" s="261" t="str">
        <f t="shared" si="1"/>
        <v>EUR6E12E21Y</v>
      </c>
      <c r="S29" s="226" t="str">
        <v>EUR6E12E21Y=ICAP</v>
      </c>
      <c r="T29" s="342" t="s">
        <v>192</v>
      </c>
      <c r="U29" s="342" t="s">
        <v>192</v>
      </c>
      <c r="V29" s="342" t="e">
        <f>_xll.qlMidEquivalent(T29,U29)</f>
        <v>#NUM!</v>
      </c>
      <c r="W29" s="222" t="b">
        <f t="shared" si="2"/>
        <v>0</v>
      </c>
      <c r="X29" s="346">
        <v>9.6765413689329165</v>
      </c>
      <c r="Y29" s="216"/>
      <c r="Z29" s="340">
        <v>9.5971086485135952</v>
      </c>
      <c r="AA29" s="216"/>
      <c r="AB29" s="432">
        <v>9.6765413689329165</v>
      </c>
      <c r="AC29" s="221" t="e">
        <f>_xll.qlSimpleQuoteSetValue(F29,ROUND(AB29/10000,6),Trigger)</f>
        <v>#N/A</v>
      </c>
      <c r="AD29" s="193"/>
      <c r="AE29" s="17"/>
      <c r="AF29" s="17"/>
      <c r="AG29" s="17"/>
      <c r="AH29" s="17"/>
    </row>
    <row r="30" spans="1:34" x14ac:dyDescent="0.2">
      <c r="A30" s="56"/>
      <c r="B30" s="55" t="s">
        <v>41</v>
      </c>
      <c r="C30" s="54" t="str">
        <f t="shared" si="3"/>
        <v>6E</v>
      </c>
      <c r="D30" s="53" t="str">
        <f t="shared" si="4"/>
        <v>12E</v>
      </c>
      <c r="E30" s="52" t="str">
        <f t="shared" si="0"/>
        <v>EUR6E12E22Y_Quote</v>
      </c>
      <c r="F30" s="52" t="str">
        <f>_xll.qlSimpleQuote(E30,,RateTickValue,Permanent,Trigger,ObjectOverwrite)</f>
        <v>EUR6E12E22Y_Quote#0002</v>
      </c>
      <c r="G30" s="51" t="str">
        <f>_xll.ohRangeRetrieveError(F30)</f>
        <v/>
      </c>
      <c r="H30" s="50"/>
      <c r="N30" s="98">
        <v>22</v>
      </c>
      <c r="O30" s="264" t="s">
        <v>41</v>
      </c>
      <c r="P30" s="263" t="str">
        <v>6E</v>
      </c>
      <c r="Q30" s="263" t="str">
        <v>12E</v>
      </c>
      <c r="R30" s="261" t="str">
        <f t="shared" si="1"/>
        <v>EUR6E12E22Y</v>
      </c>
      <c r="S30" s="226" t="str">
        <v>EUR6E12E22Y=ICAP</v>
      </c>
      <c r="T30" s="342" t="s">
        <v>192</v>
      </c>
      <c r="U30" s="342" t="s">
        <v>192</v>
      </c>
      <c r="V30" s="342" t="e">
        <f>_xll.qlMidEquivalent(T30,U30)</f>
        <v>#NUM!</v>
      </c>
      <c r="W30" s="222" t="b">
        <f t="shared" si="2"/>
        <v>0</v>
      </c>
      <c r="X30" s="346">
        <v>9.4820469948648576</v>
      </c>
      <c r="Y30" s="216"/>
      <c r="Z30" s="340">
        <v>9.4076565752459604</v>
      </c>
      <c r="AA30" s="216"/>
      <c r="AB30" s="432">
        <v>9.4820469948648576</v>
      </c>
      <c r="AC30" s="221" t="e">
        <f>_xll.qlSimpleQuoteSetValue(F30,ROUND(AB30/10000,6),Trigger)</f>
        <v>#N/A</v>
      </c>
      <c r="AD30" s="193"/>
      <c r="AE30" s="17"/>
      <c r="AF30" s="17"/>
      <c r="AG30" s="17"/>
      <c r="AH30" s="17"/>
    </row>
    <row r="31" spans="1:34" x14ac:dyDescent="0.2">
      <c r="A31" s="56"/>
      <c r="B31" s="55" t="s">
        <v>40</v>
      </c>
      <c r="C31" s="54" t="str">
        <f t="shared" si="3"/>
        <v>6E</v>
      </c>
      <c r="D31" s="53" t="str">
        <f t="shared" si="4"/>
        <v>12E</v>
      </c>
      <c r="E31" s="52" t="str">
        <f t="shared" si="0"/>
        <v>EUR6E12E23Y_Quote</v>
      </c>
      <c r="F31" s="52" t="str">
        <f>_xll.qlSimpleQuote(E31,,RateTickValue,Permanent,Trigger,ObjectOverwrite)</f>
        <v>EUR6E12E23Y_Quote#0002</v>
      </c>
      <c r="G31" s="51" t="str">
        <f>_xll.ohRangeRetrieveError(F31)</f>
        <v/>
      </c>
      <c r="H31" s="50"/>
      <c r="N31" s="98">
        <v>23</v>
      </c>
      <c r="O31" s="264" t="s">
        <v>40</v>
      </c>
      <c r="P31" s="263" t="str">
        <v>6E</v>
      </c>
      <c r="Q31" s="263" t="str">
        <v>12E</v>
      </c>
      <c r="R31" s="261" t="str">
        <f t="shared" si="1"/>
        <v>EUR6E12E23Y</v>
      </c>
      <c r="S31" s="226" t="str">
        <v>EUR6E12E23Y=ICAP</v>
      </c>
      <c r="T31" s="342" t="s">
        <v>192</v>
      </c>
      <c r="U31" s="342" t="s">
        <v>192</v>
      </c>
      <c r="V31" s="342" t="e">
        <f>_xll.qlMidEquivalent(T31,U31)</f>
        <v>#NUM!</v>
      </c>
      <c r="W31" s="222" t="b">
        <f t="shared" si="2"/>
        <v>0</v>
      </c>
      <c r="X31" s="346">
        <v>9.3092819363303398</v>
      </c>
      <c r="Y31" s="216"/>
      <c r="Z31" s="340">
        <v>9.2296501777215276</v>
      </c>
      <c r="AA31" s="216"/>
      <c r="AB31" s="432">
        <v>9.3092819363303398</v>
      </c>
      <c r="AC31" s="221" t="e">
        <f>_xll.qlSimpleQuoteSetValue(F31,ROUND(AB31/10000,6),Trigger)</f>
        <v>#N/A</v>
      </c>
      <c r="AD31" s="193"/>
      <c r="AE31" s="17"/>
      <c r="AF31" s="17"/>
      <c r="AG31" s="17"/>
      <c r="AH31" s="17"/>
    </row>
    <row r="32" spans="1:34" x14ac:dyDescent="0.2">
      <c r="A32" s="56"/>
      <c r="B32" s="55" t="s">
        <v>39</v>
      </c>
      <c r="C32" s="54" t="str">
        <f t="shared" si="3"/>
        <v>6E</v>
      </c>
      <c r="D32" s="53" t="str">
        <f t="shared" si="4"/>
        <v>12E</v>
      </c>
      <c r="E32" s="52" t="str">
        <f t="shared" si="0"/>
        <v>EUR6E12E24Y_Quote</v>
      </c>
      <c r="F32" s="52" t="str">
        <f>_xll.qlSimpleQuote(E32,,RateTickValue,Permanent,Trigger,ObjectOverwrite)</f>
        <v>EUR6E12E24Y_Quote#0002</v>
      </c>
      <c r="G32" s="51" t="str">
        <f>_xll.ohRangeRetrieveError(F32)</f>
        <v/>
      </c>
      <c r="H32" s="50"/>
      <c r="N32" s="98">
        <v>24</v>
      </c>
      <c r="O32" s="264" t="s">
        <v>39</v>
      </c>
      <c r="P32" s="263" t="str">
        <v>6E</v>
      </c>
      <c r="Q32" s="263" t="str">
        <v>12E</v>
      </c>
      <c r="R32" s="261" t="str">
        <f t="shared" si="1"/>
        <v>EUR6E12E24Y</v>
      </c>
      <c r="S32" s="226" t="str">
        <v>EUR6E12E24Y=ICAP</v>
      </c>
      <c r="T32" s="342" t="s">
        <v>192</v>
      </c>
      <c r="U32" s="342" t="s">
        <v>192</v>
      </c>
      <c r="V32" s="342" t="e">
        <f>_xll.qlMidEquivalent(T32,U32)</f>
        <v>#NUM!</v>
      </c>
      <c r="W32" s="222" t="b">
        <f t="shared" si="2"/>
        <v>0</v>
      </c>
      <c r="X32" s="346">
        <v>9.1510112518638813</v>
      </c>
      <c r="Y32" s="216"/>
      <c r="Z32" s="340">
        <v>9.0610958534647299</v>
      </c>
      <c r="AA32" s="216"/>
      <c r="AB32" s="432">
        <v>9.1510112518638813</v>
      </c>
      <c r="AC32" s="221" t="e">
        <f>_xll.qlSimpleQuoteSetValue(F32,ROUND(AB32/10000,6),Trigger)</f>
        <v>#N/A</v>
      </c>
      <c r="AD32" s="193"/>
      <c r="AE32" s="17"/>
      <c r="AF32" s="17"/>
      <c r="AG32" s="17"/>
      <c r="AH32" s="17"/>
    </row>
    <row r="33" spans="1:34" x14ac:dyDescent="0.2">
      <c r="A33" s="56"/>
      <c r="B33" s="55" t="s">
        <v>38</v>
      </c>
      <c r="C33" s="54" t="str">
        <f t="shared" si="3"/>
        <v>6E</v>
      </c>
      <c r="D33" s="53" t="str">
        <f t="shared" si="4"/>
        <v>12E</v>
      </c>
      <c r="E33" s="52" t="str">
        <f t="shared" si="0"/>
        <v>EUR6E12E25Y_Quote</v>
      </c>
      <c r="F33" s="52" t="str">
        <f>_xll.qlSimpleQuote(E33,,RateTickValue,Permanent,Trigger,ObjectOverwrite)</f>
        <v>EUR6E12E25Y_Quote#0002</v>
      </c>
      <c r="G33" s="51" t="str">
        <f>_xll.ohRangeRetrieveError(F33)</f>
        <v/>
      </c>
      <c r="H33" s="50"/>
      <c r="N33" s="98">
        <v>25</v>
      </c>
      <c r="O33" s="264" t="s">
        <v>38</v>
      </c>
      <c r="P33" s="263" t="str">
        <v>6E</v>
      </c>
      <c r="Q33" s="263" t="str">
        <v>12E</v>
      </c>
      <c r="R33" s="261" t="str">
        <f t="shared" si="1"/>
        <v>EUR6E12E25Y</v>
      </c>
      <c r="S33" s="226" t="str">
        <v>EUR6E12E25Y=ICAP</v>
      </c>
      <c r="T33" s="342">
        <v>9</v>
      </c>
      <c r="U33" s="342">
        <v>0</v>
      </c>
      <c r="V33" s="342">
        <f>_xll.qlMidEquivalent(T33,U33)</f>
        <v>9</v>
      </c>
      <c r="W33" s="222" t="b">
        <f t="shared" si="2"/>
        <v>1</v>
      </c>
      <c r="X33" s="346">
        <v>9</v>
      </c>
      <c r="Y33" s="216"/>
      <c r="Z33" s="340">
        <v>8.9</v>
      </c>
      <c r="AA33" s="216"/>
      <c r="AB33" s="432">
        <v>9</v>
      </c>
      <c r="AC33" s="221" t="e">
        <f>_xll.qlSimpleQuoteSetValue(F33,ROUND(AB33/10000,6),Trigger)</f>
        <v>#N/A</v>
      </c>
      <c r="AD33" s="193"/>
      <c r="AE33" s="17"/>
      <c r="AF33" s="17"/>
      <c r="AG33" s="17"/>
      <c r="AH33" s="17"/>
    </row>
    <row r="34" spans="1:34" x14ac:dyDescent="0.2">
      <c r="A34" s="56"/>
      <c r="B34" s="55" t="s">
        <v>37</v>
      </c>
      <c r="C34" s="54" t="str">
        <f t="shared" si="3"/>
        <v>6E</v>
      </c>
      <c r="D34" s="53" t="str">
        <f t="shared" si="4"/>
        <v>12E</v>
      </c>
      <c r="E34" s="52" t="str">
        <f t="shared" si="0"/>
        <v>EUR6E12E26Y_Quote</v>
      </c>
      <c r="F34" s="52" t="str">
        <f>_xll.qlSimpleQuote(E34,,RateTickValue,Permanent,Trigger,ObjectOverwrite)</f>
        <v>EUR6E12E26Y_Quote#0002</v>
      </c>
      <c r="G34" s="51" t="str">
        <f>_xll.ohRangeRetrieveError(F34)</f>
        <v/>
      </c>
      <c r="H34" s="50"/>
      <c r="N34" s="98">
        <v>26</v>
      </c>
      <c r="O34" s="264" t="s">
        <v>37</v>
      </c>
      <c r="P34" s="263" t="str">
        <v>6E</v>
      </c>
      <c r="Q34" s="263" t="str">
        <v>12E</v>
      </c>
      <c r="R34" s="261" t="str">
        <f t="shared" si="1"/>
        <v>EUR6E12E26Y</v>
      </c>
      <c r="S34" s="226" t="str">
        <v>EUR6E12E26Y=ICAP</v>
      </c>
      <c r="T34" s="342" t="s">
        <v>192</v>
      </c>
      <c r="U34" s="342" t="s">
        <v>192</v>
      </c>
      <c r="V34" s="342" t="e">
        <f>_xll.qlMidEquivalent(T34,U34)</f>
        <v>#NUM!</v>
      </c>
      <c r="W34" s="222" t="b">
        <f t="shared" si="2"/>
        <v>0</v>
      </c>
      <c r="X34" s="346">
        <v>8.8506083410457936</v>
      </c>
      <c r="Y34" s="216"/>
      <c r="Z34" s="340">
        <v>8.7448760411884692</v>
      </c>
      <c r="AA34" s="216"/>
      <c r="AB34" s="432">
        <v>8.8506083410457936</v>
      </c>
      <c r="AC34" s="221" t="e">
        <f>_xll.qlSimpleQuoteSetValue(F34,ROUND(AB34/10000,6),Trigger)</f>
        <v>#N/A</v>
      </c>
      <c r="AD34" s="193"/>
      <c r="AE34" s="17"/>
      <c r="AF34" s="17"/>
      <c r="AG34" s="17"/>
      <c r="AH34" s="17"/>
    </row>
    <row r="35" spans="1:34" x14ac:dyDescent="0.2">
      <c r="A35" s="56"/>
      <c r="B35" s="55" t="s">
        <v>36</v>
      </c>
      <c r="C35" s="54" t="str">
        <f t="shared" si="3"/>
        <v>6E</v>
      </c>
      <c r="D35" s="53" t="str">
        <f t="shared" si="4"/>
        <v>12E</v>
      </c>
      <c r="E35" s="52" t="str">
        <f t="shared" si="0"/>
        <v>EUR6E12E27Y_Quote</v>
      </c>
      <c r="F35" s="52" t="str">
        <f>_xll.qlSimpleQuote(E35,,RateTickValue,Permanent,Trigger,ObjectOverwrite)</f>
        <v>EUR6E12E27Y_Quote#0002</v>
      </c>
      <c r="G35" s="51" t="str">
        <f>_xll.ohRangeRetrieveError(F35)</f>
        <v/>
      </c>
      <c r="H35" s="50"/>
      <c r="N35" s="98">
        <v>27</v>
      </c>
      <c r="O35" s="264" t="s">
        <v>36</v>
      </c>
      <c r="P35" s="263" t="str">
        <v>6E</v>
      </c>
      <c r="Q35" s="263" t="str">
        <v>12E</v>
      </c>
      <c r="R35" s="261" t="str">
        <f t="shared" si="1"/>
        <v>EUR6E12E27Y</v>
      </c>
      <c r="S35" s="226" t="str">
        <v>EUR6E12E27Y=ICAP</v>
      </c>
      <c r="T35" s="342" t="s">
        <v>192</v>
      </c>
      <c r="U35" s="342" t="s">
        <v>192</v>
      </c>
      <c r="V35" s="342" t="e">
        <f>_xll.qlMidEquivalent(T35,U35)</f>
        <v>#NUM!</v>
      </c>
      <c r="W35" s="222" t="b">
        <f t="shared" si="2"/>
        <v>0</v>
      </c>
      <c r="X35" s="346">
        <v>8.7035768423986859</v>
      </c>
      <c r="Y35" s="216"/>
      <c r="Z35" s="340">
        <v>8.5962655062380708</v>
      </c>
      <c r="AA35" s="216"/>
      <c r="AB35" s="432">
        <v>8.7035768423986859</v>
      </c>
      <c r="AC35" s="221" t="e">
        <f>_xll.qlSimpleQuoteSetValue(F35,ROUND(AB35/10000,6),Trigger)</f>
        <v>#N/A</v>
      </c>
      <c r="AD35" s="193"/>
      <c r="AE35" s="17"/>
      <c r="AF35" s="17"/>
      <c r="AG35" s="17"/>
      <c r="AH35" s="17"/>
    </row>
    <row r="36" spans="1:34" x14ac:dyDescent="0.2">
      <c r="A36" s="56"/>
      <c r="B36" s="55" t="s">
        <v>35</v>
      </c>
      <c r="C36" s="54" t="str">
        <f t="shared" si="3"/>
        <v>6E</v>
      </c>
      <c r="D36" s="53" t="str">
        <f t="shared" si="4"/>
        <v>12E</v>
      </c>
      <c r="E36" s="52" t="str">
        <f t="shared" si="0"/>
        <v>EUR6E12E28Y_Quote</v>
      </c>
      <c r="F36" s="52" t="str">
        <f>_xll.qlSimpleQuote(E36,,RateTickValue,Permanent,Trigger,ObjectOverwrite)</f>
        <v>EUR6E12E28Y_Quote#0002</v>
      </c>
      <c r="G36" s="51" t="str">
        <f>_xll.ohRangeRetrieveError(F36)</f>
        <v/>
      </c>
      <c r="H36" s="50"/>
      <c r="N36" s="98">
        <v>28</v>
      </c>
      <c r="O36" s="264" t="s">
        <v>35</v>
      </c>
      <c r="P36" s="263" t="str">
        <v>6E</v>
      </c>
      <c r="Q36" s="263" t="str">
        <v>12E</v>
      </c>
      <c r="R36" s="261" t="str">
        <f t="shared" si="1"/>
        <v>EUR6E12E28Y</v>
      </c>
      <c r="S36" s="226" t="str">
        <v>EUR6E12E28Y=ICAP</v>
      </c>
      <c r="T36" s="342" t="s">
        <v>192</v>
      </c>
      <c r="U36" s="342" t="s">
        <v>192</v>
      </c>
      <c r="V36" s="342" t="e">
        <f>_xll.qlMidEquivalent(T36,U36)</f>
        <v>#NUM!</v>
      </c>
      <c r="W36" s="222" t="b">
        <f t="shared" si="2"/>
        <v>0</v>
      </c>
      <c r="X36" s="346">
        <v>8.5612411732286819</v>
      </c>
      <c r="Y36" s="216"/>
      <c r="Z36" s="340">
        <v>8.4552169506934369</v>
      </c>
      <c r="AA36" s="216"/>
      <c r="AB36" s="432">
        <v>8.5612411732286819</v>
      </c>
      <c r="AC36" s="221" t="e">
        <f>_xll.qlSimpleQuoteSetValue(F36,ROUND(AB36/10000,6),Trigger)</f>
        <v>#N/A</v>
      </c>
      <c r="AD36" s="193"/>
      <c r="AE36" s="17"/>
      <c r="AF36" s="17"/>
      <c r="AG36" s="17"/>
      <c r="AH36" s="17"/>
    </row>
    <row r="37" spans="1:34" x14ac:dyDescent="0.2">
      <c r="A37" s="56"/>
      <c r="B37" s="55" t="s">
        <v>34</v>
      </c>
      <c r="C37" s="54" t="str">
        <f t="shared" si="3"/>
        <v>6E</v>
      </c>
      <c r="D37" s="53" t="str">
        <f t="shared" si="4"/>
        <v>12E</v>
      </c>
      <c r="E37" s="52" t="str">
        <f t="shared" si="0"/>
        <v>EUR6E12E29Y_Quote</v>
      </c>
      <c r="F37" s="52" t="str">
        <f>_xll.qlSimpleQuote(E37,,RateTickValue,Permanent,Trigger,ObjectOverwrite)</f>
        <v>EUR6E12E29Y_Quote#0002</v>
      </c>
      <c r="G37" s="51" t="str">
        <f>_xll.ohRangeRetrieveError(F37)</f>
        <v/>
      </c>
      <c r="H37" s="50"/>
      <c r="N37" s="98">
        <v>29</v>
      </c>
      <c r="O37" s="264" t="s">
        <v>34</v>
      </c>
      <c r="P37" s="263" t="str">
        <v>6E</v>
      </c>
      <c r="Q37" s="263" t="str">
        <v>12E</v>
      </c>
      <c r="R37" s="261" t="str">
        <f t="shared" si="1"/>
        <v>EUR6E12E29Y</v>
      </c>
      <c r="S37" s="226" t="str">
        <v>EUR6E12E29Y=ICAP</v>
      </c>
      <c r="T37" s="342" t="s">
        <v>192</v>
      </c>
      <c r="U37" s="342" t="s">
        <v>192</v>
      </c>
      <c r="V37" s="342" t="e">
        <f>_xll.qlMidEquivalent(T37,U37)</f>
        <v>#NUM!</v>
      </c>
      <c r="W37" s="222" t="b">
        <f t="shared" si="2"/>
        <v>0</v>
      </c>
      <c r="X37" s="346">
        <v>8.4259370027057852</v>
      </c>
      <c r="Y37" s="216"/>
      <c r="Z37" s="340">
        <v>8.3227789300992026</v>
      </c>
      <c r="AA37" s="216"/>
      <c r="AB37" s="432">
        <v>8.4259370027057852</v>
      </c>
      <c r="AC37" s="221" t="e">
        <f>_xll.qlSimpleQuoteSetValue(F37,ROUND(AB37/10000,6),Trigger)</f>
        <v>#N/A</v>
      </c>
      <c r="AD37" s="193"/>
      <c r="AE37" s="17"/>
      <c r="AF37" s="17"/>
      <c r="AG37" s="17"/>
      <c r="AH37" s="17"/>
    </row>
    <row r="38" spans="1:34" x14ac:dyDescent="0.2">
      <c r="A38" s="56"/>
      <c r="B38" s="55" t="s">
        <v>33</v>
      </c>
      <c r="C38" s="54" t="str">
        <f t="shared" si="3"/>
        <v>6E</v>
      </c>
      <c r="D38" s="53" t="str">
        <f t="shared" si="4"/>
        <v>12E</v>
      </c>
      <c r="E38" s="52" t="str">
        <f t="shared" si="0"/>
        <v>EUR6E12E30Y_Quote</v>
      </c>
      <c r="F38" s="52" t="str">
        <f>_xll.qlSimpleQuote(E38,,RateTickValue,Permanent,Trigger,ObjectOverwrite)</f>
        <v>EUR6E12E30Y_Quote#0002</v>
      </c>
      <c r="G38" s="51" t="str">
        <f>_xll.ohRangeRetrieveError(F38)</f>
        <v/>
      </c>
      <c r="H38" s="50"/>
      <c r="N38" s="98">
        <v>30</v>
      </c>
      <c r="O38" s="264" t="s">
        <v>33</v>
      </c>
      <c r="P38" s="263" t="str">
        <v>6E</v>
      </c>
      <c r="Q38" s="263" t="str">
        <v>12E</v>
      </c>
      <c r="R38" s="261" t="str">
        <f t="shared" si="1"/>
        <v>EUR6E12E30Y</v>
      </c>
      <c r="S38" s="226" t="str">
        <v>EUR6E12E30Y=ICAP</v>
      </c>
      <c r="T38" s="342">
        <v>8.3000000000000007</v>
      </c>
      <c r="U38" s="342">
        <v>0</v>
      </c>
      <c r="V38" s="342">
        <f>_xll.qlMidEquivalent(T38,U38)</f>
        <v>8.3000000000000007</v>
      </c>
      <c r="W38" s="222" t="b">
        <f t="shared" si="2"/>
        <v>1</v>
      </c>
      <c r="X38" s="346">
        <v>8.3000000000000007</v>
      </c>
      <c r="Y38" s="344">
        <f>X28-X38</f>
        <v>1.5999999999999996</v>
      </c>
      <c r="Z38" s="340">
        <v>8.1999999999999993</v>
      </c>
      <c r="AA38" s="216"/>
      <c r="AB38" s="432">
        <v>8.3000000000000007</v>
      </c>
      <c r="AC38" s="221" t="e">
        <f>_xll.qlSimpleQuoteSetValue(F38,ROUND(AB38/10000,6),Trigger)</f>
        <v>#N/A</v>
      </c>
      <c r="AD38" s="193"/>
      <c r="AE38" s="17"/>
      <c r="AF38" s="17"/>
      <c r="AG38" s="17"/>
      <c r="AH38" s="17"/>
    </row>
    <row r="39" spans="1:34" x14ac:dyDescent="0.2">
      <c r="A39" s="56"/>
      <c r="B39" s="55" t="s">
        <v>32</v>
      </c>
      <c r="C39" s="54" t="str">
        <f t="shared" si="3"/>
        <v>6E</v>
      </c>
      <c r="D39" s="53" t="str">
        <f t="shared" si="4"/>
        <v>12E</v>
      </c>
      <c r="E39" s="52" t="str">
        <f t="shared" si="0"/>
        <v>EUR6E12E35Y_Quote</v>
      </c>
      <c r="F39" s="52" t="str">
        <f>_xll.qlSimpleQuote(E39,,RateTickValue,Permanent,Trigger,ObjectOverwrite)</f>
        <v>EUR6E12E35Y_Quote#0002</v>
      </c>
      <c r="G39" s="51" t="str">
        <f>_xll.ohRangeRetrieveError(F39)</f>
        <v/>
      </c>
      <c r="H39" s="50"/>
      <c r="N39" s="98">
        <v>35</v>
      </c>
      <c r="O39" s="264" t="s">
        <v>32</v>
      </c>
      <c r="P39" s="263" t="str">
        <v>6E</v>
      </c>
      <c r="Q39" s="263" t="str">
        <v>12E</v>
      </c>
      <c r="R39" s="261" t="str">
        <f t="shared" si="1"/>
        <v>EUR6E12E35Y</v>
      </c>
      <c r="S39" s="226" t="str">
        <v>EUR6E12E35Y=ICAP</v>
      </c>
      <c r="T39" s="342" t="s">
        <v>192</v>
      </c>
      <c r="U39" s="342" t="s">
        <v>192</v>
      </c>
      <c r="V39" s="342" t="e">
        <f>_xll.qlMidEquivalent(T39,U39)</f>
        <v>#NUM!</v>
      </c>
      <c r="W39" s="222" t="b">
        <f t="shared" si="2"/>
        <v>0</v>
      </c>
      <c r="X39" s="345">
        <f>X38</f>
        <v>8.3000000000000007</v>
      </c>
      <c r="Y39" s="216"/>
      <c r="Z39" s="340">
        <v>8.1999999999999993</v>
      </c>
      <c r="AA39" s="216"/>
      <c r="AB39" s="432">
        <v>8.3000000000000007</v>
      </c>
      <c r="AC39" s="221" t="e">
        <f>_xll.qlSimpleQuoteSetValue(F39,ROUND(AB39/10000,6),Trigger)</f>
        <v>#N/A</v>
      </c>
      <c r="AD39" s="193"/>
      <c r="AE39" s="17"/>
      <c r="AF39" s="17"/>
      <c r="AG39" s="17"/>
      <c r="AH39" s="17"/>
    </row>
    <row r="40" spans="1:34" x14ac:dyDescent="0.2">
      <c r="A40" s="56"/>
      <c r="B40" s="55" t="s">
        <v>31</v>
      </c>
      <c r="C40" s="54" t="str">
        <f t="shared" si="3"/>
        <v>6E</v>
      </c>
      <c r="D40" s="53" t="str">
        <f t="shared" si="4"/>
        <v>12E</v>
      </c>
      <c r="E40" s="52" t="str">
        <f t="shared" si="0"/>
        <v>EUR6E12E40Y_Quote</v>
      </c>
      <c r="F40" s="52" t="str">
        <f>_xll.qlSimpleQuote(E40,,RateTickValue,Permanent,Trigger,ObjectOverwrite)</f>
        <v>EUR6E12E40Y_Quote#0002</v>
      </c>
      <c r="G40" s="51" t="str">
        <f>_xll.ohRangeRetrieveError(F40)</f>
        <v/>
      </c>
      <c r="H40" s="50"/>
      <c r="N40" s="98">
        <v>40</v>
      </c>
      <c r="O40" s="264" t="s">
        <v>31</v>
      </c>
      <c r="P40" s="263" t="str">
        <v>6E</v>
      </c>
      <c r="Q40" s="263" t="str">
        <v>12E</v>
      </c>
      <c r="R40" s="261" t="str">
        <f t="shared" si="1"/>
        <v>EUR6E12E40Y</v>
      </c>
      <c r="S40" s="226" t="str">
        <v>EUR6E12E40Y=ICAP</v>
      </c>
      <c r="T40" s="342">
        <v>7.5</v>
      </c>
      <c r="U40" s="342">
        <v>0</v>
      </c>
      <c r="V40" s="342">
        <f>_xll.qlMidEquivalent(T40,U40)</f>
        <v>7.5</v>
      </c>
      <c r="W40" s="222" t="b">
        <f t="shared" si="2"/>
        <v>1</v>
      </c>
      <c r="X40" s="345">
        <f>X39</f>
        <v>8.3000000000000007</v>
      </c>
      <c r="Y40" s="216"/>
      <c r="Z40" s="340">
        <v>8.1999999999999993</v>
      </c>
      <c r="AA40" s="216"/>
      <c r="AB40" s="432">
        <v>8.3000000000000007</v>
      </c>
      <c r="AC40" s="221" t="e">
        <f>_xll.qlSimpleQuoteSetValue(F40,ROUND(AB40/10000,6),Trigger)</f>
        <v>#N/A</v>
      </c>
      <c r="AD40" s="193"/>
      <c r="AE40" s="17"/>
      <c r="AF40" s="17"/>
      <c r="AG40" s="17"/>
      <c r="AH40" s="17"/>
    </row>
    <row r="41" spans="1:34" x14ac:dyDescent="0.2">
      <c r="A41" s="56"/>
      <c r="B41" s="55" t="s">
        <v>30</v>
      </c>
      <c r="C41" s="54" t="str">
        <f t="shared" si="3"/>
        <v>6E</v>
      </c>
      <c r="D41" s="53" t="str">
        <f t="shared" si="4"/>
        <v>12E</v>
      </c>
      <c r="E41" s="52" t="str">
        <f t="shared" si="0"/>
        <v>EUR6E12E50Y_Quote</v>
      </c>
      <c r="F41" s="52" t="str">
        <f>_xll.qlSimpleQuote(E41,,RateTickValue,Permanent,Trigger,ObjectOverwrite)</f>
        <v>EUR6E12E50Y_Quote#0002</v>
      </c>
      <c r="G41" s="51" t="str">
        <f>_xll.ohRangeRetrieveError(F41)</f>
        <v/>
      </c>
      <c r="H41" s="50"/>
      <c r="N41" s="98">
        <v>50</v>
      </c>
      <c r="O41" s="264" t="s">
        <v>30</v>
      </c>
      <c r="P41" s="263" t="str">
        <v>6E</v>
      </c>
      <c r="Q41" s="263" t="str">
        <v>12E</v>
      </c>
      <c r="R41" s="261" t="str">
        <f t="shared" si="1"/>
        <v>EUR6E12E50Y</v>
      </c>
      <c r="S41" s="226" t="str">
        <v>EUR6E12E50Y=ICAP</v>
      </c>
      <c r="T41" s="342">
        <v>7</v>
      </c>
      <c r="U41" s="342">
        <v>0</v>
      </c>
      <c r="V41" s="342">
        <f>_xll.qlMidEquivalent(T41,U41)</f>
        <v>7</v>
      </c>
      <c r="W41" s="222" t="b">
        <f t="shared" si="2"/>
        <v>1</v>
      </c>
      <c r="X41" s="345">
        <f>X40</f>
        <v>8.3000000000000007</v>
      </c>
      <c r="Y41" s="216"/>
      <c r="Z41" s="340">
        <v>8.1999999999999993</v>
      </c>
      <c r="AA41" s="216"/>
      <c r="AB41" s="432">
        <v>8.3000000000000007</v>
      </c>
      <c r="AC41" s="221" t="e">
        <f>_xll.qlSimpleQuoteSetValue(F41,ROUND(AB41/10000,6),Trigger)</f>
        <v>#N/A</v>
      </c>
      <c r="AD41" s="193"/>
      <c r="AE41" s="17"/>
      <c r="AF41" s="17"/>
      <c r="AG41" s="17"/>
      <c r="AH41" s="17"/>
    </row>
    <row r="42" spans="1:34" x14ac:dyDescent="0.2">
      <c r="A42" s="56"/>
      <c r="B42" s="55" t="s">
        <v>29</v>
      </c>
      <c r="C42" s="54" t="str">
        <f t="shared" si="3"/>
        <v>6E</v>
      </c>
      <c r="D42" s="53" t="str">
        <f t="shared" si="4"/>
        <v>12E</v>
      </c>
      <c r="E42" s="52" t="str">
        <f t="shared" si="0"/>
        <v>EUR6E12E60Y_Quote</v>
      </c>
      <c r="F42" s="52" t="str">
        <f>_xll.qlSimpleQuote(E42,,RateTickValue,Permanent,Trigger,ObjectOverwrite)</f>
        <v>EUR6E12E60Y_Quote#0002</v>
      </c>
      <c r="G42" s="51" t="str">
        <f>_xll.ohRangeRetrieveError(F42)</f>
        <v/>
      </c>
      <c r="H42" s="50"/>
      <c r="N42" s="98">
        <v>60</v>
      </c>
      <c r="O42" s="264" t="s">
        <v>29</v>
      </c>
      <c r="P42" s="263" t="str">
        <v>6E</v>
      </c>
      <c r="Q42" s="263" t="str">
        <v>12E</v>
      </c>
      <c r="R42" s="261" t="str">
        <f t="shared" si="1"/>
        <v>EUR6E12E60Y</v>
      </c>
      <c r="S42" s="226" t="str">
        <v>EUR6E12E60Y=ICAP</v>
      </c>
      <c r="T42" s="342">
        <v>6.7</v>
      </c>
      <c r="U42" s="342">
        <v>0</v>
      </c>
      <c r="V42" s="342">
        <f>_xll.qlMidEquivalent(T42,U42)</f>
        <v>6.7</v>
      </c>
      <c r="W42" s="222" t="b">
        <f t="shared" si="2"/>
        <v>1</v>
      </c>
      <c r="X42" s="345">
        <f>X41</f>
        <v>8.3000000000000007</v>
      </c>
      <c r="Y42" s="216"/>
      <c r="Z42" s="340">
        <v>8.1999999999999993</v>
      </c>
      <c r="AA42" s="216"/>
      <c r="AB42" s="433">
        <v>8.3000000000000007</v>
      </c>
      <c r="AC42" s="213" t="e">
        <f>_xll.qlSimpleQuoteSetValue(F42,ROUND(AB42/10000,6),Trigger)</f>
        <v>#N/A</v>
      </c>
      <c r="AD42" s="193"/>
      <c r="AE42" s="17"/>
      <c r="AF42" s="17"/>
      <c r="AG42" s="17"/>
      <c r="AH42" s="17"/>
    </row>
    <row r="43" spans="1:34" ht="13.5" thickBot="1" x14ac:dyDescent="0.25">
      <c r="A43" s="49"/>
      <c r="B43" s="48"/>
      <c r="C43" s="48"/>
      <c r="D43" s="48"/>
      <c r="E43" s="48"/>
      <c r="F43" s="47"/>
      <c r="G43" s="47"/>
      <c r="H43" s="46"/>
      <c r="N43" s="42"/>
      <c r="O43" s="252"/>
      <c r="P43" s="252"/>
      <c r="Q43" s="252"/>
      <c r="R43" s="252"/>
      <c r="S43" s="252"/>
      <c r="T43" s="252"/>
      <c r="U43" s="252"/>
      <c r="V43" s="252"/>
      <c r="W43" s="252"/>
      <c r="X43" s="252"/>
      <c r="Y43" s="41"/>
      <c r="Z43" s="252"/>
      <c r="AA43" s="41"/>
      <c r="AB43" s="252"/>
      <c r="AC43" s="252"/>
      <c r="AD43" s="329"/>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3"/>
  <sheetViews>
    <sheetView workbookViewId="0">
      <selection activeCell="K27" sqref="K27"/>
    </sheetView>
  </sheetViews>
  <sheetFormatPr defaultRowHeight="11.25" x14ac:dyDescent="0.2"/>
  <cols>
    <col min="1" max="1" width="2.7109375" style="44" customWidth="1"/>
    <col min="2" max="2" width="4.42578125" style="44" bestFit="1" customWidth="1"/>
    <col min="3" max="3" width="17.85546875" style="44" bestFit="1" customWidth="1"/>
    <col min="4" max="4" width="16.7109375" style="44" bestFit="1" customWidth="1"/>
    <col min="5" max="5" width="36.85546875" style="44" bestFit="1" customWidth="1"/>
    <col min="6" max="8" width="2.7109375" style="44" customWidth="1"/>
    <col min="9" max="9" width="3.85546875" style="44" bestFit="1" customWidth="1"/>
    <col min="10" max="10" width="12.5703125" style="44" bestFit="1" customWidth="1"/>
    <col min="11" max="11" width="9.140625" style="44"/>
    <col min="12" max="12" width="2.7109375" style="44" customWidth="1"/>
    <col min="13" max="13" width="9.140625" style="44"/>
    <col min="14" max="14" width="2.7109375" style="44" customWidth="1"/>
    <col min="15" max="15" width="10.5703125" style="44" bestFit="1" customWidth="1"/>
    <col min="16" max="16" width="9.140625" style="44"/>
    <col min="17" max="18" width="2.7109375" style="44" customWidth="1"/>
    <col min="19" max="16384" width="9.140625" style="44"/>
  </cols>
  <sheetData>
    <row r="1" spans="1:23" x14ac:dyDescent="0.2">
      <c r="H1" s="251" t="s">
        <v>235</v>
      </c>
      <c r="I1" s="175"/>
      <c r="J1" s="175"/>
      <c r="K1" s="175"/>
      <c r="L1" s="175"/>
      <c r="M1" s="175"/>
      <c r="N1" s="175"/>
      <c r="O1" s="175"/>
      <c r="P1" s="175"/>
      <c r="Q1" s="172"/>
      <c r="R1" s="17"/>
      <c r="S1" s="17"/>
      <c r="T1" s="17"/>
      <c r="U1" s="17"/>
      <c r="V1" s="17"/>
      <c r="W1" s="17"/>
    </row>
    <row r="2" spans="1:23" ht="21" customHeight="1" x14ac:dyDescent="0.2">
      <c r="H2" s="250"/>
      <c r="I2" s="249"/>
      <c r="J2" s="120" t="s">
        <v>172</v>
      </c>
      <c r="K2" s="216"/>
      <c r="L2" s="216"/>
      <c r="M2" s="216"/>
      <c r="N2" s="216"/>
      <c r="O2" s="216"/>
      <c r="P2" s="216"/>
      <c r="Q2" s="43"/>
      <c r="R2" s="17"/>
      <c r="S2" s="17"/>
      <c r="T2" s="17"/>
      <c r="U2" s="17"/>
      <c r="V2" s="17"/>
      <c r="W2" s="17"/>
    </row>
    <row r="3" spans="1:23" x14ac:dyDescent="0.2">
      <c r="A3" s="140" t="s">
        <v>129</v>
      </c>
      <c r="B3" s="88"/>
      <c r="C3" s="88"/>
      <c r="D3" s="88"/>
      <c r="E3" s="88"/>
      <c r="F3" s="87"/>
      <c r="H3" s="98"/>
      <c r="I3" s="248"/>
      <c r="J3" s="248"/>
      <c r="K3" s="248"/>
      <c r="L3" s="216"/>
      <c r="M3" s="216"/>
      <c r="N3" s="216"/>
      <c r="O3" s="248"/>
      <c r="P3" s="247">
        <f>_xll.ohTrigger(P5:P22)</f>
        <v>7</v>
      </c>
      <c r="Q3" s="193"/>
      <c r="R3" s="17"/>
      <c r="S3" s="17"/>
      <c r="T3" s="17"/>
      <c r="U3" s="17"/>
      <c r="V3" s="17"/>
      <c r="W3" s="17"/>
    </row>
    <row r="4" spans="1:23" ht="22.5" x14ac:dyDescent="0.2">
      <c r="A4" s="56"/>
      <c r="B4" s="86"/>
      <c r="C4" s="68" t="str">
        <f>Currency&amp;"_010_"&amp;"Deposits.xml"</f>
        <v>EUR_010_Deposits.xml</v>
      </c>
      <c r="D4" s="85">
        <f ca="1">IF(Serialize,_xll.ohObjectSave(D5:D22,SerializationPath&amp;C4,FileOverwrite,Serialize),"---")</f>
        <v>18</v>
      </c>
      <c r="E4" s="84" t="str">
        <f ca="1">_xll.ohRangeRetrieveError(D4)</f>
        <v/>
      </c>
      <c r="F4" s="80"/>
      <c r="H4" s="98"/>
      <c r="I4" s="243"/>
      <c r="J4" s="246" t="str">
        <f>_xll.RData(J5:J22,K4:K4,,ReutersRtMode,,K5)</f>
        <v>Paused at 16:10:57</v>
      </c>
      <c r="K4" s="245" t="str">
        <f>VLOOKUP(Contributor,ContributorTable,5,FALSE)</f>
        <v>ASK</v>
      </c>
      <c r="L4" s="216"/>
      <c r="M4" s="244" t="s">
        <v>187</v>
      </c>
      <c r="N4" s="216"/>
      <c r="O4" s="243" t="s">
        <v>185</v>
      </c>
      <c r="P4" s="242" t="s">
        <v>184</v>
      </c>
      <c r="Q4" s="193"/>
      <c r="R4" s="17"/>
      <c r="S4" s="241" t="s">
        <v>183</v>
      </c>
      <c r="T4" s="240" t="s">
        <v>182</v>
      </c>
      <c r="U4" s="240" t="s">
        <v>181</v>
      </c>
      <c r="V4" s="240" t="s">
        <v>180</v>
      </c>
      <c r="W4" s="239" t="s">
        <v>179</v>
      </c>
    </row>
    <row r="5" spans="1:23" x14ac:dyDescent="0.2">
      <c r="A5" s="56"/>
      <c r="B5" s="83" t="s">
        <v>107</v>
      </c>
      <c r="C5" s="82" t="str">
        <f t="shared" ref="C5:C22" si="0">Currency&amp;$B5&amp;QuoteSuffix</f>
        <v>EUROND_Quote</v>
      </c>
      <c r="D5" s="82" t="str">
        <f>_xll.qlSimpleQuote(C5,,RateTickValue,Permanent,Trigger,ObjectOverwrite)</f>
        <v>EUROND_Quote#0003</v>
      </c>
      <c r="E5" s="81" t="str">
        <f>_xll.ohRangeRetrieveError(D5)</f>
        <v/>
      </c>
      <c r="F5" s="80"/>
      <c r="H5" s="98"/>
      <c r="I5" s="238" t="s">
        <v>66</v>
      </c>
      <c r="J5" s="226" t="str">
        <f t="shared" ref="J5:J22" si="1">Currency&amp;VLOOKUP(Contributor,ContributorTable,2,FALSE)&amp;I5&amp;VLOOKUP(Contributor,ContributorTable,3,FALSE)&amp;"="&amp;VLOOKUP(Contributor,ContributorTable,4,FALSE)</f>
        <v>EUROND=CKCC</v>
      </c>
      <c r="K5" s="237">
        <v>0.25</v>
      </c>
      <c r="L5" s="216"/>
      <c r="M5" s="440">
        <v>0.28000000000000003</v>
      </c>
      <c r="N5" s="216"/>
      <c r="O5" s="294">
        <f t="array" ref="O5:O22">QuoteLive</f>
        <v>0.25</v>
      </c>
      <c r="P5" s="233" t="e">
        <f>_xll.qlSimpleQuoteSetValue(D5,O5/100,Trigger)</f>
        <v>#N/A</v>
      </c>
      <c r="Q5" s="193"/>
      <c r="R5" s="17"/>
      <c r="S5" s="232" t="s">
        <v>27</v>
      </c>
      <c r="T5" s="61" t="s">
        <v>178</v>
      </c>
      <c r="U5" s="61" t="s">
        <v>162</v>
      </c>
      <c r="V5" s="61" t="str">
        <f>""</f>
        <v/>
      </c>
      <c r="W5" s="231" t="s">
        <v>175</v>
      </c>
    </row>
    <row r="6" spans="1:23" x14ac:dyDescent="0.2">
      <c r="A6" s="56"/>
      <c r="B6" s="83" t="s">
        <v>106</v>
      </c>
      <c r="C6" s="82" t="str">
        <f t="shared" si="0"/>
        <v>EURTND_Quote</v>
      </c>
      <c r="D6" s="82" t="str">
        <f>_xll.qlSimpleQuote(C6,,RateTickValue,Permanent,Trigger,ObjectOverwrite)</f>
        <v>EURTND_Quote#0003</v>
      </c>
      <c r="E6" s="81" t="str">
        <f>_xll.ohRangeRetrieveError(D6)</f>
        <v/>
      </c>
      <c r="F6" s="80"/>
      <c r="H6" s="98"/>
      <c r="I6" s="227" t="s">
        <v>177</v>
      </c>
      <c r="J6" s="226" t="str">
        <f t="shared" si="1"/>
        <v>EURTND=CKCC</v>
      </c>
      <c r="K6" s="225">
        <v>0.26</v>
      </c>
      <c r="L6" s="216"/>
      <c r="M6" s="438">
        <v>0.27</v>
      </c>
      <c r="N6" s="216"/>
      <c r="O6" s="287">
        <v>0.26</v>
      </c>
      <c r="P6" s="221" t="e">
        <f>_xll.qlSimpleQuoteSetValue(D6,O6/100,Trigger)</f>
        <v>#N/A</v>
      </c>
      <c r="Q6" s="193"/>
      <c r="R6" s="17"/>
      <c r="S6" s="232" t="s">
        <v>67</v>
      </c>
      <c r="T6" s="61"/>
      <c r="U6" s="61" t="s">
        <v>176</v>
      </c>
      <c r="V6" s="61"/>
      <c r="W6" s="231" t="s">
        <v>175</v>
      </c>
    </row>
    <row r="7" spans="1:23" x14ac:dyDescent="0.2">
      <c r="A7" s="56"/>
      <c r="B7" s="83" t="s">
        <v>105</v>
      </c>
      <c r="C7" s="82" t="str">
        <f t="shared" si="0"/>
        <v>EURSND_Quote</v>
      </c>
      <c r="D7" s="82" t="str">
        <f>_xll.qlSimpleQuote(C7,,RateTickValue,Permanent,Trigger,ObjectOverwrite)</f>
        <v>EURSND_Quote#0003</v>
      </c>
      <c r="E7" s="81" t="str">
        <f>_xll.ohRangeRetrieveError(D7)</f>
        <v/>
      </c>
      <c r="F7" s="80"/>
      <c r="H7" s="98"/>
      <c r="I7" s="227" t="s">
        <v>174</v>
      </c>
      <c r="J7" s="226" t="str">
        <f t="shared" si="1"/>
        <v>EURSND=CKCC</v>
      </c>
      <c r="K7" s="225">
        <v>0.26</v>
      </c>
      <c r="L7" s="216"/>
      <c r="M7" s="438">
        <v>0.25</v>
      </c>
      <c r="N7" s="216"/>
      <c r="O7" s="287">
        <v>0.26</v>
      </c>
      <c r="P7" s="221" t="e">
        <f>_xll.qlSimpleQuoteSetValue(D7,O7/100,Trigger)</f>
        <v>#N/A</v>
      </c>
      <c r="Q7" s="193"/>
      <c r="R7" s="17"/>
      <c r="S7" s="232" t="s">
        <v>173</v>
      </c>
      <c r="T7" s="61"/>
      <c r="U7" s="61" t="s">
        <v>162</v>
      </c>
      <c r="V7" s="61"/>
      <c r="W7" s="231" t="s">
        <v>160</v>
      </c>
    </row>
    <row r="8" spans="1:23" x14ac:dyDescent="0.2">
      <c r="A8" s="56"/>
      <c r="B8" s="83" t="s">
        <v>104</v>
      </c>
      <c r="C8" s="82" t="str">
        <f t="shared" si="0"/>
        <v>EURSWD_Quote</v>
      </c>
      <c r="D8" s="82" t="str">
        <f>_xll.qlSimpleQuote(C8,,RateTickValue,Permanent,Trigger,ObjectOverwrite)</f>
        <v>EURSWD_Quote#0003</v>
      </c>
      <c r="E8" s="81" t="str">
        <f>_xll.ohRangeRetrieveError(D8)</f>
        <v/>
      </c>
      <c r="F8" s="80"/>
      <c r="H8" s="98"/>
      <c r="I8" s="227" t="s">
        <v>23</v>
      </c>
      <c r="J8" s="226" t="str">
        <f t="shared" si="1"/>
        <v>EURSWD=CKCC</v>
      </c>
      <c r="K8" s="225">
        <v>0.26</v>
      </c>
      <c r="L8" s="216"/>
      <c r="M8" s="438">
        <v>0.25</v>
      </c>
      <c r="N8" s="216"/>
      <c r="O8" s="287">
        <v>0.26</v>
      </c>
      <c r="P8" s="221" t="e">
        <f>_xll.qlSimpleQuoteSetValue(D8,O8/100,Trigger)</f>
        <v>#N/A</v>
      </c>
      <c r="Q8" s="193"/>
      <c r="R8" s="17"/>
      <c r="S8" s="232" t="s">
        <v>172</v>
      </c>
      <c r="T8" s="61"/>
      <c r="U8" s="61" t="s">
        <v>162</v>
      </c>
      <c r="V8" s="61" t="s">
        <v>171</v>
      </c>
      <c r="W8" s="231" t="s">
        <v>160</v>
      </c>
    </row>
    <row r="9" spans="1:23" x14ac:dyDescent="0.2">
      <c r="A9" s="56"/>
      <c r="B9" s="83" t="s">
        <v>103</v>
      </c>
      <c r="C9" s="82" t="str">
        <f t="shared" si="0"/>
        <v>EUR2WD_Quote</v>
      </c>
      <c r="D9" s="82" t="str">
        <f>_xll.qlSimpleQuote(C9,,RateTickValue,Permanent,Trigger,ObjectOverwrite)</f>
        <v>EUR2WD_Quote#0003</v>
      </c>
      <c r="E9" s="81" t="str">
        <f>_xll.ohRangeRetrieveError(D9)</f>
        <v/>
      </c>
      <c r="F9" s="80"/>
      <c r="H9" s="98"/>
      <c r="I9" s="227" t="s">
        <v>22</v>
      </c>
      <c r="J9" s="226" t="str">
        <f t="shared" si="1"/>
        <v>EUR2WD=CKCC</v>
      </c>
      <c r="K9" s="225">
        <v>0.26</v>
      </c>
      <c r="L9" s="216"/>
      <c r="M9" s="438">
        <v>0.25</v>
      </c>
      <c r="N9" s="216"/>
      <c r="O9" s="287">
        <v>0.26</v>
      </c>
      <c r="P9" s="221" t="e">
        <f>_xll.qlSimpleQuoteSetValue(D9,O9/100,Trigger)</f>
        <v>#N/A</v>
      </c>
      <c r="Q9" s="193"/>
      <c r="R9" s="17"/>
      <c r="S9" s="232" t="s">
        <v>170</v>
      </c>
      <c r="T9" s="61"/>
      <c r="U9" s="61" t="s">
        <v>162</v>
      </c>
      <c r="V9" s="61" t="s">
        <v>170</v>
      </c>
      <c r="W9" s="231" t="s">
        <v>160</v>
      </c>
    </row>
    <row r="10" spans="1:23" x14ac:dyDescent="0.2">
      <c r="A10" s="56"/>
      <c r="B10" s="83" t="s">
        <v>102</v>
      </c>
      <c r="C10" s="82" t="str">
        <f t="shared" si="0"/>
        <v>EUR3WD_Quote</v>
      </c>
      <c r="D10" s="82" t="str">
        <f>_xll.qlSimpleQuote(C10,,RateTickValue,Permanent,Trigger,ObjectOverwrite)</f>
        <v>EUR3WD_Quote#0003</v>
      </c>
      <c r="E10" s="81" t="str">
        <f>_xll.ohRangeRetrieveError(D10)</f>
        <v/>
      </c>
      <c r="F10" s="80"/>
      <c r="H10" s="98"/>
      <c r="I10" s="227" t="s">
        <v>21</v>
      </c>
      <c r="J10" s="226" t="str">
        <f t="shared" si="1"/>
        <v>EUR3WD=CKCC</v>
      </c>
      <c r="K10" s="225">
        <v>0.26</v>
      </c>
      <c r="L10" s="216"/>
      <c r="M10" s="438">
        <v>0.25</v>
      </c>
      <c r="N10" s="216"/>
      <c r="O10" s="287">
        <v>0.26</v>
      </c>
      <c r="P10" s="221" t="e">
        <f>_xll.qlSimpleQuoteSetValue(D10,O10/100,Trigger)</f>
        <v>#N/A</v>
      </c>
      <c r="Q10" s="193"/>
      <c r="R10" s="17"/>
      <c r="S10" s="232" t="s">
        <v>169</v>
      </c>
      <c r="T10" s="61"/>
      <c r="U10" s="61" t="s">
        <v>162</v>
      </c>
      <c r="V10" s="61" t="s">
        <v>168</v>
      </c>
      <c r="W10" s="231" t="s">
        <v>160</v>
      </c>
    </row>
    <row r="11" spans="1:23" x14ac:dyDescent="0.2">
      <c r="A11" s="56"/>
      <c r="B11" s="83" t="s">
        <v>101</v>
      </c>
      <c r="C11" s="82" t="str">
        <f t="shared" si="0"/>
        <v>EUR1MD_Quote</v>
      </c>
      <c r="D11" s="82" t="str">
        <f>_xll.qlSimpleQuote(C11,,RateTickValue,Permanent,Trigger,ObjectOverwrite)</f>
        <v>EUR1MD_Quote#0003</v>
      </c>
      <c r="E11" s="81" t="str">
        <f>_xll.ohRangeRetrieveError(D11)</f>
        <v/>
      </c>
      <c r="F11" s="80"/>
      <c r="H11" s="98"/>
      <c r="I11" s="227" t="s">
        <v>20</v>
      </c>
      <c r="J11" s="226" t="str">
        <f t="shared" si="1"/>
        <v>EUR1MD=CKCC</v>
      </c>
      <c r="K11" s="225">
        <v>0.27</v>
      </c>
      <c r="L11" s="216"/>
      <c r="M11" s="438">
        <v>0.25</v>
      </c>
      <c r="N11" s="216"/>
      <c r="O11" s="287">
        <v>0.27</v>
      </c>
      <c r="P11" s="221" t="e">
        <f>_xll.qlSimpleQuoteSetValue(D11,O11/100,Trigger)</f>
        <v>#N/A</v>
      </c>
      <c r="Q11" s="193"/>
      <c r="R11" s="17"/>
      <c r="S11" s="232" t="s">
        <v>167</v>
      </c>
      <c r="T11" s="61"/>
      <c r="U11" s="61" t="s">
        <v>162</v>
      </c>
      <c r="V11" s="61" t="s">
        <v>166</v>
      </c>
      <c r="W11" s="231" t="s">
        <v>160</v>
      </c>
    </row>
    <row r="12" spans="1:23" x14ac:dyDescent="0.2">
      <c r="A12" s="56"/>
      <c r="B12" s="83" t="s">
        <v>100</v>
      </c>
      <c r="C12" s="82" t="str">
        <f t="shared" si="0"/>
        <v>EUR2MD_Quote</v>
      </c>
      <c r="D12" s="82" t="str">
        <f>_xll.qlSimpleQuote(C12,,RateTickValue,Permanent,Trigger,ObjectOverwrite)</f>
        <v>EUR2MD_Quote#0003</v>
      </c>
      <c r="E12" s="81" t="str">
        <f>_xll.ohRangeRetrieveError(D12)</f>
        <v/>
      </c>
      <c r="F12" s="80"/>
      <c r="H12" s="98"/>
      <c r="I12" s="227" t="s">
        <v>19</v>
      </c>
      <c r="J12" s="226" t="str">
        <f t="shared" si="1"/>
        <v>EUR2MD=CKCC</v>
      </c>
      <c r="K12" s="225">
        <v>0.28999999999999998</v>
      </c>
      <c r="L12" s="216"/>
      <c r="M12" s="438">
        <v>0.28999999999999998</v>
      </c>
      <c r="N12" s="216"/>
      <c r="O12" s="287">
        <v>0.28999999999999998</v>
      </c>
      <c r="P12" s="221" t="e">
        <f>_xll.qlSimpleQuoteSetValue(D12,O12/100,Trigger)</f>
        <v>#N/A</v>
      </c>
      <c r="Q12" s="193"/>
      <c r="R12" s="17"/>
      <c r="S12" s="232" t="s">
        <v>165</v>
      </c>
      <c r="T12" s="61"/>
      <c r="U12" s="61" t="s">
        <v>162</v>
      </c>
      <c r="V12" s="61" t="s">
        <v>164</v>
      </c>
      <c r="W12" s="231" t="s">
        <v>160</v>
      </c>
    </row>
    <row r="13" spans="1:23" x14ac:dyDescent="0.2">
      <c r="A13" s="56"/>
      <c r="B13" s="83" t="s">
        <v>99</v>
      </c>
      <c r="C13" s="82" t="str">
        <f t="shared" si="0"/>
        <v>EUR3MD_Quote</v>
      </c>
      <c r="D13" s="82" t="str">
        <f>_xll.qlSimpleQuote(C13,,RateTickValue,Permanent,Trigger,ObjectOverwrite)</f>
        <v>EUR3MD_Quote#0003</v>
      </c>
      <c r="E13" s="81" t="str">
        <f>_xll.ohRangeRetrieveError(D13)</f>
        <v/>
      </c>
      <c r="F13" s="80"/>
      <c r="H13" s="98"/>
      <c r="I13" s="227" t="s">
        <v>18</v>
      </c>
      <c r="J13" s="226" t="str">
        <f t="shared" si="1"/>
        <v>EUR3MD=CKCC</v>
      </c>
      <c r="K13" s="225">
        <v>0.33</v>
      </c>
      <c r="L13" s="216"/>
      <c r="M13" s="438">
        <v>0.33</v>
      </c>
      <c r="N13" s="216"/>
      <c r="O13" s="287">
        <v>0.33</v>
      </c>
      <c r="P13" s="221" t="e">
        <f>_xll.qlSimpleQuoteSetValue(D13,O13/100,Trigger)</f>
        <v>#N/A</v>
      </c>
      <c r="Q13" s="193"/>
      <c r="R13" s="17"/>
      <c r="S13" s="230" t="s">
        <v>163</v>
      </c>
      <c r="T13" s="229"/>
      <c r="U13" s="229" t="s">
        <v>162</v>
      </c>
      <c r="V13" s="229" t="s">
        <v>161</v>
      </c>
      <c r="W13" s="228" t="s">
        <v>160</v>
      </c>
    </row>
    <row r="14" spans="1:23" x14ac:dyDescent="0.2">
      <c r="A14" s="56"/>
      <c r="B14" s="83" t="s">
        <v>98</v>
      </c>
      <c r="C14" s="82" t="str">
        <f t="shared" si="0"/>
        <v>EUR4MD_Quote</v>
      </c>
      <c r="D14" s="82" t="str">
        <f>_xll.qlSimpleQuote(C14,,RateTickValue,Permanent,Trigger,ObjectOverwrite)</f>
        <v>EUR4MD_Quote#0003</v>
      </c>
      <c r="E14" s="81" t="str">
        <f>_xll.ohRangeRetrieveError(D14)</f>
        <v/>
      </c>
      <c r="F14" s="80"/>
      <c r="H14" s="98"/>
      <c r="I14" s="227" t="s">
        <v>17</v>
      </c>
      <c r="J14" s="226" t="str">
        <f t="shared" si="1"/>
        <v>EUR4MD=CKCC</v>
      </c>
      <c r="K14" s="225">
        <v>0.36</v>
      </c>
      <c r="L14" s="216"/>
      <c r="M14" s="438">
        <v>0.36</v>
      </c>
      <c r="N14" s="216"/>
      <c r="O14" s="287">
        <v>0.36</v>
      </c>
      <c r="P14" s="221" t="e">
        <f>_xll.qlSimpleQuoteSetValue(D14,O14/100,Trigger)</f>
        <v>#N/A</v>
      </c>
      <c r="Q14" s="193"/>
      <c r="R14" s="17"/>
      <c r="S14" s="17"/>
      <c r="T14" s="17"/>
      <c r="U14" s="17"/>
      <c r="V14" s="17"/>
      <c r="W14" s="17"/>
    </row>
    <row r="15" spans="1:23" x14ac:dyDescent="0.2">
      <c r="A15" s="56"/>
      <c r="B15" s="83" t="s">
        <v>97</v>
      </c>
      <c r="C15" s="82" t="str">
        <f t="shared" si="0"/>
        <v>EUR5MD_Quote</v>
      </c>
      <c r="D15" s="82" t="str">
        <f>_xll.qlSimpleQuote(C15,,RateTickValue,Permanent,Trigger,ObjectOverwrite)</f>
        <v>EUR5MD_Quote#0003</v>
      </c>
      <c r="E15" s="81" t="str">
        <f>_xll.ohRangeRetrieveError(D15)</f>
        <v/>
      </c>
      <c r="F15" s="80"/>
      <c r="H15" s="98"/>
      <c r="I15" s="227" t="s">
        <v>16</v>
      </c>
      <c r="J15" s="226" t="str">
        <f t="shared" si="1"/>
        <v>EUR5MD=CKCC</v>
      </c>
      <c r="K15" s="225">
        <v>0.39</v>
      </c>
      <c r="L15" s="216"/>
      <c r="M15" s="438">
        <v>0.39</v>
      </c>
      <c r="N15" s="216"/>
      <c r="O15" s="287">
        <v>0.39</v>
      </c>
      <c r="P15" s="221" t="e">
        <f>_xll.qlSimpleQuoteSetValue(D15,O15/100,Trigger)</f>
        <v>#N/A</v>
      </c>
      <c r="Q15" s="193"/>
      <c r="R15" s="17"/>
      <c r="S15" s="17"/>
      <c r="T15" s="17"/>
      <c r="U15" s="17"/>
      <c r="V15" s="17"/>
      <c r="W15" s="17"/>
    </row>
    <row r="16" spans="1:23" x14ac:dyDescent="0.2">
      <c r="A16" s="56"/>
      <c r="B16" s="83" t="s">
        <v>96</v>
      </c>
      <c r="C16" s="82" t="str">
        <f t="shared" si="0"/>
        <v>EUR6MD_Quote</v>
      </c>
      <c r="D16" s="82" t="str">
        <f>_xll.qlSimpleQuote(C16,,RateTickValue,Permanent,Trigger,ObjectOverwrite)</f>
        <v>EUR6MD_Quote#0003</v>
      </c>
      <c r="E16" s="81" t="str">
        <f>_xll.ohRangeRetrieveError(D16)</f>
        <v/>
      </c>
      <c r="F16" s="80"/>
      <c r="H16" s="98"/>
      <c r="I16" s="227" t="s">
        <v>15</v>
      </c>
      <c r="J16" s="226" t="str">
        <f t="shared" si="1"/>
        <v>EUR6MD=CKCC</v>
      </c>
      <c r="K16" s="225">
        <v>0.43</v>
      </c>
      <c r="L16" s="216"/>
      <c r="M16" s="438">
        <v>0.43</v>
      </c>
      <c r="N16" s="216"/>
      <c r="O16" s="287">
        <v>0.43</v>
      </c>
      <c r="P16" s="221" t="e">
        <f>_xll.qlSimpleQuoteSetValue(D16,O16/100,Trigger)</f>
        <v>#N/A</v>
      </c>
      <c r="Q16" s="193"/>
      <c r="R16" s="17"/>
      <c r="S16" s="17"/>
      <c r="T16" s="17"/>
      <c r="U16" s="17"/>
      <c r="V16" s="17"/>
      <c r="W16" s="17"/>
    </row>
    <row r="17" spans="1:23" x14ac:dyDescent="0.2">
      <c r="A17" s="56"/>
      <c r="B17" s="83" t="s">
        <v>95</v>
      </c>
      <c r="C17" s="82" t="str">
        <f t="shared" si="0"/>
        <v>EUR7MD_Quote</v>
      </c>
      <c r="D17" s="82" t="str">
        <f>_xll.qlSimpleQuote(C17,,RateTickValue,Permanent,Trigger,ObjectOverwrite)</f>
        <v>EUR7MD_Quote#0003</v>
      </c>
      <c r="E17" s="81" t="str">
        <f>_xll.ohRangeRetrieveError(D17)</f>
        <v/>
      </c>
      <c r="F17" s="80"/>
      <c r="H17" s="98"/>
      <c r="I17" s="227" t="s">
        <v>14</v>
      </c>
      <c r="J17" s="226" t="str">
        <f t="shared" si="1"/>
        <v>EUR7MD=CKCC</v>
      </c>
      <c r="K17" s="225">
        <v>0.45</v>
      </c>
      <c r="L17" s="216"/>
      <c r="M17" s="438">
        <v>0.45</v>
      </c>
      <c r="N17" s="216"/>
      <c r="O17" s="287">
        <v>0.45</v>
      </c>
      <c r="P17" s="221" t="e">
        <f>_xll.qlSimpleQuoteSetValue(D17,O17/100,Trigger)</f>
        <v>#N/A</v>
      </c>
      <c r="Q17" s="193"/>
      <c r="R17" s="17"/>
      <c r="S17" s="17"/>
      <c r="T17" s="17"/>
      <c r="U17" s="17"/>
      <c r="V17" s="17"/>
      <c r="W17" s="17"/>
    </row>
    <row r="18" spans="1:23" x14ac:dyDescent="0.2">
      <c r="A18" s="56"/>
      <c r="B18" s="83" t="s">
        <v>94</v>
      </c>
      <c r="C18" s="82" t="str">
        <f t="shared" si="0"/>
        <v>EUR8MD_Quote</v>
      </c>
      <c r="D18" s="82" t="str">
        <f>_xll.qlSimpleQuote(C18,,RateTickValue,Permanent,Trigger,ObjectOverwrite)</f>
        <v>EUR8MD_Quote#0003</v>
      </c>
      <c r="E18" s="81" t="str">
        <f>_xll.ohRangeRetrieveError(D18)</f>
        <v/>
      </c>
      <c r="F18" s="80"/>
      <c r="H18" s="98"/>
      <c r="I18" s="227" t="s">
        <v>13</v>
      </c>
      <c r="J18" s="226" t="str">
        <f t="shared" si="1"/>
        <v>EUR8MD=CKCC</v>
      </c>
      <c r="K18" s="225">
        <v>0.48</v>
      </c>
      <c r="L18" s="216"/>
      <c r="M18" s="438">
        <v>0.48</v>
      </c>
      <c r="N18" s="216"/>
      <c r="O18" s="287">
        <v>0.48</v>
      </c>
      <c r="P18" s="221" t="e">
        <f>_xll.qlSimpleQuoteSetValue(D18,O18/100,Trigger)</f>
        <v>#N/A</v>
      </c>
      <c r="Q18" s="193"/>
      <c r="R18" s="17"/>
      <c r="S18" s="17"/>
      <c r="T18" s="17"/>
      <c r="U18" s="17"/>
      <c r="V18" s="17"/>
      <c r="W18" s="17"/>
    </row>
    <row r="19" spans="1:23" x14ac:dyDescent="0.2">
      <c r="A19" s="56"/>
      <c r="B19" s="83" t="s">
        <v>93</v>
      </c>
      <c r="C19" s="82" t="str">
        <f t="shared" si="0"/>
        <v>EUR9MD_Quote</v>
      </c>
      <c r="D19" s="82" t="str">
        <f>_xll.qlSimpleQuote(C19,,RateTickValue,Permanent,Trigger,ObjectOverwrite)</f>
        <v>EUR9MD_Quote#0003</v>
      </c>
      <c r="E19" s="81" t="str">
        <f>_xll.ohRangeRetrieveError(D19)</f>
        <v/>
      </c>
      <c r="F19" s="80"/>
      <c r="H19" s="98"/>
      <c r="I19" s="227" t="s">
        <v>12</v>
      </c>
      <c r="J19" s="226" t="str">
        <f t="shared" si="1"/>
        <v>EUR9MD=CKCC</v>
      </c>
      <c r="K19" s="225">
        <v>0.51</v>
      </c>
      <c r="L19" s="216"/>
      <c r="M19" s="438">
        <v>0.51</v>
      </c>
      <c r="N19" s="216"/>
      <c r="O19" s="287">
        <v>0.51</v>
      </c>
      <c r="P19" s="221" t="e">
        <f>_xll.qlSimpleQuoteSetValue(D19,O19/100,Trigger)</f>
        <v>#N/A</v>
      </c>
      <c r="Q19" s="193"/>
      <c r="R19" s="17"/>
      <c r="S19" s="17"/>
      <c r="T19" s="17"/>
      <c r="U19" s="17"/>
      <c r="V19" s="17"/>
      <c r="W19" s="17"/>
    </row>
    <row r="20" spans="1:23" x14ac:dyDescent="0.2">
      <c r="A20" s="56"/>
      <c r="B20" s="83" t="s">
        <v>92</v>
      </c>
      <c r="C20" s="82" t="str">
        <f t="shared" si="0"/>
        <v>EUR10MD_Quote</v>
      </c>
      <c r="D20" s="82" t="str">
        <f>_xll.qlSimpleQuote(C20,,RateTickValue,Permanent,Trigger,ObjectOverwrite)</f>
        <v>EUR10MD_Quote#0003</v>
      </c>
      <c r="E20" s="81" t="str">
        <f>_xll.ohRangeRetrieveError(D20)</f>
        <v/>
      </c>
      <c r="F20" s="80"/>
      <c r="H20" s="98"/>
      <c r="I20" s="227" t="s">
        <v>11</v>
      </c>
      <c r="J20" s="226" t="str">
        <f t="shared" si="1"/>
        <v>EUR10MD=CKCC</v>
      </c>
      <c r="K20" s="225">
        <v>0.54</v>
      </c>
      <c r="L20" s="216"/>
      <c r="M20" s="438">
        <v>0.54</v>
      </c>
      <c r="N20" s="216"/>
      <c r="O20" s="287">
        <v>0.54</v>
      </c>
      <c r="P20" s="221" t="e">
        <f>_xll.qlSimpleQuoteSetValue(D20,O20/100,Trigger)</f>
        <v>#N/A</v>
      </c>
      <c r="Q20" s="193"/>
      <c r="R20" s="17"/>
      <c r="S20" s="17"/>
      <c r="T20" s="17"/>
      <c r="U20" s="17"/>
      <c r="V20" s="17"/>
      <c r="W20" s="17"/>
    </row>
    <row r="21" spans="1:23" x14ac:dyDescent="0.2">
      <c r="A21" s="56"/>
      <c r="B21" s="83" t="s">
        <v>91</v>
      </c>
      <c r="C21" s="82" t="str">
        <f t="shared" si="0"/>
        <v>EUR11MD_Quote</v>
      </c>
      <c r="D21" s="82" t="str">
        <f>_xll.qlSimpleQuote(C21,,RateTickValue,Permanent,Trigger,ObjectOverwrite)</f>
        <v>EUR11MD_Quote#0003</v>
      </c>
      <c r="E21" s="81" t="str">
        <f>_xll.ohRangeRetrieveError(D21)</f>
        <v/>
      </c>
      <c r="F21" s="80"/>
      <c r="H21" s="98"/>
      <c r="I21" s="227" t="s">
        <v>10</v>
      </c>
      <c r="J21" s="226" t="str">
        <f t="shared" si="1"/>
        <v>EUR11MD=CKCC</v>
      </c>
      <c r="K21" s="225">
        <v>0.56999999999999995</v>
      </c>
      <c r="L21" s="216"/>
      <c r="M21" s="438">
        <v>0.56999999999999995</v>
      </c>
      <c r="N21" s="216"/>
      <c r="O21" s="287">
        <v>0.56999999999999995</v>
      </c>
      <c r="P21" s="221" t="e">
        <f>_xll.qlSimpleQuoteSetValue(D21,O21/100,Trigger)</f>
        <v>#N/A</v>
      </c>
      <c r="Q21" s="193"/>
      <c r="R21" s="17"/>
      <c r="S21" s="17"/>
      <c r="T21" s="17"/>
      <c r="U21" s="17"/>
      <c r="V21" s="17"/>
      <c r="W21" s="17"/>
    </row>
    <row r="22" spans="1:23" x14ac:dyDescent="0.2">
      <c r="A22" s="56"/>
      <c r="B22" s="83" t="s">
        <v>90</v>
      </c>
      <c r="C22" s="82" t="str">
        <f t="shared" si="0"/>
        <v>EUR1YD_Quote</v>
      </c>
      <c r="D22" s="82" t="str">
        <f>_xll.qlSimpleQuote(C22,,RateTickValue,Permanent,Trigger,ObjectOverwrite)</f>
        <v>EUR1YD_Quote#0003</v>
      </c>
      <c r="E22" s="81" t="str">
        <f>_xll.ohRangeRetrieveError(D22)</f>
        <v/>
      </c>
      <c r="F22" s="80"/>
      <c r="H22" s="98"/>
      <c r="I22" s="220" t="s">
        <v>9</v>
      </c>
      <c r="J22" s="219" t="str">
        <f t="shared" si="1"/>
        <v>EUR1YD=CKCC</v>
      </c>
      <c r="K22" s="218">
        <v>0.6</v>
      </c>
      <c r="L22" s="216"/>
      <c r="M22" s="439">
        <v>0.6</v>
      </c>
      <c r="N22" s="216"/>
      <c r="O22" s="280">
        <v>0.6</v>
      </c>
      <c r="P22" s="213" t="e">
        <f>_xll.qlSimpleQuoteSetValue(D22,O22/100,Trigger)</f>
        <v>#N/A</v>
      </c>
      <c r="Q22" s="193"/>
      <c r="R22" s="17"/>
      <c r="S22" s="17"/>
      <c r="T22" s="17"/>
      <c r="U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36"/>
  <sheetViews>
    <sheetView topLeftCell="G1" workbookViewId="0">
      <selection activeCell="T5" sqref="T5:T33"/>
    </sheetView>
  </sheetViews>
  <sheetFormatPr defaultRowHeight="12.75" x14ac:dyDescent="0.2"/>
  <cols>
    <col min="1" max="1" width="2.7109375" style="16" customWidth="1"/>
    <col min="2" max="2" width="5.85546875" style="16" bestFit="1" customWidth="1"/>
    <col min="3" max="3" width="4.42578125" style="16" bestFit="1" customWidth="1"/>
    <col min="4" max="4" width="15.5703125" style="91" bestFit="1" customWidth="1"/>
    <col min="5" max="5" width="20" style="16" bestFit="1" customWidth="1"/>
    <col min="6" max="6" width="57.42578125" style="90" customWidth="1"/>
    <col min="7" max="9" width="2.7109375" style="16" customWidth="1"/>
    <col min="10" max="12" width="9.140625" style="16"/>
    <col min="13" max="13" width="13.85546875" style="16" bestFit="1" customWidth="1"/>
    <col min="14" max="16" width="9.140625" style="16"/>
    <col min="17" max="17" width="10" style="16" customWidth="1"/>
    <col min="18" max="18" width="9.140625" style="16"/>
    <col min="19" max="19" width="2.7109375" style="16" customWidth="1"/>
    <col min="20" max="20" width="9.140625" style="16"/>
    <col min="21" max="21" width="2.7109375" style="16" customWidth="1"/>
    <col min="22" max="22" width="10.5703125" style="16" bestFit="1" customWidth="1"/>
    <col min="23" max="23" width="7.7109375" style="16" bestFit="1" customWidth="1"/>
    <col min="24" max="24" width="2.7109375" style="16" customWidth="1"/>
    <col min="25" max="16384" width="9.140625" style="16"/>
  </cols>
  <sheetData>
    <row r="1" spans="1:26" x14ac:dyDescent="0.2">
      <c r="A1" s="140" t="s">
        <v>129</v>
      </c>
      <c r="B1" s="113"/>
      <c r="C1" s="113"/>
      <c r="D1" s="16"/>
      <c r="E1" s="90"/>
      <c r="F1" s="16"/>
      <c r="G1" s="43"/>
      <c r="I1" s="278" t="s">
        <v>235</v>
      </c>
      <c r="J1" s="175"/>
      <c r="K1" s="175"/>
      <c r="L1" s="175"/>
      <c r="M1" s="175"/>
      <c r="N1" s="175"/>
      <c r="O1" s="175"/>
      <c r="P1" s="175"/>
      <c r="Q1" s="175"/>
      <c r="R1" s="175"/>
      <c r="S1" s="175"/>
      <c r="T1" s="175"/>
      <c r="U1" s="175"/>
      <c r="V1" s="175"/>
      <c r="W1" s="175"/>
      <c r="X1" s="172"/>
      <c r="Y1" s="17"/>
      <c r="Z1" s="17"/>
    </row>
    <row r="2" spans="1:26" ht="24" customHeight="1" x14ac:dyDescent="0.2">
      <c r="A2" s="98"/>
      <c r="B2" s="112"/>
      <c r="C2" s="111"/>
      <c r="D2" s="110" t="str">
        <f>Currency&amp;"_010_"&amp;"FRA.xml"</f>
        <v>EUR_010_FRA.xml</v>
      </c>
      <c r="E2" s="109">
        <f ca="1">IF(Serialize,_xll.ohObjectSave(E3:E35,SerializationPath&amp;D2,FileOverwrite,Serialize),"---")</f>
        <v>33</v>
      </c>
      <c r="F2" s="108" t="str">
        <f ca="1">_xll.ohRangeRetrieveError(E2)</f>
        <v/>
      </c>
      <c r="G2" s="43"/>
      <c r="I2" s="250"/>
      <c r="J2" s="277"/>
      <c r="K2" s="113"/>
      <c r="L2" s="113"/>
      <c r="M2" s="120" t="s">
        <v>170</v>
      </c>
      <c r="N2" s="113"/>
      <c r="O2" s="113"/>
      <c r="P2" s="113"/>
      <c r="Q2" s="113"/>
      <c r="R2" s="216"/>
      <c r="S2" s="216"/>
      <c r="T2" s="216"/>
      <c r="U2" s="216"/>
      <c r="V2" s="216"/>
      <c r="W2" s="216"/>
      <c r="X2" s="43"/>
      <c r="Y2" s="17"/>
      <c r="Z2" s="17"/>
    </row>
    <row r="3" spans="1:26" x14ac:dyDescent="0.2">
      <c r="A3" s="98"/>
      <c r="B3" s="102" t="s">
        <v>123</v>
      </c>
      <c r="C3" s="103" t="s">
        <v>109</v>
      </c>
      <c r="D3" s="102" t="str">
        <f t="shared" ref="D3:D35" si="0">Currency&amp;$B3&amp;$C3&amp;QuoteSuffix</f>
        <v>EURT1F1_Quote</v>
      </c>
      <c r="E3" s="101" t="str">
        <f>_xll.qlSimpleQuote(D3,,RateTickValue,Permanent,Trigger,ObjectOverwrite)</f>
        <v>EURT1F1_Quote#0003</v>
      </c>
      <c r="F3" s="100" t="str">
        <f>_xll.ohRangeRetrieveError(E3)</f>
        <v/>
      </c>
      <c r="G3" s="43"/>
      <c r="I3" s="98"/>
      <c r="J3" s="113"/>
      <c r="K3" s="216"/>
      <c r="L3" s="113"/>
      <c r="M3" s="113"/>
      <c r="N3" s="113"/>
      <c r="O3" s="113"/>
      <c r="P3" s="113"/>
      <c r="Q3" s="113"/>
      <c r="R3" s="113"/>
      <c r="S3" s="216"/>
      <c r="T3" s="216"/>
      <c r="U3" s="216"/>
      <c r="V3" s="113"/>
      <c r="W3" s="247">
        <f>_xll.ohTrigger(W5:W23)</f>
        <v>110</v>
      </c>
      <c r="X3" s="193"/>
      <c r="Y3" s="17"/>
      <c r="Z3" s="17"/>
    </row>
    <row r="4" spans="1:26" ht="22.5" x14ac:dyDescent="0.2">
      <c r="A4" s="98"/>
      <c r="B4" s="95" t="s">
        <v>122</v>
      </c>
      <c r="C4" s="99" t="s">
        <v>109</v>
      </c>
      <c r="D4" s="95" t="str">
        <f t="shared" si="0"/>
        <v>EURTOM1F1_Quote</v>
      </c>
      <c r="E4" s="94" t="str">
        <f>_xll.qlSimpleQuote(D4,,RateTickValue,Permanent,Trigger,ObjectOverwrite)</f>
        <v>EURTOM1F1_Quote#0003</v>
      </c>
      <c r="F4" s="93" t="str">
        <f>_xll.ohRangeRetrieveError(E4)</f>
        <v/>
      </c>
      <c r="G4" s="43"/>
      <c r="I4" s="98"/>
      <c r="J4" s="178"/>
      <c r="K4" s="121"/>
      <c r="L4" s="170"/>
      <c r="M4" s="246" t="str">
        <f>_xll.RData(M5:M33,N4:Q4,,ReutersRtMode,,N5)</f>
        <v>Paused at 16:10:57</v>
      </c>
      <c r="N4" s="276" t="s">
        <v>191</v>
      </c>
      <c r="O4" s="276" t="s">
        <v>160</v>
      </c>
      <c r="P4" s="276" t="s">
        <v>175</v>
      </c>
      <c r="Q4" s="276" t="s">
        <v>190</v>
      </c>
      <c r="R4" s="242" t="s">
        <v>189</v>
      </c>
      <c r="S4" s="216"/>
      <c r="T4" s="244" t="s">
        <v>187</v>
      </c>
      <c r="U4" s="216"/>
      <c r="V4" s="430" t="s">
        <v>185</v>
      </c>
      <c r="W4" s="209" t="s">
        <v>184</v>
      </c>
      <c r="X4" s="193"/>
      <c r="Y4" s="17"/>
      <c r="Z4" s="275" t="s">
        <v>188</v>
      </c>
    </row>
    <row r="5" spans="1:26" x14ac:dyDescent="0.2">
      <c r="A5" s="98"/>
      <c r="B5" s="102" t="s">
        <v>121</v>
      </c>
      <c r="C5" s="103" t="s">
        <v>109</v>
      </c>
      <c r="D5" s="102" t="str">
        <f t="shared" si="0"/>
        <v>EURT3F1_Quote</v>
      </c>
      <c r="E5" s="101" t="str">
        <f>_xll.qlSimpleQuote(D5,,RateTickValue,Permanent,Trigger,ObjectOverwrite)</f>
        <v>EURT3F1_Quote#0003</v>
      </c>
      <c r="F5" s="100" t="str">
        <f>_xll.ohRangeRetrieveError(E5)</f>
        <v/>
      </c>
      <c r="G5" s="43"/>
      <c r="I5" s="98"/>
      <c r="J5" s="274" t="s">
        <v>121</v>
      </c>
      <c r="K5" s="273" t="s">
        <v>109</v>
      </c>
      <c r="L5" s="271" t="str">
        <f t="shared" ref="L5:L33" si="1">Currency&amp;$J5&amp;$K5</f>
        <v>EURT3F1</v>
      </c>
      <c r="M5" s="271" t="str">
        <f t="array" ref="M5:M33">UPPER(Instruments)&amp;"="&amp;VLOOKUP(Contributor,ContributorTable,2,FALSE)</f>
        <v>EURT3F1=ICAP</v>
      </c>
      <c r="N5" s="272" t="s">
        <v>192</v>
      </c>
      <c r="O5" s="272" t="s">
        <v>192</v>
      </c>
      <c r="P5" s="271" t="s">
        <v>192</v>
      </c>
      <c r="Q5" s="271" t="s">
        <v>192</v>
      </c>
      <c r="R5" s="237" t="e">
        <f>_xll.qlMidSafe($N5,$O5)</f>
        <v>#NUM!</v>
      </c>
      <c r="S5" s="216"/>
      <c r="T5" s="270" t="e">
        <v>#NUM!</v>
      </c>
      <c r="U5" s="216"/>
      <c r="V5" s="294" t="e">
        <f t="array" ref="V5:V33">QuoteLive</f>
        <v>#NUM!</v>
      </c>
      <c r="W5" s="233" t="e">
        <f>_xll.qlSimpleQuoteSetValue(E5,V5/100,Trigger)</f>
        <v>#NUM!</v>
      </c>
      <c r="X5" s="193"/>
      <c r="Y5" s="17"/>
      <c r="Z5" s="253" t="e">
        <f t="shared" ref="Z5:Z33" si="2">(O5-R5)/50</f>
        <v>#VALUE!</v>
      </c>
    </row>
    <row r="6" spans="1:26" x14ac:dyDescent="0.2">
      <c r="A6" s="98"/>
      <c r="B6" s="95" t="s">
        <v>120</v>
      </c>
      <c r="C6" s="99" t="s">
        <v>109</v>
      </c>
      <c r="D6" s="95" t="str">
        <f t="shared" si="0"/>
        <v>EURTOM3F1_Quote</v>
      </c>
      <c r="E6" s="94" t="str">
        <f>_xll.qlSimpleQuote(D6,,RateTickValue,Permanent,Trigger,ObjectOverwrite)</f>
        <v>EURTOM3F1_Quote#0003</v>
      </c>
      <c r="F6" s="93" t="str">
        <f>_xll.ohRangeRetrieveError(E6)</f>
        <v/>
      </c>
      <c r="G6" s="43"/>
      <c r="I6" s="98"/>
      <c r="J6" s="269" t="s">
        <v>120</v>
      </c>
      <c r="K6" s="268" t="s">
        <v>109</v>
      </c>
      <c r="L6" s="266" t="str">
        <f t="shared" si="1"/>
        <v>EURTOM3F1</v>
      </c>
      <c r="M6" s="266" t="str">
        <v>EURTOM3F1=ICAP</v>
      </c>
      <c r="N6" s="267" t="s">
        <v>192</v>
      </c>
      <c r="O6" s="267" t="s">
        <v>192</v>
      </c>
      <c r="P6" s="266" t="s">
        <v>192</v>
      </c>
      <c r="Q6" s="266" t="s">
        <v>192</v>
      </c>
      <c r="R6" s="218" t="e">
        <f>_xll.qlMidSafe($N6,$O6)</f>
        <v>#NUM!</v>
      </c>
      <c r="S6" s="216"/>
      <c r="T6" s="265" t="e">
        <v>#NUM!</v>
      </c>
      <c r="U6" s="216"/>
      <c r="V6" s="280" t="e">
        <v>#NUM!</v>
      </c>
      <c r="W6" s="213" t="e">
        <f>_xll.qlSimpleQuoteSetValue(E6,V6/100,Trigger)</f>
        <v>#NUM!</v>
      </c>
      <c r="X6" s="193"/>
      <c r="Y6" s="17"/>
      <c r="Z6" s="253" t="e">
        <f t="shared" si="2"/>
        <v>#VALUE!</v>
      </c>
    </row>
    <row r="7" spans="1:26" x14ac:dyDescent="0.2">
      <c r="A7" s="98"/>
      <c r="B7" s="102">
        <v>1</v>
      </c>
      <c r="C7" s="103" t="s">
        <v>119</v>
      </c>
      <c r="D7" s="102" t="str">
        <f t="shared" si="0"/>
        <v>EUR1x4F_Quote</v>
      </c>
      <c r="E7" s="101" t="str">
        <f>_xll.qlSimpleQuote(D7,,RateTickValue,Permanent,Trigger,ObjectOverwrite)</f>
        <v>EUR1x4F_Quote#0003</v>
      </c>
      <c r="F7" s="100" t="str">
        <f>_xll.ohRangeRetrieveError(E7)</f>
        <v/>
      </c>
      <c r="G7" s="43"/>
      <c r="I7" s="98"/>
      <c r="J7" s="274">
        <v>1</v>
      </c>
      <c r="K7" s="273" t="s">
        <v>119</v>
      </c>
      <c r="L7" s="271" t="str">
        <f t="shared" si="1"/>
        <v>EUR1x4F</v>
      </c>
      <c r="M7" s="271" t="str">
        <v>EUR1X4F=ICAP</v>
      </c>
      <c r="N7" s="272">
        <v>0.30099999999999999</v>
      </c>
      <c r="O7" s="272">
        <v>0.35099999999999998</v>
      </c>
      <c r="P7" s="271">
        <v>0</v>
      </c>
      <c r="Q7" s="271">
        <v>0</v>
      </c>
      <c r="R7" s="237">
        <f>_xll.qlMidSafe($N7,$O7)</f>
        <v>0.32599999999999996</v>
      </c>
      <c r="S7" s="216"/>
      <c r="T7" s="260">
        <v>0.307</v>
      </c>
      <c r="U7" s="216"/>
      <c r="V7" s="287">
        <v>0.32599999999999996</v>
      </c>
      <c r="W7" s="221" t="e">
        <f>_xll.qlSimpleQuoteSetValue(E7,V7/100,Trigger)</f>
        <v>#N/A</v>
      </c>
      <c r="X7" s="193"/>
      <c r="Y7" s="17"/>
      <c r="Z7" s="253">
        <f t="shared" si="2"/>
        <v>5.0000000000000044E-4</v>
      </c>
    </row>
    <row r="8" spans="1:26" x14ac:dyDescent="0.2">
      <c r="A8" s="98"/>
      <c r="B8" s="106">
        <v>2</v>
      </c>
      <c r="C8" s="107" t="s">
        <v>118</v>
      </c>
      <c r="D8" s="106" t="str">
        <f t="shared" si="0"/>
        <v>EUR2x5F_Quote</v>
      </c>
      <c r="E8" s="105" t="str">
        <f>_xll.qlSimpleQuote(D8,,RateTickValue,Permanent,Trigger,ObjectOverwrite)</f>
        <v>EUR2x5F_Quote#0003</v>
      </c>
      <c r="F8" s="104" t="str">
        <f>_xll.ohRangeRetrieveError(E8)</f>
        <v/>
      </c>
      <c r="G8" s="43"/>
      <c r="I8" s="98"/>
      <c r="J8" s="264">
        <v>2</v>
      </c>
      <c r="K8" s="263" t="s">
        <v>118</v>
      </c>
      <c r="L8" s="261" t="str">
        <f t="shared" si="1"/>
        <v>EUR2x5F</v>
      </c>
      <c r="M8" s="261" t="str">
        <v>EUR2X5F=ICAP</v>
      </c>
      <c r="N8" s="262">
        <v>0.28100000000000003</v>
      </c>
      <c r="O8" s="262">
        <v>0.33100000000000002</v>
      </c>
      <c r="P8" s="261">
        <v>0</v>
      </c>
      <c r="Q8" s="261">
        <v>0</v>
      </c>
      <c r="R8" s="225">
        <f>_xll.qlMidSafe($N8,$O8)</f>
        <v>0.30600000000000005</v>
      </c>
      <c r="S8" s="216"/>
      <c r="T8" s="260">
        <v>0.29700000000000004</v>
      </c>
      <c r="U8" s="216"/>
      <c r="V8" s="287">
        <v>0.30600000000000005</v>
      </c>
      <c r="W8" s="221" t="e">
        <f>_xll.qlSimpleQuoteSetValue(E8,V8/100,Trigger)</f>
        <v>#N/A</v>
      </c>
      <c r="X8" s="193"/>
      <c r="Y8" s="17"/>
      <c r="Z8" s="253">
        <f t="shared" si="2"/>
        <v>4.9999999999999936E-4</v>
      </c>
    </row>
    <row r="9" spans="1:26" x14ac:dyDescent="0.2">
      <c r="A9" s="98"/>
      <c r="B9" s="106">
        <v>3</v>
      </c>
      <c r="C9" s="107" t="s">
        <v>117</v>
      </c>
      <c r="D9" s="106" t="str">
        <f t="shared" si="0"/>
        <v>EUR3x6F_Quote</v>
      </c>
      <c r="E9" s="105" t="str">
        <f>_xll.qlSimpleQuote(D9,,RateTickValue,Permanent,Trigger,ObjectOverwrite)</f>
        <v>EUR3x6F_Quote#0003</v>
      </c>
      <c r="F9" s="104" t="str">
        <f>_xll.ohRangeRetrieveError(E9)</f>
        <v/>
      </c>
      <c r="G9" s="43"/>
      <c r="I9" s="98"/>
      <c r="J9" s="264">
        <v>3</v>
      </c>
      <c r="K9" s="263" t="s">
        <v>117</v>
      </c>
      <c r="L9" s="261" t="str">
        <f t="shared" si="1"/>
        <v>EUR3x6F</v>
      </c>
      <c r="M9" s="261" t="str">
        <v>EUR3X6F=ICAP</v>
      </c>
      <c r="N9" s="262">
        <v>0.27500000000000002</v>
      </c>
      <c r="O9" s="262">
        <v>0.32500000000000001</v>
      </c>
      <c r="P9" s="261">
        <v>0</v>
      </c>
      <c r="Q9" s="261">
        <v>0</v>
      </c>
      <c r="R9" s="225">
        <f>_xll.qlMidSafe($N9,$O9)</f>
        <v>0.30000000000000004</v>
      </c>
      <c r="S9" s="216"/>
      <c r="T9" s="260">
        <v>0.29400000000000004</v>
      </c>
      <c r="U9" s="216"/>
      <c r="V9" s="287">
        <v>0.30000000000000004</v>
      </c>
      <c r="W9" s="221" t="e">
        <f>_xll.qlSimpleQuoteSetValue(E9,V9/100,Trigger)</f>
        <v>#N/A</v>
      </c>
      <c r="X9" s="193"/>
      <c r="Y9" s="17"/>
      <c r="Z9" s="253">
        <f t="shared" si="2"/>
        <v>4.9999999999999936E-4</v>
      </c>
    </row>
    <row r="10" spans="1:26" x14ac:dyDescent="0.2">
      <c r="A10" s="98"/>
      <c r="B10" s="106">
        <v>4</v>
      </c>
      <c r="C10" s="107" t="s">
        <v>116</v>
      </c>
      <c r="D10" s="106" t="str">
        <f t="shared" si="0"/>
        <v>EUR4x7F_Quote</v>
      </c>
      <c r="E10" s="105" t="str">
        <f>_xll.qlSimpleQuote(D10,,RateTickValue,Permanent,Trigger,ObjectOverwrite)</f>
        <v>EUR4x7F_Quote#0003</v>
      </c>
      <c r="F10" s="104" t="str">
        <f>_xll.ohRangeRetrieveError(E10)</f>
        <v/>
      </c>
      <c r="G10" s="43"/>
      <c r="I10" s="98"/>
      <c r="J10" s="264">
        <v>4</v>
      </c>
      <c r="K10" s="263" t="s">
        <v>116</v>
      </c>
      <c r="L10" s="261" t="str">
        <f t="shared" si="1"/>
        <v>EUR4x7F</v>
      </c>
      <c r="M10" s="261" t="str">
        <v>EUR4X7F=ICAP</v>
      </c>
      <c r="N10" s="262">
        <v>0.26700000000000002</v>
      </c>
      <c r="O10" s="262">
        <v>0.317</v>
      </c>
      <c r="P10" s="261">
        <v>0</v>
      </c>
      <c r="Q10" s="261">
        <v>0</v>
      </c>
      <c r="R10" s="225">
        <f>_xll.qlMidSafe($N10,$O10)</f>
        <v>0.29200000000000004</v>
      </c>
      <c r="S10" s="216"/>
      <c r="T10" s="260">
        <v>0.29200000000000004</v>
      </c>
      <c r="U10" s="216"/>
      <c r="V10" s="287">
        <v>0.29200000000000004</v>
      </c>
      <c r="W10" s="221" t="e">
        <f>_xll.qlSimpleQuoteSetValue(E10,V10/100,Trigger)</f>
        <v>#N/A</v>
      </c>
      <c r="X10" s="193"/>
      <c r="Y10" s="17"/>
      <c r="Z10" s="253">
        <f t="shared" si="2"/>
        <v>4.9999999999999936E-4</v>
      </c>
    </row>
    <row r="11" spans="1:26" x14ac:dyDescent="0.2">
      <c r="A11" s="98"/>
      <c r="B11" s="106">
        <v>5</v>
      </c>
      <c r="C11" s="107" t="s">
        <v>115</v>
      </c>
      <c r="D11" s="106" t="str">
        <f t="shared" si="0"/>
        <v>EUR5x8F_Quote</v>
      </c>
      <c r="E11" s="105" t="str">
        <f>_xll.qlSimpleQuote(D11,,RateTickValue,Permanent,Trigger,ObjectOverwrite)</f>
        <v>EUR5x8F_Quote#0003</v>
      </c>
      <c r="F11" s="104" t="str">
        <f>_xll.ohRangeRetrieveError(E11)</f>
        <v/>
      </c>
      <c r="G11" s="43"/>
      <c r="I11" s="98"/>
      <c r="J11" s="264">
        <v>5</v>
      </c>
      <c r="K11" s="263" t="s">
        <v>115</v>
      </c>
      <c r="L11" s="261" t="str">
        <f t="shared" si="1"/>
        <v>EUR5x8F</v>
      </c>
      <c r="M11" s="261" t="str">
        <v>EUR5X8F=ICAP</v>
      </c>
      <c r="N11" s="262">
        <v>0.25900000000000001</v>
      </c>
      <c r="O11" s="262">
        <v>0.309</v>
      </c>
      <c r="P11" s="261">
        <v>0</v>
      </c>
      <c r="Q11" s="261">
        <v>0</v>
      </c>
      <c r="R11" s="225">
        <f>_xll.qlMidSafe($N11,$O11)</f>
        <v>0.28400000000000003</v>
      </c>
      <c r="S11" s="216"/>
      <c r="T11" s="260">
        <v>0.29000000000000004</v>
      </c>
      <c r="U11" s="216"/>
      <c r="V11" s="287">
        <v>0.28400000000000003</v>
      </c>
      <c r="W11" s="221" t="e">
        <f>_xll.qlSimpleQuoteSetValue(E11,V11/100,Trigger)</f>
        <v>#N/A</v>
      </c>
      <c r="X11" s="193"/>
      <c r="Y11" s="17"/>
      <c r="Z11" s="253">
        <f t="shared" si="2"/>
        <v>4.9999999999999936E-4</v>
      </c>
    </row>
    <row r="12" spans="1:26" x14ac:dyDescent="0.2">
      <c r="A12" s="98"/>
      <c r="B12" s="95">
        <v>6</v>
      </c>
      <c r="C12" s="99" t="s">
        <v>114</v>
      </c>
      <c r="D12" s="95" t="str">
        <f t="shared" si="0"/>
        <v>EUR6x9F_Quote</v>
      </c>
      <c r="E12" s="94" t="str">
        <f>_xll.qlSimpleQuote(D12,,RateTickValue,Permanent,Trigger,ObjectOverwrite)</f>
        <v>EUR6x9F_Quote#0003</v>
      </c>
      <c r="F12" s="93" t="str">
        <f>_xll.ohRangeRetrieveError(E12)</f>
        <v/>
      </c>
      <c r="G12" s="43"/>
      <c r="I12" s="98"/>
      <c r="J12" s="269">
        <v>6</v>
      </c>
      <c r="K12" s="268" t="s">
        <v>114</v>
      </c>
      <c r="L12" s="266" t="str">
        <f t="shared" si="1"/>
        <v>EUR6x9F</v>
      </c>
      <c r="M12" s="266" t="str">
        <v>EUR6X9F=ICAP</v>
      </c>
      <c r="N12" s="267">
        <v>0.26400000000000001</v>
      </c>
      <c r="O12" s="267">
        <v>0.314</v>
      </c>
      <c r="P12" s="266">
        <v>0</v>
      </c>
      <c r="Q12" s="266">
        <v>0</v>
      </c>
      <c r="R12" s="218">
        <f>_xll.qlMidSafe($N12,$O12)</f>
        <v>0.28900000000000003</v>
      </c>
      <c r="S12" s="216"/>
      <c r="T12" s="265">
        <v>0.29900000000000004</v>
      </c>
      <c r="U12" s="216"/>
      <c r="V12" s="287">
        <v>0.28900000000000003</v>
      </c>
      <c r="W12" s="221" t="e">
        <f>_xll.qlSimpleQuoteSetValue(E12,V12/100,Trigger)</f>
        <v>#N/A</v>
      </c>
      <c r="X12" s="193"/>
      <c r="Y12" s="17"/>
      <c r="Z12" s="253">
        <f t="shared" si="2"/>
        <v>4.9999999999999936E-4</v>
      </c>
    </row>
    <row r="13" spans="1:26" x14ac:dyDescent="0.2">
      <c r="A13" s="98"/>
      <c r="B13" s="102" t="s">
        <v>113</v>
      </c>
      <c r="C13" s="103" t="s">
        <v>109</v>
      </c>
      <c r="D13" s="102" t="str">
        <f t="shared" si="0"/>
        <v>EURT6F1_Quote</v>
      </c>
      <c r="E13" s="101" t="str">
        <f>_xll.qlSimpleQuote(D13,,RateTickValue,Permanent,Trigger,ObjectOverwrite)</f>
        <v>EURT6F1_Quote#0003</v>
      </c>
      <c r="F13" s="100" t="str">
        <f>_xll.ohRangeRetrieveError(E13)</f>
        <v/>
      </c>
      <c r="G13" s="43"/>
      <c r="I13" s="98"/>
      <c r="J13" s="274" t="s">
        <v>113</v>
      </c>
      <c r="K13" s="273" t="s">
        <v>109</v>
      </c>
      <c r="L13" s="271" t="str">
        <f t="shared" si="1"/>
        <v>EURT6F1</v>
      </c>
      <c r="M13" s="271" t="str">
        <v>EURT6F1=ICAP</v>
      </c>
      <c r="N13" s="272" t="s">
        <v>192</v>
      </c>
      <c r="O13" s="272" t="s">
        <v>192</v>
      </c>
      <c r="P13" s="271" t="s">
        <v>192</v>
      </c>
      <c r="Q13" s="271" t="s">
        <v>192</v>
      </c>
      <c r="R13" s="237" t="e">
        <f>_xll.qlMidSafe($N13,$O13)</f>
        <v>#NUM!</v>
      </c>
      <c r="S13" s="216"/>
      <c r="T13" s="270" t="e">
        <v>#NUM!</v>
      </c>
      <c r="U13" s="216"/>
      <c r="V13" s="294" t="e">
        <v>#NUM!</v>
      </c>
      <c r="W13" s="233" t="e">
        <f>_xll.qlSimpleQuoteSetValue(E13,V13/100,Trigger)</f>
        <v>#NUM!</v>
      </c>
      <c r="X13" s="193"/>
      <c r="Y13" s="17"/>
      <c r="Z13" s="253" t="e">
        <f t="shared" si="2"/>
        <v>#VALUE!</v>
      </c>
    </row>
    <row r="14" spans="1:26" x14ac:dyDescent="0.2">
      <c r="A14" s="98"/>
      <c r="B14" s="95" t="s">
        <v>112</v>
      </c>
      <c r="C14" s="99" t="s">
        <v>109</v>
      </c>
      <c r="D14" s="95" t="str">
        <f t="shared" si="0"/>
        <v>EURTOM6F1_Quote</v>
      </c>
      <c r="E14" s="94" t="str">
        <f>_xll.qlSimpleQuote(D14,,RateTickValue,Permanent,Trigger,ObjectOverwrite)</f>
        <v>EURTOM6F1_Quote#0003</v>
      </c>
      <c r="F14" s="93" t="str">
        <f>_xll.ohRangeRetrieveError(E14)</f>
        <v/>
      </c>
      <c r="G14" s="43"/>
      <c r="I14" s="98"/>
      <c r="J14" s="269" t="s">
        <v>112</v>
      </c>
      <c r="K14" s="268" t="s">
        <v>109</v>
      </c>
      <c r="L14" s="266" t="str">
        <f t="shared" si="1"/>
        <v>EURTOM6F1</v>
      </c>
      <c r="M14" s="266" t="str">
        <v>EURTOM6F1=ICAP</v>
      </c>
      <c r="N14" s="267" t="s">
        <v>192</v>
      </c>
      <c r="O14" s="267" t="s">
        <v>192</v>
      </c>
      <c r="P14" s="266" t="s">
        <v>192</v>
      </c>
      <c r="Q14" s="266" t="s">
        <v>192</v>
      </c>
      <c r="R14" s="218" t="e">
        <f>_xll.qlMidSafe($N14,$O14)</f>
        <v>#NUM!</v>
      </c>
      <c r="S14" s="216"/>
      <c r="T14" s="265" t="e">
        <v>#NUM!</v>
      </c>
      <c r="U14" s="216"/>
      <c r="V14" s="280" t="e">
        <v>#NUM!</v>
      </c>
      <c r="W14" s="213" t="e">
        <f>_xll.qlSimpleQuoteSetValue(E14,V14/100,Trigger)</f>
        <v>#NUM!</v>
      </c>
      <c r="X14" s="193"/>
      <c r="Y14" s="17"/>
      <c r="Z14" s="253" t="e">
        <f t="shared" si="2"/>
        <v>#VALUE!</v>
      </c>
    </row>
    <row r="15" spans="1:26" x14ac:dyDescent="0.2">
      <c r="A15" s="98"/>
      <c r="B15" s="106">
        <v>1</v>
      </c>
      <c r="C15" s="107" t="str">
        <f t="shared" ref="C15:C32" si="3">"x"&amp;B15+6&amp;"F"</f>
        <v>x7F</v>
      </c>
      <c r="D15" s="106" t="str">
        <f t="shared" si="0"/>
        <v>EUR1x7F_Quote</v>
      </c>
      <c r="E15" s="105" t="str">
        <f>_xll.qlSimpleQuote(D15,,RateTickValue,Permanent,Trigger,ObjectOverwrite)</f>
        <v>EUR1x7F_Quote#0003</v>
      </c>
      <c r="F15" s="104" t="str">
        <f>_xll.ohRangeRetrieveError(E15)</f>
        <v/>
      </c>
      <c r="G15" s="43"/>
      <c r="I15" s="98"/>
      <c r="J15" s="264">
        <v>1</v>
      </c>
      <c r="K15" s="263" t="str">
        <f t="shared" ref="K15:K32" si="4">"x"&amp;J15+6&amp;"F"</f>
        <v>x7F</v>
      </c>
      <c r="L15" s="261" t="str">
        <f t="shared" si="1"/>
        <v>EUR1x7F</v>
      </c>
      <c r="M15" s="261" t="str">
        <v>EUR1X7F=ICAP</v>
      </c>
      <c r="N15" s="262">
        <v>0.39800000000000002</v>
      </c>
      <c r="O15" s="262">
        <v>0.44800000000000001</v>
      </c>
      <c r="P15" s="261">
        <v>0</v>
      </c>
      <c r="Q15" s="261">
        <v>0</v>
      </c>
      <c r="R15" s="225">
        <f>_xll.qlMidSafe($N15,$O15)</f>
        <v>0.42300000000000004</v>
      </c>
      <c r="S15" s="216"/>
      <c r="T15" s="260">
        <v>0.41400000000000003</v>
      </c>
      <c r="U15" s="216"/>
      <c r="V15" s="287">
        <v>0.42300000000000004</v>
      </c>
      <c r="W15" s="221" t="e">
        <f>_xll.qlSimpleQuoteSetValue(E15,V15/100,Trigger)</f>
        <v>#N/A</v>
      </c>
      <c r="X15" s="193"/>
      <c r="Y15" s="17"/>
      <c r="Z15" s="253">
        <f t="shared" si="2"/>
        <v>4.9999999999999936E-4</v>
      </c>
    </row>
    <row r="16" spans="1:26" x14ac:dyDescent="0.2">
      <c r="A16" s="98"/>
      <c r="B16" s="106">
        <v>2</v>
      </c>
      <c r="C16" s="107" t="str">
        <f t="shared" si="3"/>
        <v>x8F</v>
      </c>
      <c r="D16" s="106" t="str">
        <f t="shared" si="0"/>
        <v>EUR2x8F_Quote</v>
      </c>
      <c r="E16" s="105" t="str">
        <f>_xll.qlSimpleQuote(D16,,RateTickValue,Permanent,Trigger,ObjectOverwrite)</f>
        <v>EUR2x8F_Quote#0003</v>
      </c>
      <c r="F16" s="104" t="str">
        <f>_xll.ohRangeRetrieveError(E16)</f>
        <v/>
      </c>
      <c r="G16" s="43"/>
      <c r="I16" s="98"/>
      <c r="J16" s="264">
        <v>2</v>
      </c>
      <c r="K16" s="263" t="str">
        <f t="shared" si="4"/>
        <v>x8F</v>
      </c>
      <c r="L16" s="261" t="str">
        <f t="shared" si="1"/>
        <v>EUR2x8F</v>
      </c>
      <c r="M16" s="261" t="str">
        <v>EUR2X8F=ICAP</v>
      </c>
      <c r="N16" s="262">
        <v>0.38300000000000001</v>
      </c>
      <c r="O16" s="262">
        <v>0.433</v>
      </c>
      <c r="P16" s="261">
        <v>0</v>
      </c>
      <c r="Q16" s="261">
        <v>0</v>
      </c>
      <c r="R16" s="225">
        <f>_xll.qlMidSafe($N16,$O16)</f>
        <v>0.40800000000000003</v>
      </c>
      <c r="S16" s="216"/>
      <c r="T16" s="260">
        <v>0.40700000000000003</v>
      </c>
      <c r="U16" s="216"/>
      <c r="V16" s="287">
        <v>0.40800000000000003</v>
      </c>
      <c r="W16" s="221" t="e">
        <f>_xll.qlSimpleQuoteSetValue(E16,V16/100,Trigger)</f>
        <v>#N/A</v>
      </c>
      <c r="X16" s="193"/>
      <c r="Y16" s="17"/>
      <c r="Z16" s="253">
        <f t="shared" si="2"/>
        <v>4.9999999999999936E-4</v>
      </c>
    </row>
    <row r="17" spans="1:26" x14ac:dyDescent="0.2">
      <c r="A17" s="98"/>
      <c r="B17" s="106">
        <v>3</v>
      </c>
      <c r="C17" s="107" t="str">
        <f t="shared" si="3"/>
        <v>x9F</v>
      </c>
      <c r="D17" s="106" t="str">
        <f t="shared" si="0"/>
        <v>EUR3x9F_Quote</v>
      </c>
      <c r="E17" s="105" t="str">
        <f>_xll.qlSimpleQuote(D17,,RateTickValue,Permanent,Trigger,ObjectOverwrite)</f>
        <v>EUR3x9F_Quote#0003</v>
      </c>
      <c r="F17" s="104" t="str">
        <f>_xll.ohRangeRetrieveError(E17)</f>
        <v/>
      </c>
      <c r="G17" s="43"/>
      <c r="I17" s="98"/>
      <c r="J17" s="264">
        <v>3</v>
      </c>
      <c r="K17" s="263" t="str">
        <f t="shared" si="4"/>
        <v>x9F</v>
      </c>
      <c r="L17" s="261" t="str">
        <f t="shared" si="1"/>
        <v>EUR3x9F</v>
      </c>
      <c r="M17" s="261" t="str">
        <v>EUR3X9F=ICAP</v>
      </c>
      <c r="N17" s="262">
        <v>0.38200000000000001</v>
      </c>
      <c r="O17" s="262">
        <v>0.432</v>
      </c>
      <c r="P17" s="261">
        <v>0</v>
      </c>
      <c r="Q17" s="261">
        <v>0</v>
      </c>
      <c r="R17" s="225">
        <f>_xll.qlMidSafe($N17,$O17)</f>
        <v>0.40700000000000003</v>
      </c>
      <c r="S17" s="216"/>
      <c r="T17" s="260">
        <v>0.40900000000000003</v>
      </c>
      <c r="U17" s="216"/>
      <c r="V17" s="287">
        <v>0.40700000000000003</v>
      </c>
      <c r="W17" s="221" t="e">
        <f>_xll.qlSimpleQuoteSetValue(E17,V17/100,Trigger)</f>
        <v>#N/A</v>
      </c>
      <c r="X17" s="193"/>
      <c r="Y17" s="17"/>
      <c r="Z17" s="253">
        <f t="shared" si="2"/>
        <v>4.9999999999999936E-4</v>
      </c>
    </row>
    <row r="18" spans="1:26" x14ac:dyDescent="0.2">
      <c r="A18" s="98"/>
      <c r="B18" s="106">
        <v>4</v>
      </c>
      <c r="C18" s="107" t="str">
        <f t="shared" si="3"/>
        <v>x10F</v>
      </c>
      <c r="D18" s="106" t="str">
        <f t="shared" si="0"/>
        <v>EUR4x10F_Quote</v>
      </c>
      <c r="E18" s="105" t="str">
        <f>_xll.qlSimpleQuote(D18,,RateTickValue,Permanent,Trigger,ObjectOverwrite)</f>
        <v>EUR4x10F_Quote#0003</v>
      </c>
      <c r="F18" s="104" t="str">
        <f>_xll.ohRangeRetrieveError(E18)</f>
        <v/>
      </c>
      <c r="G18" s="43"/>
      <c r="I18" s="98"/>
      <c r="J18" s="264">
        <v>4</v>
      </c>
      <c r="K18" s="263" t="str">
        <f t="shared" si="4"/>
        <v>x10F</v>
      </c>
      <c r="L18" s="261" t="str">
        <f t="shared" si="1"/>
        <v>EUR4x10F</v>
      </c>
      <c r="M18" s="261" t="str">
        <v>EUR4X10F=ICAP</v>
      </c>
      <c r="N18" s="262">
        <v>0.378</v>
      </c>
      <c r="O18" s="262">
        <v>0.42799999999999999</v>
      </c>
      <c r="P18" s="261">
        <v>0</v>
      </c>
      <c r="Q18" s="261">
        <v>0</v>
      </c>
      <c r="R18" s="225">
        <f>_xll.qlMidSafe($N18,$O18)</f>
        <v>0.40300000000000002</v>
      </c>
      <c r="S18" s="216"/>
      <c r="T18" s="260">
        <v>0.40900000000000003</v>
      </c>
      <c r="U18" s="216"/>
      <c r="V18" s="287">
        <v>0.40300000000000002</v>
      </c>
      <c r="W18" s="221" t="e">
        <f>_xll.qlSimpleQuoteSetValue(E18,V18/100,Trigger)</f>
        <v>#N/A</v>
      </c>
      <c r="X18" s="193"/>
      <c r="Y18" s="17"/>
      <c r="Z18" s="253">
        <f t="shared" si="2"/>
        <v>4.9999999999999936E-4</v>
      </c>
    </row>
    <row r="19" spans="1:26" x14ac:dyDescent="0.2">
      <c r="A19" s="98"/>
      <c r="B19" s="106">
        <v>5</v>
      </c>
      <c r="C19" s="107" t="str">
        <f t="shared" si="3"/>
        <v>x11F</v>
      </c>
      <c r="D19" s="106" t="str">
        <f t="shared" si="0"/>
        <v>EUR5x11F_Quote</v>
      </c>
      <c r="E19" s="105" t="str">
        <f>_xll.qlSimpleQuote(D19,,RateTickValue,Permanent,Trigger,ObjectOverwrite)</f>
        <v>EUR5x11F_Quote#0003</v>
      </c>
      <c r="F19" s="104" t="str">
        <f>_xll.ohRangeRetrieveError(E19)</f>
        <v/>
      </c>
      <c r="G19" s="43"/>
      <c r="I19" s="98"/>
      <c r="J19" s="264">
        <v>5</v>
      </c>
      <c r="K19" s="263" t="str">
        <f t="shared" si="4"/>
        <v>x11F</v>
      </c>
      <c r="L19" s="261" t="str">
        <f t="shared" si="1"/>
        <v>EUR5x11F</v>
      </c>
      <c r="M19" s="261" t="str">
        <v>EUR5X11F=ICAP</v>
      </c>
      <c r="N19" s="262">
        <v>0.373</v>
      </c>
      <c r="O19" s="262">
        <v>0.42299999999999999</v>
      </c>
      <c r="P19" s="261">
        <v>0</v>
      </c>
      <c r="Q19" s="261">
        <v>0</v>
      </c>
      <c r="R19" s="225">
        <f>_xll.qlMidSafe($N19,$O19)</f>
        <v>0.39800000000000002</v>
      </c>
      <c r="S19" s="216"/>
      <c r="T19" s="260">
        <v>0.40900000000000003</v>
      </c>
      <c r="U19" s="216"/>
      <c r="V19" s="287">
        <v>0.39800000000000002</v>
      </c>
      <c r="W19" s="221" t="e">
        <f>_xll.qlSimpleQuoteSetValue(E19,V19/100,Trigger)</f>
        <v>#N/A</v>
      </c>
      <c r="X19" s="193"/>
      <c r="Y19" s="17"/>
      <c r="Z19" s="253">
        <f t="shared" si="2"/>
        <v>4.9999999999999936E-4</v>
      </c>
    </row>
    <row r="20" spans="1:26" x14ac:dyDescent="0.2">
      <c r="A20" s="98"/>
      <c r="B20" s="106">
        <v>6</v>
      </c>
      <c r="C20" s="107" t="str">
        <f t="shared" si="3"/>
        <v>x12F</v>
      </c>
      <c r="D20" s="106" t="str">
        <f t="shared" si="0"/>
        <v>EUR6x12F_Quote</v>
      </c>
      <c r="E20" s="105" t="str">
        <f>_xll.qlSimpleQuote(D20,,RateTickValue,Permanent,Trigger,ObjectOverwrite)</f>
        <v>EUR6x12F_Quote#0003</v>
      </c>
      <c r="F20" s="104" t="str">
        <f>_xll.ohRangeRetrieveError(E20)</f>
        <v/>
      </c>
      <c r="G20" s="43"/>
      <c r="I20" s="98"/>
      <c r="J20" s="264">
        <v>6</v>
      </c>
      <c r="K20" s="263" t="str">
        <f t="shared" si="4"/>
        <v>x12F</v>
      </c>
      <c r="L20" s="261" t="str">
        <f t="shared" si="1"/>
        <v>EUR6x12F</v>
      </c>
      <c r="M20" s="261" t="str">
        <v>EUR6X12F=ICAP</v>
      </c>
      <c r="N20" s="262">
        <v>0.375</v>
      </c>
      <c r="O20" s="262">
        <v>0.42499999999999999</v>
      </c>
      <c r="P20" s="261">
        <v>0</v>
      </c>
      <c r="Q20" s="261">
        <v>0</v>
      </c>
      <c r="R20" s="225">
        <f>_xll.qlMidSafe($N20,$O20)</f>
        <v>0.4</v>
      </c>
      <c r="S20" s="216"/>
      <c r="T20" s="260">
        <v>0.41400000000000003</v>
      </c>
      <c r="U20" s="216"/>
      <c r="V20" s="287">
        <v>0.4</v>
      </c>
      <c r="W20" s="221" t="e">
        <f>_xll.qlSimpleQuoteSetValue(E20,V20/100,Trigger)</f>
        <v>#N/A</v>
      </c>
      <c r="X20" s="193"/>
      <c r="Y20" s="17"/>
      <c r="Z20" s="253">
        <f t="shared" si="2"/>
        <v>4.9999999999999936E-4</v>
      </c>
    </row>
    <row r="21" spans="1:26" x14ac:dyDescent="0.2">
      <c r="A21" s="98"/>
      <c r="B21" s="106">
        <v>7</v>
      </c>
      <c r="C21" s="107" t="str">
        <f t="shared" si="3"/>
        <v>x13F</v>
      </c>
      <c r="D21" s="106" t="str">
        <f t="shared" si="0"/>
        <v>EUR7x13F_Quote</v>
      </c>
      <c r="E21" s="105" t="str">
        <f>_xll.qlSimpleQuote(D21,,RateTickValue,Permanent,Trigger,ObjectOverwrite)</f>
        <v>EUR7x13F_Quote#0003</v>
      </c>
      <c r="F21" s="104" t="str">
        <f>_xll.ohRangeRetrieveError(E21)</f>
        <v/>
      </c>
      <c r="G21" s="43"/>
      <c r="I21" s="98"/>
      <c r="J21" s="264">
        <v>7</v>
      </c>
      <c r="K21" s="263" t="str">
        <f t="shared" si="4"/>
        <v>x13F</v>
      </c>
      <c r="L21" s="261" t="str">
        <f t="shared" si="1"/>
        <v>EUR7x13F</v>
      </c>
      <c r="M21" s="261" t="str">
        <v>EUR7X13F=ICAP</v>
      </c>
      <c r="N21" s="262">
        <v>0.38200000000000001</v>
      </c>
      <c r="O21" s="262">
        <v>0.432</v>
      </c>
      <c r="P21" s="261">
        <v>0</v>
      </c>
      <c r="Q21" s="261">
        <v>0</v>
      </c>
      <c r="R21" s="225">
        <f>_xll.qlMidSafe($N21,$O21)</f>
        <v>0.40700000000000003</v>
      </c>
      <c r="S21" s="216"/>
      <c r="T21" s="260">
        <v>0.42400000000000004</v>
      </c>
      <c r="U21" s="216"/>
      <c r="V21" s="287">
        <v>0.40700000000000003</v>
      </c>
      <c r="W21" s="221" t="e">
        <f>_xll.qlSimpleQuoteSetValue(E21,V21/100,Trigger)</f>
        <v>#N/A</v>
      </c>
      <c r="X21" s="193"/>
      <c r="Y21" s="17"/>
      <c r="Z21" s="253">
        <f t="shared" si="2"/>
        <v>4.9999999999999936E-4</v>
      </c>
    </row>
    <row r="22" spans="1:26" x14ac:dyDescent="0.2">
      <c r="A22" s="98"/>
      <c r="B22" s="106">
        <v>8</v>
      </c>
      <c r="C22" s="107" t="str">
        <f t="shared" si="3"/>
        <v>x14F</v>
      </c>
      <c r="D22" s="106" t="str">
        <f t="shared" si="0"/>
        <v>EUR8x14F_Quote</v>
      </c>
      <c r="E22" s="105" t="str">
        <f>_xll.qlSimpleQuote(D22,,RateTickValue,Permanent,Trigger,ObjectOverwrite)</f>
        <v>EUR8x14F_Quote#0003</v>
      </c>
      <c r="F22" s="104" t="str">
        <f>_xll.ohRangeRetrieveError(E22)</f>
        <v/>
      </c>
      <c r="G22" s="43"/>
      <c r="I22" s="98"/>
      <c r="J22" s="264">
        <v>8</v>
      </c>
      <c r="K22" s="263" t="str">
        <f t="shared" si="4"/>
        <v>x14F</v>
      </c>
      <c r="L22" s="261" t="str">
        <f t="shared" si="1"/>
        <v>EUR8x14F</v>
      </c>
      <c r="M22" s="261" t="str">
        <v>EUR8X14F=ICAP</v>
      </c>
      <c r="N22" s="262">
        <v>0.38900000000000001</v>
      </c>
      <c r="O22" s="262">
        <v>0.439</v>
      </c>
      <c r="P22" s="261">
        <v>0</v>
      </c>
      <c r="Q22" s="261">
        <v>0</v>
      </c>
      <c r="R22" s="225">
        <f>_xll.qlMidSafe($N22,$O22)</f>
        <v>0.41400000000000003</v>
      </c>
      <c r="S22" s="216"/>
      <c r="T22" s="260">
        <v>0.436</v>
      </c>
      <c r="U22" s="216"/>
      <c r="V22" s="287">
        <v>0.41400000000000003</v>
      </c>
      <c r="W22" s="221" t="e">
        <f>_xll.qlSimpleQuoteSetValue(E22,V22/100,Trigger)</f>
        <v>#N/A</v>
      </c>
      <c r="X22" s="193"/>
      <c r="Y22" s="17"/>
      <c r="Z22" s="253">
        <f t="shared" si="2"/>
        <v>4.9999999999999936E-4</v>
      </c>
    </row>
    <row r="23" spans="1:26" x14ac:dyDescent="0.2">
      <c r="A23" s="98"/>
      <c r="B23" s="106">
        <v>9</v>
      </c>
      <c r="C23" s="107" t="str">
        <f t="shared" si="3"/>
        <v>x15F</v>
      </c>
      <c r="D23" s="106" t="str">
        <f t="shared" si="0"/>
        <v>EUR9x15F_Quote</v>
      </c>
      <c r="E23" s="105" t="str">
        <f>_xll.qlSimpleQuote(D23,,RateTickValue,Permanent,Trigger,ObjectOverwrite)</f>
        <v>EUR9x15F_Quote#0003</v>
      </c>
      <c r="F23" s="104" t="str">
        <f>_xll.ohRangeRetrieveError(E23)</f>
        <v/>
      </c>
      <c r="G23" s="43"/>
      <c r="I23" s="98"/>
      <c r="J23" s="264">
        <v>9</v>
      </c>
      <c r="K23" s="263" t="str">
        <f t="shared" si="4"/>
        <v>x15F</v>
      </c>
      <c r="L23" s="261" t="str">
        <f t="shared" si="1"/>
        <v>EUR9x15F</v>
      </c>
      <c r="M23" s="261" t="str">
        <v>EUR9X15F=ICAP</v>
      </c>
      <c r="N23" s="262">
        <v>0.39700000000000002</v>
      </c>
      <c r="O23" s="262">
        <v>0.44700000000000001</v>
      </c>
      <c r="P23" s="261">
        <v>0</v>
      </c>
      <c r="Q23" s="261">
        <v>0</v>
      </c>
      <c r="R23" s="225">
        <f>_xll.qlMidSafe($N23,$O23)</f>
        <v>0.42200000000000004</v>
      </c>
      <c r="S23" s="216"/>
      <c r="T23" s="260">
        <v>0.44699999999999995</v>
      </c>
      <c r="U23" s="216"/>
      <c r="V23" s="287">
        <v>0.42200000000000004</v>
      </c>
      <c r="W23" s="221" t="e">
        <f>_xll.qlSimpleQuoteSetValue(E23,V23/100,Trigger)</f>
        <v>#N/A</v>
      </c>
      <c r="X23" s="193"/>
      <c r="Y23" s="17"/>
      <c r="Z23" s="253">
        <f t="shared" si="2"/>
        <v>4.9999999999999936E-4</v>
      </c>
    </row>
    <row r="24" spans="1:26" x14ac:dyDescent="0.2">
      <c r="A24" s="98"/>
      <c r="B24" s="106">
        <v>10</v>
      </c>
      <c r="C24" s="107" t="str">
        <f t="shared" si="3"/>
        <v>x16F</v>
      </c>
      <c r="D24" s="106" t="str">
        <f t="shared" si="0"/>
        <v>EUR10x16F_Quote</v>
      </c>
      <c r="E24" s="105" t="str">
        <f>_xll.qlSimpleQuote(D24,,RateTickValue,Permanent,Trigger,ObjectOverwrite)</f>
        <v>EUR10x16F_Quote#0003</v>
      </c>
      <c r="F24" s="104" t="str">
        <f>_xll.ohRangeRetrieveError(E24)</f>
        <v/>
      </c>
      <c r="G24" s="43"/>
      <c r="I24" s="98"/>
      <c r="J24" s="264">
        <v>10</v>
      </c>
      <c r="K24" s="263" t="str">
        <f t="shared" si="4"/>
        <v>x16F</v>
      </c>
      <c r="L24" s="261" t="str">
        <f t="shared" si="1"/>
        <v>EUR10x16F</v>
      </c>
      <c r="M24" s="261" t="str">
        <v>EUR10X16F=ICAP</v>
      </c>
      <c r="N24" s="262">
        <v>0.41099999999999998</v>
      </c>
      <c r="O24" s="262">
        <v>0.46100000000000002</v>
      </c>
      <c r="P24" s="261">
        <v>0</v>
      </c>
      <c r="Q24" s="261">
        <v>0</v>
      </c>
      <c r="R24" s="225">
        <f>_xll.qlMidSafe($N24,$O24)</f>
        <v>0.436</v>
      </c>
      <c r="S24" s="216"/>
      <c r="T24" s="260">
        <v>0.46499999999999997</v>
      </c>
      <c r="U24" s="216"/>
      <c r="V24" s="287">
        <v>0.436</v>
      </c>
      <c r="W24" s="221" t="e">
        <f>_xll.qlSimpleQuoteSetValue(E24,V24/100,Trigger)</f>
        <v>#N/A</v>
      </c>
      <c r="X24" s="193"/>
      <c r="Y24" s="17"/>
      <c r="Z24" s="253">
        <f t="shared" si="2"/>
        <v>5.0000000000000044E-4</v>
      </c>
    </row>
    <row r="25" spans="1:26" x14ac:dyDescent="0.2">
      <c r="A25" s="98"/>
      <c r="B25" s="106">
        <v>11</v>
      </c>
      <c r="C25" s="107" t="str">
        <f t="shared" si="3"/>
        <v>x17F</v>
      </c>
      <c r="D25" s="106" t="str">
        <f t="shared" si="0"/>
        <v>EUR11x17F_Quote</v>
      </c>
      <c r="E25" s="105" t="str">
        <f>_xll.qlSimpleQuote(D25,,RateTickValue,Permanent,Trigger,ObjectOverwrite)</f>
        <v>EUR11x17F_Quote#0003</v>
      </c>
      <c r="F25" s="104" t="str">
        <f>_xll.ohRangeRetrieveError(E25)</f>
        <v/>
      </c>
      <c r="G25" s="43"/>
      <c r="I25" s="98"/>
      <c r="J25" s="264">
        <v>11</v>
      </c>
      <c r="K25" s="263" t="str">
        <f t="shared" si="4"/>
        <v>x17F</v>
      </c>
      <c r="L25" s="261" t="str">
        <f t="shared" si="1"/>
        <v>EUR11x17F</v>
      </c>
      <c r="M25" s="261" t="str">
        <v>EUR11X17F=ICAP</v>
      </c>
      <c r="N25" s="262">
        <v>0.42299999999999999</v>
      </c>
      <c r="O25" s="262">
        <v>0.47299999999999998</v>
      </c>
      <c r="P25" s="261">
        <v>0</v>
      </c>
      <c r="Q25" s="261">
        <v>0</v>
      </c>
      <c r="R25" s="225">
        <f>_xll.qlMidSafe($N25,$O25)</f>
        <v>0.44799999999999995</v>
      </c>
      <c r="S25" s="216"/>
      <c r="T25" s="260">
        <v>0.48099999999999998</v>
      </c>
      <c r="U25" s="216"/>
      <c r="V25" s="287">
        <v>0.44799999999999995</v>
      </c>
      <c r="W25" s="221" t="e">
        <f>_xll.qlSimpleQuoteSetValue(E25,V25/100,Trigger)</f>
        <v>#N/A</v>
      </c>
      <c r="X25" s="193"/>
      <c r="Y25" s="17"/>
      <c r="Z25" s="253">
        <f t="shared" si="2"/>
        <v>5.0000000000000044E-4</v>
      </c>
    </row>
    <row r="26" spans="1:26" x14ac:dyDescent="0.2">
      <c r="A26" s="98"/>
      <c r="B26" s="106">
        <v>12</v>
      </c>
      <c r="C26" s="107" t="str">
        <f t="shared" si="3"/>
        <v>x18F</v>
      </c>
      <c r="D26" s="106" t="str">
        <f t="shared" si="0"/>
        <v>EUR12x18F_Quote</v>
      </c>
      <c r="E26" s="105" t="str">
        <f>_xll.qlSimpleQuote(D26,,RateTickValue,Permanent,Trigger,ObjectOverwrite)</f>
        <v>EUR12x18F_Quote#0003</v>
      </c>
      <c r="F26" s="104" t="str">
        <f>_xll.ohRangeRetrieveError(E26)</f>
        <v/>
      </c>
      <c r="G26" s="43"/>
      <c r="I26" s="98"/>
      <c r="J26" s="264">
        <v>12</v>
      </c>
      <c r="K26" s="263" t="str">
        <f t="shared" si="4"/>
        <v>x18F</v>
      </c>
      <c r="L26" s="261" t="str">
        <f t="shared" si="1"/>
        <v>EUR12x18F</v>
      </c>
      <c r="M26" s="261" t="str">
        <v>EUR12X18F=ICAP</v>
      </c>
      <c r="N26" s="262">
        <v>0.438</v>
      </c>
      <c r="O26" s="262">
        <v>0.48799999999999999</v>
      </c>
      <c r="P26" s="261">
        <v>0</v>
      </c>
      <c r="Q26" s="261">
        <v>0</v>
      </c>
      <c r="R26" s="225">
        <f>_xll.qlMidSafe($N26,$O26)</f>
        <v>0.46299999999999997</v>
      </c>
      <c r="S26" s="216"/>
      <c r="T26" s="260">
        <v>0.499</v>
      </c>
      <c r="U26" s="216"/>
      <c r="V26" s="287">
        <v>0.46299999999999997</v>
      </c>
      <c r="W26" s="221" t="e">
        <f>_xll.qlSimpleQuoteSetValue(E26,V26/100,Trigger)</f>
        <v>#N/A</v>
      </c>
      <c r="X26" s="193"/>
      <c r="Y26" s="17"/>
      <c r="Z26" s="253">
        <f t="shared" si="2"/>
        <v>5.0000000000000044E-4</v>
      </c>
    </row>
    <row r="27" spans="1:26" x14ac:dyDescent="0.2">
      <c r="A27" s="98"/>
      <c r="B27" s="106">
        <v>13</v>
      </c>
      <c r="C27" s="107" t="str">
        <f t="shared" si="3"/>
        <v>x19F</v>
      </c>
      <c r="D27" s="106" t="str">
        <f t="shared" si="0"/>
        <v>EUR13x19F_Quote</v>
      </c>
      <c r="E27" s="105" t="str">
        <f>_xll.qlSimpleQuote(D27,,RateTickValue,Permanent,Trigger,ObjectOverwrite)</f>
        <v>EUR13x19F_Quote#0003</v>
      </c>
      <c r="F27" s="104" t="str">
        <f>_xll.ohRangeRetrieveError(E27)</f>
        <v/>
      </c>
      <c r="G27" s="43"/>
      <c r="I27" s="98"/>
      <c r="J27" s="264">
        <v>13</v>
      </c>
      <c r="K27" s="263" t="str">
        <f t="shared" si="4"/>
        <v>x19F</v>
      </c>
      <c r="L27" s="261" t="str">
        <f t="shared" si="1"/>
        <v>EUR13x19F</v>
      </c>
      <c r="M27" s="261" t="str">
        <v>EUR13X19F=ICAP</v>
      </c>
      <c r="N27" s="262">
        <v>0.45400000000000001</v>
      </c>
      <c r="O27" s="262">
        <v>0.504</v>
      </c>
      <c r="P27" s="261">
        <v>0</v>
      </c>
      <c r="Q27" s="261">
        <v>0</v>
      </c>
      <c r="R27" s="225">
        <f>_xll.qlMidSafe($N27,$O27)</f>
        <v>0.47899999999999998</v>
      </c>
      <c r="S27" s="216"/>
      <c r="T27" s="260">
        <v>0.51800000000000002</v>
      </c>
      <c r="U27" s="216"/>
      <c r="V27" s="287">
        <v>0.47899999999999998</v>
      </c>
      <c r="W27" s="221" t="e">
        <f>_xll.qlSimpleQuoteSetValue(E27,V27/100,Trigger)</f>
        <v>#N/A</v>
      </c>
      <c r="X27" s="193"/>
      <c r="Y27" s="17"/>
      <c r="Z27" s="253">
        <f t="shared" si="2"/>
        <v>5.0000000000000044E-4</v>
      </c>
    </row>
    <row r="28" spans="1:26" x14ac:dyDescent="0.2">
      <c r="A28" s="98"/>
      <c r="B28" s="106">
        <v>14</v>
      </c>
      <c r="C28" s="107" t="str">
        <f t="shared" si="3"/>
        <v>x20F</v>
      </c>
      <c r="D28" s="106" t="str">
        <f t="shared" si="0"/>
        <v>EUR14x20F_Quote</v>
      </c>
      <c r="E28" s="105" t="str">
        <f>_xll.qlSimpleQuote(D28,,RateTickValue,Permanent,Trigger,ObjectOverwrite)</f>
        <v>EUR14x20F_Quote#0003</v>
      </c>
      <c r="F28" s="104" t="str">
        <f>_xll.ohRangeRetrieveError(E28)</f>
        <v/>
      </c>
      <c r="G28" s="43"/>
      <c r="I28" s="98"/>
      <c r="J28" s="264">
        <v>14</v>
      </c>
      <c r="K28" s="263" t="str">
        <f t="shared" si="4"/>
        <v>x20F</v>
      </c>
      <c r="L28" s="261" t="str">
        <f t="shared" si="1"/>
        <v>EUR14x20F</v>
      </c>
      <c r="M28" s="261" t="str">
        <v>EUR14X20F=ICAP</v>
      </c>
      <c r="N28" s="262">
        <v>0.46899999999999997</v>
      </c>
      <c r="O28" s="262">
        <v>0.51900000000000002</v>
      </c>
      <c r="P28" s="261">
        <v>0</v>
      </c>
      <c r="Q28" s="261">
        <v>0</v>
      </c>
      <c r="R28" s="225">
        <f>_xll.qlMidSafe($N28,$O28)</f>
        <v>0.49399999999999999</v>
      </c>
      <c r="S28" s="216"/>
      <c r="T28" s="260">
        <v>0.53600000000000003</v>
      </c>
      <c r="U28" s="216"/>
      <c r="V28" s="287">
        <v>0.49399999999999999</v>
      </c>
      <c r="W28" s="221" t="e">
        <f>_xll.qlSimpleQuoteSetValue(E28,V28/100,Trigger)</f>
        <v>#N/A</v>
      </c>
      <c r="X28" s="193"/>
      <c r="Y28" s="17"/>
      <c r="Z28" s="253">
        <f t="shared" si="2"/>
        <v>5.0000000000000044E-4</v>
      </c>
    </row>
    <row r="29" spans="1:26" x14ac:dyDescent="0.2">
      <c r="A29" s="98"/>
      <c r="B29" s="106">
        <v>15</v>
      </c>
      <c r="C29" s="107" t="str">
        <f t="shared" si="3"/>
        <v>x21F</v>
      </c>
      <c r="D29" s="106" t="str">
        <f t="shared" si="0"/>
        <v>EUR15x21F_Quote</v>
      </c>
      <c r="E29" s="105" t="str">
        <f>_xll.qlSimpleQuote(D29,,RateTickValue,Permanent,Trigger,ObjectOverwrite)</f>
        <v>EUR15x21F_Quote#0003</v>
      </c>
      <c r="F29" s="104" t="str">
        <f>_xll.ohRangeRetrieveError(E29)</f>
        <v/>
      </c>
      <c r="G29" s="43"/>
      <c r="I29" s="98"/>
      <c r="J29" s="264">
        <v>15</v>
      </c>
      <c r="K29" s="263" t="str">
        <f t="shared" si="4"/>
        <v>x21F</v>
      </c>
      <c r="L29" s="261" t="str">
        <f t="shared" si="1"/>
        <v>EUR15x21F</v>
      </c>
      <c r="M29" s="261" t="str">
        <v>EUR15X21F=ICAP</v>
      </c>
      <c r="N29" s="262">
        <v>0.49</v>
      </c>
      <c r="O29" s="262">
        <v>0.54</v>
      </c>
      <c r="P29" s="261">
        <v>0</v>
      </c>
      <c r="Q29" s="261">
        <v>0</v>
      </c>
      <c r="R29" s="225">
        <f>_xll.qlMidSafe($N29,$O29)</f>
        <v>0.51500000000000001</v>
      </c>
      <c r="S29" s="216"/>
      <c r="T29" s="260">
        <v>0.55899999999999994</v>
      </c>
      <c r="U29" s="216"/>
      <c r="V29" s="287">
        <v>0.51500000000000001</v>
      </c>
      <c r="W29" s="221" t="e">
        <f>_xll.qlSimpleQuoteSetValue(E29,V29/100,Trigger)</f>
        <v>#N/A</v>
      </c>
      <c r="X29" s="193"/>
      <c r="Y29" s="17"/>
      <c r="Z29" s="253">
        <f t="shared" si="2"/>
        <v>5.0000000000000044E-4</v>
      </c>
    </row>
    <row r="30" spans="1:26" x14ac:dyDescent="0.2">
      <c r="A30" s="98"/>
      <c r="B30" s="106">
        <v>16</v>
      </c>
      <c r="C30" s="107" t="str">
        <f t="shared" si="3"/>
        <v>x22F</v>
      </c>
      <c r="D30" s="106" t="str">
        <f t="shared" si="0"/>
        <v>EUR16x22F_Quote</v>
      </c>
      <c r="E30" s="105" t="str">
        <f>_xll.qlSimpleQuote(D30,,RateTickValue,Permanent,Trigger,ObjectOverwrite)</f>
        <v>EUR16x22F_Quote#0003</v>
      </c>
      <c r="F30" s="104" t="str">
        <f>_xll.ohRangeRetrieveError(E30)</f>
        <v/>
      </c>
      <c r="G30" s="43"/>
      <c r="I30" s="98"/>
      <c r="J30" s="264">
        <v>16</v>
      </c>
      <c r="K30" s="263" t="str">
        <f t="shared" si="4"/>
        <v>x22F</v>
      </c>
      <c r="L30" s="261" t="str">
        <f t="shared" si="1"/>
        <v>EUR16x22F</v>
      </c>
      <c r="M30" s="261" t="str">
        <v>EUR16X22F=ICAP</v>
      </c>
      <c r="N30" s="262">
        <v>0.51</v>
      </c>
      <c r="O30" s="262">
        <v>0.56000000000000005</v>
      </c>
      <c r="P30" s="261">
        <v>0</v>
      </c>
      <c r="Q30" s="261">
        <v>0</v>
      </c>
      <c r="R30" s="225">
        <f>_xll.qlMidSafe($N30,$O30)</f>
        <v>0.53500000000000003</v>
      </c>
      <c r="S30" s="216"/>
      <c r="T30" s="260">
        <v>0.58200000000000007</v>
      </c>
      <c r="U30" s="216"/>
      <c r="V30" s="287">
        <v>0.53500000000000003</v>
      </c>
      <c r="W30" s="221" t="e">
        <f>_xll.qlSimpleQuoteSetValue(E30,V30/100,Trigger)</f>
        <v>#N/A</v>
      </c>
      <c r="X30" s="193"/>
      <c r="Y30" s="17"/>
      <c r="Z30" s="253">
        <f t="shared" si="2"/>
        <v>5.0000000000000044E-4</v>
      </c>
    </row>
    <row r="31" spans="1:26" x14ac:dyDescent="0.2">
      <c r="A31" s="98"/>
      <c r="B31" s="106">
        <v>17</v>
      </c>
      <c r="C31" s="107" t="str">
        <f t="shared" si="3"/>
        <v>x23F</v>
      </c>
      <c r="D31" s="106" t="str">
        <f t="shared" si="0"/>
        <v>EUR17x23F_Quote</v>
      </c>
      <c r="E31" s="105" t="str">
        <f>_xll.qlSimpleQuote(D31,,RateTickValue,Permanent,Trigger,ObjectOverwrite)</f>
        <v>EUR17x23F_Quote#0003</v>
      </c>
      <c r="F31" s="104" t="str">
        <f>_xll.ohRangeRetrieveError(E31)</f>
        <v/>
      </c>
      <c r="G31" s="43"/>
      <c r="I31" s="98"/>
      <c r="J31" s="264">
        <v>17</v>
      </c>
      <c r="K31" s="263" t="str">
        <f t="shared" si="4"/>
        <v>x23F</v>
      </c>
      <c r="L31" s="261" t="str">
        <f t="shared" si="1"/>
        <v>EUR17x23F</v>
      </c>
      <c r="M31" s="261" t="str">
        <v>EUR17X23F=ICAP</v>
      </c>
      <c r="N31" s="262">
        <v>0.52900000000000003</v>
      </c>
      <c r="O31" s="262">
        <v>0.57899999999999996</v>
      </c>
      <c r="P31" s="261">
        <v>0</v>
      </c>
      <c r="Q31" s="261">
        <v>0</v>
      </c>
      <c r="R31" s="225">
        <f>_xll.qlMidSafe($N31,$O31)</f>
        <v>0.55400000000000005</v>
      </c>
      <c r="S31" s="216"/>
      <c r="T31" s="260">
        <v>0.60399999999999998</v>
      </c>
      <c r="U31" s="216"/>
      <c r="V31" s="287">
        <v>0.55400000000000005</v>
      </c>
      <c r="W31" s="221" t="e">
        <f>_xll.qlSimpleQuoteSetValue(E31,V31/100,Trigger)</f>
        <v>#N/A</v>
      </c>
      <c r="X31" s="193"/>
      <c r="Y31" s="17"/>
      <c r="Z31" s="253">
        <f t="shared" si="2"/>
        <v>4.9999999999999828E-4</v>
      </c>
    </row>
    <row r="32" spans="1:26" x14ac:dyDescent="0.2">
      <c r="A32" s="98"/>
      <c r="B32" s="106">
        <v>18</v>
      </c>
      <c r="C32" s="107" t="str">
        <f t="shared" si="3"/>
        <v>x24F</v>
      </c>
      <c r="D32" s="106" t="str">
        <f t="shared" si="0"/>
        <v>EUR18x24F_Quote</v>
      </c>
      <c r="E32" s="105" t="str">
        <f>_xll.qlSimpleQuote(D32,,RateTickValue,Permanent,Trigger,ObjectOverwrite)</f>
        <v>EUR18x24F_Quote#0003</v>
      </c>
      <c r="F32" s="104" t="str">
        <f>_xll.ohRangeRetrieveError(E32)</f>
        <v/>
      </c>
      <c r="G32" s="43"/>
      <c r="I32" s="98"/>
      <c r="J32" s="264">
        <v>18</v>
      </c>
      <c r="K32" s="263" t="str">
        <f t="shared" si="4"/>
        <v>x24F</v>
      </c>
      <c r="L32" s="261" t="str">
        <f t="shared" si="1"/>
        <v>EUR18x24F</v>
      </c>
      <c r="M32" s="261" t="str">
        <v>EUR18X24F=ICAP</v>
      </c>
      <c r="N32" s="262">
        <v>0.55200000000000005</v>
      </c>
      <c r="O32" s="262">
        <v>0.60199999999999998</v>
      </c>
      <c r="P32" s="261">
        <v>0</v>
      </c>
      <c r="Q32" s="261">
        <v>0</v>
      </c>
      <c r="R32" s="225">
        <f>_xll.qlMidSafe($N32,$O32)</f>
        <v>0.57699999999999996</v>
      </c>
      <c r="S32" s="216"/>
      <c r="T32" s="260">
        <v>0.63</v>
      </c>
      <c r="U32" s="216"/>
      <c r="V32" s="287">
        <v>0.57699999999999996</v>
      </c>
      <c r="W32" s="221" t="e">
        <f>_xll.qlSimpleQuoteSetValue(E32,V32/100,Trigger)</f>
        <v>#N/A</v>
      </c>
      <c r="X32" s="193"/>
      <c r="Y32" s="17"/>
      <c r="Z32" s="253">
        <f t="shared" si="2"/>
        <v>5.0000000000000044E-4</v>
      </c>
    </row>
    <row r="33" spans="1:26" x14ac:dyDescent="0.2">
      <c r="A33" s="98"/>
      <c r="B33" s="102" t="s">
        <v>111</v>
      </c>
      <c r="C33" s="103" t="s">
        <v>109</v>
      </c>
      <c r="D33" s="102" t="str">
        <f t="shared" si="0"/>
        <v>EURT12F1_Quote</v>
      </c>
      <c r="E33" s="101" t="str">
        <f>_xll.qlSimpleQuote(D33,,RateTickValue,Permanent,Trigger,ObjectOverwrite)</f>
        <v>EURT12F1_Quote#0003</v>
      </c>
      <c r="F33" s="100" t="str">
        <f>_xll.ohRangeRetrieveError(E33)</f>
        <v/>
      </c>
      <c r="G33" s="43"/>
      <c r="I33" s="98"/>
      <c r="J33" s="259">
        <v>12</v>
      </c>
      <c r="K33" s="258" t="str">
        <f>"x"&amp;J33+12&amp;"F"</f>
        <v>x24F</v>
      </c>
      <c r="L33" s="256" t="str">
        <f t="shared" si="1"/>
        <v>EUR12x24F</v>
      </c>
      <c r="M33" s="256" t="str">
        <v>EUR12X24F=ICAP</v>
      </c>
      <c r="N33" s="257">
        <v>0.626</v>
      </c>
      <c r="O33" s="257">
        <v>0.67600000000000005</v>
      </c>
      <c r="P33" s="256">
        <v>0</v>
      </c>
      <c r="Q33" s="256">
        <v>0</v>
      </c>
      <c r="R33" s="255">
        <f>_xll.qlMidSafe($N33,$O33)</f>
        <v>0.65100000000000002</v>
      </c>
      <c r="S33" s="216"/>
      <c r="T33" s="254">
        <v>0.69500000000000006</v>
      </c>
      <c r="U33" s="216"/>
      <c r="V33" s="431">
        <v>0.65100000000000002</v>
      </c>
      <c r="W33" s="429" t="e">
        <f>_xll.qlSimpleQuoteSetValue(E35,V33/100,Trigger)</f>
        <v>#N/A</v>
      </c>
      <c r="X33" s="193"/>
      <c r="Y33" s="17"/>
      <c r="Z33" s="253">
        <f t="shared" si="2"/>
        <v>5.0000000000000044E-4</v>
      </c>
    </row>
    <row r="34" spans="1:26" ht="13.5" thickBot="1" x14ac:dyDescent="0.25">
      <c r="A34" s="98"/>
      <c r="B34" s="95" t="s">
        <v>110</v>
      </c>
      <c r="C34" s="99" t="s">
        <v>109</v>
      </c>
      <c r="D34" s="95" t="str">
        <f t="shared" si="0"/>
        <v>EURTOM12F1_Quote</v>
      </c>
      <c r="E34" s="94" t="str">
        <f>_xll.qlSimpleQuote(D34,,RateTickValue,Permanent,Trigger,ObjectOverwrite)</f>
        <v>EURTOM12F1_Quote#0003</v>
      </c>
      <c r="F34" s="93" t="str">
        <f>_xll.ohRangeRetrieveError(E34)</f>
        <v/>
      </c>
      <c r="G34" s="43"/>
      <c r="I34" s="42"/>
      <c r="J34" s="252"/>
      <c r="K34" s="252"/>
      <c r="L34" s="252"/>
      <c r="M34" s="252"/>
      <c r="N34" s="252"/>
      <c r="O34" s="252"/>
      <c r="P34" s="252"/>
      <c r="Q34" s="252"/>
      <c r="R34" s="252"/>
      <c r="S34" s="41"/>
      <c r="T34" s="252"/>
      <c r="U34" s="41"/>
      <c r="V34" s="252"/>
      <c r="W34" s="252"/>
      <c r="X34" s="40"/>
      <c r="Y34" s="17"/>
      <c r="Z34" s="17"/>
    </row>
    <row r="35" spans="1:26" x14ac:dyDescent="0.2">
      <c r="A35" s="98"/>
      <c r="B35" s="97">
        <v>12</v>
      </c>
      <c r="C35" s="96" t="s">
        <v>108</v>
      </c>
      <c r="D35" s="95" t="str">
        <f t="shared" si="0"/>
        <v>EUR12x24F_Quote</v>
      </c>
      <c r="E35" s="94" t="str">
        <f>_xll.qlSimpleQuote(D35,,RateTickValue,Permanent,Trigger,ObjectOverwrite)</f>
        <v>EUR12x24F_Quote#0003</v>
      </c>
      <c r="F35" s="93" t="str">
        <f>_xll.ohRangeRetrieveError(E35)</f>
        <v/>
      </c>
      <c r="G35" s="43"/>
    </row>
    <row r="36" spans="1:26" ht="13.5" thickBot="1" x14ac:dyDescent="0.25">
      <c r="A36" s="42"/>
      <c r="B36" s="41"/>
      <c r="C36" s="41"/>
      <c r="D36" s="41"/>
      <c r="E36" s="92"/>
      <c r="F36" s="92"/>
      <c r="G36" s="40"/>
    </row>
  </sheetData>
  <dataValidations disablePrompts="1"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F1" workbookViewId="0">
      <selection activeCell="Q14" sqref="Q14"/>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51" t="s">
        <v>235</v>
      </c>
      <c r="K1" s="175"/>
      <c r="L1" s="175"/>
      <c r="M1" s="175"/>
      <c r="N1" s="175"/>
      <c r="O1" s="175"/>
      <c r="P1" s="175"/>
      <c r="Q1" s="175"/>
      <c r="R1" s="175"/>
      <c r="S1" s="175"/>
      <c r="T1" s="175"/>
      <c r="U1" s="175"/>
      <c r="V1" s="303"/>
      <c r="W1" s="303"/>
      <c r="X1" s="175"/>
      <c r="Y1" s="175"/>
      <c r="Z1" s="175"/>
      <c r="AA1" s="302"/>
      <c r="AB1" s="17"/>
      <c r="AC1" s="17"/>
      <c r="AD1" s="17"/>
      <c r="AE1" s="17"/>
      <c r="AF1" s="17"/>
    </row>
    <row r="2" spans="1:32" x14ac:dyDescent="0.2">
      <c r="J2" s="250"/>
      <c r="K2" s="113"/>
      <c r="L2" s="249"/>
      <c r="M2" s="249"/>
      <c r="N2" s="113"/>
      <c r="O2" s="113"/>
      <c r="P2" s="113"/>
      <c r="Q2" s="113"/>
      <c r="R2" s="113"/>
      <c r="S2" s="113"/>
      <c r="T2" s="113"/>
      <c r="U2" s="113"/>
      <c r="V2" s="216"/>
      <c r="W2" s="216"/>
      <c r="X2" s="113"/>
      <c r="Y2" s="216"/>
      <c r="Z2" s="113"/>
      <c r="AA2" s="301"/>
      <c r="AB2" s="17"/>
      <c r="AC2" s="17"/>
      <c r="AD2" s="17"/>
      <c r="AE2" s="17"/>
      <c r="AF2" s="17"/>
    </row>
    <row r="3" spans="1:32" ht="12" thickBot="1" x14ac:dyDescent="0.25">
      <c r="J3" s="250"/>
      <c r="K3" s="113"/>
      <c r="L3" s="113"/>
      <c r="M3" s="113"/>
      <c r="N3" s="113"/>
      <c r="O3" s="113"/>
      <c r="P3" s="113"/>
      <c r="Q3" s="113"/>
      <c r="R3" s="113"/>
      <c r="S3" s="113"/>
      <c r="T3" s="113"/>
      <c r="U3" s="113"/>
      <c r="V3" s="216"/>
      <c r="W3" s="216"/>
      <c r="X3" s="113"/>
      <c r="Y3" s="113"/>
      <c r="Z3" s="113"/>
      <c r="AA3" s="301"/>
      <c r="AB3" s="17"/>
      <c r="AC3" s="17"/>
      <c r="AD3" s="17"/>
      <c r="AE3" s="17"/>
      <c r="AF3" s="17"/>
    </row>
    <row r="4" spans="1:32" ht="12" thickBot="1" x14ac:dyDescent="0.25">
      <c r="A4" s="133" t="s">
        <v>129</v>
      </c>
      <c r="B4" s="132"/>
      <c r="C4" s="132"/>
      <c r="D4" s="131" t="s">
        <v>127</v>
      </c>
      <c r="E4" s="131" t="s">
        <v>20</v>
      </c>
      <c r="F4" s="130"/>
      <c r="G4" s="130"/>
      <c r="H4" s="129"/>
      <c r="J4" s="250"/>
      <c r="K4" s="113"/>
      <c r="L4" s="113"/>
      <c r="M4" s="113"/>
      <c r="N4" s="113"/>
      <c r="O4" s="113"/>
      <c r="P4" s="113"/>
      <c r="Q4" s="113"/>
      <c r="R4" s="113"/>
      <c r="S4" s="113"/>
      <c r="T4" s="113"/>
      <c r="U4" s="113"/>
      <c r="V4" s="216"/>
      <c r="W4" s="216"/>
      <c r="X4" s="113"/>
      <c r="Y4" s="113"/>
      <c r="Z4" s="247">
        <f>_xll.ohTrigger(Z6:Z17)</f>
        <v>3</v>
      </c>
      <c r="AA4" s="301"/>
      <c r="AB4" s="17"/>
      <c r="AC4" s="17"/>
      <c r="AD4" s="17"/>
      <c r="AE4" s="17"/>
      <c r="AF4" s="17"/>
    </row>
    <row r="5" spans="1:32" ht="22.5" x14ac:dyDescent="0.2">
      <c r="A5" s="128"/>
      <c r="B5" s="69" t="s">
        <v>126</v>
      </c>
      <c r="C5" s="70" t="s">
        <v>125</v>
      </c>
      <c r="D5" s="70" t="s">
        <v>124</v>
      </c>
      <c r="E5" s="68" t="str">
        <f>Currency&amp;"_010_"&amp;$D$4&amp;$E$4&amp;".xml"</f>
        <v>EUR_010_FUT1M.xml</v>
      </c>
      <c r="F5" s="67">
        <f ca="1">IF(Serialize,_xll.ohObjectSave(F6:F125,SerializationPath&amp;E5,FileOverwrite,Serialize),"---")</f>
        <v>120</v>
      </c>
      <c r="G5" s="84" t="str">
        <f ca="1">_xll.ohRangeRetrieveError(F5)</f>
        <v/>
      </c>
      <c r="H5" s="117"/>
      <c r="J5" s="250"/>
      <c r="K5" s="300" t="s">
        <v>126</v>
      </c>
      <c r="L5" s="276" t="s">
        <v>125</v>
      </c>
      <c r="M5" s="276" t="s">
        <v>124</v>
      </c>
      <c r="N5" s="276" t="s">
        <v>197</v>
      </c>
      <c r="O5" s="246" t="str">
        <f>_xll.RData(O6:O17,P5:T5,,ReutersRtMode,,P6)</f>
        <v>Paused at 16:10:57</v>
      </c>
      <c r="P5" s="276" t="s">
        <v>196</v>
      </c>
      <c r="Q5" s="276" t="s">
        <v>191</v>
      </c>
      <c r="R5" s="276" t="s">
        <v>160</v>
      </c>
      <c r="S5" s="276" t="s">
        <v>175</v>
      </c>
      <c r="T5" s="276" t="s">
        <v>190</v>
      </c>
      <c r="U5" s="242" t="s">
        <v>189</v>
      </c>
      <c r="V5" s="216"/>
      <c r="W5" s="244" t="s">
        <v>187</v>
      </c>
      <c r="X5" s="216"/>
      <c r="Y5" s="434" t="s">
        <v>185</v>
      </c>
      <c r="Z5" s="245" t="s">
        <v>184</v>
      </c>
      <c r="AA5" s="43"/>
      <c r="AB5" s="17"/>
      <c r="AC5" s="184" t="s">
        <v>195</v>
      </c>
      <c r="AD5" s="182" t="s">
        <v>194</v>
      </c>
      <c r="AE5" s="17"/>
      <c r="AF5" s="275" t="s">
        <v>188</v>
      </c>
    </row>
    <row r="6" spans="1:32" x14ac:dyDescent="0.2">
      <c r="A6" s="122"/>
      <c r="B6" s="127">
        <v>1</v>
      </c>
      <c r="C6" s="126" t="b">
        <v>0</v>
      </c>
      <c r="D6" s="125" t="str">
        <f t="array" ref="D6:D125">_xll.qlIMMNextCodes(_xll.qlSettingsEvaluationDate(Trigger)-1,$C6:$C125)</f>
        <v>J4</v>
      </c>
      <c r="E6" s="119" t="str">
        <f t="shared" ref="E6:E37" si="0">Currency&amp;$D$4&amp;$E$4&amp;$D6&amp;QuoteSuffix</f>
        <v>EURFUT1MJ4_Quote</v>
      </c>
      <c r="F6" s="124" t="str">
        <f>_xll.qlSimpleQuote(E6,,PriceTickValue,Permanent,Trigger,ObjectOverwrite)</f>
        <v>EURFUT1MJ4_Quote#0003</v>
      </c>
      <c r="G6" s="123" t="str">
        <f>_xll.ohRangeRetrieveError(F6)</f>
        <v/>
      </c>
      <c r="H6" s="117"/>
      <c r="J6" s="286"/>
      <c r="K6" s="299">
        <v>1</v>
      </c>
      <c r="L6" s="298" t="b">
        <v>0</v>
      </c>
      <c r="M6" s="234" t="str">
        <f t="array" ref="M6:M17">_xll.qlIMMcode(FuturesDates)</f>
        <v>J4</v>
      </c>
      <c r="N6" s="297">
        <f t="array" ref="N6:N17">_xll.qlIMMNextDates(_xll.qlSettingsEvaluationDate(Trigger)-1,$L6:$L17)</f>
        <v>41745</v>
      </c>
      <c r="O6" s="234" t="str">
        <f t="array" ref="O6:O17">VLOOKUP(Currency,LiffeCodes,2)&amp;FuturesCodes</f>
        <v>J4</v>
      </c>
      <c r="P6" s="296" t="s">
        <v>192</v>
      </c>
      <c r="Q6" s="234" t="s">
        <v>192</v>
      </c>
      <c r="R6" s="234" t="s">
        <v>192</v>
      </c>
      <c r="S6" s="234" t="s">
        <v>192</v>
      </c>
      <c r="T6" s="234" t="s">
        <v>192</v>
      </c>
      <c r="U6" s="237" t="e">
        <f>_xll.qlMidSafe($Q6,$R6)</f>
        <v>#NUM!</v>
      </c>
      <c r="V6" s="216"/>
      <c r="W6" s="295" t="e">
        <v>#NUM!</v>
      </c>
      <c r="X6" s="216"/>
      <c r="Y6" s="294" t="e">
        <f t="array" ref="Y6:Y17">QuoteLive</f>
        <v>#NUM!</v>
      </c>
      <c r="Z6" s="237" t="e">
        <f>_xll.qlSimpleQuoteSetValue(F6,Y6,Trigger)</f>
        <v>#NUM!</v>
      </c>
      <c r="AA6" s="43"/>
      <c r="AB6" s="17"/>
      <c r="AC6" s="62" t="s">
        <v>76</v>
      </c>
      <c r="AD6" s="60"/>
      <c r="AE6" s="17"/>
      <c r="AF6" s="253" t="e">
        <f t="shared" ref="AF6:AF17" si="1">(R6-U6)/50</f>
        <v>#VALUE!</v>
      </c>
    </row>
    <row r="7" spans="1:32" x14ac:dyDescent="0.2">
      <c r="A7" s="122"/>
      <c r="B7" s="83">
        <v>2</v>
      </c>
      <c r="C7" s="121" t="b">
        <v>0</v>
      </c>
      <c r="D7" s="120" t="str">
        <v>K4</v>
      </c>
      <c r="E7" s="119" t="str">
        <f t="shared" si="0"/>
        <v>EURFUT1MK4_Quote</v>
      </c>
      <c r="F7" s="118" t="str">
        <f>_xll.qlSimpleQuote(E7,,PriceTickValue,Permanent,Trigger,ObjectOverwrite)</f>
        <v>EURFUT1MK4_Quote#0003</v>
      </c>
      <c r="G7" s="81" t="str">
        <f>_xll.ohRangeRetrieveError(F7)</f>
        <v/>
      </c>
      <c r="H7" s="117"/>
      <c r="J7" s="286"/>
      <c r="K7" s="292">
        <v>2</v>
      </c>
      <c r="L7" s="291" t="b">
        <v>0</v>
      </c>
      <c r="M7" s="222" t="str">
        <v>K4</v>
      </c>
      <c r="N7" s="290">
        <v>41780</v>
      </c>
      <c r="O7" s="222" t="str">
        <v>K4</v>
      </c>
      <c r="P7" s="289" t="s">
        <v>192</v>
      </c>
      <c r="Q7" s="222" t="s">
        <v>192</v>
      </c>
      <c r="R7" s="222" t="s">
        <v>192</v>
      </c>
      <c r="S7" s="222" t="s">
        <v>192</v>
      </c>
      <c r="T7" s="222" t="s">
        <v>192</v>
      </c>
      <c r="U7" s="225" t="e">
        <f>_xll.qlMidSafe($Q7,$R7)</f>
        <v>#NUM!</v>
      </c>
      <c r="V7" s="216"/>
      <c r="W7" s="293" t="e">
        <v>#NUM!</v>
      </c>
      <c r="X7" s="216"/>
      <c r="Y7" s="287" t="e">
        <v>#NUM!</v>
      </c>
      <c r="Z7" s="225" t="e">
        <f>_xll.qlSimpleQuoteSetValue(F7,Y7,Trigger)</f>
        <v>#NUM!</v>
      </c>
      <c r="AA7" s="43"/>
      <c r="AB7" s="17"/>
      <c r="AC7" s="62" t="s">
        <v>64</v>
      </c>
      <c r="AD7" s="60"/>
      <c r="AE7" s="17"/>
      <c r="AF7" s="253" t="e">
        <f t="shared" si="1"/>
        <v>#VALUE!</v>
      </c>
    </row>
    <row r="8" spans="1:32" x14ac:dyDescent="0.2">
      <c r="A8" s="122"/>
      <c r="B8" s="83">
        <v>3</v>
      </c>
      <c r="C8" s="121" t="b">
        <v>0</v>
      </c>
      <c r="D8" s="120" t="str">
        <v>M4</v>
      </c>
      <c r="E8" s="119" t="str">
        <f t="shared" si="0"/>
        <v>EURFUT1MM4_Quote</v>
      </c>
      <c r="F8" s="118" t="str">
        <f>_xll.qlSimpleQuote(E8,,PriceTickValue,Permanent,Trigger,ObjectOverwrite)</f>
        <v>EURFUT1MM4_Quote#0003</v>
      </c>
      <c r="G8" s="81" t="str">
        <f>_xll.ohRangeRetrieveError(F8)</f>
        <v/>
      </c>
      <c r="H8" s="117"/>
      <c r="J8" s="286"/>
      <c r="K8" s="292">
        <v>3</v>
      </c>
      <c r="L8" s="291" t="b">
        <v>0</v>
      </c>
      <c r="M8" s="222" t="str">
        <v>M4</v>
      </c>
      <c r="N8" s="290">
        <v>41808</v>
      </c>
      <c r="O8" s="222" t="str">
        <v>M4</v>
      </c>
      <c r="P8" s="289" t="s">
        <v>192</v>
      </c>
      <c r="Q8" s="222" t="s">
        <v>192</v>
      </c>
      <c r="R8" s="222" t="s">
        <v>192</v>
      </c>
      <c r="S8" s="222" t="s">
        <v>192</v>
      </c>
      <c r="T8" s="222" t="s">
        <v>192</v>
      </c>
      <c r="U8" s="225" t="e">
        <f>_xll.qlMidSafe($Q8,$R8)</f>
        <v>#NUM!</v>
      </c>
      <c r="V8" s="216"/>
      <c r="W8" s="293" t="e">
        <v>#NUM!</v>
      </c>
      <c r="X8" s="216"/>
      <c r="Y8" s="287" t="e">
        <v>#NUM!</v>
      </c>
      <c r="Z8" s="225" t="e">
        <f>_xll.qlSimpleQuoteSetValue(F8,Y8,Trigger)</f>
        <v>#NUM!</v>
      </c>
      <c r="AA8" s="43"/>
      <c r="AB8" s="17"/>
      <c r="AC8" s="62" t="s">
        <v>73</v>
      </c>
      <c r="AD8" s="60"/>
      <c r="AE8" s="17"/>
      <c r="AF8" s="253" t="e">
        <f t="shared" si="1"/>
        <v>#VALUE!</v>
      </c>
    </row>
    <row r="9" spans="1:32" x14ac:dyDescent="0.2">
      <c r="A9" s="122"/>
      <c r="B9" s="83">
        <v>4</v>
      </c>
      <c r="C9" s="121" t="b">
        <v>0</v>
      </c>
      <c r="D9" s="120" t="str">
        <v>N4</v>
      </c>
      <c r="E9" s="119" t="str">
        <f t="shared" si="0"/>
        <v>EURFUT1MN4_Quote</v>
      </c>
      <c r="F9" s="118" t="str">
        <f>_xll.qlSimpleQuote(E9,,PriceTickValue,Permanent,Trigger,ObjectOverwrite)</f>
        <v>EURFUT1MN4_Quote#0002</v>
      </c>
      <c r="G9" s="81" t="str">
        <f>_xll.ohRangeRetrieveError(F9)</f>
        <v/>
      </c>
      <c r="H9" s="117"/>
      <c r="J9" s="286"/>
      <c r="K9" s="292">
        <v>4</v>
      </c>
      <c r="L9" s="291" t="b">
        <v>0</v>
      </c>
      <c r="M9" s="222" t="str">
        <v>N4</v>
      </c>
      <c r="N9" s="290">
        <v>41836</v>
      </c>
      <c r="O9" s="222" t="str">
        <v>N4</v>
      </c>
      <c r="P9" s="289" t="s">
        <v>192</v>
      </c>
      <c r="Q9" s="222" t="s">
        <v>192</v>
      </c>
      <c r="R9" s="222" t="s">
        <v>192</v>
      </c>
      <c r="S9" s="222" t="s">
        <v>192</v>
      </c>
      <c r="T9" s="222" t="s">
        <v>192</v>
      </c>
      <c r="U9" s="225" t="e">
        <f>_xll.qlMidSafe($Q9,$R9)</f>
        <v>#NUM!</v>
      </c>
      <c r="V9" s="216"/>
      <c r="W9" s="293" t="e">
        <v>#NUM!</v>
      </c>
      <c r="X9" s="216"/>
      <c r="Y9" s="287" t="e">
        <v>#NUM!</v>
      </c>
      <c r="Z9" s="225" t="e">
        <f>_xll.qlSimpleQuoteSetValue(F9,Y9,Trigger)</f>
        <v>#NUM!</v>
      </c>
      <c r="AA9" s="43"/>
      <c r="AB9" s="17"/>
      <c r="AC9" s="62" t="s">
        <v>72</v>
      </c>
      <c r="AD9" s="60"/>
      <c r="AE9" s="17"/>
      <c r="AF9" s="253" t="e">
        <f t="shared" si="1"/>
        <v>#VALUE!</v>
      </c>
    </row>
    <row r="10" spans="1:32" ht="12" thickBot="1" x14ac:dyDescent="0.25">
      <c r="A10" s="122"/>
      <c r="B10" s="83">
        <v>5</v>
      </c>
      <c r="C10" s="121" t="b">
        <v>0</v>
      </c>
      <c r="D10" s="120" t="str">
        <v>Q4</v>
      </c>
      <c r="E10" s="119" t="str">
        <f t="shared" si="0"/>
        <v>EURFUT1MQ4_Quote</v>
      </c>
      <c r="F10" s="118" t="str">
        <f>_xll.qlSimpleQuote(E10,,PriceTickValue,Permanent,Trigger,ObjectOverwrite)</f>
        <v>EURFUT1MQ4_Quote#0003</v>
      </c>
      <c r="G10" s="81" t="str">
        <f>_xll.ohRangeRetrieveError(F10)</f>
        <v/>
      </c>
      <c r="H10" s="117"/>
      <c r="J10" s="286"/>
      <c r="K10" s="292">
        <v>5</v>
      </c>
      <c r="L10" s="291" t="b">
        <v>0</v>
      </c>
      <c r="M10" s="222" t="str">
        <v>Q4</v>
      </c>
      <c r="N10" s="290">
        <v>41871</v>
      </c>
      <c r="O10" s="222" t="str">
        <v>Q4</v>
      </c>
      <c r="P10" s="289" t="s">
        <v>192</v>
      </c>
      <c r="Q10" s="222" t="s">
        <v>192</v>
      </c>
      <c r="R10" s="222" t="s">
        <v>192</v>
      </c>
      <c r="S10" s="222" t="s">
        <v>192</v>
      </c>
      <c r="T10" s="222" t="s">
        <v>192</v>
      </c>
      <c r="U10" s="225" t="e">
        <f>_xll.qlMidSafe($Q10,$R10)</f>
        <v>#NUM!</v>
      </c>
      <c r="V10" s="216"/>
      <c r="W10" s="288" t="e">
        <v>#NUM!</v>
      </c>
      <c r="X10" s="216"/>
      <c r="Y10" s="287" t="e">
        <v>#NUM!</v>
      </c>
      <c r="Z10" s="225" t="e">
        <f>_xll.qlSimpleQuoteSetValue(F10,Y10,Trigger)</f>
        <v>#NUM!</v>
      </c>
      <c r="AA10" s="43"/>
      <c r="AB10" s="17"/>
      <c r="AC10" s="59" t="s">
        <v>70</v>
      </c>
      <c r="AD10" s="57" t="s">
        <v>193</v>
      </c>
      <c r="AE10" s="17"/>
      <c r="AF10" s="253" t="e">
        <f t="shared" si="1"/>
        <v>#VALUE!</v>
      </c>
    </row>
    <row r="11" spans="1:32" x14ac:dyDescent="0.2">
      <c r="A11" s="122"/>
      <c r="B11" s="83">
        <v>6</v>
      </c>
      <c r="C11" s="121" t="b">
        <v>0</v>
      </c>
      <c r="D11" s="120" t="str">
        <v>U4</v>
      </c>
      <c r="E11" s="119" t="str">
        <f t="shared" si="0"/>
        <v>EURFUT1MU4_Quote</v>
      </c>
      <c r="F11" s="118" t="str">
        <f>_xll.qlSimpleQuote(E11,,PriceTickValue,Permanent,Trigger,ObjectOverwrite)</f>
        <v>EURFUT1MU4_Quote#0003</v>
      </c>
      <c r="G11" s="81" t="str">
        <f>_xll.ohRangeRetrieveError(F11)</f>
        <v/>
      </c>
      <c r="H11" s="117"/>
      <c r="J11" s="286"/>
      <c r="K11" s="292">
        <v>6</v>
      </c>
      <c r="L11" s="291" t="b">
        <v>0</v>
      </c>
      <c r="M11" s="222" t="str">
        <v>U4</v>
      </c>
      <c r="N11" s="290">
        <v>41899</v>
      </c>
      <c r="O11" s="222" t="str">
        <v>U4</v>
      </c>
      <c r="P11" s="289" t="s">
        <v>192</v>
      </c>
      <c r="Q11" s="222" t="s">
        <v>192</v>
      </c>
      <c r="R11" s="222" t="s">
        <v>192</v>
      </c>
      <c r="S11" s="222" t="s">
        <v>192</v>
      </c>
      <c r="T11" s="222" t="s">
        <v>192</v>
      </c>
      <c r="U11" s="225" t="e">
        <f>_xll.qlMidSafe($Q11,$R11)</f>
        <v>#NUM!</v>
      </c>
      <c r="V11" s="216"/>
      <c r="W11" s="288" t="e">
        <v>#NUM!</v>
      </c>
      <c r="X11" s="216"/>
      <c r="Y11" s="287" t="e">
        <v>#NUM!</v>
      </c>
      <c r="Z11" s="225" t="e">
        <f>_xll.qlSimpleQuoteSetValue(F11,Y11,Trigger)</f>
        <v>#NUM!</v>
      </c>
      <c r="AA11" s="43"/>
      <c r="AB11" s="17"/>
      <c r="AC11" s="17"/>
      <c r="AD11" s="17"/>
      <c r="AE11" s="17"/>
      <c r="AF11" s="253" t="e">
        <f t="shared" si="1"/>
        <v>#VALUE!</v>
      </c>
    </row>
    <row r="12" spans="1:32" x14ac:dyDescent="0.2">
      <c r="A12" s="122"/>
      <c r="B12" s="83">
        <v>7</v>
      </c>
      <c r="C12" s="121" t="b">
        <v>0</v>
      </c>
      <c r="D12" s="120" t="str">
        <v>V4</v>
      </c>
      <c r="E12" s="119" t="str">
        <f t="shared" si="0"/>
        <v>EURFUT1MV4_Quote</v>
      </c>
      <c r="F12" s="118" t="str">
        <f>_xll.qlSimpleQuote(E12,,PriceTickValue,Permanent,Trigger,ObjectOverwrite)</f>
        <v>EURFUT1MV4_Quote#0002</v>
      </c>
      <c r="G12" s="81" t="str">
        <f>_xll.ohRangeRetrieveError(F12)</f>
        <v/>
      </c>
      <c r="H12" s="117"/>
      <c r="J12" s="286"/>
      <c r="K12" s="292">
        <v>7</v>
      </c>
      <c r="L12" s="291" t="b">
        <v>0</v>
      </c>
      <c r="M12" s="222" t="str">
        <v>V4</v>
      </c>
      <c r="N12" s="290">
        <v>41927</v>
      </c>
      <c r="O12" s="222" t="str">
        <v>V4</v>
      </c>
      <c r="P12" s="289" t="s">
        <v>192</v>
      </c>
      <c r="Q12" s="222" t="s">
        <v>192</v>
      </c>
      <c r="R12" s="222" t="s">
        <v>192</v>
      </c>
      <c r="S12" s="222" t="s">
        <v>192</v>
      </c>
      <c r="T12" s="222" t="s">
        <v>192</v>
      </c>
      <c r="U12" s="225" t="e">
        <f>_xll.qlMidSafe($Q12,$R12)</f>
        <v>#NUM!</v>
      </c>
      <c r="V12" s="216"/>
      <c r="W12" s="288" t="e">
        <v>#NUM!</v>
      </c>
      <c r="X12" s="216"/>
      <c r="Y12" s="287" t="e">
        <v>#NUM!</v>
      </c>
      <c r="Z12" s="225" t="e">
        <f>_xll.qlSimpleQuoteSetValue(F12,Y12,Trigger)</f>
        <v>#NUM!</v>
      </c>
      <c r="AA12" s="43"/>
      <c r="AB12" s="17"/>
      <c r="AC12" s="17"/>
      <c r="AD12" s="17"/>
      <c r="AE12" s="17"/>
      <c r="AF12" s="253" t="e">
        <f t="shared" si="1"/>
        <v>#VALUE!</v>
      </c>
    </row>
    <row r="13" spans="1:32" x14ac:dyDescent="0.2">
      <c r="A13" s="122"/>
      <c r="B13" s="83">
        <v>8</v>
      </c>
      <c r="C13" s="121" t="b">
        <v>0</v>
      </c>
      <c r="D13" s="120" t="str">
        <v>X4</v>
      </c>
      <c r="E13" s="119" t="str">
        <f t="shared" si="0"/>
        <v>EURFUT1MX4_Quote</v>
      </c>
      <c r="F13" s="118" t="str">
        <f>_xll.qlSimpleQuote(E13,,PriceTickValue,Permanent,Trigger,ObjectOverwrite)</f>
        <v>EURFUT1MX4_Quote#0003</v>
      </c>
      <c r="G13" s="81" t="str">
        <f>_xll.ohRangeRetrieveError(F13)</f>
        <v/>
      </c>
      <c r="H13" s="117"/>
      <c r="J13" s="286"/>
      <c r="K13" s="292">
        <v>8</v>
      </c>
      <c r="L13" s="291" t="b">
        <v>0</v>
      </c>
      <c r="M13" s="222" t="str">
        <v>X4</v>
      </c>
      <c r="N13" s="290">
        <v>41962</v>
      </c>
      <c r="O13" s="222" t="str">
        <v>X4</v>
      </c>
      <c r="P13" s="289" t="s">
        <v>192</v>
      </c>
      <c r="Q13" s="222" t="s">
        <v>192</v>
      </c>
      <c r="R13" s="222" t="s">
        <v>192</v>
      </c>
      <c r="S13" s="222" t="s">
        <v>192</v>
      </c>
      <c r="T13" s="222" t="s">
        <v>192</v>
      </c>
      <c r="U13" s="225" t="e">
        <f>_xll.qlMidSafe($Q13,$R13)</f>
        <v>#NUM!</v>
      </c>
      <c r="V13" s="216"/>
      <c r="W13" s="288" t="e">
        <v>#NUM!</v>
      </c>
      <c r="X13" s="216"/>
      <c r="Y13" s="287" t="e">
        <v>#NUM!</v>
      </c>
      <c r="Z13" s="225" t="e">
        <f>_xll.qlSimpleQuoteSetValue(F13,Y13,Trigger)</f>
        <v>#NUM!</v>
      </c>
      <c r="AA13" s="43"/>
      <c r="AB13" s="17"/>
      <c r="AC13" s="17"/>
      <c r="AD13" s="17"/>
      <c r="AE13" s="17"/>
      <c r="AF13" s="253" t="e">
        <f t="shared" si="1"/>
        <v>#VALUE!</v>
      </c>
    </row>
    <row r="14" spans="1:32" x14ac:dyDescent="0.2">
      <c r="A14" s="122"/>
      <c r="B14" s="83">
        <v>9</v>
      </c>
      <c r="C14" s="121" t="b">
        <v>0</v>
      </c>
      <c r="D14" s="120" t="str">
        <v>Z4</v>
      </c>
      <c r="E14" s="119" t="str">
        <f t="shared" si="0"/>
        <v>EURFUT1MZ4_Quote</v>
      </c>
      <c r="F14" s="118" t="str">
        <f>_xll.qlSimpleQuote(E14,,PriceTickValue,Permanent,Trigger,ObjectOverwrite)</f>
        <v>EURFUT1MZ4_Quote#0003</v>
      </c>
      <c r="G14" s="81" t="str">
        <f>_xll.ohRangeRetrieveError(F14)</f>
        <v/>
      </c>
      <c r="H14" s="117"/>
      <c r="J14" s="286"/>
      <c r="K14" s="292">
        <v>9</v>
      </c>
      <c r="L14" s="291" t="b">
        <v>0</v>
      </c>
      <c r="M14" s="222" t="str">
        <v>Z4</v>
      </c>
      <c r="N14" s="290">
        <v>41990</v>
      </c>
      <c r="O14" s="222" t="str">
        <v>Z4</v>
      </c>
      <c r="P14" s="289" t="s">
        <v>192</v>
      </c>
      <c r="Q14" s="222" t="s">
        <v>192</v>
      </c>
      <c r="R14" s="222" t="s">
        <v>192</v>
      </c>
      <c r="S14" s="222" t="s">
        <v>192</v>
      </c>
      <c r="T14" s="222" t="s">
        <v>192</v>
      </c>
      <c r="U14" s="225" t="e">
        <f>_xll.qlMidSafe($Q14,$R14)</f>
        <v>#NUM!</v>
      </c>
      <c r="V14" s="216"/>
      <c r="W14" s="288" t="e">
        <v>#NUM!</v>
      </c>
      <c r="X14" s="216"/>
      <c r="Y14" s="287" t="e">
        <v>#NUM!</v>
      </c>
      <c r="Z14" s="225" t="e">
        <f>_xll.qlSimpleQuoteSetValue(F14,Y14,Trigger)</f>
        <v>#NUM!</v>
      </c>
      <c r="AA14" s="43"/>
      <c r="AB14" s="17"/>
      <c r="AC14" s="17"/>
      <c r="AD14" s="17"/>
      <c r="AE14" s="17"/>
      <c r="AF14" s="253" t="e">
        <f t="shared" si="1"/>
        <v>#VALUE!</v>
      </c>
    </row>
    <row r="15" spans="1:32" x14ac:dyDescent="0.2">
      <c r="A15" s="122"/>
      <c r="B15" s="83">
        <v>10</v>
      </c>
      <c r="C15" s="121" t="b">
        <v>0</v>
      </c>
      <c r="D15" s="120" t="str">
        <v>F5</v>
      </c>
      <c r="E15" s="119" t="str">
        <f t="shared" si="0"/>
        <v>EURFUT1MF5_Quote</v>
      </c>
      <c r="F15" s="118" t="str">
        <f>_xll.qlSimpleQuote(E15,,PriceTickValue,Permanent,Trigger,ObjectOverwrite)</f>
        <v>EURFUT1MF5_Quote#0003</v>
      </c>
      <c r="G15" s="81" t="str">
        <f>_xll.ohRangeRetrieveError(F15)</f>
        <v/>
      </c>
      <c r="H15" s="117"/>
      <c r="J15" s="286"/>
      <c r="K15" s="292">
        <v>10</v>
      </c>
      <c r="L15" s="291" t="b">
        <v>0</v>
      </c>
      <c r="M15" s="222" t="str">
        <v>F5</v>
      </c>
      <c r="N15" s="290">
        <v>42025</v>
      </c>
      <c r="O15" s="222" t="str">
        <v>F5</v>
      </c>
      <c r="P15" s="289" t="s">
        <v>192</v>
      </c>
      <c r="Q15" s="222" t="s">
        <v>192</v>
      </c>
      <c r="R15" s="222" t="s">
        <v>192</v>
      </c>
      <c r="S15" s="222" t="s">
        <v>192</v>
      </c>
      <c r="T15" s="222" t="s">
        <v>192</v>
      </c>
      <c r="U15" s="225" t="e">
        <f>_xll.qlMidSafe($Q15,$R15)</f>
        <v>#NUM!</v>
      </c>
      <c r="V15" s="216"/>
      <c r="W15" s="288" t="e">
        <v>#NUM!</v>
      </c>
      <c r="X15" s="216"/>
      <c r="Y15" s="287" t="e">
        <v>#NUM!</v>
      </c>
      <c r="Z15" s="225" t="e">
        <f>_xll.qlSimpleQuoteSetValue(F15,Y15,Trigger)</f>
        <v>#NUM!</v>
      </c>
      <c r="AA15" s="43"/>
      <c r="AB15" s="17"/>
      <c r="AC15" s="17"/>
      <c r="AD15" s="17"/>
      <c r="AE15" s="17"/>
      <c r="AF15" s="253" t="e">
        <f t="shared" si="1"/>
        <v>#VALUE!</v>
      </c>
    </row>
    <row r="16" spans="1:32" x14ac:dyDescent="0.2">
      <c r="A16" s="122"/>
      <c r="B16" s="83">
        <v>11</v>
      </c>
      <c r="C16" s="121" t="b">
        <v>0</v>
      </c>
      <c r="D16" s="120" t="str">
        <v>G5</v>
      </c>
      <c r="E16" s="119" t="str">
        <f t="shared" si="0"/>
        <v>EURFUT1MG5_Quote</v>
      </c>
      <c r="F16" s="118" t="str">
        <f>_xll.qlSimpleQuote(E16,,PriceTickValue,Permanent,Trigger,ObjectOverwrite)</f>
        <v>EURFUT1MG5_Quote#0003</v>
      </c>
      <c r="G16" s="81" t="str">
        <f>_xll.ohRangeRetrieveError(F16)</f>
        <v/>
      </c>
      <c r="H16" s="117"/>
      <c r="J16" s="286"/>
      <c r="K16" s="292">
        <v>11</v>
      </c>
      <c r="L16" s="291" t="b">
        <v>0</v>
      </c>
      <c r="M16" s="222" t="str">
        <v>G5</v>
      </c>
      <c r="N16" s="290">
        <v>42053</v>
      </c>
      <c r="O16" s="222" t="str">
        <v>G5</v>
      </c>
      <c r="P16" s="289" t="s">
        <v>192</v>
      </c>
      <c r="Q16" s="222" t="s">
        <v>192</v>
      </c>
      <c r="R16" s="222" t="s">
        <v>192</v>
      </c>
      <c r="S16" s="222" t="s">
        <v>192</v>
      </c>
      <c r="T16" s="222" t="s">
        <v>192</v>
      </c>
      <c r="U16" s="225" t="e">
        <f>_xll.qlMidSafe($Q16,$R16)</f>
        <v>#NUM!</v>
      </c>
      <c r="V16" s="216"/>
      <c r="W16" s="288" t="e">
        <v>#NUM!</v>
      </c>
      <c r="X16" s="216"/>
      <c r="Y16" s="287" t="e">
        <v>#NUM!</v>
      </c>
      <c r="Z16" s="225" t="e">
        <f>_xll.qlSimpleQuoteSetValue(F16,Y16,Trigger)</f>
        <v>#NUM!</v>
      </c>
      <c r="AA16" s="43"/>
      <c r="AB16" s="17"/>
      <c r="AC16" s="17"/>
      <c r="AD16" s="17"/>
      <c r="AE16" s="17"/>
      <c r="AF16" s="253" t="e">
        <f t="shared" si="1"/>
        <v>#VALUE!</v>
      </c>
    </row>
    <row r="17" spans="1:32" x14ac:dyDescent="0.2">
      <c r="A17" s="122"/>
      <c r="B17" s="83">
        <v>12</v>
      </c>
      <c r="C17" s="121" t="b">
        <v>0</v>
      </c>
      <c r="D17" s="120" t="str">
        <v>H5</v>
      </c>
      <c r="E17" s="119" t="str">
        <f t="shared" si="0"/>
        <v>EURFUT1MH5_Quote</v>
      </c>
      <c r="F17" s="118" t="str">
        <f>_xll.qlSimpleQuote(E17,,PriceTickValue,Permanent,Trigger,ObjectOverwrite)</f>
        <v>EURFUT1MH5_Quote#0003</v>
      </c>
      <c r="G17" s="81" t="str">
        <f>_xll.ohRangeRetrieveError(F17)</f>
        <v/>
      </c>
      <c r="H17" s="117"/>
      <c r="J17" s="286"/>
      <c r="K17" s="285">
        <v>12</v>
      </c>
      <c r="L17" s="284" t="b">
        <v>0</v>
      </c>
      <c r="M17" s="214" t="str">
        <v>H5</v>
      </c>
      <c r="N17" s="283">
        <v>42081</v>
      </c>
      <c r="O17" s="214" t="str">
        <v>H5</v>
      </c>
      <c r="P17" s="282" t="s">
        <v>192</v>
      </c>
      <c r="Q17" s="214" t="s">
        <v>192</v>
      </c>
      <c r="R17" s="214" t="s">
        <v>192</v>
      </c>
      <c r="S17" s="214" t="s">
        <v>192</v>
      </c>
      <c r="T17" s="214" t="s">
        <v>192</v>
      </c>
      <c r="U17" s="218" t="e">
        <f>_xll.qlMidSafe($Q17,$R17)</f>
        <v>#NUM!</v>
      </c>
      <c r="V17" s="216"/>
      <c r="W17" s="281" t="e">
        <v>#NUM!</v>
      </c>
      <c r="X17" s="216"/>
      <c r="Y17" s="280" t="e">
        <v>#NUM!</v>
      </c>
      <c r="Z17" s="218" t="e">
        <f>_xll.qlSimpleQuoteSetValue(F17,Y17,Trigger)</f>
        <v>#NUM!</v>
      </c>
      <c r="AA17" s="43"/>
      <c r="AB17" s="17"/>
      <c r="AC17" s="17"/>
      <c r="AD17" s="17"/>
      <c r="AE17" s="17"/>
      <c r="AF17" s="253" t="e">
        <f t="shared" si="1"/>
        <v>#VALUE!</v>
      </c>
    </row>
    <row r="18" spans="1:32" ht="12" thickBot="1" x14ac:dyDescent="0.25">
      <c r="A18" s="122"/>
      <c r="B18" s="83">
        <v>13</v>
      </c>
      <c r="C18" s="121" t="b">
        <v>0</v>
      </c>
      <c r="D18" s="120" t="str">
        <v>J5</v>
      </c>
      <c r="E18" s="119" t="str">
        <f t="shared" si="0"/>
        <v>EURFUT1MJ5_Quote</v>
      </c>
      <c r="F18" s="118" t="str">
        <f>_xll.qlSimpleQuote(E18,,PriceTickValue,Permanent,Trigger,ObjectOverwrite)</f>
        <v>EURFUT1MJ5_Quote#0003</v>
      </c>
      <c r="G18" s="81" t="str">
        <f>_xll.ohRangeRetrieveError(F18)</f>
        <v/>
      </c>
      <c r="H18" s="117"/>
      <c r="J18" s="279"/>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22"/>
      <c r="B19" s="83">
        <v>14</v>
      </c>
      <c r="C19" s="121" t="b">
        <v>0</v>
      </c>
      <c r="D19" s="120" t="str">
        <v>K5</v>
      </c>
      <c r="E19" s="119" t="str">
        <f t="shared" si="0"/>
        <v>EURFUT1MK5_Quote</v>
      </c>
      <c r="F19" s="118" t="str">
        <f>_xll.qlSimpleQuote(E19,,PriceTickValue,Permanent,Trigger,ObjectOverwrite)</f>
        <v>EURFUT1MK5_Quote#0003</v>
      </c>
      <c r="G19" s="81" t="str">
        <f>_xll.ohRangeRetrieveError(F19)</f>
        <v/>
      </c>
      <c r="H19" s="117"/>
    </row>
    <row r="20" spans="1:32" x14ac:dyDescent="0.2">
      <c r="A20" s="122"/>
      <c r="B20" s="83">
        <v>15</v>
      </c>
      <c r="C20" s="121" t="b">
        <v>0</v>
      </c>
      <c r="D20" s="120" t="str">
        <v>M5</v>
      </c>
      <c r="E20" s="119" t="str">
        <f t="shared" si="0"/>
        <v>EURFUT1MM5_Quote</v>
      </c>
      <c r="F20" s="118" t="str">
        <f>_xll.qlSimpleQuote(E20,,PriceTickValue,Permanent,Trigger,ObjectOverwrite)</f>
        <v>EURFUT1MM5_Quote#0003</v>
      </c>
      <c r="G20" s="81" t="str">
        <f>_xll.ohRangeRetrieveError(F20)</f>
        <v/>
      </c>
      <c r="H20" s="117"/>
    </row>
    <row r="21" spans="1:32" x14ac:dyDescent="0.2">
      <c r="A21" s="122"/>
      <c r="B21" s="83">
        <v>16</v>
      </c>
      <c r="C21" s="121" t="b">
        <v>0</v>
      </c>
      <c r="D21" s="120" t="str">
        <v>N5</v>
      </c>
      <c r="E21" s="119" t="str">
        <f t="shared" si="0"/>
        <v>EURFUT1MN5_Quote</v>
      </c>
      <c r="F21" s="118" t="str">
        <f>_xll.qlSimpleQuote(E21,,PriceTickValue,Permanent,Trigger,ObjectOverwrite)</f>
        <v>EURFUT1MN5_Quote#0002</v>
      </c>
      <c r="G21" s="81" t="str">
        <f>_xll.ohRangeRetrieveError(F21)</f>
        <v/>
      </c>
      <c r="H21" s="117"/>
    </row>
    <row r="22" spans="1:32" x14ac:dyDescent="0.2">
      <c r="A22" s="122"/>
      <c r="B22" s="83">
        <v>17</v>
      </c>
      <c r="C22" s="121" t="b">
        <v>0</v>
      </c>
      <c r="D22" s="120" t="str">
        <v>Q5</v>
      </c>
      <c r="E22" s="119" t="str">
        <f t="shared" si="0"/>
        <v>EURFUT1MQ5_Quote</v>
      </c>
      <c r="F22" s="118" t="str">
        <f>_xll.qlSimpleQuote(E22,,PriceTickValue,Permanent,Trigger,ObjectOverwrite)</f>
        <v>EURFUT1MQ5_Quote#0003</v>
      </c>
      <c r="G22" s="81" t="str">
        <f>_xll.ohRangeRetrieveError(F22)</f>
        <v/>
      </c>
      <c r="H22" s="117"/>
    </row>
    <row r="23" spans="1:32" x14ac:dyDescent="0.2">
      <c r="A23" s="122"/>
      <c r="B23" s="83">
        <v>18</v>
      </c>
      <c r="C23" s="121" t="b">
        <v>0</v>
      </c>
      <c r="D23" s="120" t="str">
        <v>U5</v>
      </c>
      <c r="E23" s="119" t="str">
        <f t="shared" si="0"/>
        <v>EURFUT1MU5_Quote</v>
      </c>
      <c r="F23" s="118" t="str">
        <f>_xll.qlSimpleQuote(E23,,PriceTickValue,Permanent,Trigger,ObjectOverwrite)</f>
        <v>EURFUT1MU5_Quote#0003</v>
      </c>
      <c r="G23" s="81" t="str">
        <f>_xll.ohRangeRetrieveError(F23)</f>
        <v/>
      </c>
      <c r="H23" s="117"/>
    </row>
    <row r="24" spans="1:32" x14ac:dyDescent="0.2">
      <c r="A24" s="122"/>
      <c r="B24" s="83">
        <v>19</v>
      </c>
      <c r="C24" s="121" t="b">
        <v>0</v>
      </c>
      <c r="D24" s="120" t="str">
        <v>V5</v>
      </c>
      <c r="E24" s="119" t="str">
        <f t="shared" si="0"/>
        <v>EURFUT1MV5_Quote</v>
      </c>
      <c r="F24" s="118" t="str">
        <f>_xll.qlSimpleQuote(E24,,PriceTickValue,Permanent,Trigger,ObjectOverwrite)</f>
        <v>EURFUT1MV5_Quote#0002</v>
      </c>
      <c r="G24" s="81" t="str">
        <f>_xll.ohRangeRetrieveError(F24)</f>
        <v/>
      </c>
      <c r="H24" s="117"/>
    </row>
    <row r="25" spans="1:32" x14ac:dyDescent="0.2">
      <c r="A25" s="122"/>
      <c r="B25" s="83">
        <v>20</v>
      </c>
      <c r="C25" s="121" t="b">
        <v>0</v>
      </c>
      <c r="D25" s="120" t="str">
        <v>X5</v>
      </c>
      <c r="E25" s="119" t="str">
        <f t="shared" si="0"/>
        <v>EURFUT1MX5_Quote</v>
      </c>
      <c r="F25" s="118" t="str">
        <f>_xll.qlSimpleQuote(E25,,PriceTickValue,Permanent,Trigger,ObjectOverwrite)</f>
        <v>EURFUT1MX5_Quote#0003</v>
      </c>
      <c r="G25" s="81" t="str">
        <f>_xll.ohRangeRetrieveError(F25)</f>
        <v/>
      </c>
      <c r="H25" s="117"/>
    </row>
    <row r="26" spans="1:32" x14ac:dyDescent="0.2">
      <c r="A26" s="122"/>
      <c r="B26" s="83">
        <v>21</v>
      </c>
      <c r="C26" s="121" t="b">
        <v>0</v>
      </c>
      <c r="D26" s="120" t="str">
        <v>Z5</v>
      </c>
      <c r="E26" s="119" t="str">
        <f t="shared" si="0"/>
        <v>EURFUT1MZ5_Quote</v>
      </c>
      <c r="F26" s="118" t="str">
        <f>_xll.qlSimpleQuote(E26,,PriceTickValue,Permanent,Trigger,ObjectOverwrite)</f>
        <v>EURFUT1MZ5_Quote#0002</v>
      </c>
      <c r="G26" s="81" t="str">
        <f>_xll.ohRangeRetrieveError(F26)</f>
        <v/>
      </c>
      <c r="H26" s="117"/>
    </row>
    <row r="27" spans="1:32" x14ac:dyDescent="0.2">
      <c r="A27" s="122"/>
      <c r="B27" s="83">
        <v>22</v>
      </c>
      <c r="C27" s="121" t="b">
        <v>0</v>
      </c>
      <c r="D27" s="120" t="str">
        <v>F6</v>
      </c>
      <c r="E27" s="119" t="str">
        <f t="shared" si="0"/>
        <v>EURFUT1MF6_Quote</v>
      </c>
      <c r="F27" s="118" t="str">
        <f>_xll.qlSimpleQuote(E27,,PriceTickValue,Permanent,Trigger,ObjectOverwrite)</f>
        <v>EURFUT1MF6_Quote#0003</v>
      </c>
      <c r="G27" s="81" t="str">
        <f>_xll.ohRangeRetrieveError(F27)</f>
        <v/>
      </c>
      <c r="H27" s="117"/>
    </row>
    <row r="28" spans="1:32" x14ac:dyDescent="0.2">
      <c r="A28" s="122"/>
      <c r="B28" s="83">
        <v>23</v>
      </c>
      <c r="C28" s="121" t="b">
        <v>0</v>
      </c>
      <c r="D28" s="120" t="str">
        <v>G6</v>
      </c>
      <c r="E28" s="119" t="str">
        <f t="shared" si="0"/>
        <v>EURFUT1MG6_Quote</v>
      </c>
      <c r="F28" s="118" t="str">
        <f>_xll.qlSimpleQuote(E28,,PriceTickValue,Permanent,Trigger,ObjectOverwrite)</f>
        <v>EURFUT1MG6_Quote#0003</v>
      </c>
      <c r="G28" s="81" t="str">
        <f>_xll.ohRangeRetrieveError(F28)</f>
        <v/>
      </c>
      <c r="H28" s="117"/>
    </row>
    <row r="29" spans="1:32" x14ac:dyDescent="0.2">
      <c r="A29" s="122"/>
      <c r="B29" s="83">
        <v>24</v>
      </c>
      <c r="C29" s="121" t="b">
        <v>0</v>
      </c>
      <c r="D29" s="120" t="str">
        <v>H6</v>
      </c>
      <c r="E29" s="119" t="str">
        <f t="shared" si="0"/>
        <v>EURFUT1MH6_Quote</v>
      </c>
      <c r="F29" s="118" t="str">
        <f>_xll.qlSimpleQuote(E29,,PriceTickValue,Permanent,Trigger,ObjectOverwrite)</f>
        <v>EURFUT1MH6_Quote#0003</v>
      </c>
      <c r="G29" s="81" t="str">
        <f>_xll.ohRangeRetrieveError(F29)</f>
        <v/>
      </c>
      <c r="H29" s="117"/>
    </row>
    <row r="30" spans="1:32" x14ac:dyDescent="0.2">
      <c r="A30" s="122"/>
      <c r="B30" s="83">
        <v>25</v>
      </c>
      <c r="C30" s="121" t="b">
        <v>0</v>
      </c>
      <c r="D30" s="120" t="str">
        <v>J6</v>
      </c>
      <c r="E30" s="119" t="str">
        <f t="shared" si="0"/>
        <v>EURFUT1MJ6_Quote</v>
      </c>
      <c r="F30" s="118" t="str">
        <f>_xll.qlSimpleQuote(E30,,PriceTickValue,Permanent,Trigger,ObjectOverwrite)</f>
        <v>EURFUT1MJ6_Quote#0003</v>
      </c>
      <c r="G30" s="81" t="str">
        <f>_xll.ohRangeRetrieveError(F30)</f>
        <v/>
      </c>
      <c r="H30" s="117"/>
    </row>
    <row r="31" spans="1:32" x14ac:dyDescent="0.2">
      <c r="A31" s="122"/>
      <c r="B31" s="83">
        <v>26</v>
      </c>
      <c r="C31" s="121" t="b">
        <v>0</v>
      </c>
      <c r="D31" s="120" t="str">
        <v>K6</v>
      </c>
      <c r="E31" s="119" t="str">
        <f t="shared" si="0"/>
        <v>EURFUT1MK6_Quote</v>
      </c>
      <c r="F31" s="118" t="str">
        <f>_xll.qlSimpleQuote(E31,,PriceTickValue,Permanent,Trigger,ObjectOverwrite)</f>
        <v>EURFUT1MK6_Quote#0003</v>
      </c>
      <c r="G31" s="81" t="str">
        <f>_xll.ohRangeRetrieveError(F31)</f>
        <v/>
      </c>
      <c r="H31" s="117"/>
    </row>
    <row r="32" spans="1:32" x14ac:dyDescent="0.2">
      <c r="A32" s="122"/>
      <c r="B32" s="83">
        <v>27</v>
      </c>
      <c r="C32" s="121" t="b">
        <v>0</v>
      </c>
      <c r="D32" s="120" t="str">
        <v>M6</v>
      </c>
      <c r="E32" s="119" t="str">
        <f t="shared" si="0"/>
        <v>EURFUT1MM6_Quote</v>
      </c>
      <c r="F32" s="118" t="str">
        <f>_xll.qlSimpleQuote(E32,,PriceTickValue,Permanent,Trigger,ObjectOverwrite)</f>
        <v>EURFUT1MM6_Quote#0003</v>
      </c>
      <c r="G32" s="81" t="str">
        <f>_xll.ohRangeRetrieveError(F32)</f>
        <v/>
      </c>
      <c r="H32" s="117"/>
    </row>
    <row r="33" spans="1:8" x14ac:dyDescent="0.2">
      <c r="A33" s="122"/>
      <c r="B33" s="83">
        <v>28</v>
      </c>
      <c r="C33" s="121" t="b">
        <v>0</v>
      </c>
      <c r="D33" s="120" t="str">
        <v>N6</v>
      </c>
      <c r="E33" s="119" t="str">
        <f t="shared" si="0"/>
        <v>EURFUT1MN6_Quote</v>
      </c>
      <c r="F33" s="118" t="str">
        <f>_xll.qlSimpleQuote(E33,,PriceTickValue,Permanent,Trigger,ObjectOverwrite)</f>
        <v>EURFUT1MN6_Quote#0003</v>
      </c>
      <c r="G33" s="81" t="str">
        <f>_xll.ohRangeRetrieveError(F33)</f>
        <v/>
      </c>
      <c r="H33" s="117"/>
    </row>
    <row r="34" spans="1:8" x14ac:dyDescent="0.2">
      <c r="A34" s="122"/>
      <c r="B34" s="83">
        <v>29</v>
      </c>
      <c r="C34" s="121" t="b">
        <v>0</v>
      </c>
      <c r="D34" s="120" t="str">
        <v>Q6</v>
      </c>
      <c r="E34" s="119" t="str">
        <f t="shared" si="0"/>
        <v>EURFUT1MQ6_Quote</v>
      </c>
      <c r="F34" s="118" t="str">
        <f>_xll.qlSimpleQuote(E34,,PriceTickValue,Permanent,Trigger,ObjectOverwrite)</f>
        <v>EURFUT1MQ6_Quote#0002</v>
      </c>
      <c r="G34" s="81" t="str">
        <f>_xll.ohRangeRetrieveError(F34)</f>
        <v/>
      </c>
      <c r="H34" s="117"/>
    </row>
    <row r="35" spans="1:8" x14ac:dyDescent="0.2">
      <c r="A35" s="122"/>
      <c r="B35" s="83">
        <v>30</v>
      </c>
      <c r="C35" s="121" t="b">
        <v>0</v>
      </c>
      <c r="D35" s="120" t="str">
        <v>U6</v>
      </c>
      <c r="E35" s="119" t="str">
        <f t="shared" si="0"/>
        <v>EURFUT1MU6_Quote</v>
      </c>
      <c r="F35" s="118" t="str">
        <f>_xll.qlSimpleQuote(E35,,PriceTickValue,Permanent,Trigger,ObjectOverwrite)</f>
        <v>EURFUT1MU6_Quote#0003</v>
      </c>
      <c r="G35" s="81" t="str">
        <f>_xll.ohRangeRetrieveError(F35)</f>
        <v/>
      </c>
      <c r="H35" s="117"/>
    </row>
    <row r="36" spans="1:8" x14ac:dyDescent="0.2">
      <c r="A36" s="122"/>
      <c r="B36" s="83">
        <v>31</v>
      </c>
      <c r="C36" s="121" t="b">
        <v>0</v>
      </c>
      <c r="D36" s="120" t="str">
        <v>V6</v>
      </c>
      <c r="E36" s="119" t="str">
        <f t="shared" si="0"/>
        <v>EURFUT1MV6_Quote</v>
      </c>
      <c r="F36" s="118" t="str">
        <f>_xll.qlSimpleQuote(E36,,PriceTickValue,Permanent,Trigger,ObjectOverwrite)</f>
        <v>EURFUT1MV6_Quote#0003</v>
      </c>
      <c r="G36" s="81" t="str">
        <f>_xll.ohRangeRetrieveError(F36)</f>
        <v/>
      </c>
      <c r="H36" s="117"/>
    </row>
    <row r="37" spans="1:8" x14ac:dyDescent="0.2">
      <c r="A37" s="122"/>
      <c r="B37" s="83">
        <v>32</v>
      </c>
      <c r="C37" s="121" t="b">
        <v>0</v>
      </c>
      <c r="D37" s="120" t="str">
        <v>X6</v>
      </c>
      <c r="E37" s="119" t="str">
        <f t="shared" si="0"/>
        <v>EURFUT1MX6_Quote</v>
      </c>
      <c r="F37" s="118" t="str">
        <f>_xll.qlSimpleQuote(E37,,PriceTickValue,Permanent,Trigger,ObjectOverwrite)</f>
        <v>EURFUT1MX6_Quote#0003</v>
      </c>
      <c r="G37" s="81" t="str">
        <f>_xll.ohRangeRetrieveError(F37)</f>
        <v/>
      </c>
      <c r="H37" s="117"/>
    </row>
    <row r="38" spans="1:8" x14ac:dyDescent="0.2">
      <c r="A38" s="122"/>
      <c r="B38" s="83">
        <v>33</v>
      </c>
      <c r="C38" s="121" t="b">
        <v>0</v>
      </c>
      <c r="D38" s="120" t="str">
        <v>Z6</v>
      </c>
      <c r="E38" s="119" t="str">
        <f t="shared" ref="E38:E69" si="2">Currency&amp;$D$4&amp;$E$4&amp;$D38&amp;QuoteSuffix</f>
        <v>EURFUT1MZ6_Quote</v>
      </c>
      <c r="F38" s="118" t="str">
        <f>_xll.qlSimpleQuote(E38,,PriceTickValue,Permanent,Trigger,ObjectOverwrite)</f>
        <v>EURFUT1MZ6_Quote#0003</v>
      </c>
      <c r="G38" s="81" t="str">
        <f>_xll.ohRangeRetrieveError(F38)</f>
        <v/>
      </c>
      <c r="H38" s="117"/>
    </row>
    <row r="39" spans="1:8" x14ac:dyDescent="0.2">
      <c r="A39" s="122"/>
      <c r="B39" s="83">
        <v>34</v>
      </c>
      <c r="C39" s="121" t="b">
        <v>0</v>
      </c>
      <c r="D39" s="120" t="str">
        <v>F7</v>
      </c>
      <c r="E39" s="119" t="str">
        <f t="shared" si="2"/>
        <v>EURFUT1MF7_Quote</v>
      </c>
      <c r="F39" s="118" t="str">
        <f>_xll.qlSimpleQuote(E39,,PriceTickValue,Permanent,Trigger,ObjectOverwrite)</f>
        <v>EURFUT1MF7_Quote#0003</v>
      </c>
      <c r="G39" s="81" t="str">
        <f>_xll.ohRangeRetrieveError(F39)</f>
        <v/>
      </c>
      <c r="H39" s="117"/>
    </row>
    <row r="40" spans="1:8" x14ac:dyDescent="0.2">
      <c r="A40" s="122"/>
      <c r="B40" s="83">
        <v>35</v>
      </c>
      <c r="C40" s="121" t="b">
        <v>0</v>
      </c>
      <c r="D40" s="120" t="str">
        <v>G7</v>
      </c>
      <c r="E40" s="119" t="str">
        <f t="shared" si="2"/>
        <v>EURFUT1MG7_Quote</v>
      </c>
      <c r="F40" s="118" t="str">
        <f>_xll.qlSimpleQuote(E40,,PriceTickValue,Permanent,Trigger,ObjectOverwrite)</f>
        <v>EURFUT1MG7_Quote#0003</v>
      </c>
      <c r="G40" s="81" t="str">
        <f>_xll.ohRangeRetrieveError(F40)</f>
        <v/>
      </c>
      <c r="H40" s="117"/>
    </row>
    <row r="41" spans="1:8" x14ac:dyDescent="0.2">
      <c r="A41" s="122"/>
      <c r="B41" s="83">
        <v>36</v>
      </c>
      <c r="C41" s="121" t="b">
        <v>0</v>
      </c>
      <c r="D41" s="120" t="str">
        <v>H7</v>
      </c>
      <c r="E41" s="119" t="str">
        <f t="shared" si="2"/>
        <v>EURFUT1MH7_Quote</v>
      </c>
      <c r="F41" s="118" t="str">
        <f>_xll.qlSimpleQuote(E41,,PriceTickValue,Permanent,Trigger,ObjectOverwrite)</f>
        <v>EURFUT1MH7_Quote#0003</v>
      </c>
      <c r="G41" s="81" t="str">
        <f>_xll.ohRangeRetrieveError(F41)</f>
        <v/>
      </c>
      <c r="H41" s="117"/>
    </row>
    <row r="42" spans="1:8" x14ac:dyDescent="0.2">
      <c r="A42" s="122"/>
      <c r="B42" s="83">
        <v>37</v>
      </c>
      <c r="C42" s="121" t="b">
        <v>0</v>
      </c>
      <c r="D42" s="120" t="str">
        <v>J7</v>
      </c>
      <c r="E42" s="119" t="str">
        <f t="shared" si="2"/>
        <v>EURFUT1MJ7_Quote</v>
      </c>
      <c r="F42" s="118" t="str">
        <f>_xll.qlSimpleQuote(E42,,PriceTickValue,Permanent,Trigger,ObjectOverwrite)</f>
        <v>EURFUT1MJ7_Quote#0002</v>
      </c>
      <c r="G42" s="81" t="str">
        <f>_xll.ohRangeRetrieveError(F42)</f>
        <v/>
      </c>
      <c r="H42" s="117"/>
    </row>
    <row r="43" spans="1:8" x14ac:dyDescent="0.2">
      <c r="A43" s="122"/>
      <c r="B43" s="83">
        <v>38</v>
      </c>
      <c r="C43" s="121" t="b">
        <v>0</v>
      </c>
      <c r="D43" s="120" t="str">
        <v>K7</v>
      </c>
      <c r="E43" s="119" t="str">
        <f t="shared" si="2"/>
        <v>EURFUT1MK7_Quote</v>
      </c>
      <c r="F43" s="118" t="str">
        <f>_xll.qlSimpleQuote(E43,,PriceTickValue,Permanent,Trigger,ObjectOverwrite)</f>
        <v>EURFUT1MK7_Quote#0003</v>
      </c>
      <c r="G43" s="81" t="str">
        <f>_xll.ohRangeRetrieveError(F43)</f>
        <v/>
      </c>
      <c r="H43" s="117"/>
    </row>
    <row r="44" spans="1:8" x14ac:dyDescent="0.2">
      <c r="A44" s="122"/>
      <c r="B44" s="83">
        <v>39</v>
      </c>
      <c r="C44" s="121" t="b">
        <v>0</v>
      </c>
      <c r="D44" s="120" t="str">
        <v>M7</v>
      </c>
      <c r="E44" s="119" t="str">
        <f t="shared" si="2"/>
        <v>EURFUT1MM7_Quote</v>
      </c>
      <c r="F44" s="118" t="str">
        <f>_xll.qlSimpleQuote(E44,,PriceTickValue,Permanent,Trigger,ObjectOverwrite)</f>
        <v>EURFUT1MM7_Quote#0003</v>
      </c>
      <c r="G44" s="81" t="str">
        <f>_xll.ohRangeRetrieveError(F44)</f>
        <v/>
      </c>
      <c r="H44" s="117"/>
    </row>
    <row r="45" spans="1:8" x14ac:dyDescent="0.2">
      <c r="A45" s="122"/>
      <c r="B45" s="83">
        <v>40</v>
      </c>
      <c r="C45" s="121" t="b">
        <v>0</v>
      </c>
      <c r="D45" s="120" t="str">
        <v>N7</v>
      </c>
      <c r="E45" s="119" t="str">
        <f t="shared" si="2"/>
        <v>EURFUT1MN7_Quote</v>
      </c>
      <c r="F45" s="118" t="str">
        <f>_xll.qlSimpleQuote(E45,,PriceTickValue,Permanent,Trigger,ObjectOverwrite)</f>
        <v>EURFUT1MN7_Quote#0003</v>
      </c>
      <c r="G45" s="81" t="str">
        <f>_xll.ohRangeRetrieveError(F45)</f>
        <v/>
      </c>
      <c r="H45" s="117"/>
    </row>
    <row r="46" spans="1:8" x14ac:dyDescent="0.2">
      <c r="A46" s="122"/>
      <c r="B46" s="83">
        <v>41</v>
      </c>
      <c r="C46" s="121" t="b">
        <v>0</v>
      </c>
      <c r="D46" s="120" t="str">
        <v>Q7</v>
      </c>
      <c r="E46" s="119" t="str">
        <f t="shared" si="2"/>
        <v>EURFUT1MQ7_Quote</v>
      </c>
      <c r="F46" s="118" t="str">
        <f>_xll.qlSimpleQuote(E46,,PriceTickValue,Permanent,Trigger,ObjectOverwrite)</f>
        <v>EURFUT1MQ7_Quote#0003</v>
      </c>
      <c r="G46" s="81" t="str">
        <f>_xll.ohRangeRetrieveError(F46)</f>
        <v/>
      </c>
      <c r="H46" s="117"/>
    </row>
    <row r="47" spans="1:8" x14ac:dyDescent="0.2">
      <c r="A47" s="122"/>
      <c r="B47" s="83">
        <v>42</v>
      </c>
      <c r="C47" s="121" t="b">
        <v>0</v>
      </c>
      <c r="D47" s="120" t="str">
        <v>U7</v>
      </c>
      <c r="E47" s="119" t="str">
        <f t="shared" si="2"/>
        <v>EURFUT1MU7_Quote</v>
      </c>
      <c r="F47" s="118" t="str">
        <f>_xll.qlSimpleQuote(E47,,PriceTickValue,Permanent,Trigger,ObjectOverwrite)</f>
        <v>EURFUT1MU7_Quote#0003</v>
      </c>
      <c r="G47" s="81" t="str">
        <f>_xll.ohRangeRetrieveError(F47)</f>
        <v/>
      </c>
      <c r="H47" s="117"/>
    </row>
    <row r="48" spans="1:8" x14ac:dyDescent="0.2">
      <c r="A48" s="122"/>
      <c r="B48" s="83">
        <v>43</v>
      </c>
      <c r="C48" s="121" t="b">
        <v>0</v>
      </c>
      <c r="D48" s="120" t="str">
        <v>V7</v>
      </c>
      <c r="E48" s="119" t="str">
        <f t="shared" si="2"/>
        <v>EURFUT1MV7_Quote</v>
      </c>
      <c r="F48" s="118" t="str">
        <f>_xll.qlSimpleQuote(E48,,PriceTickValue,Permanent,Trigger,ObjectOverwrite)</f>
        <v>EURFUT1MV7_Quote#0003</v>
      </c>
      <c r="G48" s="81" t="str">
        <f>_xll.ohRangeRetrieveError(F48)</f>
        <v/>
      </c>
      <c r="H48" s="117"/>
    </row>
    <row r="49" spans="1:8" x14ac:dyDescent="0.2">
      <c r="A49" s="122"/>
      <c r="B49" s="83">
        <v>44</v>
      </c>
      <c r="C49" s="121" t="b">
        <v>0</v>
      </c>
      <c r="D49" s="120" t="str">
        <v>X7</v>
      </c>
      <c r="E49" s="119" t="str">
        <f t="shared" si="2"/>
        <v>EURFUT1MX7_Quote</v>
      </c>
      <c r="F49" s="118" t="str">
        <f>_xll.qlSimpleQuote(E49,,PriceTickValue,Permanent,Trigger,ObjectOverwrite)</f>
        <v>EURFUT1MX7_Quote#0003</v>
      </c>
      <c r="G49" s="81" t="str">
        <f>_xll.ohRangeRetrieveError(F49)</f>
        <v/>
      </c>
      <c r="H49" s="117"/>
    </row>
    <row r="50" spans="1:8" x14ac:dyDescent="0.2">
      <c r="A50" s="122"/>
      <c r="B50" s="83">
        <v>45</v>
      </c>
      <c r="C50" s="121" t="b">
        <v>0</v>
      </c>
      <c r="D50" s="120" t="str">
        <v>Z7</v>
      </c>
      <c r="E50" s="119" t="str">
        <f t="shared" si="2"/>
        <v>EURFUT1MZ7_Quote</v>
      </c>
      <c r="F50" s="118" t="str">
        <f>_xll.qlSimpleQuote(E50,,PriceTickValue,Permanent,Trigger,ObjectOverwrite)</f>
        <v>EURFUT1MZ7_Quote#0003</v>
      </c>
      <c r="G50" s="81" t="str">
        <f>_xll.ohRangeRetrieveError(F50)</f>
        <v/>
      </c>
      <c r="H50" s="117"/>
    </row>
    <row r="51" spans="1:8" x14ac:dyDescent="0.2">
      <c r="A51" s="122"/>
      <c r="B51" s="83">
        <v>46</v>
      </c>
      <c r="C51" s="121" t="b">
        <v>0</v>
      </c>
      <c r="D51" s="120" t="str">
        <v>F8</v>
      </c>
      <c r="E51" s="119" t="str">
        <f t="shared" si="2"/>
        <v>EURFUT1MF8_Quote</v>
      </c>
      <c r="F51" s="118" t="str">
        <f>_xll.qlSimpleQuote(E51,,PriceTickValue,Permanent,Trigger,ObjectOverwrite)</f>
        <v>EURFUT1MF8_Quote#0003</v>
      </c>
      <c r="G51" s="81" t="str">
        <f>_xll.ohRangeRetrieveError(F51)</f>
        <v/>
      </c>
      <c r="H51" s="117"/>
    </row>
    <row r="52" spans="1:8" x14ac:dyDescent="0.2">
      <c r="A52" s="122"/>
      <c r="B52" s="83">
        <v>47</v>
      </c>
      <c r="C52" s="121" t="b">
        <v>0</v>
      </c>
      <c r="D52" s="120" t="str">
        <v>G8</v>
      </c>
      <c r="E52" s="119" t="str">
        <f t="shared" si="2"/>
        <v>EURFUT1MG8_Quote</v>
      </c>
      <c r="F52" s="118" t="str">
        <f>_xll.qlSimpleQuote(E52,,PriceTickValue,Permanent,Trigger,ObjectOverwrite)</f>
        <v>EURFUT1MG8_Quote#0003</v>
      </c>
      <c r="G52" s="81" t="str">
        <f>_xll.ohRangeRetrieveError(F52)</f>
        <v/>
      </c>
      <c r="H52" s="117"/>
    </row>
    <row r="53" spans="1:8" x14ac:dyDescent="0.2">
      <c r="A53" s="122"/>
      <c r="B53" s="83">
        <v>48</v>
      </c>
      <c r="C53" s="121" t="b">
        <v>0</v>
      </c>
      <c r="D53" s="120" t="str">
        <v>H8</v>
      </c>
      <c r="E53" s="119" t="str">
        <f t="shared" si="2"/>
        <v>EURFUT1MH8_Quote</v>
      </c>
      <c r="F53" s="118" t="str">
        <f>_xll.qlSimpleQuote(E53,,PriceTickValue,Permanent,Trigger,ObjectOverwrite)</f>
        <v>EURFUT1MH8_Quote#0003</v>
      </c>
      <c r="G53" s="81" t="str">
        <f>_xll.ohRangeRetrieveError(F53)</f>
        <v/>
      </c>
      <c r="H53" s="117"/>
    </row>
    <row r="54" spans="1:8" x14ac:dyDescent="0.2">
      <c r="A54" s="122"/>
      <c r="B54" s="83">
        <v>49</v>
      </c>
      <c r="C54" s="121" t="b">
        <v>0</v>
      </c>
      <c r="D54" s="120" t="str">
        <v>J8</v>
      </c>
      <c r="E54" s="119" t="str">
        <f t="shared" si="2"/>
        <v>EURFUT1MJ8_Quote</v>
      </c>
      <c r="F54" s="118" t="str">
        <f>_xll.qlSimpleQuote(E54,,PriceTickValue,Permanent,Trigger,ObjectOverwrite)</f>
        <v>EURFUT1MJ8_Quote#0003</v>
      </c>
      <c r="G54" s="81" t="str">
        <f>_xll.ohRangeRetrieveError(F54)</f>
        <v/>
      </c>
      <c r="H54" s="117"/>
    </row>
    <row r="55" spans="1:8" x14ac:dyDescent="0.2">
      <c r="A55" s="122"/>
      <c r="B55" s="83">
        <v>50</v>
      </c>
      <c r="C55" s="121" t="b">
        <v>0</v>
      </c>
      <c r="D55" s="120" t="str">
        <v>K8</v>
      </c>
      <c r="E55" s="119" t="str">
        <f t="shared" si="2"/>
        <v>EURFUT1MK8_Quote</v>
      </c>
      <c r="F55" s="118" t="str">
        <f>_xll.qlSimpleQuote(E55,,PriceTickValue,Permanent,Trigger,ObjectOverwrite)</f>
        <v>EURFUT1MK8_Quote#0003</v>
      </c>
      <c r="G55" s="81" t="str">
        <f>_xll.ohRangeRetrieveError(F55)</f>
        <v/>
      </c>
      <c r="H55" s="117"/>
    </row>
    <row r="56" spans="1:8" x14ac:dyDescent="0.2">
      <c r="A56" s="122"/>
      <c r="B56" s="83">
        <v>51</v>
      </c>
      <c r="C56" s="121" t="b">
        <v>0</v>
      </c>
      <c r="D56" s="120" t="str">
        <v>M8</v>
      </c>
      <c r="E56" s="119" t="str">
        <f t="shared" si="2"/>
        <v>EURFUT1MM8_Quote</v>
      </c>
      <c r="F56" s="118" t="str">
        <f>_xll.qlSimpleQuote(E56,,PriceTickValue,Permanent,Trigger,ObjectOverwrite)</f>
        <v>EURFUT1MM8_Quote#0002</v>
      </c>
      <c r="G56" s="81" t="str">
        <f>_xll.ohRangeRetrieveError(F56)</f>
        <v/>
      </c>
      <c r="H56" s="117"/>
    </row>
    <row r="57" spans="1:8" x14ac:dyDescent="0.2">
      <c r="A57" s="122"/>
      <c r="B57" s="83">
        <v>52</v>
      </c>
      <c r="C57" s="121" t="b">
        <v>0</v>
      </c>
      <c r="D57" s="120" t="str">
        <v>N8</v>
      </c>
      <c r="E57" s="119" t="str">
        <f t="shared" si="2"/>
        <v>EURFUT1MN8_Quote</v>
      </c>
      <c r="F57" s="118" t="str">
        <f>_xll.qlSimpleQuote(E57,,PriceTickValue,Permanent,Trigger,ObjectOverwrite)</f>
        <v>EURFUT1MN8_Quote#0003</v>
      </c>
      <c r="G57" s="81" t="str">
        <f>_xll.ohRangeRetrieveError(F57)</f>
        <v/>
      </c>
      <c r="H57" s="117"/>
    </row>
    <row r="58" spans="1:8" x14ac:dyDescent="0.2">
      <c r="A58" s="122"/>
      <c r="B58" s="83">
        <v>53</v>
      </c>
      <c r="C58" s="121" t="b">
        <v>0</v>
      </c>
      <c r="D58" s="120" t="str">
        <v>Q8</v>
      </c>
      <c r="E58" s="119" t="str">
        <f t="shared" si="2"/>
        <v>EURFUT1MQ8_Quote</v>
      </c>
      <c r="F58" s="118" t="str">
        <f>_xll.qlSimpleQuote(E58,,PriceTickValue,Permanent,Trigger,ObjectOverwrite)</f>
        <v>EURFUT1MQ8_Quote#0003</v>
      </c>
      <c r="G58" s="81" t="str">
        <f>_xll.ohRangeRetrieveError(F58)</f>
        <v/>
      </c>
      <c r="H58" s="117"/>
    </row>
    <row r="59" spans="1:8" x14ac:dyDescent="0.2">
      <c r="A59" s="122"/>
      <c r="B59" s="83">
        <v>54</v>
      </c>
      <c r="C59" s="121" t="b">
        <v>0</v>
      </c>
      <c r="D59" s="120" t="str">
        <v>U8</v>
      </c>
      <c r="E59" s="119" t="str">
        <f t="shared" si="2"/>
        <v>EURFUT1MU8_Quote</v>
      </c>
      <c r="F59" s="118" t="str">
        <f>_xll.qlSimpleQuote(E59,,PriceTickValue,Permanent,Trigger,ObjectOverwrite)</f>
        <v>EURFUT1MU8_Quote#0003</v>
      </c>
      <c r="G59" s="81" t="str">
        <f>_xll.ohRangeRetrieveError(F59)</f>
        <v/>
      </c>
      <c r="H59" s="117"/>
    </row>
    <row r="60" spans="1:8" x14ac:dyDescent="0.2">
      <c r="A60" s="122"/>
      <c r="B60" s="83">
        <v>55</v>
      </c>
      <c r="C60" s="121" t="b">
        <v>0</v>
      </c>
      <c r="D60" s="120" t="str">
        <v>V8</v>
      </c>
      <c r="E60" s="119" t="str">
        <f t="shared" si="2"/>
        <v>EURFUT1MV8_Quote</v>
      </c>
      <c r="F60" s="118" t="str">
        <f>_xll.qlSimpleQuote(E60,,PriceTickValue,Permanent,Trigger,ObjectOverwrite)</f>
        <v>EURFUT1MV8_Quote#0003</v>
      </c>
      <c r="G60" s="81" t="str">
        <f>_xll.ohRangeRetrieveError(F60)</f>
        <v/>
      </c>
      <c r="H60" s="117"/>
    </row>
    <row r="61" spans="1:8" x14ac:dyDescent="0.2">
      <c r="A61" s="122"/>
      <c r="B61" s="83">
        <v>56</v>
      </c>
      <c r="C61" s="121" t="b">
        <v>0</v>
      </c>
      <c r="D61" s="120" t="str">
        <v>X8</v>
      </c>
      <c r="E61" s="119" t="str">
        <f t="shared" si="2"/>
        <v>EURFUT1MX8_Quote</v>
      </c>
      <c r="F61" s="118" t="str">
        <f>_xll.qlSimpleQuote(E61,,PriceTickValue,Permanent,Trigger,ObjectOverwrite)</f>
        <v>EURFUT1MX8_Quote#0003</v>
      </c>
      <c r="G61" s="81" t="str">
        <f>_xll.ohRangeRetrieveError(F61)</f>
        <v/>
      </c>
      <c r="H61" s="117"/>
    </row>
    <row r="62" spans="1:8" x14ac:dyDescent="0.2">
      <c r="A62" s="122"/>
      <c r="B62" s="83">
        <v>57</v>
      </c>
      <c r="C62" s="121" t="b">
        <v>0</v>
      </c>
      <c r="D62" s="120" t="str">
        <v>Z8</v>
      </c>
      <c r="E62" s="119" t="str">
        <f t="shared" si="2"/>
        <v>EURFUT1MZ8_Quote</v>
      </c>
      <c r="F62" s="118" t="str">
        <f>_xll.qlSimpleQuote(E62,,PriceTickValue,Permanent,Trigger,ObjectOverwrite)</f>
        <v>EURFUT1MZ8_Quote#0003</v>
      </c>
      <c r="G62" s="81" t="str">
        <f>_xll.ohRangeRetrieveError(F62)</f>
        <v/>
      </c>
      <c r="H62" s="117"/>
    </row>
    <row r="63" spans="1:8" x14ac:dyDescent="0.2">
      <c r="A63" s="122"/>
      <c r="B63" s="83">
        <v>58</v>
      </c>
      <c r="C63" s="121" t="b">
        <v>0</v>
      </c>
      <c r="D63" s="120" t="str">
        <v>F9</v>
      </c>
      <c r="E63" s="119" t="str">
        <f t="shared" si="2"/>
        <v>EURFUT1MF9_Quote</v>
      </c>
      <c r="F63" s="118" t="str">
        <f>_xll.qlSimpleQuote(E63,,PriceTickValue,Permanent,Trigger,ObjectOverwrite)</f>
        <v>EURFUT1MF9_Quote#0003</v>
      </c>
      <c r="G63" s="81" t="str">
        <f>_xll.ohRangeRetrieveError(F63)</f>
        <v/>
      </c>
      <c r="H63" s="117"/>
    </row>
    <row r="64" spans="1:8" x14ac:dyDescent="0.2">
      <c r="A64" s="122"/>
      <c r="B64" s="83">
        <v>59</v>
      </c>
      <c r="C64" s="121" t="b">
        <v>0</v>
      </c>
      <c r="D64" s="120" t="str">
        <v>G9</v>
      </c>
      <c r="E64" s="119" t="str">
        <f t="shared" si="2"/>
        <v>EURFUT1MG9_Quote</v>
      </c>
      <c r="F64" s="118" t="str">
        <f>_xll.qlSimpleQuote(E64,,PriceTickValue,Permanent,Trigger,ObjectOverwrite)</f>
        <v>EURFUT1MG9_Quote#0003</v>
      </c>
      <c r="G64" s="81" t="str">
        <f>_xll.ohRangeRetrieveError(F64)</f>
        <v/>
      </c>
      <c r="H64" s="117"/>
    </row>
    <row r="65" spans="1:8" x14ac:dyDescent="0.2">
      <c r="A65" s="122"/>
      <c r="B65" s="83">
        <v>60</v>
      </c>
      <c r="C65" s="121" t="b">
        <v>0</v>
      </c>
      <c r="D65" s="120" t="str">
        <v>H9</v>
      </c>
      <c r="E65" s="119" t="str">
        <f t="shared" si="2"/>
        <v>EURFUT1MH9_Quote</v>
      </c>
      <c r="F65" s="118" t="str">
        <f>_xll.qlSimpleQuote(E65,,PriceTickValue,Permanent,Trigger,ObjectOverwrite)</f>
        <v>EURFUT1MH9_Quote#0003</v>
      </c>
      <c r="G65" s="81" t="str">
        <f>_xll.ohRangeRetrieveError(F65)</f>
        <v/>
      </c>
      <c r="H65" s="117"/>
    </row>
    <row r="66" spans="1:8" x14ac:dyDescent="0.2">
      <c r="A66" s="122"/>
      <c r="B66" s="83">
        <v>61</v>
      </c>
      <c r="C66" s="121" t="b">
        <v>0</v>
      </c>
      <c r="D66" s="120" t="str">
        <v>J9</v>
      </c>
      <c r="E66" s="119" t="str">
        <f t="shared" si="2"/>
        <v>EURFUT1MJ9_Quote</v>
      </c>
      <c r="F66" s="118" t="str">
        <f>_xll.qlSimpleQuote(E66,,PriceTickValue,Permanent,Trigger,ObjectOverwrite)</f>
        <v>EURFUT1MJ9_Quote#0003</v>
      </c>
      <c r="G66" s="81" t="str">
        <f>_xll.ohRangeRetrieveError(F66)</f>
        <v/>
      </c>
      <c r="H66" s="117"/>
    </row>
    <row r="67" spans="1:8" x14ac:dyDescent="0.2">
      <c r="A67" s="122"/>
      <c r="B67" s="83">
        <v>62</v>
      </c>
      <c r="C67" s="121" t="b">
        <v>0</v>
      </c>
      <c r="D67" s="120" t="str">
        <v>K9</v>
      </c>
      <c r="E67" s="119" t="str">
        <f t="shared" si="2"/>
        <v>EURFUT1MK9_Quote</v>
      </c>
      <c r="F67" s="118" t="str">
        <f>_xll.qlSimpleQuote(E67,,PriceTickValue,Permanent,Trigger,ObjectOverwrite)</f>
        <v>EURFUT1MK9_Quote#0003</v>
      </c>
      <c r="G67" s="81" t="str">
        <f>_xll.ohRangeRetrieveError(F67)</f>
        <v/>
      </c>
      <c r="H67" s="117"/>
    </row>
    <row r="68" spans="1:8" x14ac:dyDescent="0.2">
      <c r="A68" s="122"/>
      <c r="B68" s="83">
        <v>63</v>
      </c>
      <c r="C68" s="121" t="b">
        <v>0</v>
      </c>
      <c r="D68" s="120" t="str">
        <v>M9</v>
      </c>
      <c r="E68" s="119" t="str">
        <f t="shared" si="2"/>
        <v>EURFUT1MM9_Quote</v>
      </c>
      <c r="F68" s="118" t="str">
        <f>_xll.qlSimpleQuote(E68,,PriceTickValue,Permanent,Trigger,ObjectOverwrite)</f>
        <v>EURFUT1MM9_Quote#0003</v>
      </c>
      <c r="G68" s="81" t="str">
        <f>_xll.ohRangeRetrieveError(F68)</f>
        <v/>
      </c>
      <c r="H68" s="117"/>
    </row>
    <row r="69" spans="1:8" x14ac:dyDescent="0.2">
      <c r="A69" s="122"/>
      <c r="B69" s="83">
        <v>64</v>
      </c>
      <c r="C69" s="121" t="b">
        <v>0</v>
      </c>
      <c r="D69" s="120" t="str">
        <v>N9</v>
      </c>
      <c r="E69" s="119" t="str">
        <f t="shared" si="2"/>
        <v>EURFUT1MN9_Quote</v>
      </c>
      <c r="F69" s="118" t="str">
        <f>_xll.qlSimpleQuote(E69,,PriceTickValue,Permanent,Trigger,ObjectOverwrite)</f>
        <v>EURFUT1MN9_Quote#0003</v>
      </c>
      <c r="G69" s="81" t="str">
        <f>_xll.ohRangeRetrieveError(F69)</f>
        <v/>
      </c>
      <c r="H69" s="117"/>
    </row>
    <row r="70" spans="1:8" x14ac:dyDescent="0.2">
      <c r="A70" s="122"/>
      <c r="B70" s="83">
        <v>65</v>
      </c>
      <c r="C70" s="121" t="b">
        <v>0</v>
      </c>
      <c r="D70" s="120" t="str">
        <v>Q9</v>
      </c>
      <c r="E70" s="119" t="str">
        <f t="shared" ref="E70:E101" si="3">Currency&amp;$D$4&amp;$E$4&amp;$D70&amp;QuoteSuffix</f>
        <v>EURFUT1MQ9_Quote</v>
      </c>
      <c r="F70" s="118" t="str">
        <f>_xll.qlSimpleQuote(E70,,PriceTickValue,Permanent,Trigger,ObjectOverwrite)</f>
        <v>EURFUT1MQ9_Quote#0002</v>
      </c>
      <c r="G70" s="81" t="str">
        <f>_xll.ohRangeRetrieveError(F70)</f>
        <v/>
      </c>
      <c r="H70" s="117"/>
    </row>
    <row r="71" spans="1:8" x14ac:dyDescent="0.2">
      <c r="A71" s="122"/>
      <c r="B71" s="83">
        <v>66</v>
      </c>
      <c r="C71" s="121" t="b">
        <v>0</v>
      </c>
      <c r="D71" s="120" t="str">
        <v>U9</v>
      </c>
      <c r="E71" s="119" t="str">
        <f t="shared" si="3"/>
        <v>EURFUT1MU9_Quote</v>
      </c>
      <c r="F71" s="118" t="str">
        <f>_xll.qlSimpleQuote(E71,,PriceTickValue,Permanent,Trigger,ObjectOverwrite)</f>
        <v>EURFUT1MU9_Quote#0003</v>
      </c>
      <c r="G71" s="81" t="str">
        <f>_xll.ohRangeRetrieveError(F71)</f>
        <v/>
      </c>
      <c r="H71" s="117"/>
    </row>
    <row r="72" spans="1:8" x14ac:dyDescent="0.2">
      <c r="A72" s="122"/>
      <c r="B72" s="83">
        <v>67</v>
      </c>
      <c r="C72" s="121" t="b">
        <v>0</v>
      </c>
      <c r="D72" s="120" t="str">
        <v>V9</v>
      </c>
      <c r="E72" s="119" t="str">
        <f t="shared" si="3"/>
        <v>EURFUT1MV9_Quote</v>
      </c>
      <c r="F72" s="118" t="str">
        <f>_xll.qlSimpleQuote(E72,,PriceTickValue,Permanent,Trigger,ObjectOverwrite)</f>
        <v>EURFUT1MV9_Quote#0002</v>
      </c>
      <c r="G72" s="81" t="str">
        <f>_xll.ohRangeRetrieveError(F72)</f>
        <v/>
      </c>
      <c r="H72" s="117"/>
    </row>
    <row r="73" spans="1:8" x14ac:dyDescent="0.2">
      <c r="A73" s="122"/>
      <c r="B73" s="83">
        <v>68</v>
      </c>
      <c r="C73" s="121" t="b">
        <v>0</v>
      </c>
      <c r="D73" s="120" t="str">
        <v>X9</v>
      </c>
      <c r="E73" s="119" t="str">
        <f t="shared" si="3"/>
        <v>EURFUT1MX9_Quote</v>
      </c>
      <c r="F73" s="118" t="str">
        <f>_xll.qlSimpleQuote(E73,,PriceTickValue,Permanent,Trigger,ObjectOverwrite)</f>
        <v>EURFUT1MX9_Quote#0003</v>
      </c>
      <c r="G73" s="81" t="str">
        <f>_xll.ohRangeRetrieveError(F73)</f>
        <v/>
      </c>
      <c r="H73" s="117"/>
    </row>
    <row r="74" spans="1:8" x14ac:dyDescent="0.2">
      <c r="A74" s="122"/>
      <c r="B74" s="83">
        <v>69</v>
      </c>
      <c r="C74" s="121" t="b">
        <v>0</v>
      </c>
      <c r="D74" s="120" t="str">
        <v>Z9</v>
      </c>
      <c r="E74" s="119" t="str">
        <f t="shared" si="3"/>
        <v>EURFUT1MZ9_Quote</v>
      </c>
      <c r="F74" s="118" t="str">
        <f>_xll.qlSimpleQuote(E74,,PriceTickValue,Permanent,Trigger,ObjectOverwrite)</f>
        <v>EURFUT1MZ9_Quote#0002</v>
      </c>
      <c r="G74" s="81" t="str">
        <f>_xll.ohRangeRetrieveError(F74)</f>
        <v/>
      </c>
      <c r="H74" s="117"/>
    </row>
    <row r="75" spans="1:8" x14ac:dyDescent="0.2">
      <c r="A75" s="122"/>
      <c r="B75" s="83">
        <v>70</v>
      </c>
      <c r="C75" s="121" t="b">
        <v>0</v>
      </c>
      <c r="D75" s="120" t="str">
        <v>F0</v>
      </c>
      <c r="E75" s="119" t="str">
        <f t="shared" si="3"/>
        <v>EURFUT1MF0_Quote</v>
      </c>
      <c r="F75" s="118" t="str">
        <f>_xll.qlSimpleQuote(E75,,PriceTickValue,Permanent,Trigger,ObjectOverwrite)</f>
        <v>EURFUT1MF0_Quote#0002</v>
      </c>
      <c r="G75" s="81" t="str">
        <f>_xll.ohRangeRetrieveError(F75)</f>
        <v/>
      </c>
      <c r="H75" s="117"/>
    </row>
    <row r="76" spans="1:8" x14ac:dyDescent="0.2">
      <c r="A76" s="122"/>
      <c r="B76" s="83">
        <v>71</v>
      </c>
      <c r="C76" s="121" t="b">
        <v>0</v>
      </c>
      <c r="D76" s="120" t="str">
        <v>G0</v>
      </c>
      <c r="E76" s="119" t="str">
        <f t="shared" si="3"/>
        <v>EURFUT1MG0_Quote</v>
      </c>
      <c r="F76" s="118" t="str">
        <f>_xll.qlSimpleQuote(E76,,PriceTickValue,Permanent,Trigger,ObjectOverwrite)</f>
        <v>EURFUT1MG0_Quote#0003</v>
      </c>
      <c r="G76" s="81" t="str">
        <f>_xll.ohRangeRetrieveError(F76)</f>
        <v/>
      </c>
      <c r="H76" s="117"/>
    </row>
    <row r="77" spans="1:8" x14ac:dyDescent="0.2">
      <c r="A77" s="122"/>
      <c r="B77" s="83">
        <v>72</v>
      </c>
      <c r="C77" s="121" t="b">
        <v>0</v>
      </c>
      <c r="D77" s="120" t="str">
        <v>H0</v>
      </c>
      <c r="E77" s="119" t="str">
        <f t="shared" si="3"/>
        <v>EURFUT1MH0_Quote</v>
      </c>
      <c r="F77" s="118" t="str">
        <f>_xll.qlSimpleQuote(E77,,PriceTickValue,Permanent,Trigger,ObjectOverwrite)</f>
        <v>EURFUT1MH0_Quote#0003</v>
      </c>
      <c r="G77" s="81" t="str">
        <f>_xll.ohRangeRetrieveError(F77)</f>
        <v/>
      </c>
      <c r="H77" s="117"/>
    </row>
    <row r="78" spans="1:8" x14ac:dyDescent="0.2">
      <c r="A78" s="122"/>
      <c r="B78" s="83">
        <v>73</v>
      </c>
      <c r="C78" s="121" t="b">
        <v>0</v>
      </c>
      <c r="D78" s="120" t="str">
        <v>J0</v>
      </c>
      <c r="E78" s="119" t="str">
        <f t="shared" si="3"/>
        <v>EURFUT1MJ0_Quote</v>
      </c>
      <c r="F78" s="118" t="str">
        <f>_xll.qlSimpleQuote(E78,,PriceTickValue,Permanent,Trigger,ObjectOverwrite)</f>
        <v>EURFUT1MJ0_Quote#0002</v>
      </c>
      <c r="G78" s="81" t="str">
        <f>_xll.ohRangeRetrieveError(F78)</f>
        <v/>
      </c>
      <c r="H78" s="117"/>
    </row>
    <row r="79" spans="1:8" x14ac:dyDescent="0.2">
      <c r="A79" s="122"/>
      <c r="B79" s="83">
        <v>74</v>
      </c>
      <c r="C79" s="121" t="b">
        <v>0</v>
      </c>
      <c r="D79" s="120" t="str">
        <v>K0</v>
      </c>
      <c r="E79" s="119" t="str">
        <f t="shared" si="3"/>
        <v>EURFUT1MK0_Quote</v>
      </c>
      <c r="F79" s="118" t="str">
        <f>_xll.qlSimpleQuote(E79,,PriceTickValue,Permanent,Trigger,ObjectOverwrite)</f>
        <v>EURFUT1MK0_Quote#0003</v>
      </c>
      <c r="G79" s="81" t="str">
        <f>_xll.ohRangeRetrieveError(F79)</f>
        <v/>
      </c>
      <c r="H79" s="117"/>
    </row>
    <row r="80" spans="1:8" x14ac:dyDescent="0.2">
      <c r="A80" s="122"/>
      <c r="B80" s="83">
        <v>75</v>
      </c>
      <c r="C80" s="121" t="b">
        <v>0</v>
      </c>
      <c r="D80" s="120" t="str">
        <v>M0</v>
      </c>
      <c r="E80" s="119" t="str">
        <f t="shared" si="3"/>
        <v>EURFUT1MM0_Quote</v>
      </c>
      <c r="F80" s="118" t="str">
        <f>_xll.qlSimpleQuote(E80,,PriceTickValue,Permanent,Trigger,ObjectOverwrite)</f>
        <v>EURFUT1MM0_Quote#0003</v>
      </c>
      <c r="G80" s="81" t="str">
        <f>_xll.ohRangeRetrieveError(F80)</f>
        <v/>
      </c>
      <c r="H80" s="117"/>
    </row>
    <row r="81" spans="1:8" x14ac:dyDescent="0.2">
      <c r="A81" s="122"/>
      <c r="B81" s="83">
        <v>76</v>
      </c>
      <c r="C81" s="121" t="b">
        <v>0</v>
      </c>
      <c r="D81" s="120" t="str">
        <v>N0</v>
      </c>
      <c r="E81" s="119" t="str">
        <f t="shared" si="3"/>
        <v>EURFUT1MN0_Quote</v>
      </c>
      <c r="F81" s="118" t="str">
        <f>_xll.qlSimpleQuote(E81,,PriceTickValue,Permanent,Trigger,ObjectOverwrite)</f>
        <v>EURFUT1MN0_Quote#0003</v>
      </c>
      <c r="G81" s="81" t="str">
        <f>_xll.ohRangeRetrieveError(F81)</f>
        <v/>
      </c>
      <c r="H81" s="117"/>
    </row>
    <row r="82" spans="1:8" x14ac:dyDescent="0.2">
      <c r="A82" s="122"/>
      <c r="B82" s="83">
        <v>77</v>
      </c>
      <c r="C82" s="121" t="b">
        <v>0</v>
      </c>
      <c r="D82" s="120" t="str">
        <v>Q0</v>
      </c>
      <c r="E82" s="119" t="str">
        <f t="shared" si="3"/>
        <v>EURFUT1MQ0_Quote</v>
      </c>
      <c r="F82" s="118" t="str">
        <f>_xll.qlSimpleQuote(E82,,PriceTickValue,Permanent,Trigger,ObjectOverwrite)</f>
        <v>EURFUT1MQ0_Quote#0003</v>
      </c>
      <c r="G82" s="81" t="str">
        <f>_xll.ohRangeRetrieveError(F82)</f>
        <v/>
      </c>
      <c r="H82" s="117"/>
    </row>
    <row r="83" spans="1:8" x14ac:dyDescent="0.2">
      <c r="A83" s="122"/>
      <c r="B83" s="83">
        <v>78</v>
      </c>
      <c r="C83" s="121" t="b">
        <v>0</v>
      </c>
      <c r="D83" s="120" t="str">
        <v>U0</v>
      </c>
      <c r="E83" s="119" t="str">
        <f t="shared" si="3"/>
        <v>EURFUT1MU0_Quote</v>
      </c>
      <c r="F83" s="118" t="str">
        <f>_xll.qlSimpleQuote(E83,,PriceTickValue,Permanent,Trigger,ObjectOverwrite)</f>
        <v>EURFUT1MU0_Quote#0003</v>
      </c>
      <c r="G83" s="81" t="str">
        <f>_xll.ohRangeRetrieveError(F83)</f>
        <v/>
      </c>
      <c r="H83" s="117"/>
    </row>
    <row r="84" spans="1:8" x14ac:dyDescent="0.2">
      <c r="A84" s="122"/>
      <c r="B84" s="83">
        <v>79</v>
      </c>
      <c r="C84" s="121" t="b">
        <v>0</v>
      </c>
      <c r="D84" s="120" t="str">
        <v>V0</v>
      </c>
      <c r="E84" s="119" t="str">
        <f t="shared" si="3"/>
        <v>EURFUT1MV0_Quote</v>
      </c>
      <c r="F84" s="118" t="str">
        <f>_xll.qlSimpleQuote(E84,,PriceTickValue,Permanent,Trigger,ObjectOverwrite)</f>
        <v>EURFUT1MV0_Quote#0003</v>
      </c>
      <c r="G84" s="81" t="str">
        <f>_xll.ohRangeRetrieveError(F84)</f>
        <v/>
      </c>
      <c r="H84" s="117"/>
    </row>
    <row r="85" spans="1:8" x14ac:dyDescent="0.2">
      <c r="A85" s="122"/>
      <c r="B85" s="83">
        <v>80</v>
      </c>
      <c r="C85" s="121" t="b">
        <v>0</v>
      </c>
      <c r="D85" s="120" t="str">
        <v>X0</v>
      </c>
      <c r="E85" s="119" t="str">
        <f t="shared" si="3"/>
        <v>EURFUT1MX0_Quote</v>
      </c>
      <c r="F85" s="118" t="str">
        <f>_xll.qlSimpleQuote(E85,,PriceTickValue,Permanent,Trigger,ObjectOverwrite)</f>
        <v>EURFUT1MX0_Quote#0002</v>
      </c>
      <c r="G85" s="81" t="str">
        <f>_xll.ohRangeRetrieveError(F85)</f>
        <v/>
      </c>
      <c r="H85" s="117"/>
    </row>
    <row r="86" spans="1:8" x14ac:dyDescent="0.2">
      <c r="A86" s="122"/>
      <c r="B86" s="83">
        <v>81</v>
      </c>
      <c r="C86" s="121" t="b">
        <v>0</v>
      </c>
      <c r="D86" s="120" t="str">
        <v>Z0</v>
      </c>
      <c r="E86" s="119" t="str">
        <f t="shared" si="3"/>
        <v>EURFUT1MZ0_Quote</v>
      </c>
      <c r="F86" s="118" t="str">
        <f>_xll.qlSimpleQuote(E86,,PriceTickValue,Permanent,Trigger,ObjectOverwrite)</f>
        <v>EURFUT1MZ0_Quote#0003</v>
      </c>
      <c r="G86" s="81" t="str">
        <f>_xll.ohRangeRetrieveError(F86)</f>
        <v/>
      </c>
      <c r="H86" s="117"/>
    </row>
    <row r="87" spans="1:8" x14ac:dyDescent="0.2">
      <c r="A87" s="122"/>
      <c r="B87" s="83">
        <v>82</v>
      </c>
      <c r="C87" s="121" t="b">
        <v>0</v>
      </c>
      <c r="D87" s="120" t="str">
        <v>F1</v>
      </c>
      <c r="E87" s="119" t="str">
        <f t="shared" si="3"/>
        <v>EURFUT1MF1_Quote</v>
      </c>
      <c r="F87" s="118" t="str">
        <f>_xll.qlSimpleQuote(E87,,PriceTickValue,Permanent,Trigger,ObjectOverwrite)</f>
        <v>EURFUT1MF1_Quote#0003</v>
      </c>
      <c r="G87" s="81" t="str">
        <f>_xll.ohRangeRetrieveError(F87)</f>
        <v/>
      </c>
      <c r="H87" s="117"/>
    </row>
    <row r="88" spans="1:8" x14ac:dyDescent="0.2">
      <c r="A88" s="122"/>
      <c r="B88" s="83">
        <v>83</v>
      </c>
      <c r="C88" s="121" t="b">
        <v>0</v>
      </c>
      <c r="D88" s="120" t="str">
        <v>G1</v>
      </c>
      <c r="E88" s="119" t="str">
        <f t="shared" si="3"/>
        <v>EURFUT1MG1_Quote</v>
      </c>
      <c r="F88" s="118" t="str">
        <f>_xll.qlSimpleQuote(E88,,PriceTickValue,Permanent,Trigger,ObjectOverwrite)</f>
        <v>EURFUT1MG1_Quote#0003</v>
      </c>
      <c r="G88" s="81" t="str">
        <f>_xll.ohRangeRetrieveError(F88)</f>
        <v/>
      </c>
      <c r="H88" s="117"/>
    </row>
    <row r="89" spans="1:8" x14ac:dyDescent="0.2">
      <c r="A89" s="122"/>
      <c r="B89" s="83">
        <v>84</v>
      </c>
      <c r="C89" s="121" t="b">
        <v>0</v>
      </c>
      <c r="D89" s="120" t="str">
        <v>H1</v>
      </c>
      <c r="E89" s="119" t="str">
        <f t="shared" si="3"/>
        <v>EURFUT1MH1_Quote</v>
      </c>
      <c r="F89" s="118" t="str">
        <f>_xll.qlSimpleQuote(E89,,PriceTickValue,Permanent,Trigger,ObjectOverwrite)</f>
        <v>EURFUT1MH1_Quote#0003</v>
      </c>
      <c r="G89" s="81" t="str">
        <f>_xll.ohRangeRetrieveError(F89)</f>
        <v/>
      </c>
      <c r="H89" s="117"/>
    </row>
    <row r="90" spans="1:8" x14ac:dyDescent="0.2">
      <c r="A90" s="122"/>
      <c r="B90" s="83">
        <v>85</v>
      </c>
      <c r="C90" s="121" t="b">
        <v>0</v>
      </c>
      <c r="D90" s="120" t="str">
        <v>J1</v>
      </c>
      <c r="E90" s="119" t="str">
        <f t="shared" si="3"/>
        <v>EURFUT1MJ1_Quote</v>
      </c>
      <c r="F90" s="118" t="str">
        <f>_xll.qlSimpleQuote(E90,,PriceTickValue,Permanent,Trigger,ObjectOverwrite)</f>
        <v>EURFUT1MJ1_Quote#0003</v>
      </c>
      <c r="G90" s="81" t="str">
        <f>_xll.ohRangeRetrieveError(F90)</f>
        <v/>
      </c>
      <c r="H90" s="117"/>
    </row>
    <row r="91" spans="1:8" x14ac:dyDescent="0.2">
      <c r="A91" s="122"/>
      <c r="B91" s="83">
        <v>86</v>
      </c>
      <c r="C91" s="121" t="b">
        <v>0</v>
      </c>
      <c r="D91" s="120" t="str">
        <v>K1</v>
      </c>
      <c r="E91" s="119" t="str">
        <f t="shared" si="3"/>
        <v>EURFUT1MK1_Quote</v>
      </c>
      <c r="F91" s="118" t="str">
        <f>_xll.qlSimpleQuote(E91,,PriceTickValue,Permanent,Trigger,ObjectOverwrite)</f>
        <v>EURFUT1MK1_Quote#0003</v>
      </c>
      <c r="G91" s="81" t="str">
        <f>_xll.ohRangeRetrieveError(F91)</f>
        <v/>
      </c>
      <c r="H91" s="117"/>
    </row>
    <row r="92" spans="1:8" x14ac:dyDescent="0.2">
      <c r="A92" s="122"/>
      <c r="B92" s="83">
        <v>87</v>
      </c>
      <c r="C92" s="121" t="b">
        <v>0</v>
      </c>
      <c r="D92" s="120" t="str">
        <v>M1</v>
      </c>
      <c r="E92" s="119" t="str">
        <f t="shared" si="3"/>
        <v>EURFUT1MM1_Quote</v>
      </c>
      <c r="F92" s="118" t="str">
        <f>_xll.qlSimpleQuote(E92,,PriceTickValue,Permanent,Trigger,ObjectOverwrite)</f>
        <v>EURFUT1MM1_Quote#0002</v>
      </c>
      <c r="G92" s="81" t="str">
        <f>_xll.ohRangeRetrieveError(F92)</f>
        <v/>
      </c>
      <c r="H92" s="117"/>
    </row>
    <row r="93" spans="1:8" x14ac:dyDescent="0.2">
      <c r="A93" s="122"/>
      <c r="B93" s="83">
        <v>88</v>
      </c>
      <c r="C93" s="121" t="b">
        <v>0</v>
      </c>
      <c r="D93" s="120" t="str">
        <v>N1</v>
      </c>
      <c r="E93" s="119" t="str">
        <f t="shared" si="3"/>
        <v>EURFUT1MN1_Quote</v>
      </c>
      <c r="F93" s="118" t="str">
        <f>_xll.qlSimpleQuote(E93,,PriceTickValue,Permanent,Trigger,ObjectOverwrite)</f>
        <v>EURFUT1MN1_Quote#0002</v>
      </c>
      <c r="G93" s="81" t="str">
        <f>_xll.ohRangeRetrieveError(F93)</f>
        <v/>
      </c>
      <c r="H93" s="117"/>
    </row>
    <row r="94" spans="1:8" x14ac:dyDescent="0.2">
      <c r="A94" s="122"/>
      <c r="B94" s="83">
        <v>89</v>
      </c>
      <c r="C94" s="121" t="b">
        <v>0</v>
      </c>
      <c r="D94" s="120" t="str">
        <v>Q1</v>
      </c>
      <c r="E94" s="119" t="str">
        <f t="shared" si="3"/>
        <v>EURFUT1MQ1_Quote</v>
      </c>
      <c r="F94" s="118" t="str">
        <f>_xll.qlSimpleQuote(E94,,PriceTickValue,Permanent,Trigger,ObjectOverwrite)</f>
        <v>EURFUT1MQ1_Quote#0002</v>
      </c>
      <c r="G94" s="81" t="str">
        <f>_xll.ohRangeRetrieveError(F94)</f>
        <v/>
      </c>
      <c r="H94" s="117"/>
    </row>
    <row r="95" spans="1:8" x14ac:dyDescent="0.2">
      <c r="A95" s="122"/>
      <c r="B95" s="83">
        <v>90</v>
      </c>
      <c r="C95" s="121" t="b">
        <v>0</v>
      </c>
      <c r="D95" s="120" t="str">
        <v>U1</v>
      </c>
      <c r="E95" s="119" t="str">
        <f t="shared" si="3"/>
        <v>EURFUT1MU1_Quote</v>
      </c>
      <c r="F95" s="118" t="str">
        <f>_xll.qlSimpleQuote(E95,,PriceTickValue,Permanent,Trigger,ObjectOverwrite)</f>
        <v>EURFUT1MU1_Quote#0003</v>
      </c>
      <c r="G95" s="81" t="str">
        <f>_xll.ohRangeRetrieveError(F95)</f>
        <v/>
      </c>
      <c r="H95" s="117"/>
    </row>
    <row r="96" spans="1:8" x14ac:dyDescent="0.2">
      <c r="A96" s="122"/>
      <c r="B96" s="83">
        <v>91</v>
      </c>
      <c r="C96" s="121" t="b">
        <v>0</v>
      </c>
      <c r="D96" s="120" t="str">
        <v>V1</v>
      </c>
      <c r="E96" s="119" t="str">
        <f t="shared" si="3"/>
        <v>EURFUT1MV1_Quote</v>
      </c>
      <c r="F96" s="118" t="str">
        <f>_xll.qlSimpleQuote(E96,,PriceTickValue,Permanent,Trigger,ObjectOverwrite)</f>
        <v>EURFUT1MV1_Quote#0003</v>
      </c>
      <c r="G96" s="81" t="str">
        <f>_xll.ohRangeRetrieveError(F96)</f>
        <v/>
      </c>
      <c r="H96" s="117"/>
    </row>
    <row r="97" spans="1:8" x14ac:dyDescent="0.2">
      <c r="A97" s="122"/>
      <c r="B97" s="83">
        <v>92</v>
      </c>
      <c r="C97" s="121" t="b">
        <v>0</v>
      </c>
      <c r="D97" s="120" t="str">
        <v>X1</v>
      </c>
      <c r="E97" s="119" t="str">
        <f t="shared" si="3"/>
        <v>EURFUT1MX1_Quote</v>
      </c>
      <c r="F97" s="118" t="str">
        <f>_xll.qlSimpleQuote(E97,,PriceTickValue,Permanent,Trigger,ObjectOverwrite)</f>
        <v>EURFUT1MX1_Quote#0003</v>
      </c>
      <c r="G97" s="81" t="str">
        <f>_xll.ohRangeRetrieveError(F97)</f>
        <v/>
      </c>
      <c r="H97" s="117"/>
    </row>
    <row r="98" spans="1:8" x14ac:dyDescent="0.2">
      <c r="A98" s="122"/>
      <c r="B98" s="83">
        <v>93</v>
      </c>
      <c r="C98" s="121" t="b">
        <v>0</v>
      </c>
      <c r="D98" s="120" t="str">
        <v>Z1</v>
      </c>
      <c r="E98" s="119" t="str">
        <f t="shared" si="3"/>
        <v>EURFUT1MZ1_Quote</v>
      </c>
      <c r="F98" s="118" t="str">
        <f>_xll.qlSimpleQuote(E98,,PriceTickValue,Permanent,Trigger,ObjectOverwrite)</f>
        <v>EURFUT1MZ1_Quote#0003</v>
      </c>
      <c r="G98" s="81" t="str">
        <f>_xll.ohRangeRetrieveError(F98)</f>
        <v/>
      </c>
      <c r="H98" s="117"/>
    </row>
    <row r="99" spans="1:8" x14ac:dyDescent="0.2">
      <c r="A99" s="122"/>
      <c r="B99" s="83">
        <v>94</v>
      </c>
      <c r="C99" s="121" t="b">
        <v>0</v>
      </c>
      <c r="D99" s="120" t="str">
        <v>F2</v>
      </c>
      <c r="E99" s="119" t="str">
        <f t="shared" si="3"/>
        <v>EURFUT1MF2_Quote</v>
      </c>
      <c r="F99" s="118" t="str">
        <f>_xll.qlSimpleQuote(E99,,PriceTickValue,Permanent,Trigger,ObjectOverwrite)</f>
        <v>EURFUT1MF2_Quote#0003</v>
      </c>
      <c r="G99" s="81" t="str">
        <f>_xll.ohRangeRetrieveError(F99)</f>
        <v/>
      </c>
      <c r="H99" s="117"/>
    </row>
    <row r="100" spans="1:8" x14ac:dyDescent="0.2">
      <c r="A100" s="122"/>
      <c r="B100" s="83">
        <v>95</v>
      </c>
      <c r="C100" s="121" t="b">
        <v>0</v>
      </c>
      <c r="D100" s="120" t="str">
        <v>G2</v>
      </c>
      <c r="E100" s="119" t="str">
        <f t="shared" si="3"/>
        <v>EURFUT1MG2_Quote</v>
      </c>
      <c r="F100" s="118" t="str">
        <f>_xll.qlSimpleQuote(E100,,PriceTickValue,Permanent,Trigger,ObjectOverwrite)</f>
        <v>EURFUT1MG2_Quote#0003</v>
      </c>
      <c r="G100" s="81" t="str">
        <f>_xll.ohRangeRetrieveError(F100)</f>
        <v/>
      </c>
      <c r="H100" s="117"/>
    </row>
    <row r="101" spans="1:8" x14ac:dyDescent="0.2">
      <c r="A101" s="122"/>
      <c r="B101" s="83">
        <v>96</v>
      </c>
      <c r="C101" s="121" t="b">
        <v>0</v>
      </c>
      <c r="D101" s="120" t="str">
        <v>H2</v>
      </c>
      <c r="E101" s="119" t="str">
        <f t="shared" si="3"/>
        <v>EURFUT1MH2_Quote</v>
      </c>
      <c r="F101" s="118" t="str">
        <f>_xll.qlSimpleQuote(E101,,PriceTickValue,Permanent,Trigger,ObjectOverwrite)</f>
        <v>EURFUT1MH2_Quote#0003</v>
      </c>
      <c r="G101" s="81" t="str">
        <f>_xll.ohRangeRetrieveError(F101)</f>
        <v/>
      </c>
      <c r="H101" s="117"/>
    </row>
    <row r="102" spans="1:8" x14ac:dyDescent="0.2">
      <c r="A102" s="122"/>
      <c r="B102" s="83">
        <v>97</v>
      </c>
      <c r="C102" s="121" t="b">
        <v>0</v>
      </c>
      <c r="D102" s="120" t="str">
        <v>J2</v>
      </c>
      <c r="E102" s="119" t="str">
        <f t="shared" ref="E102:E125" si="4">Currency&amp;$D$4&amp;$E$4&amp;$D102&amp;QuoteSuffix</f>
        <v>EURFUT1MJ2_Quote</v>
      </c>
      <c r="F102" s="118" t="str">
        <f>_xll.qlSimpleQuote(E102,,PriceTickValue,Permanent,Trigger,ObjectOverwrite)</f>
        <v>EURFUT1MJ2_Quote#0002</v>
      </c>
      <c r="G102" s="81" t="str">
        <f>_xll.ohRangeRetrieveError(F102)</f>
        <v/>
      </c>
      <c r="H102" s="117"/>
    </row>
    <row r="103" spans="1:8" x14ac:dyDescent="0.2">
      <c r="A103" s="122"/>
      <c r="B103" s="83">
        <v>98</v>
      </c>
      <c r="C103" s="121" t="b">
        <v>0</v>
      </c>
      <c r="D103" s="120" t="str">
        <v>K2</v>
      </c>
      <c r="E103" s="119" t="str">
        <f t="shared" si="4"/>
        <v>EURFUT1MK2_Quote</v>
      </c>
      <c r="F103" s="118" t="str">
        <f>_xll.qlSimpleQuote(E103,,PriceTickValue,Permanent,Trigger,ObjectOverwrite)</f>
        <v>EURFUT1MK2_Quote#0002</v>
      </c>
      <c r="G103" s="81" t="str">
        <f>_xll.ohRangeRetrieveError(F103)</f>
        <v/>
      </c>
      <c r="H103" s="117"/>
    </row>
    <row r="104" spans="1:8" x14ac:dyDescent="0.2">
      <c r="A104" s="122"/>
      <c r="B104" s="83">
        <v>99</v>
      </c>
      <c r="C104" s="121" t="b">
        <v>0</v>
      </c>
      <c r="D104" s="120" t="str">
        <v>M2</v>
      </c>
      <c r="E104" s="119" t="str">
        <f t="shared" si="4"/>
        <v>EURFUT1MM2_Quote</v>
      </c>
      <c r="F104" s="118" t="str">
        <f>_xll.qlSimpleQuote(E104,,PriceTickValue,Permanent,Trigger,ObjectOverwrite)</f>
        <v>EURFUT1MM2_Quote#0003</v>
      </c>
      <c r="G104" s="81" t="str">
        <f>_xll.ohRangeRetrieveError(F104)</f>
        <v/>
      </c>
      <c r="H104" s="117"/>
    </row>
    <row r="105" spans="1:8" x14ac:dyDescent="0.2">
      <c r="A105" s="122"/>
      <c r="B105" s="83">
        <v>100</v>
      </c>
      <c r="C105" s="121" t="b">
        <v>0</v>
      </c>
      <c r="D105" s="120" t="str">
        <v>N2</v>
      </c>
      <c r="E105" s="119" t="str">
        <f t="shared" si="4"/>
        <v>EURFUT1MN2_Quote</v>
      </c>
      <c r="F105" s="118" t="str">
        <f>_xll.qlSimpleQuote(E105,,PriceTickValue,Permanent,Trigger,ObjectOverwrite)</f>
        <v>EURFUT1MN2_Quote#0003</v>
      </c>
      <c r="G105" s="81" t="str">
        <f>_xll.ohRangeRetrieveError(F105)</f>
        <v/>
      </c>
      <c r="H105" s="117"/>
    </row>
    <row r="106" spans="1:8" x14ac:dyDescent="0.2">
      <c r="A106" s="122"/>
      <c r="B106" s="83">
        <v>101</v>
      </c>
      <c r="C106" s="121" t="b">
        <v>0</v>
      </c>
      <c r="D106" s="120" t="str">
        <v>Q2</v>
      </c>
      <c r="E106" s="119" t="str">
        <f t="shared" si="4"/>
        <v>EURFUT1MQ2_Quote</v>
      </c>
      <c r="F106" s="118" t="str">
        <f>_xll.qlSimpleQuote(E106,,PriceTickValue,Permanent,Trigger,ObjectOverwrite)</f>
        <v>EURFUT1MQ2_Quote#0003</v>
      </c>
      <c r="G106" s="81" t="str">
        <f>_xll.ohRangeRetrieveError(F106)</f>
        <v/>
      </c>
      <c r="H106" s="117"/>
    </row>
    <row r="107" spans="1:8" x14ac:dyDescent="0.2">
      <c r="A107" s="122"/>
      <c r="B107" s="83">
        <v>102</v>
      </c>
      <c r="C107" s="121" t="b">
        <v>0</v>
      </c>
      <c r="D107" s="120" t="str">
        <v>U2</v>
      </c>
      <c r="E107" s="119" t="str">
        <f t="shared" si="4"/>
        <v>EURFUT1MU2_Quote</v>
      </c>
      <c r="F107" s="118" t="str">
        <f>_xll.qlSimpleQuote(E107,,PriceTickValue,Permanent,Trigger,ObjectOverwrite)</f>
        <v>EURFUT1MU2_Quote#0002</v>
      </c>
      <c r="G107" s="81" t="str">
        <f>_xll.ohRangeRetrieveError(F107)</f>
        <v/>
      </c>
      <c r="H107" s="117"/>
    </row>
    <row r="108" spans="1:8" x14ac:dyDescent="0.2">
      <c r="A108" s="122"/>
      <c r="B108" s="83">
        <v>103</v>
      </c>
      <c r="C108" s="121" t="b">
        <v>0</v>
      </c>
      <c r="D108" s="120" t="str">
        <v>V2</v>
      </c>
      <c r="E108" s="119" t="str">
        <f t="shared" si="4"/>
        <v>EURFUT1MV2_Quote</v>
      </c>
      <c r="F108" s="118" t="str">
        <f>_xll.qlSimpleQuote(E108,,PriceTickValue,Permanent,Trigger,ObjectOverwrite)</f>
        <v>EURFUT1MV2_Quote#0002</v>
      </c>
      <c r="G108" s="81" t="str">
        <f>_xll.ohRangeRetrieveError(F108)</f>
        <v/>
      </c>
      <c r="H108" s="117"/>
    </row>
    <row r="109" spans="1:8" x14ac:dyDescent="0.2">
      <c r="A109" s="122"/>
      <c r="B109" s="83">
        <v>104</v>
      </c>
      <c r="C109" s="121" t="b">
        <v>0</v>
      </c>
      <c r="D109" s="120" t="str">
        <v>X2</v>
      </c>
      <c r="E109" s="119" t="str">
        <f t="shared" si="4"/>
        <v>EURFUT1MX2_Quote</v>
      </c>
      <c r="F109" s="118" t="str">
        <f>_xll.qlSimpleQuote(E109,,PriceTickValue,Permanent,Trigger,ObjectOverwrite)</f>
        <v>EURFUT1MX2_Quote#0003</v>
      </c>
      <c r="G109" s="81" t="str">
        <f>_xll.ohRangeRetrieveError(F109)</f>
        <v/>
      </c>
      <c r="H109" s="117"/>
    </row>
    <row r="110" spans="1:8" x14ac:dyDescent="0.2">
      <c r="A110" s="122"/>
      <c r="B110" s="83">
        <v>105</v>
      </c>
      <c r="C110" s="121" t="b">
        <v>0</v>
      </c>
      <c r="D110" s="120" t="str">
        <v>Z2</v>
      </c>
      <c r="E110" s="119" t="str">
        <f t="shared" si="4"/>
        <v>EURFUT1MZ2_Quote</v>
      </c>
      <c r="F110" s="118" t="str">
        <f>_xll.qlSimpleQuote(E110,,PriceTickValue,Permanent,Trigger,ObjectOverwrite)</f>
        <v>EURFUT1MZ2_Quote#0003</v>
      </c>
      <c r="G110" s="81" t="str">
        <f>_xll.ohRangeRetrieveError(F110)</f>
        <v/>
      </c>
      <c r="H110" s="117"/>
    </row>
    <row r="111" spans="1:8" x14ac:dyDescent="0.2">
      <c r="A111" s="122"/>
      <c r="B111" s="83">
        <v>106</v>
      </c>
      <c r="C111" s="121" t="b">
        <v>0</v>
      </c>
      <c r="D111" s="120" t="str">
        <v>F3</v>
      </c>
      <c r="E111" s="119" t="str">
        <f t="shared" si="4"/>
        <v>EURFUT1MF3_Quote</v>
      </c>
      <c r="F111" s="118" t="str">
        <f>_xll.qlSimpleQuote(E111,,PriceTickValue,Permanent,Trigger,ObjectOverwrite)</f>
        <v>EURFUT1MF3_Quote#0003</v>
      </c>
      <c r="G111" s="81" t="str">
        <f>_xll.ohRangeRetrieveError(F111)</f>
        <v/>
      </c>
      <c r="H111" s="117"/>
    </row>
    <row r="112" spans="1:8" x14ac:dyDescent="0.2">
      <c r="A112" s="122"/>
      <c r="B112" s="83">
        <v>107</v>
      </c>
      <c r="C112" s="121" t="b">
        <v>0</v>
      </c>
      <c r="D112" s="120" t="str">
        <v>G3</v>
      </c>
      <c r="E112" s="119" t="str">
        <f t="shared" si="4"/>
        <v>EURFUT1MG3_Quote</v>
      </c>
      <c r="F112" s="118" t="str">
        <f>_xll.qlSimpleQuote(E112,,PriceTickValue,Permanent,Trigger,ObjectOverwrite)</f>
        <v>EURFUT1MG3_Quote#0003</v>
      </c>
      <c r="G112" s="81" t="str">
        <f>_xll.ohRangeRetrieveError(F112)</f>
        <v/>
      </c>
      <c r="H112" s="117"/>
    </row>
    <row r="113" spans="1:8" x14ac:dyDescent="0.2">
      <c r="A113" s="122"/>
      <c r="B113" s="83">
        <v>108</v>
      </c>
      <c r="C113" s="121" t="b">
        <v>0</v>
      </c>
      <c r="D113" s="120" t="str">
        <v>H3</v>
      </c>
      <c r="E113" s="119" t="str">
        <f t="shared" si="4"/>
        <v>EURFUT1MH3_Quote</v>
      </c>
      <c r="F113" s="118" t="str">
        <f>_xll.qlSimpleQuote(E113,,PriceTickValue,Permanent,Trigger,ObjectOverwrite)</f>
        <v>EURFUT1MH3_Quote#0003</v>
      </c>
      <c r="G113" s="81" t="str">
        <f>_xll.ohRangeRetrieveError(F113)</f>
        <v/>
      </c>
      <c r="H113" s="117"/>
    </row>
    <row r="114" spans="1:8" x14ac:dyDescent="0.2">
      <c r="A114" s="122"/>
      <c r="B114" s="83">
        <v>109</v>
      </c>
      <c r="C114" s="121" t="b">
        <v>0</v>
      </c>
      <c r="D114" s="120" t="str">
        <v>J3</v>
      </c>
      <c r="E114" s="119" t="str">
        <f t="shared" si="4"/>
        <v>EURFUT1MJ3_Quote</v>
      </c>
      <c r="F114" s="118" t="str">
        <f>_xll.qlSimpleQuote(E114,,PriceTickValue,Permanent,Trigger,ObjectOverwrite)</f>
        <v>EURFUT1MJ3_Quote#0003</v>
      </c>
      <c r="G114" s="81" t="str">
        <f>_xll.ohRangeRetrieveError(F114)</f>
        <v/>
      </c>
      <c r="H114" s="117"/>
    </row>
    <row r="115" spans="1:8" x14ac:dyDescent="0.2">
      <c r="A115" s="122"/>
      <c r="B115" s="83">
        <v>110</v>
      </c>
      <c r="C115" s="121" t="b">
        <v>0</v>
      </c>
      <c r="D115" s="120" t="str">
        <v>K3</v>
      </c>
      <c r="E115" s="119" t="str">
        <f t="shared" si="4"/>
        <v>EURFUT1MK3_Quote</v>
      </c>
      <c r="F115" s="118" t="str">
        <f>_xll.qlSimpleQuote(E115,,PriceTickValue,Permanent,Trigger,ObjectOverwrite)</f>
        <v>EURFUT1MK3_Quote#0003</v>
      </c>
      <c r="G115" s="81" t="str">
        <f>_xll.ohRangeRetrieveError(F115)</f>
        <v/>
      </c>
      <c r="H115" s="117"/>
    </row>
    <row r="116" spans="1:8" x14ac:dyDescent="0.2">
      <c r="A116" s="122"/>
      <c r="B116" s="83">
        <v>111</v>
      </c>
      <c r="C116" s="121" t="b">
        <v>0</v>
      </c>
      <c r="D116" s="120" t="str">
        <v>M3</v>
      </c>
      <c r="E116" s="119" t="str">
        <f t="shared" si="4"/>
        <v>EURFUT1MM3_Quote</v>
      </c>
      <c r="F116" s="118" t="str">
        <f>_xll.qlSimpleQuote(E116,,PriceTickValue,Permanent,Trigger,ObjectOverwrite)</f>
        <v>EURFUT1MM3_Quote#0003</v>
      </c>
      <c r="G116" s="81" t="str">
        <f>_xll.ohRangeRetrieveError(F116)</f>
        <v/>
      </c>
      <c r="H116" s="117"/>
    </row>
    <row r="117" spans="1:8" x14ac:dyDescent="0.2">
      <c r="A117" s="122"/>
      <c r="B117" s="83">
        <v>112</v>
      </c>
      <c r="C117" s="121" t="b">
        <v>0</v>
      </c>
      <c r="D117" s="120" t="str">
        <v>N3</v>
      </c>
      <c r="E117" s="119" t="str">
        <f t="shared" si="4"/>
        <v>EURFUT1MN3_Quote</v>
      </c>
      <c r="F117" s="118" t="str">
        <f>_xll.qlSimpleQuote(E117,,PriceTickValue,Permanent,Trigger,ObjectOverwrite)</f>
        <v>EURFUT1MN3_Quote#0003</v>
      </c>
      <c r="G117" s="81" t="str">
        <f>_xll.ohRangeRetrieveError(F117)</f>
        <v/>
      </c>
      <c r="H117" s="117"/>
    </row>
    <row r="118" spans="1:8" x14ac:dyDescent="0.2">
      <c r="A118" s="122"/>
      <c r="B118" s="83">
        <v>113</v>
      </c>
      <c r="C118" s="121" t="b">
        <v>0</v>
      </c>
      <c r="D118" s="120" t="str">
        <v>Q3</v>
      </c>
      <c r="E118" s="119" t="str">
        <f t="shared" si="4"/>
        <v>EURFUT1MQ3_Quote</v>
      </c>
      <c r="F118" s="118" t="str">
        <f>_xll.qlSimpleQuote(E118,,PriceTickValue,Permanent,Trigger,ObjectOverwrite)</f>
        <v>EURFUT1MQ3_Quote#0003</v>
      </c>
      <c r="G118" s="81" t="str">
        <f>_xll.ohRangeRetrieveError(F118)</f>
        <v/>
      </c>
      <c r="H118" s="117"/>
    </row>
    <row r="119" spans="1:8" x14ac:dyDescent="0.2">
      <c r="A119" s="122"/>
      <c r="B119" s="83">
        <v>114</v>
      </c>
      <c r="C119" s="121" t="b">
        <v>0</v>
      </c>
      <c r="D119" s="120" t="str">
        <v>U3</v>
      </c>
      <c r="E119" s="119" t="str">
        <f t="shared" si="4"/>
        <v>EURFUT1MU3_Quote</v>
      </c>
      <c r="F119" s="118" t="str">
        <f>_xll.qlSimpleQuote(E119,,PriceTickValue,Permanent,Trigger,ObjectOverwrite)</f>
        <v>EURFUT1MU3_Quote#0002</v>
      </c>
      <c r="G119" s="81" t="str">
        <f>_xll.ohRangeRetrieveError(F119)</f>
        <v/>
      </c>
      <c r="H119" s="117"/>
    </row>
    <row r="120" spans="1:8" x14ac:dyDescent="0.2">
      <c r="A120" s="122"/>
      <c r="B120" s="83">
        <v>115</v>
      </c>
      <c r="C120" s="121" t="b">
        <v>0</v>
      </c>
      <c r="D120" s="120" t="str">
        <v>V3</v>
      </c>
      <c r="E120" s="119" t="str">
        <f t="shared" si="4"/>
        <v>EURFUT1MV3_Quote</v>
      </c>
      <c r="F120" s="118" t="str">
        <f>_xll.qlSimpleQuote(E120,,PriceTickValue,Permanent,Trigger,ObjectOverwrite)</f>
        <v>EURFUT1MV3_Quote#0003</v>
      </c>
      <c r="G120" s="81" t="str">
        <f>_xll.ohRangeRetrieveError(F120)</f>
        <v/>
      </c>
      <c r="H120" s="117"/>
    </row>
    <row r="121" spans="1:8" x14ac:dyDescent="0.2">
      <c r="A121" s="122"/>
      <c r="B121" s="83">
        <v>116</v>
      </c>
      <c r="C121" s="121" t="b">
        <v>0</v>
      </c>
      <c r="D121" s="120" t="str">
        <v>X3</v>
      </c>
      <c r="E121" s="119" t="str">
        <f t="shared" si="4"/>
        <v>EURFUT1MX3_Quote</v>
      </c>
      <c r="F121" s="118" t="str">
        <f>_xll.qlSimpleQuote(E121,,PriceTickValue,Permanent,Trigger,ObjectOverwrite)</f>
        <v>EURFUT1MX3_Quote#0003</v>
      </c>
      <c r="G121" s="81" t="str">
        <f>_xll.ohRangeRetrieveError(F121)</f>
        <v/>
      </c>
      <c r="H121" s="117"/>
    </row>
    <row r="122" spans="1:8" x14ac:dyDescent="0.2">
      <c r="A122" s="122"/>
      <c r="B122" s="83">
        <v>117</v>
      </c>
      <c r="C122" s="121" t="b">
        <v>0</v>
      </c>
      <c r="D122" s="120" t="str">
        <v>Z3</v>
      </c>
      <c r="E122" s="119" t="str">
        <f t="shared" si="4"/>
        <v>EURFUT1MZ3_Quote</v>
      </c>
      <c r="F122" s="118" t="str">
        <f>_xll.qlSimpleQuote(E122,,PriceTickValue,Permanent,Trigger,ObjectOverwrite)</f>
        <v>EURFUT1MZ3_Quote#0003</v>
      </c>
      <c r="G122" s="81" t="str">
        <f>_xll.ohRangeRetrieveError(F122)</f>
        <v/>
      </c>
      <c r="H122" s="117"/>
    </row>
    <row r="123" spans="1:8" x14ac:dyDescent="0.2">
      <c r="A123" s="122"/>
      <c r="B123" s="83">
        <v>118</v>
      </c>
      <c r="C123" s="121" t="b">
        <v>0</v>
      </c>
      <c r="D123" s="120" t="str">
        <v>F4</v>
      </c>
      <c r="E123" s="119" t="str">
        <f t="shared" si="4"/>
        <v>EURFUT1MF4_Quote</v>
      </c>
      <c r="F123" s="118" t="str">
        <f>_xll.qlSimpleQuote(E123,,PriceTickValue,Permanent,Trigger,ObjectOverwrite)</f>
        <v>EURFUT1MF4_Quote#0003</v>
      </c>
      <c r="G123" s="81" t="str">
        <f>_xll.ohRangeRetrieveError(F123)</f>
        <v/>
      </c>
      <c r="H123" s="117"/>
    </row>
    <row r="124" spans="1:8" x14ac:dyDescent="0.2">
      <c r="A124" s="122"/>
      <c r="B124" s="83">
        <v>119</v>
      </c>
      <c r="C124" s="121" t="b">
        <v>0</v>
      </c>
      <c r="D124" s="120" t="str">
        <v>G4</v>
      </c>
      <c r="E124" s="119" t="str">
        <f t="shared" si="4"/>
        <v>EURFUT1MG4_Quote</v>
      </c>
      <c r="F124" s="118" t="str">
        <f>_xll.qlSimpleQuote(E124,,PriceTickValue,Permanent,Trigger,ObjectOverwrite)</f>
        <v>EURFUT1MG4_Quote#0003</v>
      </c>
      <c r="G124" s="81" t="str">
        <f>_xll.ohRangeRetrieveError(F124)</f>
        <v/>
      </c>
      <c r="H124" s="117"/>
    </row>
    <row r="125" spans="1:8" x14ac:dyDescent="0.2">
      <c r="A125" s="122"/>
      <c r="B125" s="83">
        <v>120</v>
      </c>
      <c r="C125" s="121" t="b">
        <v>0</v>
      </c>
      <c r="D125" s="120" t="str">
        <v>H4</v>
      </c>
      <c r="E125" s="119" t="str">
        <f t="shared" si="4"/>
        <v>EURFUT1MH4_Quote</v>
      </c>
      <c r="F125" s="118" t="str">
        <f>_xll.qlSimpleQuote(E125,,PriceTickValue,Permanent,Trigger,ObjectOverwrite)</f>
        <v>EURFUT1MH4_Quote#0003</v>
      </c>
      <c r="G125" s="81" t="str">
        <f>_xll.ohRangeRetrieveError(F125)</f>
        <v/>
      </c>
      <c r="H125" s="117"/>
    </row>
    <row r="126" spans="1:8" ht="12" thickBot="1" x14ac:dyDescent="0.25">
      <c r="A126" s="116"/>
      <c r="B126" s="115"/>
      <c r="C126" s="115"/>
      <c r="D126" s="115"/>
      <c r="E126" s="115"/>
      <c r="F126" s="115"/>
      <c r="G126" s="115"/>
      <c r="H126" s="114"/>
    </row>
  </sheetData>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topLeftCell="L1" workbookViewId="0">
      <selection activeCell="Z5" sqref="Z5"/>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72" t="s">
        <v>154</v>
      </c>
      <c r="AI1" s="373"/>
      <c r="AJ1" s="373"/>
      <c r="AK1" s="373"/>
      <c r="AL1" s="373"/>
      <c r="AM1" s="373"/>
      <c r="AN1" s="373"/>
      <c r="AO1" s="373"/>
      <c r="AP1" s="374"/>
      <c r="AQ1" s="371"/>
    </row>
    <row r="2" spans="1:43" x14ac:dyDescent="0.2">
      <c r="J2" s="251" t="s">
        <v>235</v>
      </c>
      <c r="K2" s="175"/>
      <c r="L2" s="175"/>
      <c r="M2" s="175"/>
      <c r="N2" s="175"/>
      <c r="O2" s="175"/>
      <c r="P2" s="175"/>
      <c r="Q2" s="175"/>
      <c r="R2" s="175"/>
      <c r="S2" s="175"/>
      <c r="T2" s="175"/>
      <c r="U2" s="175"/>
      <c r="V2" s="303"/>
      <c r="W2" s="303"/>
      <c r="X2" s="175"/>
      <c r="Y2" s="175"/>
      <c r="Z2" s="175"/>
      <c r="AA2" s="302"/>
      <c r="AB2" s="17"/>
      <c r="AC2" s="17"/>
      <c r="AD2" s="17"/>
      <c r="AE2" s="17"/>
      <c r="AF2" s="17"/>
      <c r="AH2" s="375"/>
      <c r="AI2" s="376"/>
      <c r="AJ2" s="376"/>
      <c r="AK2" s="376"/>
      <c r="AL2" s="377" t="s">
        <v>153</v>
      </c>
      <c r="AM2" s="378" t="str">
        <f>PROPER(Currency)&amp;"HW_Volatility_Quote"</f>
        <v>EurHW_Volatility_Quote</v>
      </c>
      <c r="AN2" s="376"/>
      <c r="AO2" s="376"/>
      <c r="AP2" s="379"/>
      <c r="AQ2" s="371"/>
    </row>
    <row r="3" spans="1:43" x14ac:dyDescent="0.2">
      <c r="J3" s="250"/>
      <c r="K3" s="113"/>
      <c r="L3" s="249"/>
      <c r="M3" s="249"/>
      <c r="N3" s="113"/>
      <c r="O3" s="113"/>
      <c r="P3" s="113"/>
      <c r="Q3" s="113"/>
      <c r="R3" s="113"/>
      <c r="S3" s="113"/>
      <c r="T3" s="113"/>
      <c r="U3" s="113"/>
      <c r="V3" s="216"/>
      <c r="W3" s="216"/>
      <c r="X3" s="113"/>
      <c r="Y3" s="216"/>
      <c r="Z3" s="216"/>
      <c r="AA3" s="301"/>
      <c r="AB3" s="17"/>
      <c r="AC3" s="17"/>
      <c r="AD3" s="17"/>
      <c r="AE3" s="17"/>
      <c r="AF3" s="17"/>
      <c r="AH3" s="375"/>
      <c r="AI3" s="376"/>
      <c r="AJ3" s="376"/>
      <c r="AK3" s="376"/>
      <c r="AL3" s="377" t="s">
        <v>152</v>
      </c>
      <c r="AM3" s="378" t="str">
        <f>PROPER(Currency)&amp;"HW_MeanReversion_Quote"</f>
        <v>EurHW_MeanReversion_Quote</v>
      </c>
      <c r="AN3" s="376"/>
      <c r="AO3" s="376"/>
      <c r="AP3" s="380"/>
    </row>
    <row r="4" spans="1:43" ht="12" thickBot="1" x14ac:dyDescent="0.25">
      <c r="J4" s="250"/>
      <c r="K4" s="113"/>
      <c r="L4" s="113"/>
      <c r="M4" s="113"/>
      <c r="N4" s="113"/>
      <c r="O4" s="113"/>
      <c r="P4" s="113"/>
      <c r="Q4" s="113"/>
      <c r="R4" s="113"/>
      <c r="S4" s="113"/>
      <c r="T4" s="113"/>
      <c r="U4" s="113"/>
      <c r="V4" s="216"/>
      <c r="W4" s="216"/>
      <c r="X4" s="113"/>
      <c r="Y4" s="113"/>
      <c r="Z4" s="113"/>
      <c r="AA4" s="301"/>
      <c r="AB4" s="17"/>
      <c r="AC4" s="17"/>
      <c r="AD4" s="17"/>
      <c r="AE4" s="17"/>
      <c r="AF4" s="17"/>
      <c r="AH4" s="375"/>
      <c r="AI4" s="376"/>
      <c r="AJ4" s="376"/>
      <c r="AK4" s="376"/>
      <c r="AL4" s="377" t="s">
        <v>151</v>
      </c>
      <c r="AM4" s="378" t="str">
        <f>PROPER(Currency)&amp;FamilyName&amp;$AN$4</f>
        <v>Euribor3M</v>
      </c>
      <c r="AN4" s="381" t="s">
        <v>18</v>
      </c>
      <c r="AO4" s="376"/>
      <c r="AP4" s="380"/>
    </row>
    <row r="5" spans="1:43" ht="12" thickBot="1" x14ac:dyDescent="0.25">
      <c r="A5" s="133" t="s">
        <v>129</v>
      </c>
      <c r="B5" s="132"/>
      <c r="C5" s="132"/>
      <c r="D5" s="131" t="s">
        <v>127</v>
      </c>
      <c r="E5" s="131" t="s">
        <v>18</v>
      </c>
      <c r="F5" s="130"/>
      <c r="G5" s="130"/>
      <c r="H5" s="129"/>
      <c r="J5" s="250"/>
      <c r="K5" s="113"/>
      <c r="L5" s="113"/>
      <c r="M5" s="113"/>
      <c r="N5" s="113"/>
      <c r="O5" s="113"/>
      <c r="P5" s="113"/>
      <c r="Q5" s="113"/>
      <c r="R5" s="113"/>
      <c r="S5" s="113"/>
      <c r="T5" s="113"/>
      <c r="U5" s="113"/>
      <c r="V5" s="216"/>
      <c r="W5" s="216"/>
      <c r="X5" s="113"/>
      <c r="Y5" s="216" t="s">
        <v>202</v>
      </c>
      <c r="Z5" s="247">
        <f>_xll.ohTrigger(Z7:Z48)</f>
        <v>233</v>
      </c>
      <c r="AA5" s="301"/>
      <c r="AB5" s="17"/>
      <c r="AC5" s="17"/>
      <c r="AD5" s="17"/>
      <c r="AE5" s="17"/>
      <c r="AF5" s="17"/>
      <c r="AH5" s="375"/>
      <c r="AI5" s="376"/>
      <c r="AJ5" s="376"/>
      <c r="AK5" s="376"/>
      <c r="AL5" s="376"/>
      <c r="AM5" s="376"/>
      <c r="AN5" s="376"/>
      <c r="AO5" s="376"/>
      <c r="AP5" s="380"/>
    </row>
    <row r="6" spans="1:43" ht="22.5" x14ac:dyDescent="0.2">
      <c r="A6" s="128"/>
      <c r="B6" s="69" t="s">
        <v>126</v>
      </c>
      <c r="C6" s="70" t="s">
        <v>125</v>
      </c>
      <c r="D6" s="70" t="s">
        <v>124</v>
      </c>
      <c r="E6" s="68" t="str">
        <f>Currency&amp;"_010_"&amp;$D$5&amp;$E$5&amp;".xml"</f>
        <v>EUR_010_FUT3M.xml</v>
      </c>
      <c r="F6" s="67">
        <f ca="1">IF(Serialize,_xll.ohObjectSave(F7:F48,SerializationPath&amp;E6,FileOverwrite,Serialize),"---")</f>
        <v>42</v>
      </c>
      <c r="G6" s="84" t="str">
        <f ca="1">_xll.ohRangeRetrieveError(F6)</f>
        <v/>
      </c>
      <c r="H6" s="117"/>
      <c r="J6" s="250"/>
      <c r="K6" s="309" t="s">
        <v>126</v>
      </c>
      <c r="L6" s="305" t="s">
        <v>125</v>
      </c>
      <c r="M6" s="305" t="s">
        <v>124</v>
      </c>
      <c r="N6" s="305" t="s">
        <v>197</v>
      </c>
      <c r="O6" s="308" t="str">
        <f>_xll.RData(O7:O48,P6:T6,,ReutersRtMode,,P7)</f>
        <v>Paused at 16:10:57</v>
      </c>
      <c r="P6" s="305" t="s">
        <v>196</v>
      </c>
      <c r="Q6" s="305" t="s">
        <v>191</v>
      </c>
      <c r="R6" s="305" t="s">
        <v>160</v>
      </c>
      <c r="S6" s="305" t="s">
        <v>175</v>
      </c>
      <c r="T6" s="305" t="s">
        <v>190</v>
      </c>
      <c r="U6" s="307" t="s">
        <v>189</v>
      </c>
      <c r="V6" s="216"/>
      <c r="W6" s="306" t="s">
        <v>187</v>
      </c>
      <c r="X6" s="216"/>
      <c r="Y6" s="309" t="s">
        <v>185</v>
      </c>
      <c r="Z6" s="304" t="s">
        <v>184</v>
      </c>
      <c r="AA6" s="43"/>
      <c r="AB6" s="17"/>
      <c r="AC6" s="184" t="s">
        <v>195</v>
      </c>
      <c r="AD6" s="182" t="s">
        <v>194</v>
      </c>
      <c r="AE6" s="17"/>
      <c r="AF6" s="275" t="s">
        <v>188</v>
      </c>
      <c r="AH6" s="128"/>
      <c r="AI6" s="69" t="s">
        <v>126</v>
      </c>
      <c r="AJ6" s="171" t="s">
        <v>125</v>
      </c>
      <c r="AK6" s="171" t="s">
        <v>124</v>
      </c>
      <c r="AL6" s="171" t="s">
        <v>150</v>
      </c>
      <c r="AM6" s="68" t="str">
        <f>Currency&amp;"_020_Futures"&amp;AN4&amp;"ConvAdj.xml"</f>
        <v>EUR_020_Futures3MConvAdj.xml</v>
      </c>
      <c r="AN6" s="85">
        <f ca="1">IF(Serialize,_xll.ohObjectSave(AN7:AN49,SerializationPath&amp;AM6,FileOverwrite,Serialize),"---")</f>
        <v>42</v>
      </c>
      <c r="AO6" s="51" t="str">
        <f ca="1">_xll.ohRangeRetrieveError(AN6)</f>
        <v/>
      </c>
      <c r="AP6" s="43"/>
    </row>
    <row r="7" spans="1:43" x14ac:dyDescent="0.2">
      <c r="A7" s="122"/>
      <c r="B7" s="127">
        <v>1</v>
      </c>
      <c r="C7" s="126" t="b">
        <v>0</v>
      </c>
      <c r="D7" s="125" t="str">
        <f t="array" ref="D7:D48">_xll.qlIMMcode(FuturesDates)</f>
        <v>J4</v>
      </c>
      <c r="E7" s="119" t="str">
        <f t="shared" ref="E7:E38" si="0">Currency&amp;$D$5&amp;$E$5&amp;$D7&amp;QuoteSuffix</f>
        <v>EURFUT3MJ4_Quote</v>
      </c>
      <c r="F7" s="124" t="str">
        <f>_xll.qlSimpleQuote(E7,,PriceTickValue,Permanent,Trigger,ObjectOverwrite)</f>
        <v>EURFUT3MJ4_Quote#0001</v>
      </c>
      <c r="G7" s="123" t="str">
        <f>_xll.ohRangeRetrieveError(F7)</f>
        <v/>
      </c>
      <c r="H7" s="117"/>
      <c r="J7" s="286"/>
      <c r="K7" s="299">
        <v>1</v>
      </c>
      <c r="L7" s="298" t="b">
        <v>0</v>
      </c>
      <c r="M7" s="234" t="str">
        <f t="array" ref="M7:M48">_xll.qlIMMcode(FuturesDates)</f>
        <v>J4</v>
      </c>
      <c r="N7" s="297">
        <f t="array" ref="N7:N48">_xll.qlIMMNextDates(_xll.qlSettingsEvaluationDate(Trigger)-1,$L7:$L48)</f>
        <v>41745</v>
      </c>
      <c r="O7" s="234" t="str">
        <f t="array" ref="O7:O48">VLOOKUP(Currency,LiffeCodes,2)&amp;FuturesCodes</f>
        <v>FEIJ4</v>
      </c>
      <c r="P7" s="296">
        <v>41743</v>
      </c>
      <c r="Q7" s="234">
        <v>99.665000000000006</v>
      </c>
      <c r="R7" s="234">
        <v>99.67</v>
      </c>
      <c r="S7" s="234">
        <v>99.67</v>
      </c>
      <c r="T7" s="234">
        <v>99.674999999999997</v>
      </c>
      <c r="U7" s="237">
        <f>_xll.qlMidSafe($Q7,$R7)</f>
        <v>99.667500000000004</v>
      </c>
      <c r="V7" s="216"/>
      <c r="W7" s="295">
        <v>99.692499999999995</v>
      </c>
      <c r="X7" s="216"/>
      <c r="Y7" s="294">
        <f t="array" ref="Y7:Y48">QuoteLive</f>
        <v>99.667500000000004</v>
      </c>
      <c r="Z7" s="237" t="e">
        <f>_xll.qlSimpleQuoteSetValue(F7,Y7,Trigger)</f>
        <v>#N/A</v>
      </c>
      <c r="AA7" s="43"/>
      <c r="AB7" s="17"/>
      <c r="AC7" s="62" t="s">
        <v>76</v>
      </c>
      <c r="AD7" s="60" t="s">
        <v>201</v>
      </c>
      <c r="AE7" s="17"/>
      <c r="AF7" s="253">
        <f t="shared" ref="AF7:AF48" si="1">(R7-U7)/50</f>
        <v>4.9999999999954527E-5</v>
      </c>
      <c r="AH7" s="122"/>
      <c r="AI7" s="127">
        <v>1</v>
      </c>
      <c r="AJ7" s="125" t="b">
        <v>0</v>
      </c>
      <c r="AK7" s="125" t="str">
        <f t="array" ref="AK7:AK48">_xll.qlIMMcode(FuturesDates)</f>
        <v>J4</v>
      </c>
      <c r="AL7" s="211" t="str">
        <f t="shared" ref="AL7:AL48" si="2">Currency&amp;"FUT"&amp;$AN$4&amp;$AK7&amp;QuoteSuffix</f>
        <v>EURFUT3MJ4_Quote</v>
      </c>
      <c r="AM7" s="212" t="str">
        <f t="shared" ref="AM7:AM48" si="3">Currency&amp;"FUT"&amp;$AN$4&amp;$AK7&amp;"ConvAdj"&amp;QuoteSuffix</f>
        <v>EURFUT3MJ4ConvAdj_Quote</v>
      </c>
      <c r="AN7" s="211" t="str">
        <f>_xll.qlFuturesConvAdjustmentQuote($AM7,IborIndex,$AK7,$AL7,Volatility,MeanReversion,Permanent,Trigger,ObjectOverwrite)</f>
        <v>EURFUT3MJ4ConvAdj_Quote#0001</v>
      </c>
      <c r="AO7" s="51" t="str">
        <f>_xll.ohRangeRetrieveError(AN7)</f>
        <v/>
      </c>
      <c r="AP7" s="43"/>
    </row>
    <row r="8" spans="1:43" x14ac:dyDescent="0.2">
      <c r="A8" s="122"/>
      <c r="B8" s="83">
        <v>2</v>
      </c>
      <c r="C8" s="121" t="b">
        <v>0</v>
      </c>
      <c r="D8" s="120" t="str">
        <v>K4</v>
      </c>
      <c r="E8" s="119" t="str">
        <f t="shared" si="0"/>
        <v>EURFUT3MK4_Quote</v>
      </c>
      <c r="F8" s="118" t="str">
        <f>_xll.qlSimpleQuote(E8,,PriceTickValue,Permanent,Trigger,ObjectOverwrite)</f>
        <v>EURFUT3MK4_Quote#0001</v>
      </c>
      <c r="G8" s="81" t="str">
        <f>_xll.ohRangeRetrieveError(F8)</f>
        <v/>
      </c>
      <c r="H8" s="117"/>
      <c r="J8" s="286"/>
      <c r="K8" s="292">
        <v>2</v>
      </c>
      <c r="L8" s="291" t="b">
        <v>0</v>
      </c>
      <c r="M8" s="222" t="str">
        <v>K4</v>
      </c>
      <c r="N8" s="290">
        <v>41780</v>
      </c>
      <c r="O8" s="222" t="str">
        <v>FEIK4</v>
      </c>
      <c r="P8" s="289">
        <v>41778</v>
      </c>
      <c r="Q8" s="222">
        <v>99.674999999999997</v>
      </c>
      <c r="R8" s="222">
        <v>99.7</v>
      </c>
      <c r="S8" s="222">
        <v>0</v>
      </c>
      <c r="T8" s="222">
        <v>99.685000000000002</v>
      </c>
      <c r="U8" s="225">
        <f>_xll.qlMidSafe($Q8,$R8)</f>
        <v>99.6875</v>
      </c>
      <c r="V8" s="216"/>
      <c r="W8" s="293">
        <v>99.697499999999991</v>
      </c>
      <c r="X8" s="216"/>
      <c r="Y8" s="287">
        <v>99.6875</v>
      </c>
      <c r="Z8" s="225" t="e">
        <f>_xll.qlSimpleQuoteSetValue(F8,Y8,Trigger)</f>
        <v>#N/A</v>
      </c>
      <c r="AA8" s="43"/>
      <c r="AB8" s="17"/>
      <c r="AC8" s="62" t="s">
        <v>64</v>
      </c>
      <c r="AD8" s="60" t="s">
        <v>200</v>
      </c>
      <c r="AE8" s="17"/>
      <c r="AF8" s="253">
        <f t="shared" si="1"/>
        <v>2.5000000000005682E-4</v>
      </c>
      <c r="AH8" s="122"/>
      <c r="AI8" s="83">
        <v>2</v>
      </c>
      <c r="AJ8" s="120" t="b">
        <v>0</v>
      </c>
      <c r="AK8" s="120" t="str">
        <v>K4</v>
      </c>
      <c r="AL8" s="211" t="str">
        <f t="shared" si="2"/>
        <v>EURFUT3MK4_Quote</v>
      </c>
      <c r="AM8" s="212" t="str">
        <f t="shared" si="3"/>
        <v>EURFUT3MK4ConvAdj_Quote</v>
      </c>
      <c r="AN8" s="211" t="str">
        <f>_xll.qlFuturesConvAdjustmentQuote($AM8,IborIndex,$AK8,$AL8,Volatility,MeanReversion,Permanent,Trigger,ObjectOverwrite)</f>
        <v>EURFUT3MK4ConvAdj_Quote#0001</v>
      </c>
      <c r="AO8" s="51" t="str">
        <f>_xll.ohRangeRetrieveError(AN8)</f>
        <v/>
      </c>
      <c r="AP8" s="43"/>
    </row>
    <row r="9" spans="1:43" x14ac:dyDescent="0.2">
      <c r="A9" s="122"/>
      <c r="B9" s="83">
        <v>3</v>
      </c>
      <c r="C9" s="121" t="b">
        <v>0</v>
      </c>
      <c r="D9" s="120" t="str">
        <v>M4</v>
      </c>
      <c r="E9" s="119" t="str">
        <f t="shared" si="0"/>
        <v>EURFUT3MM4_Quote</v>
      </c>
      <c r="F9" s="118" t="str">
        <f>_xll.qlSimpleQuote(E9,,PriceTickValue,Permanent,Trigger,ObjectOverwrite)</f>
        <v>EURFUT3MM4_Quote#0001</v>
      </c>
      <c r="G9" s="81" t="str">
        <f>_xll.ohRangeRetrieveError(F9)</f>
        <v/>
      </c>
      <c r="H9" s="117"/>
      <c r="J9" s="286"/>
      <c r="K9" s="292">
        <v>3</v>
      </c>
      <c r="L9" s="291" t="b">
        <v>0</v>
      </c>
      <c r="M9" s="222" t="str">
        <v>M4</v>
      </c>
      <c r="N9" s="290">
        <v>41808</v>
      </c>
      <c r="O9" s="222" t="str">
        <v>FEIM4</v>
      </c>
      <c r="P9" s="289">
        <v>41806</v>
      </c>
      <c r="Q9" s="222">
        <v>99.694999999999993</v>
      </c>
      <c r="R9" s="222">
        <v>99.7</v>
      </c>
      <c r="S9" s="222">
        <v>99.694999999999993</v>
      </c>
      <c r="T9" s="222">
        <v>99.69</v>
      </c>
      <c r="U9" s="225">
        <f>_xll.qlMidSafe($Q9,$R9)</f>
        <v>99.697499999999991</v>
      </c>
      <c r="V9" s="216"/>
      <c r="W9" s="293">
        <v>99.702500000000001</v>
      </c>
      <c r="X9" s="216"/>
      <c r="Y9" s="287">
        <v>99.697499999999991</v>
      </c>
      <c r="Z9" s="225" t="e">
        <f>_xll.qlSimpleQuoteSetValue(F9,Y9,Trigger)</f>
        <v>#N/A</v>
      </c>
      <c r="AA9" s="43"/>
      <c r="AB9" s="17"/>
      <c r="AC9" s="62" t="s">
        <v>73</v>
      </c>
      <c r="AD9" s="60" t="s">
        <v>199</v>
      </c>
      <c r="AE9" s="17"/>
      <c r="AF9" s="253">
        <f t="shared" si="1"/>
        <v>5.0000000000238744E-5</v>
      </c>
      <c r="AH9" s="122"/>
      <c r="AI9" s="83">
        <v>3</v>
      </c>
      <c r="AJ9" s="120" t="b">
        <v>0</v>
      </c>
      <c r="AK9" s="120" t="str">
        <v>M4</v>
      </c>
      <c r="AL9" s="211" t="str">
        <f t="shared" si="2"/>
        <v>EURFUT3MM4_Quote</v>
      </c>
      <c r="AM9" s="212" t="str">
        <f t="shared" si="3"/>
        <v>EURFUT3MM4ConvAdj_Quote</v>
      </c>
      <c r="AN9" s="211" t="str">
        <f>_xll.qlFuturesConvAdjustmentQuote($AM9,IborIndex,$AK9,$AL9,Volatility,MeanReversion,Permanent,Trigger,ObjectOverwrite)</f>
        <v>EURFUT3MM4ConvAdj_Quote#0001</v>
      </c>
      <c r="AO9" s="51" t="str">
        <f>_xll.ohRangeRetrieveError(AN9)</f>
        <v/>
      </c>
      <c r="AP9" s="43"/>
    </row>
    <row r="10" spans="1:43" x14ac:dyDescent="0.2">
      <c r="A10" s="122"/>
      <c r="B10" s="83">
        <v>4</v>
      </c>
      <c r="C10" s="121" t="b">
        <v>0</v>
      </c>
      <c r="D10" s="120" t="str">
        <v>N4</v>
      </c>
      <c r="E10" s="119" t="str">
        <f t="shared" si="0"/>
        <v>EURFUT3MN4_Quote</v>
      </c>
      <c r="F10" s="118" t="str">
        <f>_xll.qlSimpleQuote(E10,,PriceTickValue,Permanent,Trigger,ObjectOverwrite)</f>
        <v>EURFUT3MN4_Quote#0001</v>
      </c>
      <c r="G10" s="81" t="str">
        <f>_xll.ohRangeRetrieveError(F10)</f>
        <v/>
      </c>
      <c r="H10" s="117"/>
      <c r="J10" s="286"/>
      <c r="K10" s="292">
        <v>4</v>
      </c>
      <c r="L10" s="291" t="b">
        <v>0</v>
      </c>
      <c r="M10" s="222" t="str">
        <v>N4</v>
      </c>
      <c r="N10" s="290">
        <v>41836</v>
      </c>
      <c r="O10" s="222" t="str">
        <v>FEIN4</v>
      </c>
      <c r="P10" s="289">
        <v>41834</v>
      </c>
      <c r="Q10" s="222">
        <v>0</v>
      </c>
      <c r="R10" s="222">
        <v>0</v>
      </c>
      <c r="S10" s="222">
        <v>0</v>
      </c>
      <c r="T10" s="222">
        <v>99.655000000000001</v>
      </c>
      <c r="U10" s="225" t="e">
        <f>_xll.qlMidSafe($Q10,$R10)</f>
        <v>#NUM!</v>
      </c>
      <c r="V10" s="216"/>
      <c r="W10" s="293" t="e">
        <v>#NUM!</v>
      </c>
      <c r="X10" s="216"/>
      <c r="Y10" s="287" t="e">
        <v>#NUM!</v>
      </c>
      <c r="Z10" s="225" t="e">
        <f>_xll.qlSimpleQuoteSetValue(F10,Y10,Trigger)</f>
        <v>#NUM!</v>
      </c>
      <c r="AA10" s="43"/>
      <c r="AB10" s="17"/>
      <c r="AC10" s="62" t="s">
        <v>72</v>
      </c>
      <c r="AD10" s="60"/>
      <c r="AE10" s="17"/>
      <c r="AF10" s="253" t="e">
        <f t="shared" si="1"/>
        <v>#NUM!</v>
      </c>
      <c r="AH10" s="122"/>
      <c r="AI10" s="83">
        <v>4</v>
      </c>
      <c r="AJ10" s="120" t="b">
        <v>0</v>
      </c>
      <c r="AK10" s="120" t="str">
        <v>N4</v>
      </c>
      <c r="AL10" s="211" t="str">
        <f t="shared" si="2"/>
        <v>EURFUT3MN4_Quote</v>
      </c>
      <c r="AM10" s="212" t="str">
        <f t="shared" si="3"/>
        <v>EURFUT3MN4ConvAdj_Quote</v>
      </c>
      <c r="AN10" s="211" t="str">
        <f>_xll.qlFuturesConvAdjustmentQuote($AM10,IborIndex,$AK10,$AL10,Volatility,MeanReversion,Permanent,Trigger,ObjectOverwrite)</f>
        <v>EURFUT3MN4ConvAdj_Quote#0001</v>
      </c>
      <c r="AO10" s="51" t="str">
        <f>_xll.ohRangeRetrieveError(AN10)</f>
        <v/>
      </c>
      <c r="AP10" s="43"/>
    </row>
    <row r="11" spans="1:43" ht="12" thickBot="1" x14ac:dyDescent="0.25">
      <c r="A11" s="122"/>
      <c r="B11" s="83">
        <v>5</v>
      </c>
      <c r="C11" s="121" t="b">
        <v>0</v>
      </c>
      <c r="D11" s="120" t="str">
        <v>Q4</v>
      </c>
      <c r="E11" s="119" t="str">
        <f t="shared" si="0"/>
        <v>EURFUT3MQ4_Quote</v>
      </c>
      <c r="F11" s="118" t="str">
        <f>_xll.qlSimpleQuote(E11,,PriceTickValue,Permanent,Trigger,ObjectOverwrite)</f>
        <v>EURFUT3MQ4_Quote#0001</v>
      </c>
      <c r="G11" s="81" t="str">
        <f>_xll.ohRangeRetrieveError(F11)</f>
        <v/>
      </c>
      <c r="H11" s="117"/>
      <c r="J11" s="286"/>
      <c r="K11" s="292">
        <v>5</v>
      </c>
      <c r="L11" s="291" t="b">
        <v>0</v>
      </c>
      <c r="M11" s="222" t="str">
        <v>Q4</v>
      </c>
      <c r="N11" s="290">
        <v>41871</v>
      </c>
      <c r="O11" s="222" t="str">
        <v>FEIQ4</v>
      </c>
      <c r="P11" s="289">
        <v>41869</v>
      </c>
      <c r="Q11" s="222">
        <v>0</v>
      </c>
      <c r="R11" s="222">
        <v>0</v>
      </c>
      <c r="S11" s="222">
        <v>0</v>
      </c>
      <c r="T11" s="222">
        <v>99.655000000000001</v>
      </c>
      <c r="U11" s="225" t="e">
        <f>_xll.qlMidSafe($Q11,$R11)</f>
        <v>#NUM!</v>
      </c>
      <c r="V11" s="216"/>
      <c r="W11" s="288" t="e">
        <v>#NUM!</v>
      </c>
      <c r="X11" s="216"/>
      <c r="Y11" s="287" t="e">
        <v>#NUM!</v>
      </c>
      <c r="Z11" s="225" t="e">
        <f>_xll.qlSimpleQuoteSetValue(F11,Y11,Trigger)</f>
        <v>#NUM!</v>
      </c>
      <c r="AA11" s="43"/>
      <c r="AB11" s="17"/>
      <c r="AC11" s="59" t="s">
        <v>70</v>
      </c>
      <c r="AD11" s="57" t="s">
        <v>198</v>
      </c>
      <c r="AE11" s="17"/>
      <c r="AF11" s="253" t="e">
        <f t="shared" si="1"/>
        <v>#NUM!</v>
      </c>
      <c r="AH11" s="122"/>
      <c r="AI11" s="83">
        <v>5</v>
      </c>
      <c r="AJ11" s="120" t="b">
        <v>0</v>
      </c>
      <c r="AK11" s="120" t="str">
        <v>Q4</v>
      </c>
      <c r="AL11" s="211" t="str">
        <f t="shared" si="2"/>
        <v>EURFUT3MQ4_Quote</v>
      </c>
      <c r="AM11" s="212" t="str">
        <f t="shared" si="3"/>
        <v>EURFUT3MQ4ConvAdj_Quote</v>
      </c>
      <c r="AN11" s="211" t="str">
        <f>_xll.qlFuturesConvAdjustmentQuote($AM11,IborIndex,$AK11,$AL11,Volatility,MeanReversion,Permanent,Trigger,ObjectOverwrite)</f>
        <v>EURFUT3MQ4ConvAdj_Quote#0001</v>
      </c>
      <c r="AO11" s="51" t="str">
        <f>_xll.ohRangeRetrieveError(AN11)</f>
        <v/>
      </c>
      <c r="AP11" s="43"/>
    </row>
    <row r="12" spans="1:43" x14ac:dyDescent="0.2">
      <c r="A12" s="122"/>
      <c r="B12" s="83">
        <v>6</v>
      </c>
      <c r="C12" s="121" t="b">
        <v>0</v>
      </c>
      <c r="D12" s="120" t="str">
        <v>U4</v>
      </c>
      <c r="E12" s="119" t="str">
        <f t="shared" si="0"/>
        <v>EURFUT3MU4_Quote</v>
      </c>
      <c r="F12" s="118" t="str">
        <f>_xll.qlSimpleQuote(E12,,PriceTickValue,Permanent,Trigger,ObjectOverwrite)</f>
        <v>EURFUT3MU4_Quote#0001</v>
      </c>
      <c r="G12" s="81" t="str">
        <f>_xll.ohRangeRetrieveError(F12)</f>
        <v/>
      </c>
      <c r="H12" s="117"/>
      <c r="J12" s="286"/>
      <c r="K12" s="292">
        <v>6</v>
      </c>
      <c r="L12" s="291" t="b">
        <v>0</v>
      </c>
      <c r="M12" s="222" t="str">
        <v>U4</v>
      </c>
      <c r="N12" s="290">
        <v>41899</v>
      </c>
      <c r="O12" s="222" t="str">
        <v>FEIU4</v>
      </c>
      <c r="P12" s="289">
        <v>41897</v>
      </c>
      <c r="Q12" s="222">
        <v>99.715000000000003</v>
      </c>
      <c r="R12" s="222">
        <v>99.72</v>
      </c>
      <c r="S12" s="222">
        <v>99.72</v>
      </c>
      <c r="T12" s="222">
        <v>99.704999999999998</v>
      </c>
      <c r="U12" s="225">
        <f>_xll.qlMidSafe($Q12,$R12)</f>
        <v>99.717500000000001</v>
      </c>
      <c r="V12" s="216"/>
      <c r="W12" s="288">
        <v>99.712500000000006</v>
      </c>
      <c r="X12" s="216"/>
      <c r="Y12" s="287">
        <v>99.717500000000001</v>
      </c>
      <c r="Z12" s="225" t="e">
        <f>_xll.qlSimpleQuoteSetValue(F12,Y12,Trigger)</f>
        <v>#N/A</v>
      </c>
      <c r="AA12" s="43"/>
      <c r="AB12" s="17"/>
      <c r="AC12" s="17"/>
      <c r="AD12" s="17"/>
      <c r="AE12" s="17"/>
      <c r="AF12" s="253">
        <f t="shared" si="1"/>
        <v>4.9999999999954527E-5</v>
      </c>
      <c r="AH12" s="122"/>
      <c r="AI12" s="83">
        <v>6</v>
      </c>
      <c r="AJ12" s="120" t="b">
        <v>0</v>
      </c>
      <c r="AK12" s="120" t="str">
        <v>U4</v>
      </c>
      <c r="AL12" s="211" t="str">
        <f t="shared" si="2"/>
        <v>EURFUT3MU4_Quote</v>
      </c>
      <c r="AM12" s="212" t="str">
        <f t="shared" si="3"/>
        <v>EURFUT3MU4ConvAdj_Quote</v>
      </c>
      <c r="AN12" s="211" t="str">
        <f>_xll.qlFuturesConvAdjustmentQuote($AM12,IborIndex,$AK12,$AL12,Volatility,MeanReversion,Permanent,Trigger,ObjectOverwrite)</f>
        <v>EURFUT3MU4ConvAdj_Quote#0001</v>
      </c>
      <c r="AO12" s="51" t="str">
        <f>_xll.ohRangeRetrieveError(AN12)</f>
        <v/>
      </c>
      <c r="AP12" s="43"/>
    </row>
    <row r="13" spans="1:43" x14ac:dyDescent="0.2">
      <c r="A13" s="122"/>
      <c r="B13" s="83">
        <v>7</v>
      </c>
      <c r="C13" s="121" t="b">
        <v>0</v>
      </c>
      <c r="D13" s="120" t="str">
        <v>V4</v>
      </c>
      <c r="E13" s="119" t="str">
        <f t="shared" si="0"/>
        <v>EURFUT3MV4_Quote</v>
      </c>
      <c r="F13" s="118" t="str">
        <f>_xll.qlSimpleQuote(E13,,PriceTickValue,Permanent,Trigger,ObjectOverwrite)</f>
        <v>EURFUT3MV4_Quote#0001</v>
      </c>
      <c r="G13" s="81" t="str">
        <f>_xll.ohRangeRetrieveError(F13)</f>
        <v/>
      </c>
      <c r="H13" s="117"/>
      <c r="J13" s="286"/>
      <c r="K13" s="292">
        <v>7</v>
      </c>
      <c r="L13" s="291" t="b">
        <v>0</v>
      </c>
      <c r="M13" s="222" t="str">
        <v>V4</v>
      </c>
      <c r="N13" s="290">
        <v>41927</v>
      </c>
      <c r="O13" s="222" t="str">
        <v>FEIV4</v>
      </c>
      <c r="P13" s="289" t="s">
        <v>192</v>
      </c>
      <c r="Q13" s="222" t="s">
        <v>192</v>
      </c>
      <c r="R13" s="222" t="s">
        <v>192</v>
      </c>
      <c r="S13" s="222" t="s">
        <v>192</v>
      </c>
      <c r="T13" s="222" t="s">
        <v>192</v>
      </c>
      <c r="U13" s="225" t="e">
        <f>_xll.qlMidSafe($Q13,$R13)</f>
        <v>#NUM!</v>
      </c>
      <c r="V13" s="216"/>
      <c r="W13" s="288" t="e">
        <v>#NUM!</v>
      </c>
      <c r="X13" s="216"/>
      <c r="Y13" s="287" t="e">
        <v>#NUM!</v>
      </c>
      <c r="Z13" s="225" t="e">
        <f>_xll.qlSimpleQuoteSetValue(F13,Y13,Trigger)</f>
        <v>#NUM!</v>
      </c>
      <c r="AA13" s="43"/>
      <c r="AB13" s="17"/>
      <c r="AC13" s="17"/>
      <c r="AD13" s="17"/>
      <c r="AE13" s="17"/>
      <c r="AF13" s="253" t="e">
        <f t="shared" si="1"/>
        <v>#VALUE!</v>
      </c>
      <c r="AH13" s="122"/>
      <c r="AI13" s="83">
        <v>7</v>
      </c>
      <c r="AJ13" s="120" t="b">
        <v>0</v>
      </c>
      <c r="AK13" s="120" t="str">
        <v>V4</v>
      </c>
      <c r="AL13" s="211" t="str">
        <f t="shared" si="2"/>
        <v>EURFUT3MV4_Quote</v>
      </c>
      <c r="AM13" s="212" t="str">
        <f t="shared" si="3"/>
        <v>EURFUT3MV4ConvAdj_Quote</v>
      </c>
      <c r="AN13" s="211" t="str">
        <f>_xll.qlFuturesConvAdjustmentQuote($AM13,IborIndex,$AK13,$AL13,Volatility,MeanReversion,Permanent,Trigger,ObjectOverwrite)</f>
        <v>EURFUT3MV4ConvAdj_Quote#0001</v>
      </c>
      <c r="AO13" s="51" t="str">
        <f>_xll.ohRangeRetrieveError(AN13)</f>
        <v/>
      </c>
      <c r="AP13" s="43"/>
    </row>
    <row r="14" spans="1:43" x14ac:dyDescent="0.2">
      <c r="A14" s="122"/>
      <c r="B14" s="83">
        <v>8</v>
      </c>
      <c r="C14" s="121" t="b">
        <v>0</v>
      </c>
      <c r="D14" s="120" t="str">
        <v>X4</v>
      </c>
      <c r="E14" s="119" t="str">
        <f t="shared" si="0"/>
        <v>EURFUT3MX4_Quote</v>
      </c>
      <c r="F14" s="118" t="str">
        <f>_xll.qlSimpleQuote(E14,,PriceTickValue,Permanent,Trigger,ObjectOverwrite)</f>
        <v>EURFUT3MX4_Quote#0001</v>
      </c>
      <c r="G14" s="81" t="str">
        <f>_xll.ohRangeRetrieveError(F14)</f>
        <v/>
      </c>
      <c r="H14" s="117"/>
      <c r="J14" s="286"/>
      <c r="K14" s="292">
        <v>8</v>
      </c>
      <c r="L14" s="291" t="b">
        <v>0</v>
      </c>
      <c r="M14" s="222" t="str">
        <v>X4</v>
      </c>
      <c r="N14" s="290">
        <v>41962</v>
      </c>
      <c r="O14" s="222" t="str">
        <v>FEIX4</v>
      </c>
      <c r="P14" s="289" t="s">
        <v>192</v>
      </c>
      <c r="Q14" s="222" t="s">
        <v>192</v>
      </c>
      <c r="R14" s="222" t="s">
        <v>192</v>
      </c>
      <c r="S14" s="222" t="s">
        <v>192</v>
      </c>
      <c r="T14" s="222" t="s">
        <v>192</v>
      </c>
      <c r="U14" s="225" t="e">
        <f>_xll.qlMidSafe($Q14,$R14)</f>
        <v>#NUM!</v>
      </c>
      <c r="V14" s="216"/>
      <c r="W14" s="288" t="e">
        <v>#NUM!</v>
      </c>
      <c r="X14" s="216"/>
      <c r="Y14" s="287" t="e">
        <v>#NUM!</v>
      </c>
      <c r="Z14" s="225" t="e">
        <f>_xll.qlSimpleQuoteSetValue(F14,Y14,Trigger)</f>
        <v>#NUM!</v>
      </c>
      <c r="AA14" s="43"/>
      <c r="AB14" s="17"/>
      <c r="AC14" s="17"/>
      <c r="AD14" s="17"/>
      <c r="AE14" s="17"/>
      <c r="AF14" s="253" t="e">
        <f t="shared" si="1"/>
        <v>#VALUE!</v>
      </c>
      <c r="AH14" s="122"/>
      <c r="AI14" s="83">
        <v>8</v>
      </c>
      <c r="AJ14" s="120" t="b">
        <v>0</v>
      </c>
      <c r="AK14" s="120" t="str">
        <v>X4</v>
      </c>
      <c r="AL14" s="211" t="str">
        <f t="shared" si="2"/>
        <v>EURFUT3MX4_Quote</v>
      </c>
      <c r="AM14" s="212" t="str">
        <f t="shared" si="3"/>
        <v>EURFUT3MX4ConvAdj_Quote</v>
      </c>
      <c r="AN14" s="211" t="str">
        <f>_xll.qlFuturesConvAdjustmentQuote($AM14,IborIndex,$AK14,$AL14,Volatility,MeanReversion,Permanent,Trigger,ObjectOverwrite)</f>
        <v>EURFUT3MX4ConvAdj_Quote#0001</v>
      </c>
      <c r="AO14" s="51" t="str">
        <f>_xll.ohRangeRetrieveError(AN14)</f>
        <v/>
      </c>
      <c r="AP14" s="43"/>
    </row>
    <row r="15" spans="1:43" x14ac:dyDescent="0.2">
      <c r="A15" s="122"/>
      <c r="B15" s="83">
        <v>9</v>
      </c>
      <c r="C15" s="121" t="b">
        <v>0</v>
      </c>
      <c r="D15" s="120" t="str">
        <v>Z4</v>
      </c>
      <c r="E15" s="119" t="str">
        <f t="shared" si="0"/>
        <v>EURFUT3MZ4_Quote</v>
      </c>
      <c r="F15" s="118" t="str">
        <f>_xll.qlSimpleQuote(E15,,PriceTickValue,Permanent,Trigger,ObjectOverwrite)</f>
        <v>EURFUT3MZ4_Quote#0001</v>
      </c>
      <c r="G15" s="81" t="str">
        <f>_xll.ohRangeRetrieveError(F15)</f>
        <v/>
      </c>
      <c r="H15" s="117"/>
      <c r="J15" s="286"/>
      <c r="K15" s="292">
        <v>9</v>
      </c>
      <c r="L15" s="291" t="b">
        <v>0</v>
      </c>
      <c r="M15" s="222" t="str">
        <v>Z4</v>
      </c>
      <c r="N15" s="290">
        <v>41990</v>
      </c>
      <c r="O15" s="222" t="str">
        <v>FEIZ4</v>
      </c>
      <c r="P15" s="289">
        <v>41988</v>
      </c>
      <c r="Q15" s="222">
        <v>99.71</v>
      </c>
      <c r="R15" s="222">
        <v>99.715000000000003</v>
      </c>
      <c r="S15" s="222">
        <v>99.715000000000003</v>
      </c>
      <c r="T15" s="222">
        <v>99.694999999999993</v>
      </c>
      <c r="U15" s="225">
        <f>_xll.qlMidSafe($Q15,$R15)</f>
        <v>99.712500000000006</v>
      </c>
      <c r="V15" s="216"/>
      <c r="W15" s="288">
        <v>99.692499999999995</v>
      </c>
      <c r="X15" s="216"/>
      <c r="Y15" s="287">
        <v>99.712500000000006</v>
      </c>
      <c r="Z15" s="225" t="e">
        <f>_xll.qlSimpleQuoteSetValue(F15,Y15,Trigger)</f>
        <v>#N/A</v>
      </c>
      <c r="AA15" s="43"/>
      <c r="AB15" s="17"/>
      <c r="AC15" s="17"/>
      <c r="AD15" s="17"/>
      <c r="AE15" s="17"/>
      <c r="AF15" s="253">
        <f t="shared" si="1"/>
        <v>4.9999999999954527E-5</v>
      </c>
      <c r="AH15" s="122"/>
      <c r="AI15" s="83">
        <v>9</v>
      </c>
      <c r="AJ15" s="120" t="b">
        <v>0</v>
      </c>
      <c r="AK15" s="120" t="str">
        <v>Z4</v>
      </c>
      <c r="AL15" s="211" t="str">
        <f t="shared" si="2"/>
        <v>EURFUT3MZ4_Quote</v>
      </c>
      <c r="AM15" s="212" t="str">
        <f t="shared" si="3"/>
        <v>EURFUT3MZ4ConvAdj_Quote</v>
      </c>
      <c r="AN15" s="211" t="str">
        <f>_xll.qlFuturesConvAdjustmentQuote($AM15,IborIndex,$AK15,$AL15,Volatility,MeanReversion,Permanent,Trigger,ObjectOverwrite)</f>
        <v>EURFUT3MZ4ConvAdj_Quote#0001</v>
      </c>
      <c r="AO15" s="51" t="str">
        <f>_xll.ohRangeRetrieveError(AN15)</f>
        <v/>
      </c>
      <c r="AP15" s="43"/>
    </row>
    <row r="16" spans="1:43" x14ac:dyDescent="0.2">
      <c r="A16" s="122"/>
      <c r="B16" s="83">
        <v>10</v>
      </c>
      <c r="C16" s="121" t="b">
        <v>0</v>
      </c>
      <c r="D16" s="120" t="str">
        <v>F5</v>
      </c>
      <c r="E16" s="119" t="str">
        <f t="shared" si="0"/>
        <v>EURFUT3MF5_Quote</v>
      </c>
      <c r="F16" s="118" t="str">
        <f>_xll.qlSimpleQuote(E16,,PriceTickValue,Permanent,Trigger,ObjectOverwrite)</f>
        <v>EURFUT3MF5_Quote#0001</v>
      </c>
      <c r="G16" s="81" t="str">
        <f>_xll.ohRangeRetrieveError(F16)</f>
        <v/>
      </c>
      <c r="H16" s="117"/>
      <c r="J16" s="286"/>
      <c r="K16" s="292">
        <v>10</v>
      </c>
      <c r="L16" s="291" t="b">
        <v>0</v>
      </c>
      <c r="M16" s="222" t="str">
        <v>F5</v>
      </c>
      <c r="N16" s="290">
        <v>42025</v>
      </c>
      <c r="O16" s="222" t="str">
        <v>FEIF5</v>
      </c>
      <c r="P16" s="289" t="s">
        <v>192</v>
      </c>
      <c r="Q16" s="222" t="s">
        <v>192</v>
      </c>
      <c r="R16" s="222" t="s">
        <v>192</v>
      </c>
      <c r="S16" s="222" t="s">
        <v>192</v>
      </c>
      <c r="T16" s="222" t="s">
        <v>192</v>
      </c>
      <c r="U16" s="225" t="e">
        <f>_xll.qlMidSafe($Q16,$R16)</f>
        <v>#NUM!</v>
      </c>
      <c r="V16" s="216"/>
      <c r="W16" s="288" t="e">
        <v>#NUM!</v>
      </c>
      <c r="X16" s="216"/>
      <c r="Y16" s="287" t="e">
        <v>#NUM!</v>
      </c>
      <c r="Z16" s="225" t="e">
        <f>_xll.qlSimpleQuoteSetValue(F16,Y16,Trigger)</f>
        <v>#NUM!</v>
      </c>
      <c r="AA16" s="43"/>
      <c r="AB16" s="17"/>
      <c r="AC16" s="17"/>
      <c r="AD16" s="17"/>
      <c r="AE16" s="17"/>
      <c r="AF16" s="253" t="e">
        <f t="shared" si="1"/>
        <v>#VALUE!</v>
      </c>
      <c r="AH16" s="122"/>
      <c r="AI16" s="83">
        <v>10</v>
      </c>
      <c r="AJ16" s="120" t="b">
        <v>0</v>
      </c>
      <c r="AK16" s="120" t="str">
        <v>F5</v>
      </c>
      <c r="AL16" s="211" t="str">
        <f t="shared" si="2"/>
        <v>EURFUT3MF5_Quote</v>
      </c>
      <c r="AM16" s="212" t="str">
        <f t="shared" si="3"/>
        <v>EURFUT3MF5ConvAdj_Quote</v>
      </c>
      <c r="AN16" s="211" t="str">
        <f>_xll.qlFuturesConvAdjustmentQuote($AM16,IborIndex,$AK16,$AL16,Volatility,MeanReversion,Permanent,Trigger,ObjectOverwrite)</f>
        <v>EURFUT3MF5ConvAdj_Quote#0001</v>
      </c>
      <c r="AO16" s="51" t="str">
        <f>_xll.ohRangeRetrieveError(AN16)</f>
        <v/>
      </c>
      <c r="AP16" s="43"/>
    </row>
    <row r="17" spans="1:42" x14ac:dyDescent="0.2">
      <c r="A17" s="122"/>
      <c r="B17" s="83">
        <v>11</v>
      </c>
      <c r="C17" s="121" t="b">
        <v>0</v>
      </c>
      <c r="D17" s="120" t="str">
        <v>G5</v>
      </c>
      <c r="E17" s="119" t="str">
        <f t="shared" si="0"/>
        <v>EURFUT3MG5_Quote</v>
      </c>
      <c r="F17" s="118" t="str">
        <f>_xll.qlSimpleQuote(E17,,PriceTickValue,Permanent,Trigger,ObjectOverwrite)</f>
        <v>EURFUT3MG5_Quote#0001</v>
      </c>
      <c r="G17" s="81" t="str">
        <f>_xll.ohRangeRetrieveError(F17)</f>
        <v/>
      </c>
      <c r="H17" s="117"/>
      <c r="J17" s="286"/>
      <c r="K17" s="292">
        <v>11</v>
      </c>
      <c r="L17" s="291" t="b">
        <v>0</v>
      </c>
      <c r="M17" s="222" t="str">
        <v>G5</v>
      </c>
      <c r="N17" s="290">
        <v>42053</v>
      </c>
      <c r="O17" s="222" t="str">
        <v>FEIG5</v>
      </c>
      <c r="P17" s="289" t="s">
        <v>192</v>
      </c>
      <c r="Q17" s="222" t="s">
        <v>192</v>
      </c>
      <c r="R17" s="222" t="s">
        <v>192</v>
      </c>
      <c r="S17" s="222" t="s">
        <v>192</v>
      </c>
      <c r="T17" s="222" t="s">
        <v>192</v>
      </c>
      <c r="U17" s="225" t="e">
        <f>_xll.qlMidSafe($Q17,$R17)</f>
        <v>#NUM!</v>
      </c>
      <c r="V17" s="216"/>
      <c r="W17" s="288" t="e">
        <v>#NUM!</v>
      </c>
      <c r="X17" s="216"/>
      <c r="Y17" s="287" t="e">
        <v>#NUM!</v>
      </c>
      <c r="Z17" s="225" t="e">
        <f>_xll.qlSimpleQuoteSetValue(F17,Y17,Trigger)</f>
        <v>#NUM!</v>
      </c>
      <c r="AA17" s="43"/>
      <c r="AB17" s="17"/>
      <c r="AC17" s="17"/>
      <c r="AD17" s="17"/>
      <c r="AE17" s="17"/>
      <c r="AF17" s="253" t="e">
        <f t="shared" si="1"/>
        <v>#VALUE!</v>
      </c>
      <c r="AH17" s="122"/>
      <c r="AI17" s="83">
        <v>11</v>
      </c>
      <c r="AJ17" s="120" t="b">
        <v>0</v>
      </c>
      <c r="AK17" s="120" t="str">
        <v>G5</v>
      </c>
      <c r="AL17" s="211" t="str">
        <f t="shared" si="2"/>
        <v>EURFUT3MG5_Quote</v>
      </c>
      <c r="AM17" s="212" t="str">
        <f t="shared" si="3"/>
        <v>EURFUT3MG5ConvAdj_Quote</v>
      </c>
      <c r="AN17" s="211" t="str">
        <f>_xll.qlFuturesConvAdjustmentQuote($AM17,IborIndex,$AK17,$AL17,Volatility,MeanReversion,Permanent,Trigger,ObjectOverwrite)</f>
        <v>EURFUT3MG5ConvAdj_Quote#0001</v>
      </c>
      <c r="AO17" s="51" t="str">
        <f>_xll.ohRangeRetrieveError(AN17)</f>
        <v/>
      </c>
      <c r="AP17" s="43"/>
    </row>
    <row r="18" spans="1:42" x14ac:dyDescent="0.2">
      <c r="A18" s="122"/>
      <c r="B18" s="83">
        <v>12</v>
      </c>
      <c r="C18" s="121" t="b">
        <v>0</v>
      </c>
      <c r="D18" s="120" t="str">
        <v>H5</v>
      </c>
      <c r="E18" s="119" t="str">
        <f t="shared" si="0"/>
        <v>EURFUT3MH5_Quote</v>
      </c>
      <c r="F18" s="118" t="str">
        <f>_xll.qlSimpleQuote(E18,,PriceTickValue,Permanent,Trigger,ObjectOverwrite)</f>
        <v>EURFUT3MH5_Quote#0001</v>
      </c>
      <c r="G18" s="81" t="str">
        <f>_xll.ohRangeRetrieveError(F18)</f>
        <v/>
      </c>
      <c r="H18" s="117"/>
      <c r="J18" s="286"/>
      <c r="K18" s="292">
        <v>12</v>
      </c>
      <c r="L18" s="291" t="b">
        <v>0</v>
      </c>
      <c r="M18" s="222" t="str">
        <v>H5</v>
      </c>
      <c r="N18" s="290">
        <v>42081</v>
      </c>
      <c r="O18" s="222" t="str">
        <v>FEIH5</v>
      </c>
      <c r="P18" s="289">
        <v>42079</v>
      </c>
      <c r="Q18" s="222">
        <v>99.69</v>
      </c>
      <c r="R18" s="222">
        <v>99.694999999999993</v>
      </c>
      <c r="S18" s="222">
        <v>99.69</v>
      </c>
      <c r="T18" s="222">
        <v>99.674999999999997</v>
      </c>
      <c r="U18" s="225">
        <f>_xll.qlMidSafe($Q18,$R18)</f>
        <v>99.692499999999995</v>
      </c>
      <c r="V18" s="216"/>
      <c r="W18" s="288">
        <v>99.662499999999994</v>
      </c>
      <c r="X18" s="216"/>
      <c r="Y18" s="287">
        <v>99.692499999999995</v>
      </c>
      <c r="Z18" s="225" t="e">
        <f>_xll.qlSimpleQuoteSetValue(F18,Y18,Trigger)</f>
        <v>#N/A</v>
      </c>
      <c r="AA18" s="43"/>
      <c r="AB18" s="17"/>
      <c r="AC18" s="17"/>
      <c r="AD18" s="17"/>
      <c r="AE18" s="17"/>
      <c r="AF18" s="253">
        <f t="shared" si="1"/>
        <v>4.9999999999954527E-5</v>
      </c>
      <c r="AH18" s="122"/>
      <c r="AI18" s="83">
        <v>12</v>
      </c>
      <c r="AJ18" s="120" t="b">
        <v>0</v>
      </c>
      <c r="AK18" s="120" t="str">
        <v>H5</v>
      </c>
      <c r="AL18" s="211" t="str">
        <f t="shared" si="2"/>
        <v>EURFUT3MH5_Quote</v>
      </c>
      <c r="AM18" s="212" t="str">
        <f t="shared" si="3"/>
        <v>EURFUT3MH5ConvAdj_Quote</v>
      </c>
      <c r="AN18" s="211" t="str">
        <f>_xll.qlFuturesConvAdjustmentQuote($AM18,IborIndex,$AK18,$AL18,Volatility,MeanReversion,Permanent,Trigger,ObjectOverwrite)</f>
        <v>EURFUT3MH5ConvAdj_Quote#0001</v>
      </c>
      <c r="AO18" s="51" t="str">
        <f>_xll.ohRangeRetrieveError(AN18)</f>
        <v/>
      </c>
      <c r="AP18" s="43"/>
    </row>
    <row r="19" spans="1:42" x14ac:dyDescent="0.2">
      <c r="A19" s="122"/>
      <c r="B19" s="83">
        <v>13</v>
      </c>
      <c r="C19" s="121" t="b">
        <v>1</v>
      </c>
      <c r="D19" s="120" t="str">
        <v>M5</v>
      </c>
      <c r="E19" s="119" t="str">
        <f t="shared" si="0"/>
        <v>EURFUT3MM5_Quote</v>
      </c>
      <c r="F19" s="118" t="str">
        <f>_xll.qlSimpleQuote(E19,,PriceTickValue,Permanent,Trigger,ObjectOverwrite)</f>
        <v>EURFUT3MM5_Quote#0001</v>
      </c>
      <c r="G19" s="81" t="str">
        <f>_xll.ohRangeRetrieveError(F19)</f>
        <v/>
      </c>
      <c r="H19" s="117"/>
      <c r="J19" s="286"/>
      <c r="K19" s="292">
        <v>13</v>
      </c>
      <c r="L19" s="291" t="b">
        <v>1</v>
      </c>
      <c r="M19" s="222" t="str">
        <v>M5</v>
      </c>
      <c r="N19" s="290">
        <v>42172</v>
      </c>
      <c r="O19" s="222" t="str">
        <v>FEIM5</v>
      </c>
      <c r="P19" s="289">
        <v>42170</v>
      </c>
      <c r="Q19" s="222">
        <v>99.655000000000001</v>
      </c>
      <c r="R19" s="222">
        <v>99.66</v>
      </c>
      <c r="S19" s="222">
        <v>99.66</v>
      </c>
      <c r="T19" s="222">
        <v>99.64</v>
      </c>
      <c r="U19" s="225">
        <f>_xll.qlMidSafe($Q19,$R19)</f>
        <v>99.657499999999999</v>
      </c>
      <c r="V19" s="216"/>
      <c r="W19" s="288">
        <v>99.617500000000007</v>
      </c>
      <c r="X19" s="216"/>
      <c r="Y19" s="287">
        <v>99.657499999999999</v>
      </c>
      <c r="Z19" s="225" t="e">
        <f>_xll.qlSimpleQuoteSetValue(F19,Y19,Trigger)</f>
        <v>#N/A</v>
      </c>
      <c r="AA19" s="43"/>
      <c r="AB19" s="17"/>
      <c r="AC19" s="17"/>
      <c r="AD19" s="17"/>
      <c r="AE19" s="17"/>
      <c r="AF19" s="253">
        <f t="shared" si="1"/>
        <v>4.9999999999954527E-5</v>
      </c>
      <c r="AH19" s="122"/>
      <c r="AI19" s="83">
        <v>13</v>
      </c>
      <c r="AJ19" s="120" t="b">
        <v>0</v>
      </c>
      <c r="AK19" s="120" t="str">
        <v>M5</v>
      </c>
      <c r="AL19" s="211" t="str">
        <f t="shared" si="2"/>
        <v>EURFUT3MM5_Quote</v>
      </c>
      <c r="AM19" s="212" t="str">
        <f t="shared" si="3"/>
        <v>EURFUT3MM5ConvAdj_Quote</v>
      </c>
      <c r="AN19" s="211" t="str">
        <f>_xll.qlFuturesConvAdjustmentQuote($AM19,IborIndex,$AK19,$AL19,Volatility,MeanReversion,Permanent,Trigger,ObjectOverwrite)</f>
        <v>EURFUT3MM5ConvAdj_Quote#0001</v>
      </c>
      <c r="AO19" s="51" t="str">
        <f>_xll.ohRangeRetrieveError(AN19)</f>
        <v/>
      </c>
      <c r="AP19" s="43"/>
    </row>
    <row r="20" spans="1:42" x14ac:dyDescent="0.2">
      <c r="A20" s="122"/>
      <c r="B20" s="83">
        <v>14</v>
      </c>
      <c r="C20" s="121" t="b">
        <v>1</v>
      </c>
      <c r="D20" s="120" t="str">
        <v>U5</v>
      </c>
      <c r="E20" s="119" t="str">
        <f t="shared" si="0"/>
        <v>EURFUT3MU5_Quote</v>
      </c>
      <c r="F20" s="118" t="str">
        <f>_xll.qlSimpleQuote(E20,,PriceTickValue,Permanent,Trigger,ObjectOverwrite)</f>
        <v>EURFUT3MU5_Quote#0001</v>
      </c>
      <c r="G20" s="81" t="str">
        <f>_xll.ohRangeRetrieveError(F20)</f>
        <v/>
      </c>
      <c r="H20" s="117"/>
      <c r="J20" s="286"/>
      <c r="K20" s="292">
        <v>14</v>
      </c>
      <c r="L20" s="291" t="b">
        <v>1</v>
      </c>
      <c r="M20" s="222" t="str">
        <v>U5</v>
      </c>
      <c r="N20" s="290">
        <v>42263</v>
      </c>
      <c r="O20" s="222" t="str">
        <v>FEIU5</v>
      </c>
      <c r="P20" s="289">
        <v>42261</v>
      </c>
      <c r="Q20" s="222">
        <v>99.61</v>
      </c>
      <c r="R20" s="222">
        <v>99.614999999999995</v>
      </c>
      <c r="S20" s="222">
        <v>99.61</v>
      </c>
      <c r="T20" s="222">
        <v>99.584999999999994</v>
      </c>
      <c r="U20" s="225">
        <f>_xll.qlMidSafe($Q20,$R20)</f>
        <v>99.612499999999997</v>
      </c>
      <c r="V20" s="216"/>
      <c r="W20" s="288">
        <v>99.5625</v>
      </c>
      <c r="X20" s="216"/>
      <c r="Y20" s="287">
        <v>99.612499999999997</v>
      </c>
      <c r="Z20" s="225" t="e">
        <f>_xll.qlSimpleQuoteSetValue(F20,Y20,Trigger)</f>
        <v>#N/A</v>
      </c>
      <c r="AA20" s="43"/>
      <c r="AB20" s="17"/>
      <c r="AC20" s="17"/>
      <c r="AD20" s="17"/>
      <c r="AE20" s="17"/>
      <c r="AF20" s="253">
        <f t="shared" si="1"/>
        <v>4.9999999999954527E-5</v>
      </c>
      <c r="AH20" s="122"/>
      <c r="AI20" s="83">
        <v>14</v>
      </c>
      <c r="AJ20" s="120" t="b">
        <v>0</v>
      </c>
      <c r="AK20" s="120" t="str">
        <v>U5</v>
      </c>
      <c r="AL20" s="211" t="str">
        <f t="shared" si="2"/>
        <v>EURFUT3MU5_Quote</v>
      </c>
      <c r="AM20" s="212" t="str">
        <f t="shared" si="3"/>
        <v>EURFUT3MU5ConvAdj_Quote</v>
      </c>
      <c r="AN20" s="211" t="str">
        <f>_xll.qlFuturesConvAdjustmentQuote($AM20,IborIndex,$AK20,$AL20,Volatility,MeanReversion,Permanent,Trigger,ObjectOverwrite)</f>
        <v>EURFUT3MU5ConvAdj_Quote#0001</v>
      </c>
      <c r="AO20" s="51" t="str">
        <f>_xll.ohRangeRetrieveError(AN20)</f>
        <v/>
      </c>
      <c r="AP20" s="43"/>
    </row>
    <row r="21" spans="1:42" x14ac:dyDescent="0.2">
      <c r="A21" s="122"/>
      <c r="B21" s="83">
        <v>15</v>
      </c>
      <c r="C21" s="121" t="b">
        <v>1</v>
      </c>
      <c r="D21" s="120" t="str">
        <v>Z5</v>
      </c>
      <c r="E21" s="119" t="str">
        <f t="shared" si="0"/>
        <v>EURFUT3MZ5_Quote</v>
      </c>
      <c r="F21" s="118" t="str">
        <f>_xll.qlSimpleQuote(E21,,PriceTickValue,Permanent,Trigger,ObjectOverwrite)</f>
        <v>EURFUT3MZ5_Quote#0001</v>
      </c>
      <c r="G21" s="81" t="str">
        <f>_xll.ohRangeRetrieveError(F21)</f>
        <v/>
      </c>
      <c r="H21" s="117"/>
      <c r="J21" s="286"/>
      <c r="K21" s="292">
        <v>15</v>
      </c>
      <c r="L21" s="291" t="b">
        <v>1</v>
      </c>
      <c r="M21" s="222" t="str">
        <v>Z5</v>
      </c>
      <c r="N21" s="290">
        <v>42354</v>
      </c>
      <c r="O21" s="222" t="str">
        <v>FEIZ5</v>
      </c>
      <c r="P21" s="289">
        <v>42352</v>
      </c>
      <c r="Q21" s="222">
        <v>99.545000000000002</v>
      </c>
      <c r="R21" s="222">
        <v>99.55</v>
      </c>
      <c r="S21" s="222">
        <v>99.55</v>
      </c>
      <c r="T21" s="222">
        <v>99.515000000000001</v>
      </c>
      <c r="U21" s="225">
        <f>_xll.qlMidSafe($Q21,$R21)</f>
        <v>99.547499999999999</v>
      </c>
      <c r="V21" s="216"/>
      <c r="W21" s="288">
        <v>99.492500000000007</v>
      </c>
      <c r="X21" s="216"/>
      <c r="Y21" s="287">
        <v>99.547499999999999</v>
      </c>
      <c r="Z21" s="225" t="e">
        <f>_xll.qlSimpleQuoteSetValue(F21,Y21,Trigger)</f>
        <v>#N/A</v>
      </c>
      <c r="AA21" s="43"/>
      <c r="AB21" s="17"/>
      <c r="AC21" s="17"/>
      <c r="AD21" s="17"/>
      <c r="AE21" s="17"/>
      <c r="AF21" s="253">
        <f t="shared" si="1"/>
        <v>4.9999999999954527E-5</v>
      </c>
      <c r="AH21" s="122"/>
      <c r="AI21" s="83">
        <v>15</v>
      </c>
      <c r="AJ21" s="120" t="b">
        <v>0</v>
      </c>
      <c r="AK21" s="120" t="str">
        <v>Z5</v>
      </c>
      <c r="AL21" s="211" t="str">
        <f t="shared" si="2"/>
        <v>EURFUT3MZ5_Quote</v>
      </c>
      <c r="AM21" s="212" t="str">
        <f t="shared" si="3"/>
        <v>EURFUT3MZ5ConvAdj_Quote</v>
      </c>
      <c r="AN21" s="211" t="str">
        <f>_xll.qlFuturesConvAdjustmentQuote($AM21,IborIndex,$AK21,$AL21,Volatility,MeanReversion,Permanent,Trigger,ObjectOverwrite)</f>
        <v>EURFUT3MZ5ConvAdj_Quote#0001</v>
      </c>
      <c r="AO21" s="51" t="str">
        <f>_xll.ohRangeRetrieveError(AN21)</f>
        <v/>
      </c>
      <c r="AP21" s="43"/>
    </row>
    <row r="22" spans="1:42" x14ac:dyDescent="0.2">
      <c r="A22" s="122"/>
      <c r="B22" s="83">
        <v>16</v>
      </c>
      <c r="C22" s="121" t="b">
        <v>1</v>
      </c>
      <c r="D22" s="120" t="str">
        <v>H6</v>
      </c>
      <c r="E22" s="119" t="str">
        <f t="shared" si="0"/>
        <v>EURFUT3MH6_Quote</v>
      </c>
      <c r="F22" s="118" t="str">
        <f>_xll.qlSimpleQuote(E22,,PriceTickValue,Permanent,Trigger,ObjectOverwrite)</f>
        <v>EURFUT3MH6_Quote#0001</v>
      </c>
      <c r="G22" s="81" t="str">
        <f>_xll.ohRangeRetrieveError(F22)</f>
        <v/>
      </c>
      <c r="H22" s="117"/>
      <c r="J22" s="286"/>
      <c r="K22" s="292">
        <v>16</v>
      </c>
      <c r="L22" s="291" t="b">
        <v>1</v>
      </c>
      <c r="M22" s="222" t="str">
        <v>H6</v>
      </c>
      <c r="N22" s="290">
        <v>42445</v>
      </c>
      <c r="O22" s="222" t="str">
        <v>FEIH6</v>
      </c>
      <c r="P22" s="289">
        <v>42443</v>
      </c>
      <c r="Q22" s="222">
        <v>99.474999999999994</v>
      </c>
      <c r="R22" s="222">
        <v>99.48</v>
      </c>
      <c r="S22" s="222">
        <v>99.474999999999994</v>
      </c>
      <c r="T22" s="222">
        <v>99.44</v>
      </c>
      <c r="U22" s="225">
        <f>_xll.qlMidSafe($Q22,$R22)</f>
        <v>99.477499999999992</v>
      </c>
      <c r="V22" s="216"/>
      <c r="W22" s="288">
        <v>99.407499999999999</v>
      </c>
      <c r="X22" s="216"/>
      <c r="Y22" s="287">
        <v>99.477499999999992</v>
      </c>
      <c r="Z22" s="225" t="e">
        <f>_xll.qlSimpleQuoteSetValue(F22,Y22,Trigger)</f>
        <v>#N/A</v>
      </c>
      <c r="AA22" s="43"/>
      <c r="AB22" s="17"/>
      <c r="AC22" s="17"/>
      <c r="AD22" s="17"/>
      <c r="AE22" s="17"/>
      <c r="AF22" s="253">
        <f t="shared" si="1"/>
        <v>5.0000000000238744E-5</v>
      </c>
      <c r="AH22" s="122"/>
      <c r="AI22" s="83">
        <v>16</v>
      </c>
      <c r="AJ22" s="120" t="b">
        <v>0</v>
      </c>
      <c r="AK22" s="120" t="str">
        <v>H6</v>
      </c>
      <c r="AL22" s="211" t="str">
        <f t="shared" si="2"/>
        <v>EURFUT3MH6_Quote</v>
      </c>
      <c r="AM22" s="212" t="str">
        <f t="shared" si="3"/>
        <v>EURFUT3MH6ConvAdj_Quote</v>
      </c>
      <c r="AN22" s="211" t="str">
        <f>_xll.qlFuturesConvAdjustmentQuote($AM22,IborIndex,$AK22,$AL22,Volatility,MeanReversion,Permanent,Trigger,ObjectOverwrite)</f>
        <v>EURFUT3MH6ConvAdj_Quote#0001</v>
      </c>
      <c r="AO22" s="51" t="str">
        <f>_xll.ohRangeRetrieveError(AN22)</f>
        <v/>
      </c>
      <c r="AP22" s="43"/>
    </row>
    <row r="23" spans="1:42" x14ac:dyDescent="0.2">
      <c r="A23" s="122"/>
      <c r="B23" s="83">
        <v>17</v>
      </c>
      <c r="C23" s="121" t="b">
        <v>1</v>
      </c>
      <c r="D23" s="120" t="str">
        <v>M6</v>
      </c>
      <c r="E23" s="119" t="str">
        <f t="shared" si="0"/>
        <v>EURFUT3MM6_Quote</v>
      </c>
      <c r="F23" s="118" t="str">
        <f>_xll.qlSimpleQuote(E23,,PriceTickValue,Permanent,Trigger,ObjectOverwrite)</f>
        <v>EURFUT3MM6_Quote#0001</v>
      </c>
      <c r="G23" s="81" t="str">
        <f>_xll.ohRangeRetrieveError(F23)</f>
        <v/>
      </c>
      <c r="H23" s="117"/>
      <c r="J23" s="286"/>
      <c r="K23" s="292">
        <v>17</v>
      </c>
      <c r="L23" s="291" t="b">
        <v>1</v>
      </c>
      <c r="M23" s="222" t="str">
        <v>M6</v>
      </c>
      <c r="N23" s="290">
        <v>42536</v>
      </c>
      <c r="O23" s="222" t="str">
        <v>FEIM6</v>
      </c>
      <c r="P23" s="289">
        <v>42534</v>
      </c>
      <c r="Q23" s="222">
        <v>99.38</v>
      </c>
      <c r="R23" s="222">
        <v>99.385000000000005</v>
      </c>
      <c r="S23" s="222">
        <v>99.385000000000005</v>
      </c>
      <c r="T23" s="222">
        <v>99.344999999999999</v>
      </c>
      <c r="U23" s="225">
        <f>_xll.qlMidSafe($Q23,$R23)</f>
        <v>99.382499999999993</v>
      </c>
      <c r="V23" s="216"/>
      <c r="W23" s="288">
        <v>99.307500000000005</v>
      </c>
      <c r="X23" s="216"/>
      <c r="Y23" s="287">
        <v>99.382499999999993</v>
      </c>
      <c r="Z23" s="225" t="e">
        <f>_xll.qlSimpleQuoteSetValue(F23,Y23,Trigger)</f>
        <v>#N/A</v>
      </c>
      <c r="AA23" s="43"/>
      <c r="AB23" s="17"/>
      <c r="AC23" s="17"/>
      <c r="AD23" s="17"/>
      <c r="AE23" s="17"/>
      <c r="AF23" s="253">
        <f t="shared" si="1"/>
        <v>5.0000000000238744E-5</v>
      </c>
      <c r="AH23" s="122"/>
      <c r="AI23" s="83">
        <v>17</v>
      </c>
      <c r="AJ23" s="120" t="b">
        <v>0</v>
      </c>
      <c r="AK23" s="120" t="str">
        <v>M6</v>
      </c>
      <c r="AL23" s="211" t="str">
        <f t="shared" si="2"/>
        <v>EURFUT3MM6_Quote</v>
      </c>
      <c r="AM23" s="212" t="str">
        <f t="shared" si="3"/>
        <v>EURFUT3MM6ConvAdj_Quote</v>
      </c>
      <c r="AN23" s="211" t="str">
        <f>_xll.qlFuturesConvAdjustmentQuote($AM23,IborIndex,$AK23,$AL23,Volatility,MeanReversion,Permanent,Trigger,ObjectOverwrite)</f>
        <v>EURFUT3MM6ConvAdj_Quote#0001</v>
      </c>
      <c r="AO23" s="51" t="str">
        <f>_xll.ohRangeRetrieveError(AN23)</f>
        <v/>
      </c>
      <c r="AP23" s="43"/>
    </row>
    <row r="24" spans="1:42" x14ac:dyDescent="0.2">
      <c r="A24" s="122"/>
      <c r="B24" s="83">
        <v>18</v>
      </c>
      <c r="C24" s="121" t="b">
        <v>1</v>
      </c>
      <c r="D24" s="120" t="str">
        <v>U6</v>
      </c>
      <c r="E24" s="119" t="str">
        <f t="shared" si="0"/>
        <v>EURFUT3MU6_Quote</v>
      </c>
      <c r="F24" s="118" t="str">
        <f>_xll.qlSimpleQuote(E24,,PriceTickValue,Permanent,Trigger,ObjectOverwrite)</f>
        <v>EURFUT3MU6_Quote#0001</v>
      </c>
      <c r="G24" s="81" t="str">
        <f>_xll.ohRangeRetrieveError(F24)</f>
        <v/>
      </c>
      <c r="H24" s="117"/>
      <c r="J24" s="286"/>
      <c r="K24" s="292">
        <v>18</v>
      </c>
      <c r="L24" s="291" t="b">
        <v>1</v>
      </c>
      <c r="M24" s="222" t="str">
        <v>U6</v>
      </c>
      <c r="N24" s="290">
        <v>42634</v>
      </c>
      <c r="O24" s="222" t="str">
        <v>FEIU6</v>
      </c>
      <c r="P24" s="289">
        <v>42632</v>
      </c>
      <c r="Q24" s="222">
        <v>99.27</v>
      </c>
      <c r="R24" s="222">
        <v>99.275000000000006</v>
      </c>
      <c r="S24" s="222">
        <v>99.275000000000006</v>
      </c>
      <c r="T24" s="222">
        <v>99.23</v>
      </c>
      <c r="U24" s="225">
        <f>_xll.qlMidSafe($Q24,$R24)</f>
        <v>99.272500000000008</v>
      </c>
      <c r="V24" s="216"/>
      <c r="W24" s="288">
        <v>99.192499999999995</v>
      </c>
      <c r="X24" s="216"/>
      <c r="Y24" s="287">
        <v>99.272500000000008</v>
      </c>
      <c r="Z24" s="225" t="e">
        <f>_xll.qlSimpleQuoteSetValue(F24,Y24,Trigger)</f>
        <v>#N/A</v>
      </c>
      <c r="AA24" s="43"/>
      <c r="AB24" s="17"/>
      <c r="AC24" s="17"/>
      <c r="AD24" s="17"/>
      <c r="AE24" s="17"/>
      <c r="AF24" s="253">
        <f t="shared" si="1"/>
        <v>4.9999999999954527E-5</v>
      </c>
      <c r="AH24" s="122"/>
      <c r="AI24" s="83">
        <v>18</v>
      </c>
      <c r="AJ24" s="120" t="b">
        <v>0</v>
      </c>
      <c r="AK24" s="120" t="str">
        <v>U6</v>
      </c>
      <c r="AL24" s="211" t="str">
        <f t="shared" si="2"/>
        <v>EURFUT3MU6_Quote</v>
      </c>
      <c r="AM24" s="212" t="str">
        <f t="shared" si="3"/>
        <v>EURFUT3MU6ConvAdj_Quote</v>
      </c>
      <c r="AN24" s="211" t="str">
        <f>_xll.qlFuturesConvAdjustmentQuote($AM24,IborIndex,$AK24,$AL24,Volatility,MeanReversion,Permanent,Trigger,ObjectOverwrite)</f>
        <v>EURFUT3MU6ConvAdj_Quote#0001</v>
      </c>
      <c r="AO24" s="51" t="str">
        <f>_xll.ohRangeRetrieveError(AN24)</f>
        <v/>
      </c>
      <c r="AP24" s="43"/>
    </row>
    <row r="25" spans="1:42" x14ac:dyDescent="0.2">
      <c r="A25" s="122"/>
      <c r="B25" s="83">
        <v>19</v>
      </c>
      <c r="C25" s="121" t="b">
        <v>1</v>
      </c>
      <c r="D25" s="120" t="str">
        <v>Z6</v>
      </c>
      <c r="E25" s="119" t="str">
        <f t="shared" si="0"/>
        <v>EURFUT3MZ6_Quote</v>
      </c>
      <c r="F25" s="118" t="str">
        <f>_xll.qlSimpleQuote(E25,,PriceTickValue,Permanent,Trigger,ObjectOverwrite)</f>
        <v>EURFUT3MZ6_Quote#0001</v>
      </c>
      <c r="G25" s="81" t="str">
        <f>_xll.ohRangeRetrieveError(F25)</f>
        <v/>
      </c>
      <c r="H25" s="117"/>
      <c r="J25" s="286"/>
      <c r="K25" s="292">
        <v>19</v>
      </c>
      <c r="L25" s="291" t="b">
        <v>1</v>
      </c>
      <c r="M25" s="222" t="str">
        <v>Z6</v>
      </c>
      <c r="N25" s="290">
        <v>42725</v>
      </c>
      <c r="O25" s="222" t="str">
        <v>FEIZ6</v>
      </c>
      <c r="P25" s="289">
        <v>42723</v>
      </c>
      <c r="Q25" s="222">
        <v>99.16</v>
      </c>
      <c r="R25" s="222">
        <v>99.165000000000006</v>
      </c>
      <c r="S25" s="222">
        <v>99.165000000000006</v>
      </c>
      <c r="T25" s="222">
        <v>99.114999999999995</v>
      </c>
      <c r="U25" s="225">
        <f>_xll.qlMidSafe($Q25,$R25)</f>
        <v>99.162499999999994</v>
      </c>
      <c r="V25" s="216"/>
      <c r="W25" s="288">
        <v>99.077500000000001</v>
      </c>
      <c r="X25" s="216"/>
      <c r="Y25" s="287">
        <v>99.162499999999994</v>
      </c>
      <c r="Z25" s="225" t="e">
        <f>_xll.qlSimpleQuoteSetValue(F25,Y25,Trigger)</f>
        <v>#N/A</v>
      </c>
      <c r="AA25" s="43"/>
      <c r="AB25" s="17"/>
      <c r="AC25" s="17"/>
      <c r="AD25" s="17"/>
      <c r="AE25" s="17"/>
      <c r="AF25" s="253">
        <f t="shared" si="1"/>
        <v>5.0000000000238744E-5</v>
      </c>
      <c r="AH25" s="122"/>
      <c r="AI25" s="83">
        <v>19</v>
      </c>
      <c r="AJ25" s="120" t="b">
        <v>0</v>
      </c>
      <c r="AK25" s="120" t="str">
        <v>Z6</v>
      </c>
      <c r="AL25" s="211" t="str">
        <f t="shared" si="2"/>
        <v>EURFUT3MZ6_Quote</v>
      </c>
      <c r="AM25" s="212" t="str">
        <f t="shared" si="3"/>
        <v>EURFUT3MZ6ConvAdj_Quote</v>
      </c>
      <c r="AN25" s="211" t="str">
        <f>_xll.qlFuturesConvAdjustmentQuote($AM25,IborIndex,$AK25,$AL25,Volatility,MeanReversion,Permanent,Trigger,ObjectOverwrite)</f>
        <v>EURFUT3MZ6ConvAdj_Quote#0001</v>
      </c>
      <c r="AO25" s="51" t="str">
        <f>_xll.ohRangeRetrieveError(AN25)</f>
        <v/>
      </c>
      <c r="AP25" s="43"/>
    </row>
    <row r="26" spans="1:42" x14ac:dyDescent="0.2">
      <c r="A26" s="122"/>
      <c r="B26" s="83">
        <v>20</v>
      </c>
      <c r="C26" s="121" t="b">
        <v>1</v>
      </c>
      <c r="D26" s="120" t="str">
        <v>H7</v>
      </c>
      <c r="E26" s="119" t="str">
        <f t="shared" si="0"/>
        <v>EURFUT3MH7_Quote</v>
      </c>
      <c r="F26" s="118" t="str">
        <f>_xll.qlSimpleQuote(E26,,PriceTickValue,Permanent,Trigger,ObjectOverwrite)</f>
        <v>EURFUT3MH7_Quote#0001</v>
      </c>
      <c r="G26" s="81" t="str">
        <f>_xll.ohRangeRetrieveError(F26)</f>
        <v/>
      </c>
      <c r="H26" s="117"/>
      <c r="J26" s="286"/>
      <c r="K26" s="292">
        <v>20</v>
      </c>
      <c r="L26" s="291" t="b">
        <v>1</v>
      </c>
      <c r="M26" s="222" t="str">
        <v>H7</v>
      </c>
      <c r="N26" s="290">
        <v>42809</v>
      </c>
      <c r="O26" s="222" t="str">
        <v>FEIH7</v>
      </c>
      <c r="P26" s="289">
        <v>42807</v>
      </c>
      <c r="Q26" s="222">
        <v>99.05</v>
      </c>
      <c r="R26" s="222">
        <v>99.055000000000007</v>
      </c>
      <c r="S26" s="222">
        <v>99.05</v>
      </c>
      <c r="T26" s="222">
        <v>99.004999999999995</v>
      </c>
      <c r="U26" s="225">
        <f>_xll.qlMidSafe($Q26,$R26)</f>
        <v>99.052500000000009</v>
      </c>
      <c r="V26" s="216"/>
      <c r="W26" s="288">
        <v>98.962500000000006</v>
      </c>
      <c r="X26" s="216"/>
      <c r="Y26" s="287">
        <v>99.052500000000009</v>
      </c>
      <c r="Z26" s="225" t="e">
        <f>_xll.qlSimpleQuoteSetValue(F26,Y26,Trigger)</f>
        <v>#N/A</v>
      </c>
      <c r="AA26" s="43"/>
      <c r="AB26" s="17"/>
      <c r="AC26" s="17"/>
      <c r="AD26" s="17"/>
      <c r="AE26" s="17"/>
      <c r="AF26" s="253">
        <f t="shared" si="1"/>
        <v>4.9999999999954527E-5</v>
      </c>
      <c r="AH26" s="122"/>
      <c r="AI26" s="83">
        <v>20</v>
      </c>
      <c r="AJ26" s="120" t="b">
        <v>0</v>
      </c>
      <c r="AK26" s="120" t="str">
        <v>H7</v>
      </c>
      <c r="AL26" s="211" t="str">
        <f t="shared" si="2"/>
        <v>EURFUT3MH7_Quote</v>
      </c>
      <c r="AM26" s="212" t="str">
        <f t="shared" si="3"/>
        <v>EURFUT3MH7ConvAdj_Quote</v>
      </c>
      <c r="AN26" s="211" t="str">
        <f>_xll.qlFuturesConvAdjustmentQuote($AM26,IborIndex,$AK26,$AL26,Volatility,MeanReversion,Permanent,Trigger,ObjectOverwrite)</f>
        <v>EURFUT3MH7ConvAdj_Quote#0001</v>
      </c>
      <c r="AO26" s="51" t="str">
        <f>_xll.ohRangeRetrieveError(AN26)</f>
        <v/>
      </c>
      <c r="AP26" s="43"/>
    </row>
    <row r="27" spans="1:42" x14ac:dyDescent="0.2">
      <c r="A27" s="122"/>
      <c r="B27" s="83">
        <v>21</v>
      </c>
      <c r="C27" s="121" t="b">
        <v>1</v>
      </c>
      <c r="D27" s="120" t="str">
        <v>M7</v>
      </c>
      <c r="E27" s="119" t="str">
        <f t="shared" si="0"/>
        <v>EURFUT3MM7_Quote</v>
      </c>
      <c r="F27" s="118" t="str">
        <f>_xll.qlSimpleQuote(E27,,PriceTickValue,Permanent,Trigger,ObjectOverwrite)</f>
        <v>EURFUT3MM7_Quote#0001</v>
      </c>
      <c r="G27" s="81" t="str">
        <f>_xll.ohRangeRetrieveError(F27)</f>
        <v/>
      </c>
      <c r="H27" s="117"/>
      <c r="J27" s="286"/>
      <c r="K27" s="292">
        <v>21</v>
      </c>
      <c r="L27" s="291" t="b">
        <v>1</v>
      </c>
      <c r="M27" s="222" t="str">
        <v>M7</v>
      </c>
      <c r="N27" s="290">
        <v>42907</v>
      </c>
      <c r="O27" s="222" t="str">
        <v>FEIM7</v>
      </c>
      <c r="P27" s="289">
        <v>42905</v>
      </c>
      <c r="Q27" s="222">
        <v>98.924999999999997</v>
      </c>
      <c r="R27" s="222">
        <v>98.93</v>
      </c>
      <c r="S27" s="222">
        <v>98.935000000000002</v>
      </c>
      <c r="T27" s="222">
        <v>98.885000000000005</v>
      </c>
      <c r="U27" s="225">
        <f>_xll.qlMidSafe($Q27,$R27)</f>
        <v>98.927500000000009</v>
      </c>
      <c r="V27" s="216"/>
      <c r="W27" s="288">
        <v>98.842500000000001</v>
      </c>
      <c r="X27" s="216"/>
      <c r="Y27" s="287">
        <v>98.927500000000009</v>
      </c>
      <c r="Z27" s="225" t="e">
        <f>_xll.qlSimpleQuoteSetValue(F27,Y27,Trigger)</f>
        <v>#N/A</v>
      </c>
      <c r="AA27" s="43"/>
      <c r="AB27" s="17"/>
      <c r="AC27" s="17"/>
      <c r="AD27" s="17"/>
      <c r="AE27" s="17"/>
      <c r="AF27" s="253">
        <f t="shared" si="1"/>
        <v>4.9999999999954527E-5</v>
      </c>
      <c r="AH27" s="122"/>
      <c r="AI27" s="83">
        <v>21</v>
      </c>
      <c r="AJ27" s="120" t="b">
        <v>0</v>
      </c>
      <c r="AK27" s="120" t="str">
        <v>M7</v>
      </c>
      <c r="AL27" s="211" t="str">
        <f t="shared" si="2"/>
        <v>EURFUT3MM7_Quote</v>
      </c>
      <c r="AM27" s="212" t="str">
        <f t="shared" si="3"/>
        <v>EURFUT3MM7ConvAdj_Quote</v>
      </c>
      <c r="AN27" s="211" t="str">
        <f>_xll.qlFuturesConvAdjustmentQuote($AM27,IborIndex,$AK27,$AL27,Volatility,MeanReversion,Permanent,Trigger,ObjectOverwrite)</f>
        <v>EURFUT3MM7ConvAdj_Quote#0001</v>
      </c>
      <c r="AO27" s="51" t="str">
        <f>_xll.ohRangeRetrieveError(AN27)</f>
        <v/>
      </c>
      <c r="AP27" s="43"/>
    </row>
    <row r="28" spans="1:42" x14ac:dyDescent="0.2">
      <c r="A28" s="122"/>
      <c r="B28" s="83">
        <v>22</v>
      </c>
      <c r="C28" s="121" t="b">
        <v>1</v>
      </c>
      <c r="D28" s="120" t="str">
        <v>U7</v>
      </c>
      <c r="E28" s="119" t="str">
        <f t="shared" si="0"/>
        <v>EURFUT3MU7_Quote</v>
      </c>
      <c r="F28" s="118" t="str">
        <f>_xll.qlSimpleQuote(E28,,PriceTickValue,Permanent,Trigger,ObjectOverwrite)</f>
        <v>EURFUT3MU7_Quote#0001</v>
      </c>
      <c r="G28" s="81" t="str">
        <f>_xll.ohRangeRetrieveError(F28)</f>
        <v/>
      </c>
      <c r="H28" s="117"/>
      <c r="J28" s="286"/>
      <c r="K28" s="292">
        <v>22</v>
      </c>
      <c r="L28" s="291" t="b">
        <v>1</v>
      </c>
      <c r="M28" s="222" t="str">
        <v>U7</v>
      </c>
      <c r="N28" s="290">
        <v>42998</v>
      </c>
      <c r="O28" s="222" t="str">
        <v>FEIU7</v>
      </c>
      <c r="P28" s="289">
        <v>42996</v>
      </c>
      <c r="Q28" s="222">
        <v>98.805000000000007</v>
      </c>
      <c r="R28" s="222">
        <v>98.81</v>
      </c>
      <c r="S28" s="222">
        <v>98.81</v>
      </c>
      <c r="T28" s="222">
        <v>98.77</v>
      </c>
      <c r="U28" s="225">
        <f>_xll.qlMidSafe($Q28,$R28)</f>
        <v>98.807500000000005</v>
      </c>
      <c r="V28" s="216"/>
      <c r="W28" s="288">
        <v>98.722499999999997</v>
      </c>
      <c r="X28" s="216"/>
      <c r="Y28" s="287">
        <v>98.807500000000005</v>
      </c>
      <c r="Z28" s="225" t="e">
        <f>_xll.qlSimpleQuoteSetValue(F28,Y28,Trigger)</f>
        <v>#N/A</v>
      </c>
      <c r="AA28" s="43"/>
      <c r="AB28" s="17"/>
      <c r="AC28" s="17"/>
      <c r="AD28" s="17"/>
      <c r="AE28" s="17"/>
      <c r="AF28" s="253">
        <f t="shared" si="1"/>
        <v>4.9999999999954527E-5</v>
      </c>
      <c r="AH28" s="122"/>
      <c r="AI28" s="83">
        <v>22</v>
      </c>
      <c r="AJ28" s="120" t="b">
        <v>0</v>
      </c>
      <c r="AK28" s="120" t="str">
        <v>U7</v>
      </c>
      <c r="AL28" s="211" t="str">
        <f t="shared" si="2"/>
        <v>EURFUT3MU7_Quote</v>
      </c>
      <c r="AM28" s="212" t="str">
        <f t="shared" si="3"/>
        <v>EURFUT3MU7ConvAdj_Quote</v>
      </c>
      <c r="AN28" s="211" t="str">
        <f>_xll.qlFuturesConvAdjustmentQuote($AM28,IborIndex,$AK28,$AL28,Volatility,MeanReversion,Permanent,Trigger,ObjectOverwrite)</f>
        <v>EURFUT3MU7ConvAdj_Quote#0001</v>
      </c>
      <c r="AO28" s="51" t="str">
        <f>_xll.ohRangeRetrieveError(AN28)</f>
        <v/>
      </c>
      <c r="AP28" s="43"/>
    </row>
    <row r="29" spans="1:42" x14ac:dyDescent="0.2">
      <c r="A29" s="122"/>
      <c r="B29" s="83">
        <v>23</v>
      </c>
      <c r="C29" s="121" t="b">
        <v>1</v>
      </c>
      <c r="D29" s="120" t="str">
        <v>Z7</v>
      </c>
      <c r="E29" s="119" t="str">
        <f t="shared" si="0"/>
        <v>EURFUT3MZ7_Quote</v>
      </c>
      <c r="F29" s="118" t="str">
        <f>_xll.qlSimpleQuote(E29,,PriceTickValue,Permanent,Trigger,ObjectOverwrite)</f>
        <v>EURFUT3MZ7_Quote#0001</v>
      </c>
      <c r="G29" s="81" t="str">
        <f>_xll.ohRangeRetrieveError(F29)</f>
        <v/>
      </c>
      <c r="H29" s="117"/>
      <c r="J29" s="286"/>
      <c r="K29" s="292">
        <v>23</v>
      </c>
      <c r="L29" s="291" t="b">
        <v>1</v>
      </c>
      <c r="M29" s="222" t="str">
        <v>Z7</v>
      </c>
      <c r="N29" s="290">
        <v>43089</v>
      </c>
      <c r="O29" s="222" t="str">
        <v>FEIZ7</v>
      </c>
      <c r="P29" s="289">
        <v>43087</v>
      </c>
      <c r="Q29" s="222">
        <v>98.68</v>
      </c>
      <c r="R29" s="222">
        <v>98.69</v>
      </c>
      <c r="S29" s="222">
        <v>98.694999999999993</v>
      </c>
      <c r="T29" s="222">
        <v>98.65</v>
      </c>
      <c r="U29" s="225">
        <f>_xll.qlMidSafe($Q29,$R29)</f>
        <v>98.685000000000002</v>
      </c>
      <c r="V29" s="216"/>
      <c r="W29" s="288">
        <v>98.607500000000002</v>
      </c>
      <c r="X29" s="216"/>
      <c r="Y29" s="287">
        <v>98.685000000000002</v>
      </c>
      <c r="Z29" s="225" t="e">
        <f>_xll.qlSimpleQuoteSetValue(F29,Y29,Trigger)</f>
        <v>#N/A</v>
      </c>
      <c r="AA29" s="43"/>
      <c r="AB29" s="17"/>
      <c r="AC29" s="17"/>
      <c r="AD29" s="17"/>
      <c r="AE29" s="17"/>
      <c r="AF29" s="253">
        <f t="shared" si="1"/>
        <v>9.9999999999909054E-5</v>
      </c>
      <c r="AH29" s="122"/>
      <c r="AI29" s="83">
        <v>23</v>
      </c>
      <c r="AJ29" s="120" t="b">
        <v>0</v>
      </c>
      <c r="AK29" s="120" t="str">
        <v>Z7</v>
      </c>
      <c r="AL29" s="211" t="str">
        <f t="shared" si="2"/>
        <v>EURFUT3MZ7_Quote</v>
      </c>
      <c r="AM29" s="212" t="str">
        <f t="shared" si="3"/>
        <v>EURFUT3MZ7ConvAdj_Quote</v>
      </c>
      <c r="AN29" s="211" t="str">
        <f>_xll.qlFuturesConvAdjustmentQuote($AM29,IborIndex,$AK29,$AL29,Volatility,MeanReversion,Permanent,Trigger,ObjectOverwrite)</f>
        <v>EURFUT3MZ7ConvAdj_Quote#0001</v>
      </c>
      <c r="AO29" s="51" t="str">
        <f>_xll.ohRangeRetrieveError(AN29)</f>
        <v/>
      </c>
      <c r="AP29" s="43"/>
    </row>
    <row r="30" spans="1:42" x14ac:dyDescent="0.2">
      <c r="A30" s="122"/>
      <c r="B30" s="83">
        <v>24</v>
      </c>
      <c r="C30" s="121" t="b">
        <v>1</v>
      </c>
      <c r="D30" s="120" t="str">
        <v>H8</v>
      </c>
      <c r="E30" s="119" t="str">
        <f t="shared" si="0"/>
        <v>EURFUT3MH8_Quote</v>
      </c>
      <c r="F30" s="118" t="str">
        <f>_xll.qlSimpleQuote(E30,,PriceTickValue,Permanent,Trigger,ObjectOverwrite)</f>
        <v>EURFUT3MH8_Quote#0001</v>
      </c>
      <c r="G30" s="81" t="str">
        <f>_xll.ohRangeRetrieveError(F30)</f>
        <v/>
      </c>
      <c r="H30" s="117"/>
      <c r="J30" s="286"/>
      <c r="K30" s="292">
        <v>24</v>
      </c>
      <c r="L30" s="291" t="b">
        <v>1</v>
      </c>
      <c r="M30" s="222" t="str">
        <v>H8</v>
      </c>
      <c r="N30" s="290">
        <v>43180</v>
      </c>
      <c r="O30" s="222" t="str">
        <v>FEIH8</v>
      </c>
      <c r="P30" s="289">
        <v>43178</v>
      </c>
      <c r="Q30" s="222">
        <v>98.564999999999998</v>
      </c>
      <c r="R30" s="222">
        <v>98.58</v>
      </c>
      <c r="S30" s="222">
        <v>98.584999999999994</v>
      </c>
      <c r="T30" s="222">
        <v>98.54</v>
      </c>
      <c r="U30" s="225">
        <f>_xll.qlMidSafe($Q30,$R30)</f>
        <v>98.572499999999991</v>
      </c>
      <c r="V30" s="216"/>
      <c r="W30" s="288">
        <v>98.497500000000002</v>
      </c>
      <c r="X30" s="216"/>
      <c r="Y30" s="287">
        <v>98.572499999999991</v>
      </c>
      <c r="Z30" s="225" t="e">
        <f>_xll.qlSimpleQuoteSetValue(F30,Y30,Trigger)</f>
        <v>#N/A</v>
      </c>
      <c r="AA30" s="43"/>
      <c r="AB30" s="17"/>
      <c r="AC30" s="17"/>
      <c r="AD30" s="17"/>
      <c r="AE30" s="17"/>
      <c r="AF30" s="253">
        <f t="shared" si="1"/>
        <v>1.5000000000014779E-4</v>
      </c>
      <c r="AH30" s="122"/>
      <c r="AI30" s="83">
        <v>24</v>
      </c>
      <c r="AJ30" s="120" t="b">
        <v>0</v>
      </c>
      <c r="AK30" s="120" t="str">
        <v>H8</v>
      </c>
      <c r="AL30" s="211" t="str">
        <f t="shared" si="2"/>
        <v>EURFUT3MH8_Quote</v>
      </c>
      <c r="AM30" s="212" t="str">
        <f t="shared" si="3"/>
        <v>EURFUT3MH8ConvAdj_Quote</v>
      </c>
      <c r="AN30" s="211" t="str">
        <f>_xll.qlFuturesConvAdjustmentQuote($AM30,IborIndex,$AK30,$AL30,Volatility,MeanReversion,Permanent,Trigger,ObjectOverwrite)</f>
        <v>EURFUT3MH8ConvAdj_Quote#0001</v>
      </c>
      <c r="AO30" s="51" t="str">
        <f>_xll.ohRangeRetrieveError(AN30)</f>
        <v/>
      </c>
      <c r="AP30" s="43"/>
    </row>
    <row r="31" spans="1:42" x14ac:dyDescent="0.2">
      <c r="A31" s="122"/>
      <c r="B31" s="83">
        <v>25</v>
      </c>
      <c r="C31" s="121" t="b">
        <v>1</v>
      </c>
      <c r="D31" s="120" t="str">
        <v>M8</v>
      </c>
      <c r="E31" s="119" t="str">
        <f t="shared" si="0"/>
        <v>EURFUT3MM8_Quote</v>
      </c>
      <c r="F31" s="118" t="str">
        <f>_xll.qlSimpleQuote(E31,,PriceTickValue,Permanent,Trigger,ObjectOverwrite)</f>
        <v>EURFUT3MM8_Quote#0001</v>
      </c>
      <c r="G31" s="81" t="str">
        <f>_xll.ohRangeRetrieveError(F31)</f>
        <v/>
      </c>
      <c r="H31" s="117"/>
      <c r="J31" s="286"/>
      <c r="K31" s="292">
        <v>25</v>
      </c>
      <c r="L31" s="291" t="b">
        <v>1</v>
      </c>
      <c r="M31" s="222" t="str">
        <v>M8</v>
      </c>
      <c r="N31" s="290">
        <v>43271</v>
      </c>
      <c r="O31" s="222" t="str">
        <v>FEIM8</v>
      </c>
      <c r="P31" s="289">
        <v>43269</v>
      </c>
      <c r="Q31" s="222">
        <v>98.46</v>
      </c>
      <c r="R31" s="222">
        <v>98.47</v>
      </c>
      <c r="S31" s="222">
        <v>98.48</v>
      </c>
      <c r="T31" s="222">
        <v>98.435000000000002</v>
      </c>
      <c r="U31" s="225">
        <f>_xll.qlMidSafe($Q31,$R31)</f>
        <v>98.465000000000003</v>
      </c>
      <c r="V31" s="216"/>
      <c r="W31" s="288">
        <v>98.39500000000001</v>
      </c>
      <c r="X31" s="216"/>
      <c r="Y31" s="287">
        <v>98.465000000000003</v>
      </c>
      <c r="Z31" s="225" t="e">
        <f>_xll.qlSimpleQuoteSetValue(F31,Y31,Trigger)</f>
        <v>#N/A</v>
      </c>
      <c r="AA31" s="43"/>
      <c r="AB31" s="17"/>
      <c r="AC31" s="17"/>
      <c r="AD31" s="17"/>
      <c r="AE31" s="17"/>
      <c r="AF31" s="253">
        <f t="shared" si="1"/>
        <v>9.9999999999909054E-5</v>
      </c>
      <c r="AH31" s="122"/>
      <c r="AI31" s="83">
        <v>25</v>
      </c>
      <c r="AJ31" s="120" t="b">
        <v>0</v>
      </c>
      <c r="AK31" s="120" t="str">
        <v>M8</v>
      </c>
      <c r="AL31" s="211" t="str">
        <f t="shared" si="2"/>
        <v>EURFUT3MM8_Quote</v>
      </c>
      <c r="AM31" s="212" t="str">
        <f t="shared" si="3"/>
        <v>EURFUT3MM8ConvAdj_Quote</v>
      </c>
      <c r="AN31" s="211" t="str">
        <f>_xll.qlFuturesConvAdjustmentQuote($AM31,IborIndex,$AK31,$AL31,Volatility,MeanReversion,Permanent,Trigger,ObjectOverwrite)</f>
        <v>EURFUT3MM8ConvAdj_Quote#0001</v>
      </c>
      <c r="AO31" s="51" t="str">
        <f>_xll.ohRangeRetrieveError(AN31)</f>
        <v/>
      </c>
      <c r="AP31" s="43"/>
    </row>
    <row r="32" spans="1:42" x14ac:dyDescent="0.2">
      <c r="A32" s="122"/>
      <c r="B32" s="83">
        <v>26</v>
      </c>
      <c r="C32" s="121" t="b">
        <v>1</v>
      </c>
      <c r="D32" s="120" t="str">
        <v>U8</v>
      </c>
      <c r="E32" s="119" t="str">
        <f t="shared" si="0"/>
        <v>EURFUT3MU8_Quote</v>
      </c>
      <c r="F32" s="118" t="str">
        <f>_xll.qlSimpleQuote(E32,,PriceTickValue,Permanent,Trigger,ObjectOverwrite)</f>
        <v>EURFUT3MU8_Quote#0001</v>
      </c>
      <c r="G32" s="81" t="str">
        <f>_xll.ohRangeRetrieveError(F32)</f>
        <v/>
      </c>
      <c r="H32" s="117"/>
      <c r="J32" s="286"/>
      <c r="K32" s="292">
        <v>26</v>
      </c>
      <c r="L32" s="291" t="b">
        <v>1</v>
      </c>
      <c r="M32" s="222" t="str">
        <v>U8</v>
      </c>
      <c r="N32" s="290">
        <v>43362</v>
      </c>
      <c r="O32" s="222" t="str">
        <v>FEIU8</v>
      </c>
      <c r="P32" s="289">
        <v>43360</v>
      </c>
      <c r="Q32" s="222">
        <v>98.35</v>
      </c>
      <c r="R32" s="222">
        <v>98.37</v>
      </c>
      <c r="S32" s="222">
        <v>98.375</v>
      </c>
      <c r="T32" s="222">
        <v>98.33</v>
      </c>
      <c r="U32" s="225">
        <f>_xll.qlMidSafe($Q32,$R32)</f>
        <v>98.36</v>
      </c>
      <c r="V32" s="216"/>
      <c r="W32" s="288">
        <v>98.287499999999994</v>
      </c>
      <c r="X32" s="216"/>
      <c r="Y32" s="287">
        <v>98.36</v>
      </c>
      <c r="Z32" s="225" t="e">
        <f>_xll.qlSimpleQuoteSetValue(F32,Y32,Trigger)</f>
        <v>#N/A</v>
      </c>
      <c r="AA32" s="43"/>
      <c r="AB32" s="17"/>
      <c r="AC32" s="17"/>
      <c r="AD32" s="17"/>
      <c r="AE32" s="17"/>
      <c r="AF32" s="253">
        <f t="shared" si="1"/>
        <v>2.0000000000010233E-4</v>
      </c>
      <c r="AH32" s="122"/>
      <c r="AI32" s="83">
        <v>26</v>
      </c>
      <c r="AJ32" s="120" t="b">
        <v>0</v>
      </c>
      <c r="AK32" s="120" t="str">
        <v>U8</v>
      </c>
      <c r="AL32" s="211" t="str">
        <f t="shared" si="2"/>
        <v>EURFUT3MU8_Quote</v>
      </c>
      <c r="AM32" s="212" t="str">
        <f t="shared" si="3"/>
        <v>EURFUT3MU8ConvAdj_Quote</v>
      </c>
      <c r="AN32" s="211" t="str">
        <f>_xll.qlFuturesConvAdjustmentQuote($AM32,IborIndex,$AK32,$AL32,Volatility,MeanReversion,Permanent,Trigger,ObjectOverwrite)</f>
        <v>EURFUT3MU8ConvAdj_Quote#0001</v>
      </c>
      <c r="AO32" s="51" t="str">
        <f>_xll.ohRangeRetrieveError(AN32)</f>
        <v/>
      </c>
      <c r="AP32" s="43"/>
    </row>
    <row r="33" spans="1:42" x14ac:dyDescent="0.2">
      <c r="A33" s="122"/>
      <c r="B33" s="83">
        <v>27</v>
      </c>
      <c r="C33" s="121" t="b">
        <v>1</v>
      </c>
      <c r="D33" s="120" t="str">
        <v>Z8</v>
      </c>
      <c r="E33" s="119" t="str">
        <f t="shared" si="0"/>
        <v>EURFUT3MZ8_Quote</v>
      </c>
      <c r="F33" s="118" t="str">
        <f>_xll.qlSimpleQuote(E33,,PriceTickValue,Permanent,Trigger,ObjectOverwrite)</f>
        <v>EURFUT3MZ8_Quote#0001</v>
      </c>
      <c r="G33" s="81" t="str">
        <f>_xll.ohRangeRetrieveError(F33)</f>
        <v/>
      </c>
      <c r="H33" s="117"/>
      <c r="J33" s="286"/>
      <c r="K33" s="292">
        <v>27</v>
      </c>
      <c r="L33" s="291" t="b">
        <v>1</v>
      </c>
      <c r="M33" s="222" t="str">
        <v>Z8</v>
      </c>
      <c r="N33" s="290">
        <v>43453</v>
      </c>
      <c r="O33" s="222" t="str">
        <v>FEIZ8</v>
      </c>
      <c r="P33" s="289">
        <v>43451</v>
      </c>
      <c r="Q33" s="222">
        <v>98.24</v>
      </c>
      <c r="R33" s="222">
        <v>98.265000000000001</v>
      </c>
      <c r="S33" s="222">
        <v>98.265000000000001</v>
      </c>
      <c r="T33" s="222">
        <v>98.22</v>
      </c>
      <c r="U33" s="225">
        <f>_xll.qlMidSafe($Q33,$R33)</f>
        <v>98.252499999999998</v>
      </c>
      <c r="V33" s="216"/>
      <c r="W33" s="288">
        <v>98.175000000000011</v>
      </c>
      <c r="X33" s="216"/>
      <c r="Y33" s="287">
        <v>98.252499999999998</v>
      </c>
      <c r="Z33" s="225" t="e">
        <f>_xll.qlSimpleQuoteSetValue(F33,Y33,Trigger)</f>
        <v>#N/A</v>
      </c>
      <c r="AA33" s="43"/>
      <c r="AB33" s="17"/>
      <c r="AC33" s="17"/>
      <c r="AD33" s="17"/>
      <c r="AE33" s="17"/>
      <c r="AF33" s="253">
        <f t="shared" si="1"/>
        <v>2.5000000000005682E-4</v>
      </c>
      <c r="AH33" s="122"/>
      <c r="AI33" s="83">
        <v>27</v>
      </c>
      <c r="AJ33" s="120" t="b">
        <v>0</v>
      </c>
      <c r="AK33" s="120" t="str">
        <v>Z8</v>
      </c>
      <c r="AL33" s="211" t="str">
        <f t="shared" si="2"/>
        <v>EURFUT3MZ8_Quote</v>
      </c>
      <c r="AM33" s="212" t="str">
        <f t="shared" si="3"/>
        <v>EURFUT3MZ8ConvAdj_Quote</v>
      </c>
      <c r="AN33" s="211" t="str">
        <f>_xll.qlFuturesConvAdjustmentQuote($AM33,IborIndex,$AK33,$AL33,Volatility,MeanReversion,Permanent,Trigger,ObjectOverwrite)</f>
        <v>EURFUT3MZ8ConvAdj_Quote#0001</v>
      </c>
      <c r="AO33" s="51" t="str">
        <f>_xll.ohRangeRetrieveError(AN33)</f>
        <v/>
      </c>
      <c r="AP33" s="43"/>
    </row>
    <row r="34" spans="1:42" x14ac:dyDescent="0.2">
      <c r="A34" s="122"/>
      <c r="B34" s="83">
        <v>28</v>
      </c>
      <c r="C34" s="121" t="b">
        <v>1</v>
      </c>
      <c r="D34" s="120" t="str">
        <v>H9</v>
      </c>
      <c r="E34" s="119" t="str">
        <f t="shared" si="0"/>
        <v>EURFUT3MH9_Quote</v>
      </c>
      <c r="F34" s="118" t="str">
        <f>_xll.qlSimpleQuote(E34,,PriceTickValue,Permanent,Trigger,ObjectOverwrite)</f>
        <v>EURFUT3MH9_Quote#0001</v>
      </c>
      <c r="G34" s="81" t="str">
        <f>_xll.ohRangeRetrieveError(F34)</f>
        <v/>
      </c>
      <c r="H34" s="117"/>
      <c r="J34" s="286"/>
      <c r="K34" s="292">
        <v>28</v>
      </c>
      <c r="L34" s="291" t="b">
        <v>1</v>
      </c>
      <c r="M34" s="222" t="str">
        <v>H9</v>
      </c>
      <c r="N34" s="290">
        <v>43544</v>
      </c>
      <c r="O34" s="222" t="str">
        <v>FEIH9</v>
      </c>
      <c r="P34" s="289">
        <v>43542</v>
      </c>
      <c r="Q34" s="222">
        <v>98.14</v>
      </c>
      <c r="R34" s="222">
        <v>98.165000000000006</v>
      </c>
      <c r="S34" s="222">
        <v>98.11</v>
      </c>
      <c r="T34" s="222">
        <v>98.125</v>
      </c>
      <c r="U34" s="225">
        <f>_xll.qlMidSafe($Q34,$R34)</f>
        <v>98.152500000000003</v>
      </c>
      <c r="V34" s="216"/>
      <c r="W34" s="288">
        <v>98.075000000000003</v>
      </c>
      <c r="X34" s="216"/>
      <c r="Y34" s="287">
        <v>98.152500000000003</v>
      </c>
      <c r="Z34" s="225" t="e">
        <f>_xll.qlSimpleQuoteSetValue(F34,Y34,Trigger)</f>
        <v>#N/A</v>
      </c>
      <c r="AA34" s="43"/>
      <c r="AB34" s="17"/>
      <c r="AC34" s="17"/>
      <c r="AD34" s="17"/>
      <c r="AE34" s="17"/>
      <c r="AF34" s="253">
        <f t="shared" si="1"/>
        <v>2.5000000000005682E-4</v>
      </c>
      <c r="AH34" s="122"/>
      <c r="AI34" s="83">
        <v>28</v>
      </c>
      <c r="AJ34" s="120" t="b">
        <v>0</v>
      </c>
      <c r="AK34" s="120" t="str">
        <v>H9</v>
      </c>
      <c r="AL34" s="211" t="str">
        <f t="shared" si="2"/>
        <v>EURFUT3MH9_Quote</v>
      </c>
      <c r="AM34" s="212" t="str">
        <f t="shared" si="3"/>
        <v>EURFUT3MH9ConvAdj_Quote</v>
      </c>
      <c r="AN34" s="211" t="str">
        <f>_xll.qlFuturesConvAdjustmentQuote($AM34,IborIndex,$AK34,$AL34,Volatility,MeanReversion,Permanent,Trigger,ObjectOverwrite)</f>
        <v>EURFUT3MH9ConvAdj_Quote#0001</v>
      </c>
      <c r="AO34" s="51" t="str">
        <f>_xll.ohRangeRetrieveError(AN34)</f>
        <v/>
      </c>
      <c r="AP34" s="43"/>
    </row>
    <row r="35" spans="1:42" x14ac:dyDescent="0.2">
      <c r="A35" s="122"/>
      <c r="B35" s="83">
        <v>29</v>
      </c>
      <c r="C35" s="121" t="b">
        <v>1</v>
      </c>
      <c r="D35" s="120" t="str">
        <v>M9</v>
      </c>
      <c r="E35" s="119" t="str">
        <f t="shared" si="0"/>
        <v>EURFUT3MM9_Quote</v>
      </c>
      <c r="F35" s="118" t="str">
        <f>_xll.qlSimpleQuote(E35,,PriceTickValue,Permanent,Trigger,ObjectOverwrite)</f>
        <v>EURFUT3MM9_Quote#0001</v>
      </c>
      <c r="G35" s="81" t="str">
        <f>_xll.ohRangeRetrieveError(F35)</f>
        <v/>
      </c>
      <c r="H35" s="117"/>
      <c r="J35" s="286"/>
      <c r="K35" s="292">
        <v>29</v>
      </c>
      <c r="L35" s="291" t="b">
        <v>1</v>
      </c>
      <c r="M35" s="222" t="str">
        <v>M9</v>
      </c>
      <c r="N35" s="290">
        <v>43635</v>
      </c>
      <c r="O35" s="222" t="str">
        <v>FEIM9</v>
      </c>
      <c r="P35" s="289">
        <v>43633</v>
      </c>
      <c r="Q35" s="222">
        <v>98.03</v>
      </c>
      <c r="R35" s="222">
        <v>98.064999999999998</v>
      </c>
      <c r="S35" s="222">
        <v>98.004999999999995</v>
      </c>
      <c r="T35" s="222">
        <v>98.015000000000001</v>
      </c>
      <c r="U35" s="225">
        <f>_xll.qlMidSafe($Q35,$R35)</f>
        <v>98.047499999999999</v>
      </c>
      <c r="V35" s="216"/>
      <c r="W35" s="288">
        <v>97.97</v>
      </c>
      <c r="X35" s="216"/>
      <c r="Y35" s="287">
        <v>98.047499999999999</v>
      </c>
      <c r="Z35" s="225" t="e">
        <f>_xll.qlSimpleQuoteSetValue(F35,Y35,Trigger)</f>
        <v>#N/A</v>
      </c>
      <c r="AA35" s="43"/>
      <c r="AB35" s="17"/>
      <c r="AC35" s="17"/>
      <c r="AD35" s="17"/>
      <c r="AE35" s="17"/>
      <c r="AF35" s="253">
        <f t="shared" si="1"/>
        <v>3.499999999999659E-4</v>
      </c>
      <c r="AH35" s="122"/>
      <c r="AI35" s="83">
        <v>29</v>
      </c>
      <c r="AJ35" s="120" t="b">
        <v>0</v>
      </c>
      <c r="AK35" s="120" t="str">
        <v>M9</v>
      </c>
      <c r="AL35" s="211" t="str">
        <f t="shared" si="2"/>
        <v>EURFUT3MM9_Quote</v>
      </c>
      <c r="AM35" s="212" t="str">
        <f t="shared" si="3"/>
        <v>EURFUT3MM9ConvAdj_Quote</v>
      </c>
      <c r="AN35" s="211" t="str">
        <f>_xll.qlFuturesConvAdjustmentQuote($AM35,IborIndex,$AK35,$AL35,Volatility,MeanReversion,Permanent,Trigger,ObjectOverwrite)</f>
        <v>EURFUT3MM9ConvAdj_Quote#0001</v>
      </c>
      <c r="AO35" s="51" t="str">
        <f>_xll.ohRangeRetrieveError(AN35)</f>
        <v/>
      </c>
      <c r="AP35" s="43"/>
    </row>
    <row r="36" spans="1:42" x14ac:dyDescent="0.2">
      <c r="A36" s="122"/>
      <c r="B36" s="83">
        <v>30</v>
      </c>
      <c r="C36" s="121" t="b">
        <v>1</v>
      </c>
      <c r="D36" s="120" t="str">
        <v>U9</v>
      </c>
      <c r="E36" s="119" t="str">
        <f t="shared" si="0"/>
        <v>EURFUT3MU9_Quote</v>
      </c>
      <c r="F36" s="118" t="str">
        <f>_xll.qlSimpleQuote(E36,,PriceTickValue,Permanent,Trigger,ObjectOverwrite)</f>
        <v>EURFUT3MU9_Quote#0001</v>
      </c>
      <c r="G36" s="81" t="str">
        <f>_xll.ohRangeRetrieveError(F36)</f>
        <v/>
      </c>
      <c r="H36" s="117"/>
      <c r="J36" s="286"/>
      <c r="K36" s="292">
        <v>30</v>
      </c>
      <c r="L36" s="291" t="b">
        <v>1</v>
      </c>
      <c r="M36" s="222" t="str">
        <v>U9</v>
      </c>
      <c r="N36" s="290">
        <v>43726</v>
      </c>
      <c r="O36" s="222" t="str">
        <v>FEIU9</v>
      </c>
      <c r="P36" s="289">
        <v>43724</v>
      </c>
      <c r="Q36" s="222">
        <v>97.924999999999997</v>
      </c>
      <c r="R36" s="222">
        <v>97.965000000000003</v>
      </c>
      <c r="S36" s="222">
        <v>97.9</v>
      </c>
      <c r="T36" s="222">
        <v>97.91</v>
      </c>
      <c r="U36" s="225">
        <f>_xll.qlMidSafe($Q36,$R36)</f>
        <v>97.944999999999993</v>
      </c>
      <c r="V36" s="216"/>
      <c r="W36" s="288">
        <v>97.875</v>
      </c>
      <c r="X36" s="216"/>
      <c r="Y36" s="287">
        <v>97.944999999999993</v>
      </c>
      <c r="Z36" s="225" t="e">
        <f>_xll.qlSimpleQuoteSetValue(F36,Y36,Trigger)</f>
        <v>#N/A</v>
      </c>
      <c r="AA36" s="43"/>
      <c r="AB36" s="17"/>
      <c r="AC36" s="17"/>
      <c r="AD36" s="17"/>
      <c r="AE36" s="17"/>
      <c r="AF36" s="253">
        <f t="shared" si="1"/>
        <v>4.0000000000020466E-4</v>
      </c>
      <c r="AH36" s="122"/>
      <c r="AI36" s="83">
        <v>30</v>
      </c>
      <c r="AJ36" s="120" t="b">
        <v>0</v>
      </c>
      <c r="AK36" s="120" t="str">
        <v>U9</v>
      </c>
      <c r="AL36" s="211" t="str">
        <f t="shared" si="2"/>
        <v>EURFUT3MU9_Quote</v>
      </c>
      <c r="AM36" s="212" t="str">
        <f t="shared" si="3"/>
        <v>EURFUT3MU9ConvAdj_Quote</v>
      </c>
      <c r="AN36" s="211" t="str">
        <f>_xll.qlFuturesConvAdjustmentQuote($AM36,IborIndex,$AK36,$AL36,Volatility,MeanReversion,Permanent,Trigger,ObjectOverwrite)</f>
        <v>EURFUT3MU9ConvAdj_Quote#0001</v>
      </c>
      <c r="AO36" s="51" t="str">
        <f>_xll.ohRangeRetrieveError(AN36)</f>
        <v/>
      </c>
      <c r="AP36" s="43"/>
    </row>
    <row r="37" spans="1:42" x14ac:dyDescent="0.2">
      <c r="A37" s="122"/>
      <c r="B37" s="83">
        <v>31</v>
      </c>
      <c r="C37" s="121" t="b">
        <v>1</v>
      </c>
      <c r="D37" s="120" t="str">
        <v>Z9</v>
      </c>
      <c r="E37" s="119" t="str">
        <f t="shared" si="0"/>
        <v>EURFUT3MZ9_Quote</v>
      </c>
      <c r="F37" s="118" t="str">
        <f>_xll.qlSimpleQuote(E37,,PriceTickValue,Permanent,Trigger,ObjectOverwrite)</f>
        <v>EURFUT3MZ9_Quote#0001</v>
      </c>
      <c r="G37" s="81" t="str">
        <f>_xll.ohRangeRetrieveError(F37)</f>
        <v/>
      </c>
      <c r="H37" s="117"/>
      <c r="J37" s="286"/>
      <c r="K37" s="292">
        <v>31</v>
      </c>
      <c r="L37" s="291" t="b">
        <v>1</v>
      </c>
      <c r="M37" s="222" t="str">
        <v>Z9</v>
      </c>
      <c r="N37" s="290">
        <v>43817</v>
      </c>
      <c r="O37" s="222" t="str">
        <v>FEIZ9</v>
      </c>
      <c r="P37" s="289">
        <v>43815</v>
      </c>
      <c r="Q37" s="222">
        <v>97.825000000000003</v>
      </c>
      <c r="R37" s="222">
        <v>97.864999999999995</v>
      </c>
      <c r="S37" s="222">
        <v>0</v>
      </c>
      <c r="T37" s="222">
        <v>97.814999999999998</v>
      </c>
      <c r="U37" s="225">
        <f>_xll.qlMidSafe($Q37,$R37)</f>
        <v>97.844999999999999</v>
      </c>
      <c r="V37" s="216"/>
      <c r="W37" s="288">
        <v>97.775000000000006</v>
      </c>
      <c r="X37" s="216"/>
      <c r="Y37" s="287">
        <v>97.844999999999999</v>
      </c>
      <c r="Z37" s="225" t="e">
        <f>_xll.qlSimpleQuoteSetValue(F37,Y37,Trigger)</f>
        <v>#N/A</v>
      </c>
      <c r="AA37" s="43"/>
      <c r="AB37" s="17"/>
      <c r="AC37" s="17"/>
      <c r="AD37" s="17"/>
      <c r="AE37" s="17"/>
      <c r="AF37" s="253">
        <f t="shared" si="1"/>
        <v>3.9999999999992044E-4</v>
      </c>
      <c r="AH37" s="122"/>
      <c r="AI37" s="83">
        <v>31</v>
      </c>
      <c r="AJ37" s="120" t="b">
        <v>0</v>
      </c>
      <c r="AK37" s="120" t="str">
        <v>Z9</v>
      </c>
      <c r="AL37" s="211" t="str">
        <f t="shared" si="2"/>
        <v>EURFUT3MZ9_Quote</v>
      </c>
      <c r="AM37" s="212" t="str">
        <f t="shared" si="3"/>
        <v>EURFUT3MZ9ConvAdj_Quote</v>
      </c>
      <c r="AN37" s="211" t="str">
        <f>_xll.qlFuturesConvAdjustmentQuote($AM37,IborIndex,$AK37,$AL37,Volatility,MeanReversion,Permanent,Trigger,ObjectOverwrite)</f>
        <v>EURFUT3MZ9ConvAdj_Quote#0001</v>
      </c>
      <c r="AO37" s="51" t="str">
        <f>_xll.ohRangeRetrieveError(AN37)</f>
        <v/>
      </c>
      <c r="AP37" s="43"/>
    </row>
    <row r="38" spans="1:42" x14ac:dyDescent="0.2">
      <c r="A38" s="122"/>
      <c r="B38" s="83">
        <v>32</v>
      </c>
      <c r="C38" s="121" t="b">
        <v>1</v>
      </c>
      <c r="D38" s="120" t="str">
        <v>H0</v>
      </c>
      <c r="E38" s="119" t="str">
        <f t="shared" si="0"/>
        <v>EURFUT3MH0_Quote</v>
      </c>
      <c r="F38" s="118" t="str">
        <f>_xll.qlSimpleQuote(E38,,PriceTickValue,Permanent,Trigger,ObjectOverwrite)</f>
        <v>EURFUT3MH0_Quote#0001</v>
      </c>
      <c r="G38" s="81" t="str">
        <f>_xll.ohRangeRetrieveError(F38)</f>
        <v/>
      </c>
      <c r="H38" s="117"/>
      <c r="J38" s="286"/>
      <c r="K38" s="292">
        <v>32</v>
      </c>
      <c r="L38" s="291" t="b">
        <v>1</v>
      </c>
      <c r="M38" s="222" t="str">
        <v>H0</v>
      </c>
      <c r="N38" s="290">
        <v>43908</v>
      </c>
      <c r="O38" s="222" t="str">
        <v>FEIH0</v>
      </c>
      <c r="P38" s="289">
        <v>43906</v>
      </c>
      <c r="Q38" s="222">
        <v>97.73</v>
      </c>
      <c r="R38" s="222">
        <v>97.77</v>
      </c>
      <c r="S38" s="222">
        <v>0</v>
      </c>
      <c r="T38" s="222">
        <v>97.724999999999994</v>
      </c>
      <c r="U38" s="225">
        <f>_xll.qlMidSafe($Q38,$R38)</f>
        <v>97.75</v>
      </c>
      <c r="V38" s="216"/>
      <c r="W38" s="288">
        <v>97.675000000000011</v>
      </c>
      <c r="X38" s="216"/>
      <c r="Y38" s="287">
        <v>97.75</v>
      </c>
      <c r="Z38" s="225" t="e">
        <f>_xll.qlSimpleQuoteSetValue(F38,Y38,Trigger)</f>
        <v>#N/A</v>
      </c>
      <c r="AA38" s="43"/>
      <c r="AB38" s="17"/>
      <c r="AC38" s="17"/>
      <c r="AD38" s="17"/>
      <c r="AE38" s="17"/>
      <c r="AF38" s="253">
        <f t="shared" si="1"/>
        <v>3.9999999999992044E-4</v>
      </c>
      <c r="AH38" s="122"/>
      <c r="AI38" s="83">
        <v>32</v>
      </c>
      <c r="AJ38" s="120" t="b">
        <v>0</v>
      </c>
      <c r="AK38" s="120" t="str">
        <v>H0</v>
      </c>
      <c r="AL38" s="211" t="str">
        <f t="shared" si="2"/>
        <v>EURFUT3MH0_Quote</v>
      </c>
      <c r="AM38" s="212" t="str">
        <f t="shared" si="3"/>
        <v>EURFUT3MH0ConvAdj_Quote</v>
      </c>
      <c r="AN38" s="211" t="str">
        <f>_xll.qlFuturesConvAdjustmentQuote($AM38,IborIndex,$AK38,$AL38,Volatility,MeanReversion,Permanent,Trigger,ObjectOverwrite)</f>
        <v>EURFUT3MH0ConvAdj_Quote#0001</v>
      </c>
      <c r="AO38" s="51" t="str">
        <f>_xll.ohRangeRetrieveError(AN38)</f>
        <v/>
      </c>
      <c r="AP38" s="43"/>
    </row>
    <row r="39" spans="1:42" x14ac:dyDescent="0.2">
      <c r="A39" s="122"/>
      <c r="B39" s="83">
        <v>33</v>
      </c>
      <c r="C39" s="121" t="b">
        <v>1</v>
      </c>
      <c r="D39" s="120" t="str">
        <v>M0</v>
      </c>
      <c r="E39" s="119" t="str">
        <f t="shared" ref="E39:E48" si="4">Currency&amp;$D$5&amp;$E$5&amp;$D39&amp;QuoteSuffix</f>
        <v>EURFUT3MM0_Quote</v>
      </c>
      <c r="F39" s="118" t="str">
        <f>_xll.qlSimpleQuote(E39,,PriceTickValue,Permanent,Trigger,ObjectOverwrite)</f>
        <v>EURFUT3MM0_Quote#0001</v>
      </c>
      <c r="G39" s="81" t="str">
        <f>_xll.ohRangeRetrieveError(F39)</f>
        <v/>
      </c>
      <c r="H39" s="117"/>
      <c r="J39" s="286"/>
      <c r="K39" s="292">
        <v>33</v>
      </c>
      <c r="L39" s="291" t="b">
        <v>1</v>
      </c>
      <c r="M39" s="222" t="str">
        <v>M0</v>
      </c>
      <c r="N39" s="290">
        <v>43999</v>
      </c>
      <c r="O39" s="222" t="str">
        <v>FEIM0</v>
      </c>
      <c r="P39" s="289" t="s">
        <v>192</v>
      </c>
      <c r="Q39" s="222" t="s">
        <v>192</v>
      </c>
      <c r="R39" s="222" t="s">
        <v>192</v>
      </c>
      <c r="S39" s="222" t="s">
        <v>192</v>
      </c>
      <c r="T39" s="222" t="s">
        <v>192</v>
      </c>
      <c r="U39" s="225" t="e">
        <f>_xll.qlMidSafe($Q39,$R39)</f>
        <v>#NUM!</v>
      </c>
      <c r="V39" s="216"/>
      <c r="W39" s="288" t="e">
        <v>#NUM!</v>
      </c>
      <c r="X39" s="216"/>
      <c r="Y39" s="287" t="e">
        <v>#NUM!</v>
      </c>
      <c r="Z39" s="225" t="e">
        <f>_xll.qlSimpleQuoteSetValue(F39,Y39,Trigger)</f>
        <v>#NUM!</v>
      </c>
      <c r="AA39" s="43"/>
      <c r="AB39" s="17"/>
      <c r="AC39" s="17"/>
      <c r="AD39" s="17"/>
      <c r="AE39" s="17"/>
      <c r="AF39" s="253" t="e">
        <f t="shared" si="1"/>
        <v>#VALUE!</v>
      </c>
      <c r="AH39" s="122"/>
      <c r="AI39" s="83">
        <v>33</v>
      </c>
      <c r="AJ39" s="120" t="b">
        <v>0</v>
      </c>
      <c r="AK39" s="120" t="str">
        <v>M0</v>
      </c>
      <c r="AL39" s="211" t="str">
        <f t="shared" si="2"/>
        <v>EURFUT3MM0_Quote</v>
      </c>
      <c r="AM39" s="212" t="str">
        <f t="shared" si="3"/>
        <v>EURFUT3MM0ConvAdj_Quote</v>
      </c>
      <c r="AN39" s="211" t="str">
        <f>_xll.qlFuturesConvAdjustmentQuote($AM39,IborIndex,$AK39,$AL39,Volatility,MeanReversion,Permanent,Trigger,ObjectOverwrite)</f>
        <v>EURFUT3MM0ConvAdj_Quote#0001</v>
      </c>
      <c r="AO39" s="51" t="str">
        <f>_xll.ohRangeRetrieveError(AN39)</f>
        <v/>
      </c>
      <c r="AP39" s="43"/>
    </row>
    <row r="40" spans="1:42" x14ac:dyDescent="0.2">
      <c r="A40" s="122"/>
      <c r="B40" s="83">
        <v>34</v>
      </c>
      <c r="C40" s="121" t="b">
        <v>1</v>
      </c>
      <c r="D40" s="120" t="str">
        <v>U0</v>
      </c>
      <c r="E40" s="119" t="str">
        <f t="shared" si="4"/>
        <v>EURFUT3MU0_Quote</v>
      </c>
      <c r="F40" s="118" t="str">
        <f>_xll.qlSimpleQuote(E40,,PriceTickValue,Permanent,Trigger,ObjectOverwrite)</f>
        <v>EURFUT3MU0_Quote#0001</v>
      </c>
      <c r="G40" s="81" t="str">
        <f>_xll.ohRangeRetrieveError(F40)</f>
        <v/>
      </c>
      <c r="H40" s="117"/>
      <c r="J40" s="286"/>
      <c r="K40" s="292">
        <v>34</v>
      </c>
      <c r="L40" s="291" t="b">
        <v>1</v>
      </c>
      <c r="M40" s="222" t="str">
        <v>U0</v>
      </c>
      <c r="N40" s="290">
        <v>44090</v>
      </c>
      <c r="O40" s="222" t="str">
        <v>FEIU0</v>
      </c>
      <c r="P40" s="289" t="s">
        <v>192</v>
      </c>
      <c r="Q40" s="222" t="s">
        <v>192</v>
      </c>
      <c r="R40" s="222" t="s">
        <v>192</v>
      </c>
      <c r="S40" s="222" t="s">
        <v>192</v>
      </c>
      <c r="T40" s="222" t="s">
        <v>192</v>
      </c>
      <c r="U40" s="225" t="e">
        <f>_xll.qlMidSafe($Q40,$R40)</f>
        <v>#NUM!</v>
      </c>
      <c r="V40" s="216"/>
      <c r="W40" s="288" t="e">
        <v>#NUM!</v>
      </c>
      <c r="X40" s="216"/>
      <c r="Y40" s="287" t="e">
        <v>#NUM!</v>
      </c>
      <c r="Z40" s="225" t="e">
        <f>_xll.qlSimpleQuoteSetValue(F40,Y40,Trigger)</f>
        <v>#NUM!</v>
      </c>
      <c r="AA40" s="43"/>
      <c r="AB40" s="17"/>
      <c r="AC40" s="17"/>
      <c r="AD40" s="17"/>
      <c r="AE40" s="17"/>
      <c r="AF40" s="253" t="e">
        <f t="shared" si="1"/>
        <v>#VALUE!</v>
      </c>
      <c r="AH40" s="122"/>
      <c r="AI40" s="83">
        <v>34</v>
      </c>
      <c r="AJ40" s="120" t="b">
        <v>0</v>
      </c>
      <c r="AK40" s="120" t="str">
        <v>U0</v>
      </c>
      <c r="AL40" s="211" t="str">
        <f t="shared" si="2"/>
        <v>EURFUT3MU0_Quote</v>
      </c>
      <c r="AM40" s="212" t="str">
        <f t="shared" si="3"/>
        <v>EURFUT3MU0ConvAdj_Quote</v>
      </c>
      <c r="AN40" s="211" t="str">
        <f>_xll.qlFuturesConvAdjustmentQuote($AM40,IborIndex,$AK40,$AL40,Volatility,MeanReversion,Permanent,Trigger,ObjectOverwrite)</f>
        <v>EURFUT3MU0ConvAdj_Quote#0001</v>
      </c>
      <c r="AO40" s="51" t="str">
        <f>_xll.ohRangeRetrieveError(AN40)</f>
        <v/>
      </c>
      <c r="AP40" s="43"/>
    </row>
    <row r="41" spans="1:42" x14ac:dyDescent="0.2">
      <c r="A41" s="122"/>
      <c r="B41" s="83">
        <v>35</v>
      </c>
      <c r="C41" s="121" t="b">
        <v>1</v>
      </c>
      <c r="D41" s="120" t="str">
        <v>Z0</v>
      </c>
      <c r="E41" s="119" t="str">
        <f t="shared" si="4"/>
        <v>EURFUT3MZ0_Quote</v>
      </c>
      <c r="F41" s="118" t="str">
        <f>_xll.qlSimpleQuote(E41,,PriceTickValue,Permanent,Trigger,ObjectOverwrite)</f>
        <v>EURFUT3MZ0_Quote#0001</v>
      </c>
      <c r="G41" s="81" t="str">
        <f>_xll.ohRangeRetrieveError(F41)</f>
        <v/>
      </c>
      <c r="H41" s="117"/>
      <c r="J41" s="286"/>
      <c r="K41" s="292">
        <v>35</v>
      </c>
      <c r="L41" s="291" t="b">
        <v>1</v>
      </c>
      <c r="M41" s="222" t="str">
        <v>Z0</v>
      </c>
      <c r="N41" s="290">
        <v>44181</v>
      </c>
      <c r="O41" s="222" t="str">
        <v>FEIZ0</v>
      </c>
      <c r="P41" s="289" t="s">
        <v>192</v>
      </c>
      <c r="Q41" s="222" t="s">
        <v>192</v>
      </c>
      <c r="R41" s="222" t="s">
        <v>192</v>
      </c>
      <c r="S41" s="222" t="s">
        <v>192</v>
      </c>
      <c r="T41" s="222" t="s">
        <v>192</v>
      </c>
      <c r="U41" s="225" t="e">
        <f>_xll.qlMidSafe($Q41,$R41)</f>
        <v>#NUM!</v>
      </c>
      <c r="V41" s="216"/>
      <c r="W41" s="288" t="e">
        <v>#NUM!</v>
      </c>
      <c r="X41" s="216"/>
      <c r="Y41" s="287" t="e">
        <v>#NUM!</v>
      </c>
      <c r="Z41" s="225" t="e">
        <f>_xll.qlSimpleQuoteSetValue(F41,Y41,Trigger)</f>
        <v>#NUM!</v>
      </c>
      <c r="AA41" s="43"/>
      <c r="AB41" s="17"/>
      <c r="AC41" s="17"/>
      <c r="AD41" s="17"/>
      <c r="AE41" s="17"/>
      <c r="AF41" s="253" t="e">
        <f t="shared" si="1"/>
        <v>#VALUE!</v>
      </c>
      <c r="AH41" s="122"/>
      <c r="AI41" s="83">
        <v>35</v>
      </c>
      <c r="AJ41" s="120" t="b">
        <v>0</v>
      </c>
      <c r="AK41" s="120" t="str">
        <v>Z0</v>
      </c>
      <c r="AL41" s="211" t="str">
        <f t="shared" si="2"/>
        <v>EURFUT3MZ0_Quote</v>
      </c>
      <c r="AM41" s="212" t="str">
        <f t="shared" si="3"/>
        <v>EURFUT3MZ0ConvAdj_Quote</v>
      </c>
      <c r="AN41" s="211" t="str">
        <f>_xll.qlFuturesConvAdjustmentQuote($AM41,IborIndex,$AK41,$AL41,Volatility,MeanReversion,Permanent,Trigger,ObjectOverwrite)</f>
        <v>EURFUT3MZ0ConvAdj_Quote#0001</v>
      </c>
      <c r="AO41" s="51" t="str">
        <f>_xll.ohRangeRetrieveError(AN41)</f>
        <v/>
      </c>
      <c r="AP41" s="43"/>
    </row>
    <row r="42" spans="1:42" x14ac:dyDescent="0.2">
      <c r="A42" s="122"/>
      <c r="B42" s="83">
        <v>36</v>
      </c>
      <c r="C42" s="121" t="b">
        <v>1</v>
      </c>
      <c r="D42" s="120" t="str">
        <v>H1</v>
      </c>
      <c r="E42" s="119" t="str">
        <f t="shared" si="4"/>
        <v>EURFUT3MH1_Quote</v>
      </c>
      <c r="F42" s="118" t="str">
        <f>_xll.qlSimpleQuote(E42,,PriceTickValue,Permanent,Trigger,ObjectOverwrite)</f>
        <v>EURFUT3MH1_Quote#0001</v>
      </c>
      <c r="G42" s="81" t="str">
        <f>_xll.ohRangeRetrieveError(F42)</f>
        <v/>
      </c>
      <c r="H42" s="117"/>
      <c r="J42" s="286"/>
      <c r="K42" s="292">
        <v>36</v>
      </c>
      <c r="L42" s="291" t="b">
        <v>1</v>
      </c>
      <c r="M42" s="222" t="str">
        <v>H1</v>
      </c>
      <c r="N42" s="290">
        <v>44272</v>
      </c>
      <c r="O42" s="222" t="str">
        <v>FEIH1</v>
      </c>
      <c r="P42" s="289" t="s">
        <v>192</v>
      </c>
      <c r="Q42" s="222" t="s">
        <v>192</v>
      </c>
      <c r="R42" s="222" t="s">
        <v>192</v>
      </c>
      <c r="S42" s="222" t="s">
        <v>192</v>
      </c>
      <c r="T42" s="222" t="s">
        <v>192</v>
      </c>
      <c r="U42" s="225" t="e">
        <f>_xll.qlMidSafe($Q42,$R42)</f>
        <v>#NUM!</v>
      </c>
      <c r="V42" s="216"/>
      <c r="W42" s="288" t="e">
        <v>#NUM!</v>
      </c>
      <c r="X42" s="216"/>
      <c r="Y42" s="287" t="e">
        <v>#NUM!</v>
      </c>
      <c r="Z42" s="225" t="e">
        <f>_xll.qlSimpleQuoteSetValue(F42,Y42,Trigger)</f>
        <v>#NUM!</v>
      </c>
      <c r="AA42" s="43"/>
      <c r="AB42" s="17"/>
      <c r="AC42" s="17"/>
      <c r="AD42" s="17"/>
      <c r="AE42" s="17"/>
      <c r="AF42" s="253" t="e">
        <f t="shared" si="1"/>
        <v>#VALUE!</v>
      </c>
      <c r="AH42" s="122"/>
      <c r="AI42" s="83">
        <v>36</v>
      </c>
      <c r="AJ42" s="120" t="b">
        <v>0</v>
      </c>
      <c r="AK42" s="120" t="str">
        <v>H1</v>
      </c>
      <c r="AL42" s="211" t="str">
        <f t="shared" si="2"/>
        <v>EURFUT3MH1_Quote</v>
      </c>
      <c r="AM42" s="212" t="str">
        <f t="shared" si="3"/>
        <v>EURFUT3MH1ConvAdj_Quote</v>
      </c>
      <c r="AN42" s="211" t="str">
        <f>_xll.qlFuturesConvAdjustmentQuote($AM42,IborIndex,$AK42,$AL42,Volatility,MeanReversion,Permanent,Trigger,ObjectOverwrite)</f>
        <v>EURFUT3MH1ConvAdj_Quote#0001</v>
      </c>
      <c r="AO42" s="51" t="str">
        <f>_xll.ohRangeRetrieveError(AN42)</f>
        <v/>
      </c>
      <c r="AP42" s="43"/>
    </row>
    <row r="43" spans="1:42" x14ac:dyDescent="0.2">
      <c r="A43" s="122"/>
      <c r="B43" s="83">
        <v>37</v>
      </c>
      <c r="C43" s="121" t="b">
        <v>1</v>
      </c>
      <c r="D43" s="120" t="str">
        <v>M1</v>
      </c>
      <c r="E43" s="119" t="str">
        <f t="shared" si="4"/>
        <v>EURFUT3MM1_Quote</v>
      </c>
      <c r="F43" s="118" t="str">
        <f>_xll.qlSimpleQuote(E43,,PriceTickValue,Permanent,Trigger,ObjectOverwrite)</f>
        <v>EURFUT3MM1_Quote#0001</v>
      </c>
      <c r="G43" s="81" t="str">
        <f>_xll.ohRangeRetrieveError(F43)</f>
        <v/>
      </c>
      <c r="H43" s="117"/>
      <c r="J43" s="286"/>
      <c r="K43" s="292">
        <v>37</v>
      </c>
      <c r="L43" s="291" t="b">
        <v>1</v>
      </c>
      <c r="M43" s="222" t="str">
        <v>M1</v>
      </c>
      <c r="N43" s="290">
        <v>44363</v>
      </c>
      <c r="O43" s="222" t="str">
        <v>FEIM1</v>
      </c>
      <c r="P43" s="289" t="s">
        <v>192</v>
      </c>
      <c r="Q43" s="222" t="s">
        <v>192</v>
      </c>
      <c r="R43" s="222" t="s">
        <v>192</v>
      </c>
      <c r="S43" s="222" t="s">
        <v>192</v>
      </c>
      <c r="T43" s="222" t="s">
        <v>192</v>
      </c>
      <c r="U43" s="225" t="e">
        <f>_xll.qlMidSafe($Q43,$R43)</f>
        <v>#NUM!</v>
      </c>
      <c r="V43" s="216"/>
      <c r="W43" s="288" t="e">
        <v>#NUM!</v>
      </c>
      <c r="X43" s="216"/>
      <c r="Y43" s="287" t="e">
        <v>#NUM!</v>
      </c>
      <c r="Z43" s="225" t="e">
        <f>_xll.qlSimpleQuoteSetValue(F43,Y43,Trigger)</f>
        <v>#NUM!</v>
      </c>
      <c r="AA43" s="43"/>
      <c r="AB43" s="17"/>
      <c r="AC43" s="17"/>
      <c r="AD43" s="17"/>
      <c r="AE43" s="17"/>
      <c r="AF43" s="253" t="e">
        <f t="shared" si="1"/>
        <v>#VALUE!</v>
      </c>
      <c r="AH43" s="122"/>
      <c r="AI43" s="83">
        <v>37</v>
      </c>
      <c r="AJ43" s="120" t="b">
        <v>0</v>
      </c>
      <c r="AK43" s="120" t="str">
        <v>M1</v>
      </c>
      <c r="AL43" s="211" t="str">
        <f t="shared" si="2"/>
        <v>EURFUT3MM1_Quote</v>
      </c>
      <c r="AM43" s="212" t="str">
        <f t="shared" si="3"/>
        <v>EURFUT3MM1ConvAdj_Quote</v>
      </c>
      <c r="AN43" s="211" t="str">
        <f>_xll.qlFuturesConvAdjustmentQuote($AM43,IborIndex,$AK43,$AL43,Volatility,MeanReversion,Permanent,Trigger,ObjectOverwrite)</f>
        <v>EURFUT3MM1ConvAdj_Quote#0001</v>
      </c>
      <c r="AO43" s="51" t="str">
        <f>_xll.ohRangeRetrieveError(AN43)</f>
        <v/>
      </c>
      <c r="AP43" s="43"/>
    </row>
    <row r="44" spans="1:42" x14ac:dyDescent="0.2">
      <c r="A44" s="122"/>
      <c r="B44" s="83">
        <v>38</v>
      </c>
      <c r="C44" s="121" t="b">
        <v>1</v>
      </c>
      <c r="D44" s="120" t="str">
        <v>U1</v>
      </c>
      <c r="E44" s="119" t="str">
        <f t="shared" si="4"/>
        <v>EURFUT3MU1_Quote</v>
      </c>
      <c r="F44" s="118" t="str">
        <f>_xll.qlSimpleQuote(E44,,PriceTickValue,Permanent,Trigger,ObjectOverwrite)</f>
        <v>EURFUT3MU1_Quote#0001</v>
      </c>
      <c r="G44" s="81" t="str">
        <f>_xll.ohRangeRetrieveError(F44)</f>
        <v/>
      </c>
      <c r="H44" s="117"/>
      <c r="J44" s="286"/>
      <c r="K44" s="292">
        <v>38</v>
      </c>
      <c r="L44" s="291" t="b">
        <v>1</v>
      </c>
      <c r="M44" s="222" t="str">
        <v>U1</v>
      </c>
      <c r="N44" s="290">
        <v>44454</v>
      </c>
      <c r="O44" s="222" t="str">
        <v>FEIU1</v>
      </c>
      <c r="P44" s="289" t="s">
        <v>192</v>
      </c>
      <c r="Q44" s="222" t="s">
        <v>192</v>
      </c>
      <c r="R44" s="222" t="s">
        <v>192</v>
      </c>
      <c r="S44" s="222" t="s">
        <v>192</v>
      </c>
      <c r="T44" s="222" t="s">
        <v>192</v>
      </c>
      <c r="U44" s="225" t="e">
        <f>_xll.qlMidSafe($Q44,$R44)</f>
        <v>#NUM!</v>
      </c>
      <c r="V44" s="216"/>
      <c r="W44" s="288" t="e">
        <v>#NUM!</v>
      </c>
      <c r="X44" s="216"/>
      <c r="Y44" s="287" t="e">
        <v>#NUM!</v>
      </c>
      <c r="Z44" s="225" t="e">
        <f>_xll.qlSimpleQuoteSetValue(F44,Y44,Trigger)</f>
        <v>#NUM!</v>
      </c>
      <c r="AA44" s="43"/>
      <c r="AB44" s="17"/>
      <c r="AC44" s="17"/>
      <c r="AD44" s="17"/>
      <c r="AE44" s="17"/>
      <c r="AF44" s="253" t="e">
        <f t="shared" si="1"/>
        <v>#VALUE!</v>
      </c>
      <c r="AH44" s="122"/>
      <c r="AI44" s="83">
        <v>38</v>
      </c>
      <c r="AJ44" s="120" t="b">
        <v>0</v>
      </c>
      <c r="AK44" s="120" t="str">
        <v>U1</v>
      </c>
      <c r="AL44" s="211" t="str">
        <f t="shared" si="2"/>
        <v>EURFUT3MU1_Quote</v>
      </c>
      <c r="AM44" s="212" t="str">
        <f t="shared" si="3"/>
        <v>EURFUT3MU1ConvAdj_Quote</v>
      </c>
      <c r="AN44" s="211" t="str">
        <f>_xll.qlFuturesConvAdjustmentQuote($AM44,IborIndex,$AK44,$AL44,Volatility,MeanReversion,Permanent,Trigger,ObjectOverwrite)</f>
        <v>EURFUT3MU1ConvAdj_Quote#0001</v>
      </c>
      <c r="AO44" s="51" t="str">
        <f>_xll.ohRangeRetrieveError(AN44)</f>
        <v/>
      </c>
      <c r="AP44" s="43"/>
    </row>
    <row r="45" spans="1:42" x14ac:dyDescent="0.2">
      <c r="A45" s="122"/>
      <c r="B45" s="83">
        <v>39</v>
      </c>
      <c r="C45" s="121" t="b">
        <v>1</v>
      </c>
      <c r="D45" s="120" t="str">
        <v>Z1</v>
      </c>
      <c r="E45" s="119" t="str">
        <f t="shared" si="4"/>
        <v>EURFUT3MZ1_Quote</v>
      </c>
      <c r="F45" s="118" t="str">
        <f>_xll.qlSimpleQuote(E45,,PriceTickValue,Permanent,Trigger,ObjectOverwrite)</f>
        <v>EURFUT3MZ1_Quote#0001</v>
      </c>
      <c r="G45" s="81" t="str">
        <f>_xll.ohRangeRetrieveError(F45)</f>
        <v/>
      </c>
      <c r="H45" s="117"/>
      <c r="J45" s="286"/>
      <c r="K45" s="292">
        <v>39</v>
      </c>
      <c r="L45" s="291" t="b">
        <v>1</v>
      </c>
      <c r="M45" s="222" t="str">
        <v>Z1</v>
      </c>
      <c r="N45" s="290">
        <v>44545</v>
      </c>
      <c r="O45" s="222" t="str">
        <v>FEIZ1</v>
      </c>
      <c r="P45" s="289" t="s">
        <v>192</v>
      </c>
      <c r="Q45" s="222" t="s">
        <v>192</v>
      </c>
      <c r="R45" s="222" t="s">
        <v>192</v>
      </c>
      <c r="S45" s="222" t="s">
        <v>192</v>
      </c>
      <c r="T45" s="222" t="s">
        <v>192</v>
      </c>
      <c r="U45" s="225" t="e">
        <f>_xll.qlMidSafe($Q45,$R45)</f>
        <v>#NUM!</v>
      </c>
      <c r="V45" s="216"/>
      <c r="W45" s="288" t="e">
        <v>#NUM!</v>
      </c>
      <c r="X45" s="216"/>
      <c r="Y45" s="287" t="e">
        <v>#NUM!</v>
      </c>
      <c r="Z45" s="225" t="e">
        <f>_xll.qlSimpleQuoteSetValue(F45,Y45,Trigger)</f>
        <v>#NUM!</v>
      </c>
      <c r="AA45" s="43"/>
      <c r="AB45" s="17"/>
      <c r="AC45" s="17"/>
      <c r="AD45" s="17"/>
      <c r="AE45" s="17"/>
      <c r="AF45" s="253" t="e">
        <f t="shared" si="1"/>
        <v>#VALUE!</v>
      </c>
      <c r="AH45" s="122"/>
      <c r="AI45" s="83">
        <v>39</v>
      </c>
      <c r="AJ45" s="120" t="b">
        <v>0</v>
      </c>
      <c r="AK45" s="120" t="str">
        <v>Z1</v>
      </c>
      <c r="AL45" s="211" t="str">
        <f t="shared" si="2"/>
        <v>EURFUT3MZ1_Quote</v>
      </c>
      <c r="AM45" s="212" t="str">
        <f t="shared" si="3"/>
        <v>EURFUT3MZ1ConvAdj_Quote</v>
      </c>
      <c r="AN45" s="211" t="str">
        <f>_xll.qlFuturesConvAdjustmentQuote($AM45,IborIndex,$AK45,$AL45,Volatility,MeanReversion,Permanent,Trigger,ObjectOverwrite)</f>
        <v>EURFUT3MZ1ConvAdj_Quote#0001</v>
      </c>
      <c r="AO45" s="51" t="str">
        <f>_xll.ohRangeRetrieveError(AN45)</f>
        <v/>
      </c>
      <c r="AP45" s="43"/>
    </row>
    <row r="46" spans="1:42" x14ac:dyDescent="0.2">
      <c r="A46" s="122"/>
      <c r="B46" s="83">
        <v>40</v>
      </c>
      <c r="C46" s="121" t="b">
        <v>1</v>
      </c>
      <c r="D46" s="120" t="str">
        <v>H2</v>
      </c>
      <c r="E46" s="119" t="str">
        <f t="shared" si="4"/>
        <v>EURFUT3MH2_Quote</v>
      </c>
      <c r="F46" s="118" t="str">
        <f>_xll.qlSimpleQuote(E46,,PriceTickValue,Permanent,Trigger,ObjectOverwrite)</f>
        <v>EURFUT3MH2_Quote#0001</v>
      </c>
      <c r="G46" s="81" t="str">
        <f>_xll.ohRangeRetrieveError(F46)</f>
        <v/>
      </c>
      <c r="H46" s="117"/>
      <c r="J46" s="286"/>
      <c r="K46" s="292">
        <v>40</v>
      </c>
      <c r="L46" s="291" t="b">
        <v>1</v>
      </c>
      <c r="M46" s="222" t="str">
        <v>H2</v>
      </c>
      <c r="N46" s="290">
        <v>44636</v>
      </c>
      <c r="O46" s="222" t="str">
        <v>FEIH2</v>
      </c>
      <c r="P46" s="289" t="s">
        <v>192</v>
      </c>
      <c r="Q46" s="222" t="s">
        <v>192</v>
      </c>
      <c r="R46" s="222" t="s">
        <v>192</v>
      </c>
      <c r="S46" s="222" t="s">
        <v>192</v>
      </c>
      <c r="T46" s="222" t="s">
        <v>192</v>
      </c>
      <c r="U46" s="225" t="e">
        <f>_xll.qlMidSafe($Q46,$R46)</f>
        <v>#NUM!</v>
      </c>
      <c r="V46" s="216"/>
      <c r="W46" s="288" t="e">
        <v>#NUM!</v>
      </c>
      <c r="X46" s="216"/>
      <c r="Y46" s="287" t="e">
        <v>#NUM!</v>
      </c>
      <c r="Z46" s="225" t="e">
        <f>_xll.qlSimpleQuoteSetValue(F46,Y46,Trigger)</f>
        <v>#NUM!</v>
      </c>
      <c r="AA46" s="43"/>
      <c r="AB46" s="17"/>
      <c r="AC46" s="17"/>
      <c r="AD46" s="17"/>
      <c r="AE46" s="17"/>
      <c r="AF46" s="253" t="e">
        <f t="shared" si="1"/>
        <v>#VALUE!</v>
      </c>
      <c r="AH46" s="122"/>
      <c r="AI46" s="83">
        <v>40</v>
      </c>
      <c r="AJ46" s="120" t="b">
        <v>0</v>
      </c>
      <c r="AK46" s="120" t="str">
        <v>H2</v>
      </c>
      <c r="AL46" s="211" t="str">
        <f t="shared" si="2"/>
        <v>EURFUT3MH2_Quote</v>
      </c>
      <c r="AM46" s="212" t="str">
        <f t="shared" si="3"/>
        <v>EURFUT3MH2ConvAdj_Quote</v>
      </c>
      <c r="AN46" s="211" t="str">
        <f>_xll.qlFuturesConvAdjustmentQuote($AM46,IborIndex,$AK46,$AL46,Volatility,MeanReversion,Permanent,Trigger,ObjectOverwrite)</f>
        <v>EURFUT3MH2ConvAdj_Quote#0001</v>
      </c>
      <c r="AO46" s="51" t="str">
        <f>_xll.ohRangeRetrieveError(AN46)</f>
        <v/>
      </c>
      <c r="AP46" s="43"/>
    </row>
    <row r="47" spans="1:42" x14ac:dyDescent="0.2">
      <c r="A47" s="122"/>
      <c r="B47" s="83">
        <v>41</v>
      </c>
      <c r="C47" s="121" t="b">
        <v>1</v>
      </c>
      <c r="D47" s="120" t="str">
        <v>M2</v>
      </c>
      <c r="E47" s="119" t="str">
        <f t="shared" si="4"/>
        <v>EURFUT3MM2_Quote</v>
      </c>
      <c r="F47" s="118" t="str">
        <f>_xll.qlSimpleQuote(E47,,PriceTickValue,Permanent,Trigger,ObjectOverwrite)</f>
        <v>EURFUT3MM2_Quote#0001</v>
      </c>
      <c r="G47" s="81" t="str">
        <f>_xll.ohRangeRetrieveError(F47)</f>
        <v/>
      </c>
      <c r="H47" s="117"/>
      <c r="J47" s="286"/>
      <c r="K47" s="292">
        <v>41</v>
      </c>
      <c r="L47" s="291" t="b">
        <v>1</v>
      </c>
      <c r="M47" s="222" t="str">
        <v>M2</v>
      </c>
      <c r="N47" s="290">
        <v>44727</v>
      </c>
      <c r="O47" s="222" t="str">
        <v>FEIM2</v>
      </c>
      <c r="P47" s="289" t="s">
        <v>192</v>
      </c>
      <c r="Q47" s="222" t="s">
        <v>192</v>
      </c>
      <c r="R47" s="222" t="s">
        <v>192</v>
      </c>
      <c r="S47" s="222" t="s">
        <v>192</v>
      </c>
      <c r="T47" s="222" t="s">
        <v>192</v>
      </c>
      <c r="U47" s="225" t="e">
        <f>_xll.qlMidSafe($Q47,$R47)</f>
        <v>#NUM!</v>
      </c>
      <c r="V47" s="216"/>
      <c r="W47" s="288" t="e">
        <v>#NUM!</v>
      </c>
      <c r="X47" s="216"/>
      <c r="Y47" s="287" t="e">
        <v>#NUM!</v>
      </c>
      <c r="Z47" s="225" t="e">
        <f>_xll.qlSimpleQuoteSetValue(F47,Y47,Trigger)</f>
        <v>#NUM!</v>
      </c>
      <c r="AA47" s="43"/>
      <c r="AB47" s="17"/>
      <c r="AC47" s="17"/>
      <c r="AD47" s="17"/>
      <c r="AE47" s="17"/>
      <c r="AF47" s="253" t="e">
        <f t="shared" si="1"/>
        <v>#VALUE!</v>
      </c>
      <c r="AH47" s="122"/>
      <c r="AI47" s="83">
        <v>41</v>
      </c>
      <c r="AJ47" s="120" t="b">
        <v>0</v>
      </c>
      <c r="AK47" s="120" t="str">
        <v>M2</v>
      </c>
      <c r="AL47" s="211" t="str">
        <f t="shared" si="2"/>
        <v>EURFUT3MM2_Quote</v>
      </c>
      <c r="AM47" s="212" t="str">
        <f t="shared" si="3"/>
        <v>EURFUT3MM2ConvAdj_Quote</v>
      </c>
      <c r="AN47" s="211" t="str">
        <f>_xll.qlFuturesConvAdjustmentQuote($AM47,IborIndex,$AK47,$AL47,Volatility,MeanReversion,Permanent,Trigger,ObjectOverwrite)</f>
        <v>EURFUT3MM2ConvAdj_Quote#0001</v>
      </c>
      <c r="AO47" s="51" t="str">
        <f>_xll.ohRangeRetrieveError(AN47)</f>
        <v/>
      </c>
      <c r="AP47" s="43"/>
    </row>
    <row r="48" spans="1:42" x14ac:dyDescent="0.2">
      <c r="A48" s="122"/>
      <c r="B48" s="83">
        <v>42</v>
      </c>
      <c r="C48" s="121" t="b">
        <v>1</v>
      </c>
      <c r="D48" s="120" t="str">
        <v>U2</v>
      </c>
      <c r="E48" s="119" t="str">
        <f t="shared" si="4"/>
        <v>EURFUT3MU2_Quote</v>
      </c>
      <c r="F48" s="118" t="str">
        <f>_xll.qlSimpleQuote(E48,,PriceTickValue,Permanent,Trigger,ObjectOverwrite)</f>
        <v>EURFUT3MU2_Quote#0001</v>
      </c>
      <c r="G48" s="81" t="str">
        <f>_xll.ohRangeRetrieveError(F48)</f>
        <v/>
      </c>
      <c r="H48" s="117"/>
      <c r="J48" s="286"/>
      <c r="K48" s="285">
        <v>42</v>
      </c>
      <c r="L48" s="284" t="b">
        <v>1</v>
      </c>
      <c r="M48" s="214" t="str">
        <v>U2</v>
      </c>
      <c r="N48" s="283">
        <v>44825</v>
      </c>
      <c r="O48" s="214" t="str">
        <v>FEIU2</v>
      </c>
      <c r="P48" s="282" t="s">
        <v>192</v>
      </c>
      <c r="Q48" s="214" t="s">
        <v>192</v>
      </c>
      <c r="R48" s="214" t="s">
        <v>192</v>
      </c>
      <c r="S48" s="214" t="s">
        <v>192</v>
      </c>
      <c r="T48" s="214" t="s">
        <v>192</v>
      </c>
      <c r="U48" s="218" t="e">
        <f>_xll.qlMidSafe($Q48,$R48)</f>
        <v>#NUM!</v>
      </c>
      <c r="V48" s="216"/>
      <c r="W48" s="281" t="e">
        <v>#NUM!</v>
      </c>
      <c r="X48" s="216"/>
      <c r="Y48" s="280" t="e">
        <v>#NUM!</v>
      </c>
      <c r="Z48" s="218" t="e">
        <f>_xll.qlSimpleQuoteSetValue(F48,Y48,Trigger)</f>
        <v>#NUM!</v>
      </c>
      <c r="AA48" s="43"/>
      <c r="AB48" s="17"/>
      <c r="AC48" s="17"/>
      <c r="AD48" s="17"/>
      <c r="AE48" s="17"/>
      <c r="AF48" s="253" t="e">
        <f t="shared" si="1"/>
        <v>#VALUE!</v>
      </c>
      <c r="AH48" s="122"/>
      <c r="AI48" s="83">
        <v>42</v>
      </c>
      <c r="AJ48" s="120" t="b">
        <v>0</v>
      </c>
      <c r="AK48" s="120" t="str">
        <v>U2</v>
      </c>
      <c r="AL48" s="211" t="str">
        <f t="shared" si="2"/>
        <v>EURFUT3MU2_Quote</v>
      </c>
      <c r="AM48" s="212" t="str">
        <f t="shared" si="3"/>
        <v>EURFUT3MU2ConvAdj_Quote</v>
      </c>
      <c r="AN48" s="211" t="str">
        <f>_xll.qlFuturesConvAdjustmentQuote($AM48,IborIndex,$AK48,$AL48,Volatility,MeanReversion,Permanent,Trigger,ObjectOverwrite)</f>
        <v>EURFUT3MU2ConvAdj_Quote#0001</v>
      </c>
      <c r="AO48" s="51" t="str">
        <f>_xll.ohRangeRetrieveError(AN48)</f>
        <v/>
      </c>
      <c r="AP48" s="43"/>
    </row>
    <row r="49" spans="1:42" ht="12" thickBot="1" x14ac:dyDescent="0.25">
      <c r="A49" s="116"/>
      <c r="B49" s="115"/>
      <c r="C49" s="115"/>
      <c r="D49" s="115"/>
      <c r="E49" s="115"/>
      <c r="F49" s="115"/>
      <c r="G49" s="115"/>
      <c r="H49" s="114"/>
      <c r="J49" s="279"/>
      <c r="K49" s="41"/>
      <c r="L49" s="41"/>
      <c r="M49" s="41"/>
      <c r="N49" s="41"/>
      <c r="O49" s="41"/>
      <c r="P49" s="41"/>
      <c r="Q49" s="41"/>
      <c r="R49" s="41"/>
      <c r="S49" s="41"/>
      <c r="T49" s="41"/>
      <c r="U49" s="41"/>
      <c r="V49" s="41"/>
      <c r="W49" s="41"/>
      <c r="X49" s="41"/>
      <c r="Y49" s="41"/>
      <c r="Z49" s="41"/>
      <c r="AA49" s="40"/>
      <c r="AB49" s="17"/>
      <c r="AC49" s="17"/>
      <c r="AD49" s="17"/>
      <c r="AE49" s="17"/>
      <c r="AF49" s="17"/>
      <c r="AH49" s="279"/>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W22" sqref="W22"/>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51" t="s">
        <v>235</v>
      </c>
      <c r="K1" s="175"/>
      <c r="L1" s="175"/>
      <c r="M1" s="175"/>
      <c r="N1" s="175"/>
      <c r="O1" s="175"/>
      <c r="P1" s="175"/>
      <c r="Q1" s="175"/>
      <c r="R1" s="175"/>
      <c r="S1" s="175"/>
      <c r="T1" s="175"/>
      <c r="U1" s="175"/>
      <c r="V1" s="303"/>
      <c r="W1" s="303"/>
      <c r="X1" s="175"/>
      <c r="Y1" s="175"/>
      <c r="Z1" s="175"/>
      <c r="AA1" s="302"/>
      <c r="AB1" s="17"/>
      <c r="AC1" s="17"/>
    </row>
    <row r="2" spans="1:29" x14ac:dyDescent="0.2">
      <c r="J2" s="250"/>
      <c r="K2" s="113"/>
      <c r="L2" s="249"/>
      <c r="M2" s="249"/>
      <c r="N2" s="17"/>
      <c r="O2" s="120" t="s">
        <v>170</v>
      </c>
      <c r="P2" s="113"/>
      <c r="Q2" s="113"/>
      <c r="R2" s="113"/>
      <c r="S2" s="113"/>
      <c r="T2" s="113"/>
      <c r="U2" s="113"/>
      <c r="V2" s="216"/>
      <c r="W2" s="216"/>
      <c r="X2" s="113"/>
      <c r="Y2" s="216"/>
      <c r="Z2" s="113"/>
      <c r="AA2" s="301"/>
      <c r="AB2" s="17"/>
      <c r="AC2" s="17"/>
    </row>
    <row r="3" spans="1:29" ht="12" thickBot="1" x14ac:dyDescent="0.25">
      <c r="J3" s="250"/>
      <c r="K3" s="113"/>
      <c r="L3" s="113"/>
      <c r="M3" s="113"/>
      <c r="N3" s="113"/>
      <c r="O3" s="113"/>
      <c r="P3" s="113"/>
      <c r="Q3" s="113"/>
      <c r="R3" s="113"/>
      <c r="S3" s="113"/>
      <c r="T3" s="113"/>
      <c r="U3" s="113"/>
      <c r="V3" s="216"/>
      <c r="W3" s="216"/>
      <c r="X3" s="113"/>
      <c r="Y3" s="113"/>
      <c r="Z3" s="113"/>
      <c r="AA3" s="301"/>
      <c r="AB3" s="17"/>
      <c r="AC3" s="17"/>
    </row>
    <row r="4" spans="1:29" x14ac:dyDescent="0.2">
      <c r="A4" s="133" t="s">
        <v>129</v>
      </c>
      <c r="B4" s="132"/>
      <c r="C4" s="132"/>
      <c r="D4" s="131" t="s">
        <v>128</v>
      </c>
      <c r="E4" s="131" t="s">
        <v>15</v>
      </c>
      <c r="F4" s="130"/>
      <c r="G4" s="130"/>
      <c r="H4" s="129"/>
      <c r="J4" s="250"/>
      <c r="K4" s="113"/>
      <c r="L4" s="113"/>
      <c r="M4" s="113"/>
      <c r="N4" s="311">
        <f>_xll.qlCalendarEndOfMonth("TARGET",_xll.qlCalendarAdvance("TARGET",_xll.qlSettingsEvaluationDate(Trigger),"2d"))</f>
        <v>41759</v>
      </c>
      <c r="O4" s="113"/>
      <c r="P4" s="113"/>
      <c r="Q4" s="113"/>
      <c r="R4" s="113"/>
      <c r="S4" s="113"/>
      <c r="T4" s="113"/>
      <c r="U4" s="113"/>
      <c r="V4" s="216"/>
      <c r="W4" s="216"/>
      <c r="X4" s="113"/>
      <c r="Y4" s="113"/>
      <c r="Z4" s="247">
        <f>_xll.ohTrigger(Z6:Z9)</f>
        <v>29</v>
      </c>
      <c r="AA4" s="301"/>
      <c r="AB4" s="17"/>
      <c r="AC4" s="17"/>
    </row>
    <row r="5" spans="1:29" ht="22.5" x14ac:dyDescent="0.2">
      <c r="A5" s="128"/>
      <c r="B5" s="69" t="s">
        <v>126</v>
      </c>
      <c r="C5" s="70" t="s">
        <v>125</v>
      </c>
      <c r="D5" s="70" t="s">
        <v>124</v>
      </c>
      <c r="E5" s="68" t="str">
        <f>Currency&amp;"_010_"&amp;$D$4&amp;$E$4&amp;".xml"</f>
        <v>EUR_010_IMMFRA6M.xml</v>
      </c>
      <c r="F5" s="67">
        <f ca="1">IF(Serialize,_xll.ohObjectSave(F6:F125,SerializationPath&amp;E5,FileOverwrite,Serialize),"---")</f>
        <v>120</v>
      </c>
      <c r="G5" s="84" t="str">
        <f ca="1">_xll.ohRangeRetrieveError(F5)</f>
        <v/>
      </c>
      <c r="H5" s="117"/>
      <c r="J5" s="250"/>
      <c r="K5" s="309" t="s">
        <v>126</v>
      </c>
      <c r="L5" s="305" t="s">
        <v>125</v>
      </c>
      <c r="M5" s="305" t="s">
        <v>124</v>
      </c>
      <c r="N5" s="305" t="s">
        <v>197</v>
      </c>
      <c r="O5" s="308" t="str">
        <f>_xll.RData(O6:O9,P5:T5,,ReutersRtMode,,P6)</f>
        <v>Paused at 16:10:57</v>
      </c>
      <c r="P5" s="305" t="s">
        <v>196</v>
      </c>
      <c r="Q5" s="305" t="s">
        <v>191</v>
      </c>
      <c r="R5" s="305" t="s">
        <v>160</v>
      </c>
      <c r="S5" s="305" t="s">
        <v>175</v>
      </c>
      <c r="T5" s="305" t="s">
        <v>190</v>
      </c>
      <c r="U5" s="307" t="s">
        <v>189</v>
      </c>
      <c r="V5" s="216"/>
      <c r="W5" s="306" t="s">
        <v>187</v>
      </c>
      <c r="X5" s="216"/>
      <c r="Y5" s="309" t="s">
        <v>185</v>
      </c>
      <c r="Z5" s="304" t="s">
        <v>184</v>
      </c>
      <c r="AA5" s="43"/>
      <c r="AB5" s="17"/>
      <c r="AC5" s="275" t="s">
        <v>188</v>
      </c>
    </row>
    <row r="6" spans="1:29" x14ac:dyDescent="0.2">
      <c r="A6" s="122"/>
      <c r="B6" s="127">
        <v>1</v>
      </c>
      <c r="C6" s="126" t="b">
        <v>0</v>
      </c>
      <c r="D6" s="125" t="str">
        <f t="array" ref="D6:D125">_xll.qlIMMNextCodes(_xll.qlSettingsEvaluationDate(Trigger)-1,$C6:$C125)</f>
        <v>J4</v>
      </c>
      <c r="E6" s="119" t="str">
        <f t="shared" ref="E6:E37" si="0">Currency&amp;$D$4&amp;$E$4&amp;$D6&amp;QuoteSuffix</f>
        <v>EURIMMFRA6MJ4_Quote</v>
      </c>
      <c r="F6" s="124" t="str">
        <f>_xll.qlSimpleQuote(E6,,PriceTickValue,Permanent,Trigger,ObjectOverwrite)</f>
        <v>EURIMMFRA6MJ4_Quote#0003</v>
      </c>
      <c r="G6" s="123" t="str">
        <f>_xll.ohRangeRetrieveError(F6)</f>
        <v/>
      </c>
      <c r="H6" s="117"/>
      <c r="J6" s="286"/>
      <c r="K6" s="299">
        <v>1</v>
      </c>
      <c r="L6" s="298" t="b">
        <v>0</v>
      </c>
      <c r="M6" s="234" t="str">
        <f t="array" ref="M6:M9">_xll.qlIMMcode(FuturesDates)</f>
        <v>K4</v>
      </c>
      <c r="N6" s="297">
        <f t="array" ref="N6:N9">_xll.qlIMMNextDates(N4,$L6:$L9)</f>
        <v>41780</v>
      </c>
      <c r="O6" s="234" t="str">
        <f t="array" ref="O6:O9">Currency&amp;"6F"&amp;K6:K9&amp;"="&amp;VLOOKUP(Contributor,ContributorTable,2,FALSE)</f>
        <v>EUR6F1=ICAP</v>
      </c>
      <c r="P6" s="296" t="s">
        <v>203</v>
      </c>
      <c r="Q6" s="234">
        <v>0.38700000000000001</v>
      </c>
      <c r="R6" s="234">
        <v>0.437</v>
      </c>
      <c r="S6" s="234">
        <v>0</v>
      </c>
      <c r="T6" s="234">
        <v>0</v>
      </c>
      <c r="U6" s="237">
        <f>100-_xll.qlMidSafe($Q6,$R6)</f>
        <v>99.587999999999994</v>
      </c>
      <c r="V6" s="216"/>
      <c r="W6" s="295">
        <v>99.588999999999999</v>
      </c>
      <c r="X6" s="216"/>
      <c r="Y6" s="294">
        <f t="array" ref="Y6:Y9">QuoteLive</f>
        <v>99.587999999999994</v>
      </c>
      <c r="Z6" s="237" t="e">
        <f>_xll.qlSimpleQuoteSetValue(F6,Y6,Trigger)</f>
        <v>#N/A</v>
      </c>
      <c r="AA6" s="43"/>
      <c r="AB6" s="17"/>
      <c r="AC6" s="253">
        <f>(R6-Q6)/100</f>
        <v>4.999999999999999E-4</v>
      </c>
    </row>
    <row r="7" spans="1:29" x14ac:dyDescent="0.2">
      <c r="A7" s="122"/>
      <c r="B7" s="83">
        <v>2</v>
      </c>
      <c r="C7" s="121" t="b">
        <v>0</v>
      </c>
      <c r="D7" s="120" t="str">
        <v>K4</v>
      </c>
      <c r="E7" s="119" t="str">
        <f t="shared" si="0"/>
        <v>EURIMMFRA6MK4_Quote</v>
      </c>
      <c r="F7" s="118" t="str">
        <f>_xll.qlSimpleQuote(E7,,PriceTickValue,Permanent,Trigger,ObjectOverwrite)</f>
        <v>EURIMMFRA6MK4_Quote#0003</v>
      </c>
      <c r="G7" s="81" t="str">
        <f>_xll.ohRangeRetrieveError(F7)</f>
        <v/>
      </c>
      <c r="H7" s="117"/>
      <c r="J7" s="286"/>
      <c r="K7" s="292">
        <v>2</v>
      </c>
      <c r="L7" s="291" t="b">
        <v>0</v>
      </c>
      <c r="M7" s="222" t="str">
        <v>M4</v>
      </c>
      <c r="N7" s="290">
        <v>41808</v>
      </c>
      <c r="O7" s="222" t="str">
        <v>EUR6F2=ICAP</v>
      </c>
      <c r="P7" s="289" t="s">
        <v>203</v>
      </c>
      <c r="Q7" s="222">
        <v>0.38100000000000001</v>
      </c>
      <c r="R7" s="222">
        <v>0.43099999999999999</v>
      </c>
      <c r="S7" s="222">
        <v>0</v>
      </c>
      <c r="T7" s="222">
        <v>0</v>
      </c>
      <c r="U7" s="225">
        <f>100-_xll.qlMidSafe($Q7,$R7)</f>
        <v>99.593999999999994</v>
      </c>
      <c r="V7" s="216"/>
      <c r="W7" s="293">
        <v>99.594999999999999</v>
      </c>
      <c r="X7" s="216"/>
      <c r="Y7" s="287">
        <v>99.593999999999994</v>
      </c>
      <c r="Z7" s="225" t="e">
        <f>_xll.qlSimpleQuoteSetValue(F7,Y7,Trigger)</f>
        <v>#N/A</v>
      </c>
      <c r="AA7" s="43"/>
      <c r="AB7" s="17"/>
      <c r="AC7" s="253">
        <f>(R7-Q7)/100</f>
        <v>4.999999999999999E-4</v>
      </c>
    </row>
    <row r="8" spans="1:29" x14ac:dyDescent="0.2">
      <c r="A8" s="122"/>
      <c r="B8" s="83">
        <v>3</v>
      </c>
      <c r="C8" s="121" t="b">
        <v>0</v>
      </c>
      <c r="D8" s="120" t="str">
        <v>M4</v>
      </c>
      <c r="E8" s="119" t="str">
        <f t="shared" si="0"/>
        <v>EURIMMFRA6MM4_Quote</v>
      </c>
      <c r="F8" s="118" t="str">
        <f>_xll.qlSimpleQuote(E8,,PriceTickValue,Permanent,Trigger,ObjectOverwrite)</f>
        <v>EURIMMFRA6MM4_Quote#0003</v>
      </c>
      <c r="G8" s="81" t="str">
        <f>_xll.ohRangeRetrieveError(F8)</f>
        <v/>
      </c>
      <c r="H8" s="117"/>
      <c r="J8" s="286"/>
      <c r="K8" s="292">
        <v>3</v>
      </c>
      <c r="L8" s="291" t="b">
        <v>0</v>
      </c>
      <c r="M8" s="222" t="str">
        <v>N4</v>
      </c>
      <c r="N8" s="290">
        <v>41836</v>
      </c>
      <c r="O8" s="222" t="str">
        <v>EUR6F3=ICAP</v>
      </c>
      <c r="P8" s="289" t="s">
        <v>203</v>
      </c>
      <c r="Q8" s="222">
        <v>0.38100000000000001</v>
      </c>
      <c r="R8" s="222">
        <v>0.43099999999999999</v>
      </c>
      <c r="S8" s="222">
        <v>0</v>
      </c>
      <c r="T8" s="222">
        <v>0</v>
      </c>
      <c r="U8" s="225">
        <f>100-_xll.qlMidSafe($Q8,$R8)</f>
        <v>99.593999999999994</v>
      </c>
      <c r="V8" s="216"/>
      <c r="W8" s="293">
        <v>99.590999999999994</v>
      </c>
      <c r="X8" s="216"/>
      <c r="Y8" s="287">
        <v>99.593999999999994</v>
      </c>
      <c r="Z8" s="225" t="e">
        <f>_xll.qlSimpleQuoteSetValue(F8,Y8,Trigger)</f>
        <v>#N/A</v>
      </c>
      <c r="AA8" s="43"/>
      <c r="AB8" s="17"/>
      <c r="AC8" s="253">
        <f>(R8-Q8)/100</f>
        <v>4.999999999999999E-4</v>
      </c>
    </row>
    <row r="9" spans="1:29" x14ac:dyDescent="0.2">
      <c r="A9" s="122"/>
      <c r="B9" s="83">
        <v>4</v>
      </c>
      <c r="C9" s="121" t="b">
        <v>0</v>
      </c>
      <c r="D9" s="120" t="str">
        <v>N4</v>
      </c>
      <c r="E9" s="119" t="str">
        <f t="shared" si="0"/>
        <v>EURIMMFRA6MN4_Quote</v>
      </c>
      <c r="F9" s="118" t="str">
        <f>_xll.qlSimpleQuote(E9,,PriceTickValue,Permanent,Trigger,ObjectOverwrite)</f>
        <v>EURIMMFRA6MN4_Quote#0003</v>
      </c>
      <c r="G9" s="81" t="str">
        <f>_xll.ohRangeRetrieveError(F9)</f>
        <v/>
      </c>
      <c r="H9" s="117"/>
      <c r="J9" s="286"/>
      <c r="K9" s="285">
        <v>4</v>
      </c>
      <c r="L9" s="284" t="b">
        <v>0</v>
      </c>
      <c r="M9" s="214" t="str">
        <v>Q4</v>
      </c>
      <c r="N9" s="283">
        <v>41871</v>
      </c>
      <c r="O9" s="214" t="str">
        <v>EUR6F4=ICAP</v>
      </c>
      <c r="P9" s="282" t="s">
        <v>203</v>
      </c>
      <c r="Q9" s="214">
        <v>0.376</v>
      </c>
      <c r="R9" s="214">
        <v>0.42599999999999999</v>
      </c>
      <c r="S9" s="214">
        <v>0</v>
      </c>
      <c r="T9" s="214">
        <v>0</v>
      </c>
      <c r="U9" s="218">
        <f>100-_xll.qlMidSafe($Q9,$R9)</f>
        <v>99.599000000000004</v>
      </c>
      <c r="V9" s="216"/>
      <c r="W9" s="310">
        <v>99.590999999999994</v>
      </c>
      <c r="X9" s="216"/>
      <c r="Y9" s="280">
        <v>99.599000000000004</v>
      </c>
      <c r="Z9" s="218" t="e">
        <f>_xll.qlSimpleQuoteSetValue(F9,Y9,Trigger)</f>
        <v>#N/A</v>
      </c>
      <c r="AA9" s="43"/>
      <c r="AB9" s="17"/>
      <c r="AC9" s="253">
        <f>(R9-Q9)/100</f>
        <v>4.999999999999999E-4</v>
      </c>
    </row>
    <row r="10" spans="1:29" ht="12" thickBot="1" x14ac:dyDescent="0.25">
      <c r="A10" s="122"/>
      <c r="B10" s="83">
        <v>5</v>
      </c>
      <c r="C10" s="121" t="b">
        <v>0</v>
      </c>
      <c r="D10" s="120" t="str">
        <v>Q4</v>
      </c>
      <c r="E10" s="119" t="str">
        <f t="shared" si="0"/>
        <v>EURIMMFRA6MQ4_Quote</v>
      </c>
      <c r="F10" s="118" t="str">
        <f>_xll.qlSimpleQuote(E10,,PriceTickValue,Permanent,Trigger,ObjectOverwrite)</f>
        <v>EURIMMFRA6MQ4_Quote#0003</v>
      </c>
      <c r="G10" s="81" t="str">
        <f>_xll.ohRangeRetrieveError(F10)</f>
        <v/>
      </c>
      <c r="H10" s="117"/>
      <c r="J10" s="279"/>
      <c r="K10" s="41"/>
      <c r="L10" s="41"/>
      <c r="M10" s="41"/>
      <c r="N10" s="41"/>
      <c r="O10" s="41"/>
      <c r="P10" s="41"/>
      <c r="Q10" s="41"/>
      <c r="R10" s="41"/>
      <c r="S10" s="41"/>
      <c r="T10" s="41"/>
      <c r="U10" s="41"/>
      <c r="V10" s="41"/>
      <c r="W10" s="41"/>
      <c r="X10" s="41"/>
      <c r="Y10" s="41"/>
      <c r="Z10" s="41"/>
      <c r="AA10" s="40"/>
      <c r="AB10" s="17"/>
      <c r="AC10" s="17"/>
    </row>
    <row r="11" spans="1:29" x14ac:dyDescent="0.2">
      <c r="A11" s="122"/>
      <c r="B11" s="83">
        <v>6</v>
      </c>
      <c r="C11" s="121" t="b">
        <v>0</v>
      </c>
      <c r="D11" s="120" t="str">
        <v>U4</v>
      </c>
      <c r="E11" s="119" t="str">
        <f t="shared" si="0"/>
        <v>EURIMMFRA6MU4_Quote</v>
      </c>
      <c r="F11" s="118" t="str">
        <f>_xll.qlSimpleQuote(E11,,PriceTickValue,Permanent,Trigger,ObjectOverwrite)</f>
        <v>EURIMMFRA6MU4_Quote#0003</v>
      </c>
      <c r="G11" s="81" t="str">
        <f>_xll.ohRangeRetrieveError(F11)</f>
        <v/>
      </c>
      <c r="H11" s="117"/>
    </row>
    <row r="12" spans="1:29" x14ac:dyDescent="0.2">
      <c r="A12" s="122"/>
      <c r="B12" s="83">
        <v>7</v>
      </c>
      <c r="C12" s="121" t="b">
        <v>0</v>
      </c>
      <c r="D12" s="120" t="str">
        <v>V4</v>
      </c>
      <c r="E12" s="119" t="str">
        <f t="shared" si="0"/>
        <v>EURIMMFRA6MV4_Quote</v>
      </c>
      <c r="F12" s="118" t="str">
        <f>_xll.qlSimpleQuote(E12,,PriceTickValue,Permanent,Trigger,ObjectOverwrite)</f>
        <v>EURIMMFRA6MV4_Quote#0003</v>
      </c>
      <c r="G12" s="81" t="str">
        <f>_xll.ohRangeRetrieveError(F12)</f>
        <v/>
      </c>
      <c r="H12" s="117"/>
    </row>
    <row r="13" spans="1:29" x14ac:dyDescent="0.2">
      <c r="A13" s="122"/>
      <c r="B13" s="83">
        <v>8</v>
      </c>
      <c r="C13" s="121" t="b">
        <v>0</v>
      </c>
      <c r="D13" s="120" t="str">
        <v>X4</v>
      </c>
      <c r="E13" s="119" t="str">
        <f t="shared" si="0"/>
        <v>EURIMMFRA6MX4_Quote</v>
      </c>
      <c r="F13" s="118" t="str">
        <f>_xll.qlSimpleQuote(E13,,PriceTickValue,Permanent,Trigger,ObjectOverwrite)</f>
        <v>EURIMMFRA6MX4_Quote#0003</v>
      </c>
      <c r="G13" s="81" t="str">
        <f>_xll.ohRangeRetrieveError(F13)</f>
        <v/>
      </c>
      <c r="H13" s="117"/>
    </row>
    <row r="14" spans="1:29" x14ac:dyDescent="0.2">
      <c r="A14" s="122"/>
      <c r="B14" s="83">
        <v>9</v>
      </c>
      <c r="C14" s="121" t="b">
        <v>0</v>
      </c>
      <c r="D14" s="120" t="str">
        <v>Z4</v>
      </c>
      <c r="E14" s="119" t="str">
        <f t="shared" si="0"/>
        <v>EURIMMFRA6MZ4_Quote</v>
      </c>
      <c r="F14" s="118" t="str">
        <f>_xll.qlSimpleQuote(E14,,PriceTickValue,Permanent,Trigger,ObjectOverwrite)</f>
        <v>EURIMMFRA6MZ4_Quote#0003</v>
      </c>
      <c r="G14" s="81" t="str">
        <f>_xll.ohRangeRetrieveError(F14)</f>
        <v/>
      </c>
      <c r="H14" s="117"/>
    </row>
    <row r="15" spans="1:29" x14ac:dyDescent="0.2">
      <c r="A15" s="122"/>
      <c r="B15" s="83">
        <v>10</v>
      </c>
      <c r="C15" s="121" t="b">
        <v>0</v>
      </c>
      <c r="D15" s="120" t="str">
        <v>F5</v>
      </c>
      <c r="E15" s="119" t="str">
        <f t="shared" si="0"/>
        <v>EURIMMFRA6MF5_Quote</v>
      </c>
      <c r="F15" s="118" t="str">
        <f>_xll.qlSimpleQuote(E15,,PriceTickValue,Permanent,Trigger,ObjectOverwrite)</f>
        <v>EURIMMFRA6MF5_Quote#0002</v>
      </c>
      <c r="G15" s="81" t="str">
        <f>_xll.ohRangeRetrieveError(F15)</f>
        <v/>
      </c>
      <c r="H15" s="117"/>
    </row>
    <row r="16" spans="1:29" x14ac:dyDescent="0.2">
      <c r="A16" s="122"/>
      <c r="B16" s="83">
        <v>11</v>
      </c>
      <c r="C16" s="121" t="b">
        <v>0</v>
      </c>
      <c r="D16" s="120" t="str">
        <v>G5</v>
      </c>
      <c r="E16" s="119" t="str">
        <f t="shared" si="0"/>
        <v>EURIMMFRA6MG5_Quote</v>
      </c>
      <c r="F16" s="118" t="str">
        <f>_xll.qlSimpleQuote(E16,,PriceTickValue,Permanent,Trigger,ObjectOverwrite)</f>
        <v>EURIMMFRA6MG5_Quote#0002</v>
      </c>
      <c r="G16" s="81" t="str">
        <f>_xll.ohRangeRetrieveError(F16)</f>
        <v/>
      </c>
      <c r="H16" s="117"/>
    </row>
    <row r="17" spans="1:8" x14ac:dyDescent="0.2">
      <c r="A17" s="122"/>
      <c r="B17" s="83">
        <v>12</v>
      </c>
      <c r="C17" s="121" t="b">
        <v>0</v>
      </c>
      <c r="D17" s="120" t="str">
        <v>H5</v>
      </c>
      <c r="E17" s="119" t="str">
        <f t="shared" si="0"/>
        <v>EURIMMFRA6MH5_Quote</v>
      </c>
      <c r="F17" s="118" t="str">
        <f>_xll.qlSimpleQuote(E17,,PriceTickValue,Permanent,Trigger,ObjectOverwrite)</f>
        <v>EURIMMFRA6MH5_Quote#0002</v>
      </c>
      <c r="G17" s="81" t="str">
        <f>_xll.ohRangeRetrieveError(F17)</f>
        <v/>
      </c>
      <c r="H17" s="117"/>
    </row>
    <row r="18" spans="1:8" x14ac:dyDescent="0.2">
      <c r="A18" s="122"/>
      <c r="B18" s="83">
        <v>13</v>
      </c>
      <c r="C18" s="121" t="b">
        <v>0</v>
      </c>
      <c r="D18" s="120" t="str">
        <v>J5</v>
      </c>
      <c r="E18" s="119" t="str">
        <f t="shared" si="0"/>
        <v>EURIMMFRA6MJ5_Quote</v>
      </c>
      <c r="F18" s="118" t="str">
        <f>_xll.qlSimpleQuote(E18,,PriceTickValue,Permanent,Trigger,ObjectOverwrite)</f>
        <v>EURIMMFRA6MJ5_Quote#0003</v>
      </c>
      <c r="G18" s="81" t="str">
        <f>_xll.ohRangeRetrieveError(F18)</f>
        <v/>
      </c>
      <c r="H18" s="117"/>
    </row>
    <row r="19" spans="1:8" x14ac:dyDescent="0.2">
      <c r="A19" s="122"/>
      <c r="B19" s="83">
        <v>14</v>
      </c>
      <c r="C19" s="121" t="b">
        <v>0</v>
      </c>
      <c r="D19" s="120" t="str">
        <v>K5</v>
      </c>
      <c r="E19" s="119" t="str">
        <f t="shared" si="0"/>
        <v>EURIMMFRA6MK5_Quote</v>
      </c>
      <c r="F19" s="118" t="str">
        <f>_xll.qlSimpleQuote(E19,,PriceTickValue,Permanent,Trigger,ObjectOverwrite)</f>
        <v>EURIMMFRA6MK5_Quote#0003</v>
      </c>
      <c r="G19" s="81" t="str">
        <f>_xll.ohRangeRetrieveError(F19)</f>
        <v/>
      </c>
      <c r="H19" s="117"/>
    </row>
    <row r="20" spans="1:8" x14ac:dyDescent="0.2">
      <c r="A20" s="122"/>
      <c r="B20" s="83">
        <v>15</v>
      </c>
      <c r="C20" s="121" t="b">
        <v>0</v>
      </c>
      <c r="D20" s="120" t="str">
        <v>M5</v>
      </c>
      <c r="E20" s="119" t="str">
        <f t="shared" si="0"/>
        <v>EURIMMFRA6MM5_Quote</v>
      </c>
      <c r="F20" s="118" t="str">
        <f>_xll.qlSimpleQuote(E20,,PriceTickValue,Permanent,Trigger,ObjectOverwrite)</f>
        <v>EURIMMFRA6MM5_Quote#0003</v>
      </c>
      <c r="G20" s="81" t="str">
        <f>_xll.ohRangeRetrieveError(F20)</f>
        <v/>
      </c>
      <c r="H20" s="117"/>
    </row>
    <row r="21" spans="1:8" x14ac:dyDescent="0.2">
      <c r="A21" s="122"/>
      <c r="B21" s="83">
        <v>16</v>
      </c>
      <c r="C21" s="121" t="b">
        <v>0</v>
      </c>
      <c r="D21" s="120" t="str">
        <v>N5</v>
      </c>
      <c r="E21" s="119" t="str">
        <f t="shared" si="0"/>
        <v>EURIMMFRA6MN5_Quote</v>
      </c>
      <c r="F21" s="118" t="str">
        <f>_xll.qlSimpleQuote(E21,,PriceTickValue,Permanent,Trigger,ObjectOverwrite)</f>
        <v>EURIMMFRA6MN5_Quote#0002</v>
      </c>
      <c r="G21" s="81" t="str">
        <f>_xll.ohRangeRetrieveError(F21)</f>
        <v/>
      </c>
      <c r="H21" s="117"/>
    </row>
    <row r="22" spans="1:8" x14ac:dyDescent="0.2">
      <c r="A22" s="122"/>
      <c r="B22" s="83">
        <v>17</v>
      </c>
      <c r="C22" s="121" t="b">
        <v>0</v>
      </c>
      <c r="D22" s="120" t="str">
        <v>Q5</v>
      </c>
      <c r="E22" s="119" t="str">
        <f t="shared" si="0"/>
        <v>EURIMMFRA6MQ5_Quote</v>
      </c>
      <c r="F22" s="118" t="str">
        <f>_xll.qlSimpleQuote(E22,,PriceTickValue,Permanent,Trigger,ObjectOverwrite)</f>
        <v>EURIMMFRA6MQ5_Quote#0003</v>
      </c>
      <c r="G22" s="81" t="str">
        <f>_xll.ohRangeRetrieveError(F22)</f>
        <v/>
      </c>
      <c r="H22" s="117"/>
    </row>
    <row r="23" spans="1:8" x14ac:dyDescent="0.2">
      <c r="A23" s="122"/>
      <c r="B23" s="83">
        <v>18</v>
      </c>
      <c r="C23" s="121" t="b">
        <v>0</v>
      </c>
      <c r="D23" s="120" t="str">
        <v>U5</v>
      </c>
      <c r="E23" s="119" t="str">
        <f t="shared" si="0"/>
        <v>EURIMMFRA6MU5_Quote</v>
      </c>
      <c r="F23" s="118" t="str">
        <f>_xll.qlSimpleQuote(E23,,PriceTickValue,Permanent,Trigger,ObjectOverwrite)</f>
        <v>EURIMMFRA6MU5_Quote#0003</v>
      </c>
      <c r="G23" s="81" t="str">
        <f>_xll.ohRangeRetrieveError(F23)</f>
        <v/>
      </c>
      <c r="H23" s="117"/>
    </row>
    <row r="24" spans="1:8" x14ac:dyDescent="0.2">
      <c r="A24" s="122"/>
      <c r="B24" s="83">
        <v>19</v>
      </c>
      <c r="C24" s="121" t="b">
        <v>0</v>
      </c>
      <c r="D24" s="120" t="str">
        <v>V5</v>
      </c>
      <c r="E24" s="119" t="str">
        <f t="shared" si="0"/>
        <v>EURIMMFRA6MV5_Quote</v>
      </c>
      <c r="F24" s="118" t="str">
        <f>_xll.qlSimpleQuote(E24,,PriceTickValue,Permanent,Trigger,ObjectOverwrite)</f>
        <v>EURIMMFRA6MV5_Quote#0003</v>
      </c>
      <c r="G24" s="81" t="str">
        <f>_xll.ohRangeRetrieveError(F24)</f>
        <v/>
      </c>
      <c r="H24" s="117"/>
    </row>
    <row r="25" spans="1:8" x14ac:dyDescent="0.2">
      <c r="A25" s="122"/>
      <c r="B25" s="83">
        <v>20</v>
      </c>
      <c r="C25" s="121" t="b">
        <v>0</v>
      </c>
      <c r="D25" s="120" t="str">
        <v>X5</v>
      </c>
      <c r="E25" s="119" t="str">
        <f t="shared" si="0"/>
        <v>EURIMMFRA6MX5_Quote</v>
      </c>
      <c r="F25" s="118" t="str">
        <f>_xll.qlSimpleQuote(E25,,PriceTickValue,Permanent,Trigger,ObjectOverwrite)</f>
        <v>EURIMMFRA6MX5_Quote#0003</v>
      </c>
      <c r="G25" s="81" t="str">
        <f>_xll.ohRangeRetrieveError(F25)</f>
        <v/>
      </c>
      <c r="H25" s="117"/>
    </row>
    <row r="26" spans="1:8" x14ac:dyDescent="0.2">
      <c r="A26" s="122"/>
      <c r="B26" s="83">
        <v>21</v>
      </c>
      <c r="C26" s="121" t="b">
        <v>0</v>
      </c>
      <c r="D26" s="120" t="str">
        <v>Z5</v>
      </c>
      <c r="E26" s="119" t="str">
        <f t="shared" si="0"/>
        <v>EURIMMFRA6MZ5_Quote</v>
      </c>
      <c r="F26" s="118" t="str">
        <f>_xll.qlSimpleQuote(E26,,PriceTickValue,Permanent,Trigger,ObjectOverwrite)</f>
        <v>EURIMMFRA6MZ5_Quote#0003</v>
      </c>
      <c r="G26" s="81" t="str">
        <f>_xll.ohRangeRetrieveError(F26)</f>
        <v/>
      </c>
      <c r="H26" s="117"/>
    </row>
    <row r="27" spans="1:8" x14ac:dyDescent="0.2">
      <c r="A27" s="122"/>
      <c r="B27" s="83">
        <v>22</v>
      </c>
      <c r="C27" s="121" t="b">
        <v>0</v>
      </c>
      <c r="D27" s="120" t="str">
        <v>F6</v>
      </c>
      <c r="E27" s="119" t="str">
        <f t="shared" si="0"/>
        <v>EURIMMFRA6MF6_Quote</v>
      </c>
      <c r="F27" s="118" t="str">
        <f>_xll.qlSimpleQuote(E27,,PriceTickValue,Permanent,Trigger,ObjectOverwrite)</f>
        <v>EURIMMFRA6MF6_Quote#0003</v>
      </c>
      <c r="G27" s="81" t="str">
        <f>_xll.ohRangeRetrieveError(F27)</f>
        <v/>
      </c>
      <c r="H27" s="117"/>
    </row>
    <row r="28" spans="1:8" x14ac:dyDescent="0.2">
      <c r="A28" s="122"/>
      <c r="B28" s="83">
        <v>23</v>
      </c>
      <c r="C28" s="121" t="b">
        <v>0</v>
      </c>
      <c r="D28" s="120" t="str">
        <v>G6</v>
      </c>
      <c r="E28" s="119" t="str">
        <f t="shared" si="0"/>
        <v>EURIMMFRA6MG6_Quote</v>
      </c>
      <c r="F28" s="118" t="str">
        <f>_xll.qlSimpleQuote(E28,,PriceTickValue,Permanent,Trigger,ObjectOverwrite)</f>
        <v>EURIMMFRA6MG6_Quote#0003</v>
      </c>
      <c r="G28" s="81" t="str">
        <f>_xll.ohRangeRetrieveError(F28)</f>
        <v/>
      </c>
      <c r="H28" s="117"/>
    </row>
    <row r="29" spans="1:8" x14ac:dyDescent="0.2">
      <c r="A29" s="122"/>
      <c r="B29" s="83">
        <v>24</v>
      </c>
      <c r="C29" s="121" t="b">
        <v>0</v>
      </c>
      <c r="D29" s="120" t="str">
        <v>H6</v>
      </c>
      <c r="E29" s="119" t="str">
        <f t="shared" si="0"/>
        <v>EURIMMFRA6MH6_Quote</v>
      </c>
      <c r="F29" s="118" t="str">
        <f>_xll.qlSimpleQuote(E29,,PriceTickValue,Permanent,Trigger,ObjectOverwrite)</f>
        <v>EURIMMFRA6MH6_Quote#0003</v>
      </c>
      <c r="G29" s="81" t="str">
        <f>_xll.ohRangeRetrieveError(F29)</f>
        <v/>
      </c>
      <c r="H29" s="117"/>
    </row>
    <row r="30" spans="1:8" x14ac:dyDescent="0.2">
      <c r="A30" s="122"/>
      <c r="B30" s="83">
        <v>25</v>
      </c>
      <c r="C30" s="121" t="b">
        <v>0</v>
      </c>
      <c r="D30" s="120" t="str">
        <v>J6</v>
      </c>
      <c r="E30" s="119" t="str">
        <f t="shared" si="0"/>
        <v>EURIMMFRA6MJ6_Quote</v>
      </c>
      <c r="F30" s="118" t="str">
        <f>_xll.qlSimpleQuote(E30,,PriceTickValue,Permanent,Trigger,ObjectOverwrite)</f>
        <v>EURIMMFRA6MJ6_Quote#0002</v>
      </c>
      <c r="G30" s="81" t="str">
        <f>_xll.ohRangeRetrieveError(F30)</f>
        <v/>
      </c>
      <c r="H30" s="117"/>
    </row>
    <row r="31" spans="1:8" x14ac:dyDescent="0.2">
      <c r="A31" s="122"/>
      <c r="B31" s="83">
        <v>26</v>
      </c>
      <c r="C31" s="121" t="b">
        <v>0</v>
      </c>
      <c r="D31" s="120" t="str">
        <v>K6</v>
      </c>
      <c r="E31" s="119" t="str">
        <f t="shared" si="0"/>
        <v>EURIMMFRA6MK6_Quote</v>
      </c>
      <c r="F31" s="118" t="str">
        <f>_xll.qlSimpleQuote(E31,,PriceTickValue,Permanent,Trigger,ObjectOverwrite)</f>
        <v>EURIMMFRA6MK6_Quote#0003</v>
      </c>
      <c r="G31" s="81" t="str">
        <f>_xll.ohRangeRetrieveError(F31)</f>
        <v/>
      </c>
      <c r="H31" s="117"/>
    </row>
    <row r="32" spans="1:8" x14ac:dyDescent="0.2">
      <c r="A32" s="122"/>
      <c r="B32" s="83">
        <v>27</v>
      </c>
      <c r="C32" s="121" t="b">
        <v>0</v>
      </c>
      <c r="D32" s="120" t="str">
        <v>M6</v>
      </c>
      <c r="E32" s="119" t="str">
        <f t="shared" si="0"/>
        <v>EURIMMFRA6MM6_Quote</v>
      </c>
      <c r="F32" s="118" t="str">
        <f>_xll.qlSimpleQuote(E32,,PriceTickValue,Permanent,Trigger,ObjectOverwrite)</f>
        <v>EURIMMFRA6MM6_Quote#0002</v>
      </c>
      <c r="G32" s="81" t="str">
        <f>_xll.ohRangeRetrieveError(F32)</f>
        <v/>
      </c>
      <c r="H32" s="117"/>
    </row>
    <row r="33" spans="1:8" x14ac:dyDescent="0.2">
      <c r="A33" s="122"/>
      <c r="B33" s="83">
        <v>28</v>
      </c>
      <c r="C33" s="121" t="b">
        <v>0</v>
      </c>
      <c r="D33" s="120" t="str">
        <v>N6</v>
      </c>
      <c r="E33" s="119" t="str">
        <f t="shared" si="0"/>
        <v>EURIMMFRA6MN6_Quote</v>
      </c>
      <c r="F33" s="118" t="str">
        <f>_xll.qlSimpleQuote(E33,,PriceTickValue,Permanent,Trigger,ObjectOverwrite)</f>
        <v>EURIMMFRA6MN6_Quote#0003</v>
      </c>
      <c r="G33" s="81" t="str">
        <f>_xll.ohRangeRetrieveError(F33)</f>
        <v/>
      </c>
      <c r="H33" s="117"/>
    </row>
    <row r="34" spans="1:8" x14ac:dyDescent="0.2">
      <c r="A34" s="122"/>
      <c r="B34" s="83">
        <v>29</v>
      </c>
      <c r="C34" s="121" t="b">
        <v>0</v>
      </c>
      <c r="D34" s="120" t="str">
        <v>Q6</v>
      </c>
      <c r="E34" s="119" t="str">
        <f t="shared" si="0"/>
        <v>EURIMMFRA6MQ6_Quote</v>
      </c>
      <c r="F34" s="118" t="str">
        <f>_xll.qlSimpleQuote(E34,,PriceTickValue,Permanent,Trigger,ObjectOverwrite)</f>
        <v>EURIMMFRA6MQ6_Quote#0002</v>
      </c>
      <c r="G34" s="81" t="str">
        <f>_xll.ohRangeRetrieveError(F34)</f>
        <v/>
      </c>
      <c r="H34" s="117"/>
    </row>
    <row r="35" spans="1:8" x14ac:dyDescent="0.2">
      <c r="A35" s="122"/>
      <c r="B35" s="83">
        <v>30</v>
      </c>
      <c r="C35" s="121" t="b">
        <v>0</v>
      </c>
      <c r="D35" s="120" t="str">
        <v>U6</v>
      </c>
      <c r="E35" s="119" t="str">
        <f t="shared" si="0"/>
        <v>EURIMMFRA6MU6_Quote</v>
      </c>
      <c r="F35" s="118" t="str">
        <f>_xll.qlSimpleQuote(E35,,PriceTickValue,Permanent,Trigger,ObjectOverwrite)</f>
        <v>EURIMMFRA6MU6_Quote#0003</v>
      </c>
      <c r="G35" s="81" t="str">
        <f>_xll.ohRangeRetrieveError(F35)</f>
        <v/>
      </c>
      <c r="H35" s="117"/>
    </row>
    <row r="36" spans="1:8" x14ac:dyDescent="0.2">
      <c r="A36" s="122"/>
      <c r="B36" s="83">
        <v>31</v>
      </c>
      <c r="C36" s="121" t="b">
        <v>0</v>
      </c>
      <c r="D36" s="120" t="str">
        <v>V6</v>
      </c>
      <c r="E36" s="119" t="str">
        <f t="shared" si="0"/>
        <v>EURIMMFRA6MV6_Quote</v>
      </c>
      <c r="F36" s="118" t="str">
        <f>_xll.qlSimpleQuote(E36,,PriceTickValue,Permanent,Trigger,ObjectOverwrite)</f>
        <v>EURIMMFRA6MV6_Quote#0003</v>
      </c>
      <c r="G36" s="81" t="str">
        <f>_xll.ohRangeRetrieveError(F36)</f>
        <v/>
      </c>
      <c r="H36" s="117"/>
    </row>
    <row r="37" spans="1:8" x14ac:dyDescent="0.2">
      <c r="A37" s="122"/>
      <c r="B37" s="83">
        <v>32</v>
      </c>
      <c r="C37" s="121" t="b">
        <v>0</v>
      </c>
      <c r="D37" s="120" t="str">
        <v>X6</v>
      </c>
      <c r="E37" s="119" t="str">
        <f t="shared" si="0"/>
        <v>EURIMMFRA6MX6_Quote</v>
      </c>
      <c r="F37" s="118" t="str">
        <f>_xll.qlSimpleQuote(E37,,PriceTickValue,Permanent,Trigger,ObjectOverwrite)</f>
        <v>EURIMMFRA6MX6_Quote#0002</v>
      </c>
      <c r="G37" s="81" t="str">
        <f>_xll.ohRangeRetrieveError(F37)</f>
        <v/>
      </c>
      <c r="H37" s="117"/>
    </row>
    <row r="38" spans="1:8" x14ac:dyDescent="0.2">
      <c r="A38" s="122"/>
      <c r="B38" s="83">
        <v>33</v>
      </c>
      <c r="C38" s="121" t="b">
        <v>0</v>
      </c>
      <c r="D38" s="120" t="str">
        <v>Z6</v>
      </c>
      <c r="E38" s="119" t="str">
        <f t="shared" ref="E38:E69" si="1">Currency&amp;$D$4&amp;$E$4&amp;$D38&amp;QuoteSuffix</f>
        <v>EURIMMFRA6MZ6_Quote</v>
      </c>
      <c r="F38" s="118" t="str">
        <f>_xll.qlSimpleQuote(E38,,PriceTickValue,Permanent,Trigger,ObjectOverwrite)</f>
        <v>EURIMMFRA6MZ6_Quote#0003</v>
      </c>
      <c r="G38" s="81" t="str">
        <f>_xll.ohRangeRetrieveError(F38)</f>
        <v/>
      </c>
      <c r="H38" s="117"/>
    </row>
    <row r="39" spans="1:8" x14ac:dyDescent="0.2">
      <c r="A39" s="122"/>
      <c r="B39" s="83">
        <v>34</v>
      </c>
      <c r="C39" s="121" t="b">
        <v>0</v>
      </c>
      <c r="D39" s="120" t="str">
        <v>F7</v>
      </c>
      <c r="E39" s="119" t="str">
        <f t="shared" si="1"/>
        <v>EURIMMFRA6MF7_Quote</v>
      </c>
      <c r="F39" s="118" t="str">
        <f>_xll.qlSimpleQuote(E39,,PriceTickValue,Permanent,Trigger,ObjectOverwrite)</f>
        <v>EURIMMFRA6MF7_Quote#0002</v>
      </c>
      <c r="G39" s="81" t="str">
        <f>_xll.ohRangeRetrieveError(F39)</f>
        <v/>
      </c>
      <c r="H39" s="117"/>
    </row>
    <row r="40" spans="1:8" x14ac:dyDescent="0.2">
      <c r="A40" s="122"/>
      <c r="B40" s="83">
        <v>35</v>
      </c>
      <c r="C40" s="121" t="b">
        <v>0</v>
      </c>
      <c r="D40" s="120" t="str">
        <v>G7</v>
      </c>
      <c r="E40" s="119" t="str">
        <f t="shared" si="1"/>
        <v>EURIMMFRA6MG7_Quote</v>
      </c>
      <c r="F40" s="118" t="str">
        <f>_xll.qlSimpleQuote(E40,,PriceTickValue,Permanent,Trigger,ObjectOverwrite)</f>
        <v>EURIMMFRA6MG7_Quote#0003</v>
      </c>
      <c r="G40" s="81" t="str">
        <f>_xll.ohRangeRetrieveError(F40)</f>
        <v/>
      </c>
      <c r="H40" s="117"/>
    </row>
    <row r="41" spans="1:8" x14ac:dyDescent="0.2">
      <c r="A41" s="122"/>
      <c r="B41" s="83">
        <v>36</v>
      </c>
      <c r="C41" s="121" t="b">
        <v>0</v>
      </c>
      <c r="D41" s="120" t="str">
        <v>H7</v>
      </c>
      <c r="E41" s="119" t="str">
        <f t="shared" si="1"/>
        <v>EURIMMFRA6MH7_Quote</v>
      </c>
      <c r="F41" s="118" t="str">
        <f>_xll.qlSimpleQuote(E41,,PriceTickValue,Permanent,Trigger,ObjectOverwrite)</f>
        <v>EURIMMFRA6MH7_Quote#0003</v>
      </c>
      <c r="G41" s="81" t="str">
        <f>_xll.ohRangeRetrieveError(F41)</f>
        <v/>
      </c>
      <c r="H41" s="117"/>
    </row>
    <row r="42" spans="1:8" x14ac:dyDescent="0.2">
      <c r="A42" s="122"/>
      <c r="B42" s="83">
        <v>37</v>
      </c>
      <c r="C42" s="121" t="b">
        <v>0</v>
      </c>
      <c r="D42" s="120" t="str">
        <v>J7</v>
      </c>
      <c r="E42" s="119" t="str">
        <f t="shared" si="1"/>
        <v>EURIMMFRA6MJ7_Quote</v>
      </c>
      <c r="F42" s="118" t="str">
        <f>_xll.qlSimpleQuote(E42,,PriceTickValue,Permanent,Trigger,ObjectOverwrite)</f>
        <v>EURIMMFRA6MJ7_Quote#0002</v>
      </c>
      <c r="G42" s="81" t="str">
        <f>_xll.ohRangeRetrieveError(F42)</f>
        <v/>
      </c>
      <c r="H42" s="117"/>
    </row>
    <row r="43" spans="1:8" x14ac:dyDescent="0.2">
      <c r="A43" s="122"/>
      <c r="B43" s="83">
        <v>38</v>
      </c>
      <c r="C43" s="121" t="b">
        <v>0</v>
      </c>
      <c r="D43" s="120" t="str">
        <v>K7</v>
      </c>
      <c r="E43" s="119" t="str">
        <f t="shared" si="1"/>
        <v>EURIMMFRA6MK7_Quote</v>
      </c>
      <c r="F43" s="118" t="str">
        <f>_xll.qlSimpleQuote(E43,,PriceTickValue,Permanent,Trigger,ObjectOverwrite)</f>
        <v>EURIMMFRA6MK7_Quote#0002</v>
      </c>
      <c r="G43" s="81" t="str">
        <f>_xll.ohRangeRetrieveError(F43)</f>
        <v/>
      </c>
      <c r="H43" s="117"/>
    </row>
    <row r="44" spans="1:8" x14ac:dyDescent="0.2">
      <c r="A44" s="122"/>
      <c r="B44" s="83">
        <v>39</v>
      </c>
      <c r="C44" s="121" t="b">
        <v>0</v>
      </c>
      <c r="D44" s="120" t="str">
        <v>M7</v>
      </c>
      <c r="E44" s="119" t="str">
        <f t="shared" si="1"/>
        <v>EURIMMFRA6MM7_Quote</v>
      </c>
      <c r="F44" s="118" t="str">
        <f>_xll.qlSimpleQuote(E44,,PriceTickValue,Permanent,Trigger,ObjectOverwrite)</f>
        <v>EURIMMFRA6MM7_Quote#0003</v>
      </c>
      <c r="G44" s="81" t="str">
        <f>_xll.ohRangeRetrieveError(F44)</f>
        <v/>
      </c>
      <c r="H44" s="117"/>
    </row>
    <row r="45" spans="1:8" x14ac:dyDescent="0.2">
      <c r="A45" s="122"/>
      <c r="B45" s="83">
        <v>40</v>
      </c>
      <c r="C45" s="121" t="b">
        <v>0</v>
      </c>
      <c r="D45" s="120" t="str">
        <v>N7</v>
      </c>
      <c r="E45" s="119" t="str">
        <f t="shared" si="1"/>
        <v>EURIMMFRA6MN7_Quote</v>
      </c>
      <c r="F45" s="118" t="str">
        <f>_xll.qlSimpleQuote(E45,,PriceTickValue,Permanent,Trigger,ObjectOverwrite)</f>
        <v>EURIMMFRA6MN7_Quote#0003</v>
      </c>
      <c r="G45" s="81" t="str">
        <f>_xll.ohRangeRetrieveError(F45)</f>
        <v/>
      </c>
      <c r="H45" s="117"/>
    </row>
    <row r="46" spans="1:8" x14ac:dyDescent="0.2">
      <c r="A46" s="122"/>
      <c r="B46" s="83">
        <v>41</v>
      </c>
      <c r="C46" s="121" t="b">
        <v>0</v>
      </c>
      <c r="D46" s="120" t="str">
        <v>Q7</v>
      </c>
      <c r="E46" s="119" t="str">
        <f t="shared" si="1"/>
        <v>EURIMMFRA6MQ7_Quote</v>
      </c>
      <c r="F46" s="118" t="str">
        <f>_xll.qlSimpleQuote(E46,,PriceTickValue,Permanent,Trigger,ObjectOverwrite)</f>
        <v>EURIMMFRA6MQ7_Quote#0003</v>
      </c>
      <c r="G46" s="81" t="str">
        <f>_xll.ohRangeRetrieveError(F46)</f>
        <v/>
      </c>
      <c r="H46" s="117"/>
    </row>
    <row r="47" spans="1:8" x14ac:dyDescent="0.2">
      <c r="A47" s="122"/>
      <c r="B47" s="83">
        <v>42</v>
      </c>
      <c r="C47" s="121" t="b">
        <v>0</v>
      </c>
      <c r="D47" s="120" t="str">
        <v>U7</v>
      </c>
      <c r="E47" s="119" t="str">
        <f t="shared" si="1"/>
        <v>EURIMMFRA6MU7_Quote</v>
      </c>
      <c r="F47" s="118" t="str">
        <f>_xll.qlSimpleQuote(E47,,PriceTickValue,Permanent,Trigger,ObjectOverwrite)</f>
        <v>EURIMMFRA6MU7_Quote#0003</v>
      </c>
      <c r="G47" s="81" t="str">
        <f>_xll.ohRangeRetrieveError(F47)</f>
        <v/>
      </c>
      <c r="H47" s="117"/>
    </row>
    <row r="48" spans="1:8" x14ac:dyDescent="0.2">
      <c r="A48" s="122"/>
      <c r="B48" s="83">
        <v>43</v>
      </c>
      <c r="C48" s="121" t="b">
        <v>0</v>
      </c>
      <c r="D48" s="120" t="str">
        <v>V7</v>
      </c>
      <c r="E48" s="119" t="str">
        <f t="shared" si="1"/>
        <v>EURIMMFRA6MV7_Quote</v>
      </c>
      <c r="F48" s="118" t="str">
        <f>_xll.qlSimpleQuote(E48,,PriceTickValue,Permanent,Trigger,ObjectOverwrite)</f>
        <v>EURIMMFRA6MV7_Quote#0003</v>
      </c>
      <c r="G48" s="81" t="str">
        <f>_xll.ohRangeRetrieveError(F48)</f>
        <v/>
      </c>
      <c r="H48" s="117"/>
    </row>
    <row r="49" spans="1:8" x14ac:dyDescent="0.2">
      <c r="A49" s="122"/>
      <c r="B49" s="83">
        <v>44</v>
      </c>
      <c r="C49" s="121" t="b">
        <v>0</v>
      </c>
      <c r="D49" s="120" t="str">
        <v>X7</v>
      </c>
      <c r="E49" s="119" t="str">
        <f t="shared" si="1"/>
        <v>EURIMMFRA6MX7_Quote</v>
      </c>
      <c r="F49" s="118" t="str">
        <f>_xll.qlSimpleQuote(E49,,PriceTickValue,Permanent,Trigger,ObjectOverwrite)</f>
        <v>EURIMMFRA6MX7_Quote#0003</v>
      </c>
      <c r="G49" s="81" t="str">
        <f>_xll.ohRangeRetrieveError(F49)</f>
        <v/>
      </c>
      <c r="H49" s="117"/>
    </row>
    <row r="50" spans="1:8" x14ac:dyDescent="0.2">
      <c r="A50" s="122"/>
      <c r="B50" s="83">
        <v>45</v>
      </c>
      <c r="C50" s="121" t="b">
        <v>0</v>
      </c>
      <c r="D50" s="120" t="str">
        <v>Z7</v>
      </c>
      <c r="E50" s="119" t="str">
        <f t="shared" si="1"/>
        <v>EURIMMFRA6MZ7_Quote</v>
      </c>
      <c r="F50" s="118" t="str">
        <f>_xll.qlSimpleQuote(E50,,PriceTickValue,Permanent,Trigger,ObjectOverwrite)</f>
        <v>EURIMMFRA6MZ7_Quote#0003</v>
      </c>
      <c r="G50" s="81" t="str">
        <f>_xll.ohRangeRetrieveError(F50)</f>
        <v/>
      </c>
      <c r="H50" s="117"/>
    </row>
    <row r="51" spans="1:8" x14ac:dyDescent="0.2">
      <c r="A51" s="122"/>
      <c r="B51" s="83">
        <v>46</v>
      </c>
      <c r="C51" s="121" t="b">
        <v>0</v>
      </c>
      <c r="D51" s="120" t="str">
        <v>F8</v>
      </c>
      <c r="E51" s="119" t="str">
        <f t="shared" si="1"/>
        <v>EURIMMFRA6MF8_Quote</v>
      </c>
      <c r="F51" s="118" t="str">
        <f>_xll.qlSimpleQuote(E51,,PriceTickValue,Permanent,Trigger,ObjectOverwrite)</f>
        <v>EURIMMFRA6MF8_Quote#0003</v>
      </c>
      <c r="G51" s="81" t="str">
        <f>_xll.ohRangeRetrieveError(F51)</f>
        <v/>
      </c>
      <c r="H51" s="117"/>
    </row>
    <row r="52" spans="1:8" x14ac:dyDescent="0.2">
      <c r="A52" s="122"/>
      <c r="B52" s="83">
        <v>47</v>
      </c>
      <c r="C52" s="121" t="b">
        <v>0</v>
      </c>
      <c r="D52" s="120" t="str">
        <v>G8</v>
      </c>
      <c r="E52" s="119" t="str">
        <f t="shared" si="1"/>
        <v>EURIMMFRA6MG8_Quote</v>
      </c>
      <c r="F52" s="118" t="str">
        <f>_xll.qlSimpleQuote(E52,,PriceTickValue,Permanent,Trigger,ObjectOverwrite)</f>
        <v>EURIMMFRA6MG8_Quote#0003</v>
      </c>
      <c r="G52" s="81" t="str">
        <f>_xll.ohRangeRetrieveError(F52)</f>
        <v/>
      </c>
      <c r="H52" s="117"/>
    </row>
    <row r="53" spans="1:8" x14ac:dyDescent="0.2">
      <c r="A53" s="122"/>
      <c r="B53" s="83">
        <v>48</v>
      </c>
      <c r="C53" s="121" t="b">
        <v>0</v>
      </c>
      <c r="D53" s="120" t="str">
        <v>H8</v>
      </c>
      <c r="E53" s="119" t="str">
        <f t="shared" si="1"/>
        <v>EURIMMFRA6MH8_Quote</v>
      </c>
      <c r="F53" s="118" t="str">
        <f>_xll.qlSimpleQuote(E53,,PriceTickValue,Permanent,Trigger,ObjectOverwrite)</f>
        <v>EURIMMFRA6MH8_Quote#0003</v>
      </c>
      <c r="G53" s="81" t="str">
        <f>_xll.ohRangeRetrieveError(F53)</f>
        <v/>
      </c>
      <c r="H53" s="117"/>
    </row>
    <row r="54" spans="1:8" x14ac:dyDescent="0.2">
      <c r="A54" s="122"/>
      <c r="B54" s="83">
        <v>49</v>
      </c>
      <c r="C54" s="121" t="b">
        <v>0</v>
      </c>
      <c r="D54" s="120" t="str">
        <v>J8</v>
      </c>
      <c r="E54" s="119" t="str">
        <f t="shared" si="1"/>
        <v>EURIMMFRA6MJ8_Quote</v>
      </c>
      <c r="F54" s="118" t="str">
        <f>_xll.qlSimpleQuote(E54,,PriceTickValue,Permanent,Trigger,ObjectOverwrite)</f>
        <v>EURIMMFRA6MJ8_Quote#0003</v>
      </c>
      <c r="G54" s="81" t="str">
        <f>_xll.ohRangeRetrieveError(F54)</f>
        <v/>
      </c>
      <c r="H54" s="117"/>
    </row>
    <row r="55" spans="1:8" x14ac:dyDescent="0.2">
      <c r="A55" s="122"/>
      <c r="B55" s="83">
        <v>50</v>
      </c>
      <c r="C55" s="121" t="b">
        <v>0</v>
      </c>
      <c r="D55" s="120" t="str">
        <v>K8</v>
      </c>
      <c r="E55" s="119" t="str">
        <f t="shared" si="1"/>
        <v>EURIMMFRA6MK8_Quote</v>
      </c>
      <c r="F55" s="118" t="str">
        <f>_xll.qlSimpleQuote(E55,,PriceTickValue,Permanent,Trigger,ObjectOverwrite)</f>
        <v>EURIMMFRA6MK8_Quote#0003</v>
      </c>
      <c r="G55" s="81" t="str">
        <f>_xll.ohRangeRetrieveError(F55)</f>
        <v/>
      </c>
      <c r="H55" s="117"/>
    </row>
    <row r="56" spans="1:8" x14ac:dyDescent="0.2">
      <c r="A56" s="122"/>
      <c r="B56" s="83">
        <v>51</v>
      </c>
      <c r="C56" s="121" t="b">
        <v>0</v>
      </c>
      <c r="D56" s="120" t="str">
        <v>M8</v>
      </c>
      <c r="E56" s="119" t="str">
        <f t="shared" si="1"/>
        <v>EURIMMFRA6MM8_Quote</v>
      </c>
      <c r="F56" s="118" t="str">
        <f>_xll.qlSimpleQuote(E56,,PriceTickValue,Permanent,Trigger,ObjectOverwrite)</f>
        <v>EURIMMFRA6MM8_Quote#0003</v>
      </c>
      <c r="G56" s="81" t="str">
        <f>_xll.ohRangeRetrieveError(F56)</f>
        <v/>
      </c>
      <c r="H56" s="117"/>
    </row>
    <row r="57" spans="1:8" x14ac:dyDescent="0.2">
      <c r="A57" s="122"/>
      <c r="B57" s="83">
        <v>52</v>
      </c>
      <c r="C57" s="121" t="b">
        <v>0</v>
      </c>
      <c r="D57" s="120" t="str">
        <v>N8</v>
      </c>
      <c r="E57" s="119" t="str">
        <f t="shared" si="1"/>
        <v>EURIMMFRA6MN8_Quote</v>
      </c>
      <c r="F57" s="118" t="str">
        <f>_xll.qlSimpleQuote(E57,,PriceTickValue,Permanent,Trigger,ObjectOverwrite)</f>
        <v>EURIMMFRA6MN8_Quote#0003</v>
      </c>
      <c r="G57" s="81" t="str">
        <f>_xll.ohRangeRetrieveError(F57)</f>
        <v/>
      </c>
      <c r="H57" s="117"/>
    </row>
    <row r="58" spans="1:8" x14ac:dyDescent="0.2">
      <c r="A58" s="122"/>
      <c r="B58" s="83">
        <v>53</v>
      </c>
      <c r="C58" s="121" t="b">
        <v>0</v>
      </c>
      <c r="D58" s="120" t="str">
        <v>Q8</v>
      </c>
      <c r="E58" s="119" t="str">
        <f t="shared" si="1"/>
        <v>EURIMMFRA6MQ8_Quote</v>
      </c>
      <c r="F58" s="118" t="str">
        <f>_xll.qlSimpleQuote(E58,,PriceTickValue,Permanent,Trigger,ObjectOverwrite)</f>
        <v>EURIMMFRA6MQ8_Quote#0002</v>
      </c>
      <c r="G58" s="81" t="str">
        <f>_xll.ohRangeRetrieveError(F58)</f>
        <v/>
      </c>
      <c r="H58" s="117"/>
    </row>
    <row r="59" spans="1:8" x14ac:dyDescent="0.2">
      <c r="A59" s="122"/>
      <c r="B59" s="83">
        <v>54</v>
      </c>
      <c r="C59" s="121" t="b">
        <v>0</v>
      </c>
      <c r="D59" s="120" t="str">
        <v>U8</v>
      </c>
      <c r="E59" s="119" t="str">
        <f t="shared" si="1"/>
        <v>EURIMMFRA6MU8_Quote</v>
      </c>
      <c r="F59" s="118" t="str">
        <f>_xll.qlSimpleQuote(E59,,PriceTickValue,Permanent,Trigger,ObjectOverwrite)</f>
        <v>EURIMMFRA6MU8_Quote#0003</v>
      </c>
      <c r="G59" s="81" t="str">
        <f>_xll.ohRangeRetrieveError(F59)</f>
        <v/>
      </c>
      <c r="H59" s="117"/>
    </row>
    <row r="60" spans="1:8" x14ac:dyDescent="0.2">
      <c r="A60" s="122"/>
      <c r="B60" s="83">
        <v>55</v>
      </c>
      <c r="C60" s="121" t="b">
        <v>0</v>
      </c>
      <c r="D60" s="120" t="str">
        <v>V8</v>
      </c>
      <c r="E60" s="119" t="str">
        <f t="shared" si="1"/>
        <v>EURIMMFRA6MV8_Quote</v>
      </c>
      <c r="F60" s="118" t="str">
        <f>_xll.qlSimpleQuote(E60,,PriceTickValue,Permanent,Trigger,ObjectOverwrite)</f>
        <v>EURIMMFRA6MV8_Quote#0003</v>
      </c>
      <c r="G60" s="81" t="str">
        <f>_xll.ohRangeRetrieveError(F60)</f>
        <v/>
      </c>
      <c r="H60" s="117"/>
    </row>
    <row r="61" spans="1:8" x14ac:dyDescent="0.2">
      <c r="A61" s="122"/>
      <c r="B61" s="83">
        <v>56</v>
      </c>
      <c r="C61" s="121" t="b">
        <v>0</v>
      </c>
      <c r="D61" s="120" t="str">
        <v>X8</v>
      </c>
      <c r="E61" s="119" t="str">
        <f t="shared" si="1"/>
        <v>EURIMMFRA6MX8_Quote</v>
      </c>
      <c r="F61" s="118" t="str">
        <f>_xll.qlSimpleQuote(E61,,PriceTickValue,Permanent,Trigger,ObjectOverwrite)</f>
        <v>EURIMMFRA6MX8_Quote#0003</v>
      </c>
      <c r="G61" s="81" t="str">
        <f>_xll.ohRangeRetrieveError(F61)</f>
        <v/>
      </c>
      <c r="H61" s="117"/>
    </row>
    <row r="62" spans="1:8" x14ac:dyDescent="0.2">
      <c r="A62" s="122"/>
      <c r="B62" s="83">
        <v>57</v>
      </c>
      <c r="C62" s="121" t="b">
        <v>0</v>
      </c>
      <c r="D62" s="120" t="str">
        <v>Z8</v>
      </c>
      <c r="E62" s="119" t="str">
        <f t="shared" si="1"/>
        <v>EURIMMFRA6MZ8_Quote</v>
      </c>
      <c r="F62" s="118" t="str">
        <f>_xll.qlSimpleQuote(E62,,PriceTickValue,Permanent,Trigger,ObjectOverwrite)</f>
        <v>EURIMMFRA6MZ8_Quote#0002</v>
      </c>
      <c r="G62" s="81" t="str">
        <f>_xll.ohRangeRetrieveError(F62)</f>
        <v/>
      </c>
      <c r="H62" s="117"/>
    </row>
    <row r="63" spans="1:8" x14ac:dyDescent="0.2">
      <c r="A63" s="122"/>
      <c r="B63" s="83">
        <v>58</v>
      </c>
      <c r="C63" s="121" t="b">
        <v>0</v>
      </c>
      <c r="D63" s="120" t="str">
        <v>F9</v>
      </c>
      <c r="E63" s="119" t="str">
        <f t="shared" si="1"/>
        <v>EURIMMFRA6MF9_Quote</v>
      </c>
      <c r="F63" s="118" t="str">
        <f>_xll.qlSimpleQuote(E63,,PriceTickValue,Permanent,Trigger,ObjectOverwrite)</f>
        <v>EURIMMFRA6MF9_Quote#0003</v>
      </c>
      <c r="G63" s="81" t="str">
        <f>_xll.ohRangeRetrieveError(F63)</f>
        <v/>
      </c>
      <c r="H63" s="117"/>
    </row>
    <row r="64" spans="1:8" x14ac:dyDescent="0.2">
      <c r="A64" s="122"/>
      <c r="B64" s="83">
        <v>59</v>
      </c>
      <c r="C64" s="121" t="b">
        <v>0</v>
      </c>
      <c r="D64" s="120" t="str">
        <v>G9</v>
      </c>
      <c r="E64" s="119" t="str">
        <f t="shared" si="1"/>
        <v>EURIMMFRA6MG9_Quote</v>
      </c>
      <c r="F64" s="118" t="str">
        <f>_xll.qlSimpleQuote(E64,,PriceTickValue,Permanent,Trigger,ObjectOverwrite)</f>
        <v>EURIMMFRA6MG9_Quote#0003</v>
      </c>
      <c r="G64" s="81" t="str">
        <f>_xll.ohRangeRetrieveError(F64)</f>
        <v/>
      </c>
      <c r="H64" s="117"/>
    </row>
    <row r="65" spans="1:8" x14ac:dyDescent="0.2">
      <c r="A65" s="122"/>
      <c r="B65" s="83">
        <v>60</v>
      </c>
      <c r="C65" s="121" t="b">
        <v>0</v>
      </c>
      <c r="D65" s="120" t="str">
        <v>H9</v>
      </c>
      <c r="E65" s="119" t="str">
        <f t="shared" si="1"/>
        <v>EURIMMFRA6MH9_Quote</v>
      </c>
      <c r="F65" s="118" t="str">
        <f>_xll.qlSimpleQuote(E65,,PriceTickValue,Permanent,Trigger,ObjectOverwrite)</f>
        <v>EURIMMFRA6MH9_Quote#0003</v>
      </c>
      <c r="G65" s="81" t="str">
        <f>_xll.ohRangeRetrieveError(F65)</f>
        <v/>
      </c>
      <c r="H65" s="117"/>
    </row>
    <row r="66" spans="1:8" x14ac:dyDescent="0.2">
      <c r="A66" s="122"/>
      <c r="B66" s="83">
        <v>61</v>
      </c>
      <c r="C66" s="121" t="b">
        <v>0</v>
      </c>
      <c r="D66" s="120" t="str">
        <v>J9</v>
      </c>
      <c r="E66" s="119" t="str">
        <f t="shared" si="1"/>
        <v>EURIMMFRA6MJ9_Quote</v>
      </c>
      <c r="F66" s="118" t="str">
        <f>_xll.qlSimpleQuote(E66,,PriceTickValue,Permanent,Trigger,ObjectOverwrite)</f>
        <v>EURIMMFRA6MJ9_Quote#0003</v>
      </c>
      <c r="G66" s="81" t="str">
        <f>_xll.ohRangeRetrieveError(F66)</f>
        <v/>
      </c>
      <c r="H66" s="117"/>
    </row>
    <row r="67" spans="1:8" x14ac:dyDescent="0.2">
      <c r="A67" s="122"/>
      <c r="B67" s="83">
        <v>62</v>
      </c>
      <c r="C67" s="121" t="b">
        <v>0</v>
      </c>
      <c r="D67" s="120" t="str">
        <v>K9</v>
      </c>
      <c r="E67" s="119" t="str">
        <f t="shared" si="1"/>
        <v>EURIMMFRA6MK9_Quote</v>
      </c>
      <c r="F67" s="118" t="str">
        <f>_xll.qlSimpleQuote(E67,,PriceTickValue,Permanent,Trigger,ObjectOverwrite)</f>
        <v>EURIMMFRA6MK9_Quote#0003</v>
      </c>
      <c r="G67" s="81" t="str">
        <f>_xll.ohRangeRetrieveError(F67)</f>
        <v/>
      </c>
      <c r="H67" s="117"/>
    </row>
    <row r="68" spans="1:8" x14ac:dyDescent="0.2">
      <c r="A68" s="122"/>
      <c r="B68" s="83">
        <v>63</v>
      </c>
      <c r="C68" s="121" t="b">
        <v>0</v>
      </c>
      <c r="D68" s="120" t="str">
        <v>M9</v>
      </c>
      <c r="E68" s="119" t="str">
        <f t="shared" si="1"/>
        <v>EURIMMFRA6MM9_Quote</v>
      </c>
      <c r="F68" s="118" t="str">
        <f>_xll.qlSimpleQuote(E68,,PriceTickValue,Permanent,Trigger,ObjectOverwrite)</f>
        <v>EURIMMFRA6MM9_Quote#0002</v>
      </c>
      <c r="G68" s="81" t="str">
        <f>_xll.ohRangeRetrieveError(F68)</f>
        <v/>
      </c>
      <c r="H68" s="117"/>
    </row>
    <row r="69" spans="1:8" x14ac:dyDescent="0.2">
      <c r="A69" s="122"/>
      <c r="B69" s="83">
        <v>64</v>
      </c>
      <c r="C69" s="121" t="b">
        <v>0</v>
      </c>
      <c r="D69" s="120" t="str">
        <v>N9</v>
      </c>
      <c r="E69" s="119" t="str">
        <f t="shared" si="1"/>
        <v>EURIMMFRA6MN9_Quote</v>
      </c>
      <c r="F69" s="118" t="str">
        <f>_xll.qlSimpleQuote(E69,,PriceTickValue,Permanent,Trigger,ObjectOverwrite)</f>
        <v>EURIMMFRA6MN9_Quote#0003</v>
      </c>
      <c r="G69" s="81" t="str">
        <f>_xll.ohRangeRetrieveError(F69)</f>
        <v/>
      </c>
      <c r="H69" s="117"/>
    </row>
    <row r="70" spans="1:8" x14ac:dyDescent="0.2">
      <c r="A70" s="122"/>
      <c r="B70" s="83">
        <v>65</v>
      </c>
      <c r="C70" s="121" t="b">
        <v>0</v>
      </c>
      <c r="D70" s="120" t="str">
        <v>Q9</v>
      </c>
      <c r="E70" s="119" t="str">
        <f t="shared" ref="E70:E101" si="2">Currency&amp;$D$4&amp;$E$4&amp;$D70&amp;QuoteSuffix</f>
        <v>EURIMMFRA6MQ9_Quote</v>
      </c>
      <c r="F70" s="118" t="str">
        <f>_xll.qlSimpleQuote(E70,,PriceTickValue,Permanent,Trigger,ObjectOverwrite)</f>
        <v>EURIMMFRA6MQ9_Quote#0003</v>
      </c>
      <c r="G70" s="81" t="str">
        <f>_xll.ohRangeRetrieveError(F70)</f>
        <v/>
      </c>
      <c r="H70" s="117"/>
    </row>
    <row r="71" spans="1:8" x14ac:dyDescent="0.2">
      <c r="A71" s="122"/>
      <c r="B71" s="83">
        <v>66</v>
      </c>
      <c r="C71" s="121" t="b">
        <v>0</v>
      </c>
      <c r="D71" s="120" t="str">
        <v>U9</v>
      </c>
      <c r="E71" s="119" t="str">
        <f t="shared" si="2"/>
        <v>EURIMMFRA6MU9_Quote</v>
      </c>
      <c r="F71" s="118" t="str">
        <f>_xll.qlSimpleQuote(E71,,PriceTickValue,Permanent,Trigger,ObjectOverwrite)</f>
        <v>EURIMMFRA6MU9_Quote#0002</v>
      </c>
      <c r="G71" s="81" t="str">
        <f>_xll.ohRangeRetrieveError(F71)</f>
        <v/>
      </c>
      <c r="H71" s="117"/>
    </row>
    <row r="72" spans="1:8" x14ac:dyDescent="0.2">
      <c r="A72" s="122"/>
      <c r="B72" s="83">
        <v>67</v>
      </c>
      <c r="C72" s="121" t="b">
        <v>0</v>
      </c>
      <c r="D72" s="120" t="str">
        <v>V9</v>
      </c>
      <c r="E72" s="119" t="str">
        <f t="shared" si="2"/>
        <v>EURIMMFRA6MV9_Quote</v>
      </c>
      <c r="F72" s="118" t="str">
        <f>_xll.qlSimpleQuote(E72,,PriceTickValue,Permanent,Trigger,ObjectOverwrite)</f>
        <v>EURIMMFRA6MV9_Quote#0003</v>
      </c>
      <c r="G72" s="81" t="str">
        <f>_xll.ohRangeRetrieveError(F72)</f>
        <v/>
      </c>
      <c r="H72" s="117"/>
    </row>
    <row r="73" spans="1:8" x14ac:dyDescent="0.2">
      <c r="A73" s="122"/>
      <c r="B73" s="83">
        <v>68</v>
      </c>
      <c r="C73" s="121" t="b">
        <v>0</v>
      </c>
      <c r="D73" s="120" t="str">
        <v>X9</v>
      </c>
      <c r="E73" s="119" t="str">
        <f t="shared" si="2"/>
        <v>EURIMMFRA6MX9_Quote</v>
      </c>
      <c r="F73" s="118" t="str">
        <f>_xll.qlSimpleQuote(E73,,PriceTickValue,Permanent,Trigger,ObjectOverwrite)</f>
        <v>EURIMMFRA6MX9_Quote#0003</v>
      </c>
      <c r="G73" s="81" t="str">
        <f>_xll.ohRangeRetrieveError(F73)</f>
        <v/>
      </c>
      <c r="H73" s="117"/>
    </row>
    <row r="74" spans="1:8" x14ac:dyDescent="0.2">
      <c r="A74" s="122"/>
      <c r="B74" s="83">
        <v>69</v>
      </c>
      <c r="C74" s="121" t="b">
        <v>0</v>
      </c>
      <c r="D74" s="120" t="str">
        <v>Z9</v>
      </c>
      <c r="E74" s="119" t="str">
        <f t="shared" si="2"/>
        <v>EURIMMFRA6MZ9_Quote</v>
      </c>
      <c r="F74" s="118" t="str">
        <f>_xll.qlSimpleQuote(E74,,PriceTickValue,Permanent,Trigger,ObjectOverwrite)</f>
        <v>EURIMMFRA6MZ9_Quote#0002</v>
      </c>
      <c r="G74" s="81" t="str">
        <f>_xll.ohRangeRetrieveError(F74)</f>
        <v/>
      </c>
      <c r="H74" s="117"/>
    </row>
    <row r="75" spans="1:8" x14ac:dyDescent="0.2">
      <c r="A75" s="122"/>
      <c r="B75" s="83">
        <v>70</v>
      </c>
      <c r="C75" s="121" t="b">
        <v>0</v>
      </c>
      <c r="D75" s="120" t="str">
        <v>F0</v>
      </c>
      <c r="E75" s="119" t="str">
        <f t="shared" si="2"/>
        <v>EURIMMFRA6MF0_Quote</v>
      </c>
      <c r="F75" s="118" t="str">
        <f>_xll.qlSimpleQuote(E75,,PriceTickValue,Permanent,Trigger,ObjectOverwrite)</f>
        <v>EURIMMFRA6MF0_Quote#0003</v>
      </c>
      <c r="G75" s="81" t="str">
        <f>_xll.ohRangeRetrieveError(F75)</f>
        <v/>
      </c>
      <c r="H75" s="117"/>
    </row>
    <row r="76" spans="1:8" x14ac:dyDescent="0.2">
      <c r="A76" s="122"/>
      <c r="B76" s="83">
        <v>71</v>
      </c>
      <c r="C76" s="121" t="b">
        <v>0</v>
      </c>
      <c r="D76" s="120" t="str">
        <v>G0</v>
      </c>
      <c r="E76" s="119" t="str">
        <f t="shared" si="2"/>
        <v>EURIMMFRA6MG0_Quote</v>
      </c>
      <c r="F76" s="118" t="str">
        <f>_xll.qlSimpleQuote(E76,,PriceTickValue,Permanent,Trigger,ObjectOverwrite)</f>
        <v>EURIMMFRA6MG0_Quote#0003</v>
      </c>
      <c r="G76" s="81" t="str">
        <f>_xll.ohRangeRetrieveError(F76)</f>
        <v/>
      </c>
      <c r="H76" s="117"/>
    </row>
    <row r="77" spans="1:8" x14ac:dyDescent="0.2">
      <c r="A77" s="122"/>
      <c r="B77" s="83">
        <v>72</v>
      </c>
      <c r="C77" s="121" t="b">
        <v>0</v>
      </c>
      <c r="D77" s="120" t="str">
        <v>H0</v>
      </c>
      <c r="E77" s="119" t="str">
        <f t="shared" si="2"/>
        <v>EURIMMFRA6MH0_Quote</v>
      </c>
      <c r="F77" s="118" t="str">
        <f>_xll.qlSimpleQuote(E77,,PriceTickValue,Permanent,Trigger,ObjectOverwrite)</f>
        <v>EURIMMFRA6MH0_Quote#0003</v>
      </c>
      <c r="G77" s="81" t="str">
        <f>_xll.ohRangeRetrieveError(F77)</f>
        <v/>
      </c>
      <c r="H77" s="117"/>
    </row>
    <row r="78" spans="1:8" x14ac:dyDescent="0.2">
      <c r="A78" s="122"/>
      <c r="B78" s="83">
        <v>73</v>
      </c>
      <c r="C78" s="121" t="b">
        <v>0</v>
      </c>
      <c r="D78" s="120" t="str">
        <v>J0</v>
      </c>
      <c r="E78" s="119" t="str">
        <f t="shared" si="2"/>
        <v>EURIMMFRA6MJ0_Quote</v>
      </c>
      <c r="F78" s="118" t="str">
        <f>_xll.qlSimpleQuote(E78,,PriceTickValue,Permanent,Trigger,ObjectOverwrite)</f>
        <v>EURIMMFRA6MJ0_Quote#0003</v>
      </c>
      <c r="G78" s="81" t="str">
        <f>_xll.ohRangeRetrieveError(F78)</f>
        <v/>
      </c>
      <c r="H78" s="117"/>
    </row>
    <row r="79" spans="1:8" x14ac:dyDescent="0.2">
      <c r="A79" s="122"/>
      <c r="B79" s="83">
        <v>74</v>
      </c>
      <c r="C79" s="121" t="b">
        <v>0</v>
      </c>
      <c r="D79" s="120" t="str">
        <v>K0</v>
      </c>
      <c r="E79" s="119" t="str">
        <f t="shared" si="2"/>
        <v>EURIMMFRA6MK0_Quote</v>
      </c>
      <c r="F79" s="118" t="str">
        <f>_xll.qlSimpleQuote(E79,,PriceTickValue,Permanent,Trigger,ObjectOverwrite)</f>
        <v>EURIMMFRA6MK0_Quote#0003</v>
      </c>
      <c r="G79" s="81" t="str">
        <f>_xll.ohRangeRetrieveError(F79)</f>
        <v/>
      </c>
      <c r="H79" s="117"/>
    </row>
    <row r="80" spans="1:8" x14ac:dyDescent="0.2">
      <c r="A80" s="122"/>
      <c r="B80" s="83">
        <v>75</v>
      </c>
      <c r="C80" s="121" t="b">
        <v>0</v>
      </c>
      <c r="D80" s="120" t="str">
        <v>M0</v>
      </c>
      <c r="E80" s="119" t="str">
        <f t="shared" si="2"/>
        <v>EURIMMFRA6MM0_Quote</v>
      </c>
      <c r="F80" s="118" t="str">
        <f>_xll.qlSimpleQuote(E80,,PriceTickValue,Permanent,Trigger,ObjectOverwrite)</f>
        <v>EURIMMFRA6MM0_Quote#0003</v>
      </c>
      <c r="G80" s="81" t="str">
        <f>_xll.ohRangeRetrieveError(F80)</f>
        <v/>
      </c>
      <c r="H80" s="117"/>
    </row>
    <row r="81" spans="1:8" x14ac:dyDescent="0.2">
      <c r="A81" s="122"/>
      <c r="B81" s="83">
        <v>76</v>
      </c>
      <c r="C81" s="121" t="b">
        <v>0</v>
      </c>
      <c r="D81" s="120" t="str">
        <v>N0</v>
      </c>
      <c r="E81" s="119" t="str">
        <f t="shared" si="2"/>
        <v>EURIMMFRA6MN0_Quote</v>
      </c>
      <c r="F81" s="118" t="str">
        <f>_xll.qlSimpleQuote(E81,,PriceTickValue,Permanent,Trigger,ObjectOverwrite)</f>
        <v>EURIMMFRA6MN0_Quote#0003</v>
      </c>
      <c r="G81" s="81" t="str">
        <f>_xll.ohRangeRetrieveError(F81)</f>
        <v/>
      </c>
      <c r="H81" s="117"/>
    </row>
    <row r="82" spans="1:8" x14ac:dyDescent="0.2">
      <c r="A82" s="122"/>
      <c r="B82" s="83">
        <v>77</v>
      </c>
      <c r="C82" s="121" t="b">
        <v>0</v>
      </c>
      <c r="D82" s="120" t="str">
        <v>Q0</v>
      </c>
      <c r="E82" s="119" t="str">
        <f t="shared" si="2"/>
        <v>EURIMMFRA6MQ0_Quote</v>
      </c>
      <c r="F82" s="118" t="str">
        <f>_xll.qlSimpleQuote(E82,,PriceTickValue,Permanent,Trigger,ObjectOverwrite)</f>
        <v>EURIMMFRA6MQ0_Quote#0003</v>
      </c>
      <c r="G82" s="81" t="str">
        <f>_xll.ohRangeRetrieveError(F82)</f>
        <v/>
      </c>
      <c r="H82" s="117"/>
    </row>
    <row r="83" spans="1:8" x14ac:dyDescent="0.2">
      <c r="A83" s="122"/>
      <c r="B83" s="83">
        <v>78</v>
      </c>
      <c r="C83" s="121" t="b">
        <v>0</v>
      </c>
      <c r="D83" s="120" t="str">
        <v>U0</v>
      </c>
      <c r="E83" s="119" t="str">
        <f t="shared" si="2"/>
        <v>EURIMMFRA6MU0_Quote</v>
      </c>
      <c r="F83" s="118" t="str">
        <f>_xll.qlSimpleQuote(E83,,PriceTickValue,Permanent,Trigger,ObjectOverwrite)</f>
        <v>EURIMMFRA6MU0_Quote#0003</v>
      </c>
      <c r="G83" s="81" t="str">
        <f>_xll.ohRangeRetrieveError(F83)</f>
        <v/>
      </c>
      <c r="H83" s="117"/>
    </row>
    <row r="84" spans="1:8" x14ac:dyDescent="0.2">
      <c r="A84" s="122"/>
      <c r="B84" s="83">
        <v>79</v>
      </c>
      <c r="C84" s="121" t="b">
        <v>0</v>
      </c>
      <c r="D84" s="120" t="str">
        <v>V0</v>
      </c>
      <c r="E84" s="119" t="str">
        <f t="shared" si="2"/>
        <v>EURIMMFRA6MV0_Quote</v>
      </c>
      <c r="F84" s="118" t="str">
        <f>_xll.qlSimpleQuote(E84,,PriceTickValue,Permanent,Trigger,ObjectOverwrite)</f>
        <v>EURIMMFRA6MV0_Quote#0003</v>
      </c>
      <c r="G84" s="81" t="str">
        <f>_xll.ohRangeRetrieveError(F84)</f>
        <v/>
      </c>
      <c r="H84" s="117"/>
    </row>
    <row r="85" spans="1:8" x14ac:dyDescent="0.2">
      <c r="A85" s="122"/>
      <c r="B85" s="83">
        <v>80</v>
      </c>
      <c r="C85" s="121" t="b">
        <v>0</v>
      </c>
      <c r="D85" s="120" t="str">
        <v>X0</v>
      </c>
      <c r="E85" s="119" t="str">
        <f t="shared" si="2"/>
        <v>EURIMMFRA6MX0_Quote</v>
      </c>
      <c r="F85" s="118" t="str">
        <f>_xll.qlSimpleQuote(E85,,PriceTickValue,Permanent,Trigger,ObjectOverwrite)</f>
        <v>EURIMMFRA6MX0_Quote#0003</v>
      </c>
      <c r="G85" s="81" t="str">
        <f>_xll.ohRangeRetrieveError(F85)</f>
        <v/>
      </c>
      <c r="H85" s="117"/>
    </row>
    <row r="86" spans="1:8" x14ac:dyDescent="0.2">
      <c r="A86" s="122"/>
      <c r="B86" s="83">
        <v>81</v>
      </c>
      <c r="C86" s="121" t="b">
        <v>0</v>
      </c>
      <c r="D86" s="120" t="str">
        <v>Z0</v>
      </c>
      <c r="E86" s="119" t="str">
        <f t="shared" si="2"/>
        <v>EURIMMFRA6MZ0_Quote</v>
      </c>
      <c r="F86" s="118" t="str">
        <f>_xll.qlSimpleQuote(E86,,PriceTickValue,Permanent,Trigger,ObjectOverwrite)</f>
        <v>EURIMMFRA6MZ0_Quote#0003</v>
      </c>
      <c r="G86" s="81" t="str">
        <f>_xll.ohRangeRetrieveError(F86)</f>
        <v/>
      </c>
      <c r="H86" s="117"/>
    </row>
    <row r="87" spans="1:8" x14ac:dyDescent="0.2">
      <c r="A87" s="122"/>
      <c r="B87" s="83">
        <v>82</v>
      </c>
      <c r="C87" s="121" t="b">
        <v>0</v>
      </c>
      <c r="D87" s="120" t="str">
        <v>F1</v>
      </c>
      <c r="E87" s="119" t="str">
        <f t="shared" si="2"/>
        <v>EURIMMFRA6MF1_Quote</v>
      </c>
      <c r="F87" s="118" t="str">
        <f>_xll.qlSimpleQuote(E87,,PriceTickValue,Permanent,Trigger,ObjectOverwrite)</f>
        <v>EURIMMFRA6MF1_Quote#0003</v>
      </c>
      <c r="G87" s="81" t="str">
        <f>_xll.ohRangeRetrieveError(F87)</f>
        <v/>
      </c>
      <c r="H87" s="117"/>
    </row>
    <row r="88" spans="1:8" x14ac:dyDescent="0.2">
      <c r="A88" s="122"/>
      <c r="B88" s="83">
        <v>83</v>
      </c>
      <c r="C88" s="121" t="b">
        <v>0</v>
      </c>
      <c r="D88" s="120" t="str">
        <v>G1</v>
      </c>
      <c r="E88" s="119" t="str">
        <f t="shared" si="2"/>
        <v>EURIMMFRA6MG1_Quote</v>
      </c>
      <c r="F88" s="118" t="str">
        <f>_xll.qlSimpleQuote(E88,,PriceTickValue,Permanent,Trigger,ObjectOverwrite)</f>
        <v>EURIMMFRA6MG1_Quote#0003</v>
      </c>
      <c r="G88" s="81" t="str">
        <f>_xll.ohRangeRetrieveError(F88)</f>
        <v/>
      </c>
      <c r="H88" s="117"/>
    </row>
    <row r="89" spans="1:8" x14ac:dyDescent="0.2">
      <c r="A89" s="122"/>
      <c r="B89" s="83">
        <v>84</v>
      </c>
      <c r="C89" s="121" t="b">
        <v>0</v>
      </c>
      <c r="D89" s="120" t="str">
        <v>H1</v>
      </c>
      <c r="E89" s="119" t="str">
        <f t="shared" si="2"/>
        <v>EURIMMFRA6MH1_Quote</v>
      </c>
      <c r="F89" s="118" t="str">
        <f>_xll.qlSimpleQuote(E89,,PriceTickValue,Permanent,Trigger,ObjectOverwrite)</f>
        <v>EURIMMFRA6MH1_Quote#0002</v>
      </c>
      <c r="G89" s="81" t="str">
        <f>_xll.ohRangeRetrieveError(F89)</f>
        <v/>
      </c>
      <c r="H89" s="117"/>
    </row>
    <row r="90" spans="1:8" x14ac:dyDescent="0.2">
      <c r="A90" s="122"/>
      <c r="B90" s="83">
        <v>85</v>
      </c>
      <c r="C90" s="121" t="b">
        <v>0</v>
      </c>
      <c r="D90" s="120" t="str">
        <v>J1</v>
      </c>
      <c r="E90" s="119" t="str">
        <f t="shared" si="2"/>
        <v>EURIMMFRA6MJ1_Quote</v>
      </c>
      <c r="F90" s="118" t="str">
        <f>_xll.qlSimpleQuote(E90,,PriceTickValue,Permanent,Trigger,ObjectOverwrite)</f>
        <v>EURIMMFRA6MJ1_Quote#0002</v>
      </c>
      <c r="G90" s="81" t="str">
        <f>_xll.ohRangeRetrieveError(F90)</f>
        <v/>
      </c>
      <c r="H90" s="117"/>
    </row>
    <row r="91" spans="1:8" x14ac:dyDescent="0.2">
      <c r="A91" s="122"/>
      <c r="B91" s="83">
        <v>86</v>
      </c>
      <c r="C91" s="121" t="b">
        <v>0</v>
      </c>
      <c r="D91" s="120" t="str">
        <v>K1</v>
      </c>
      <c r="E91" s="119" t="str">
        <f t="shared" si="2"/>
        <v>EURIMMFRA6MK1_Quote</v>
      </c>
      <c r="F91" s="118" t="str">
        <f>_xll.qlSimpleQuote(E91,,PriceTickValue,Permanent,Trigger,ObjectOverwrite)</f>
        <v>EURIMMFRA6MK1_Quote#0003</v>
      </c>
      <c r="G91" s="81" t="str">
        <f>_xll.ohRangeRetrieveError(F91)</f>
        <v/>
      </c>
      <c r="H91" s="117"/>
    </row>
    <row r="92" spans="1:8" x14ac:dyDescent="0.2">
      <c r="A92" s="122"/>
      <c r="B92" s="83">
        <v>87</v>
      </c>
      <c r="C92" s="121" t="b">
        <v>0</v>
      </c>
      <c r="D92" s="120" t="str">
        <v>M1</v>
      </c>
      <c r="E92" s="119" t="str">
        <f t="shared" si="2"/>
        <v>EURIMMFRA6MM1_Quote</v>
      </c>
      <c r="F92" s="118" t="str">
        <f>_xll.qlSimpleQuote(E92,,PriceTickValue,Permanent,Trigger,ObjectOverwrite)</f>
        <v>EURIMMFRA6MM1_Quote#0003</v>
      </c>
      <c r="G92" s="81" t="str">
        <f>_xll.ohRangeRetrieveError(F92)</f>
        <v/>
      </c>
      <c r="H92" s="117"/>
    </row>
    <row r="93" spans="1:8" x14ac:dyDescent="0.2">
      <c r="A93" s="122"/>
      <c r="B93" s="83">
        <v>88</v>
      </c>
      <c r="C93" s="121" t="b">
        <v>0</v>
      </c>
      <c r="D93" s="120" t="str">
        <v>N1</v>
      </c>
      <c r="E93" s="119" t="str">
        <f t="shared" si="2"/>
        <v>EURIMMFRA6MN1_Quote</v>
      </c>
      <c r="F93" s="118" t="str">
        <f>_xll.qlSimpleQuote(E93,,PriceTickValue,Permanent,Trigger,ObjectOverwrite)</f>
        <v>EURIMMFRA6MN1_Quote#0003</v>
      </c>
      <c r="G93" s="81" t="str">
        <f>_xll.ohRangeRetrieveError(F93)</f>
        <v/>
      </c>
      <c r="H93" s="117"/>
    </row>
    <row r="94" spans="1:8" x14ac:dyDescent="0.2">
      <c r="A94" s="122"/>
      <c r="B94" s="83">
        <v>89</v>
      </c>
      <c r="C94" s="121" t="b">
        <v>0</v>
      </c>
      <c r="D94" s="120" t="str">
        <v>Q1</v>
      </c>
      <c r="E94" s="119" t="str">
        <f t="shared" si="2"/>
        <v>EURIMMFRA6MQ1_Quote</v>
      </c>
      <c r="F94" s="118" t="str">
        <f>_xll.qlSimpleQuote(E94,,PriceTickValue,Permanent,Trigger,ObjectOverwrite)</f>
        <v>EURIMMFRA6MQ1_Quote#0003</v>
      </c>
      <c r="G94" s="81" t="str">
        <f>_xll.ohRangeRetrieveError(F94)</f>
        <v/>
      </c>
      <c r="H94" s="117"/>
    </row>
    <row r="95" spans="1:8" x14ac:dyDescent="0.2">
      <c r="A95" s="122"/>
      <c r="B95" s="83">
        <v>90</v>
      </c>
      <c r="C95" s="121" t="b">
        <v>0</v>
      </c>
      <c r="D95" s="120" t="str">
        <v>U1</v>
      </c>
      <c r="E95" s="119" t="str">
        <f t="shared" si="2"/>
        <v>EURIMMFRA6MU1_Quote</v>
      </c>
      <c r="F95" s="118" t="str">
        <f>_xll.qlSimpleQuote(E95,,PriceTickValue,Permanent,Trigger,ObjectOverwrite)</f>
        <v>EURIMMFRA6MU1_Quote#0002</v>
      </c>
      <c r="G95" s="81" t="str">
        <f>_xll.ohRangeRetrieveError(F95)</f>
        <v/>
      </c>
      <c r="H95" s="117"/>
    </row>
    <row r="96" spans="1:8" x14ac:dyDescent="0.2">
      <c r="A96" s="122"/>
      <c r="B96" s="83">
        <v>91</v>
      </c>
      <c r="C96" s="121" t="b">
        <v>0</v>
      </c>
      <c r="D96" s="120" t="str">
        <v>V1</v>
      </c>
      <c r="E96" s="119" t="str">
        <f t="shared" si="2"/>
        <v>EURIMMFRA6MV1_Quote</v>
      </c>
      <c r="F96" s="118" t="str">
        <f>_xll.qlSimpleQuote(E96,,PriceTickValue,Permanent,Trigger,ObjectOverwrite)</f>
        <v>EURIMMFRA6MV1_Quote#0003</v>
      </c>
      <c r="G96" s="81" t="str">
        <f>_xll.ohRangeRetrieveError(F96)</f>
        <v/>
      </c>
      <c r="H96" s="117"/>
    </row>
    <row r="97" spans="1:8" x14ac:dyDescent="0.2">
      <c r="A97" s="122"/>
      <c r="B97" s="83">
        <v>92</v>
      </c>
      <c r="C97" s="121" t="b">
        <v>0</v>
      </c>
      <c r="D97" s="120" t="str">
        <v>X1</v>
      </c>
      <c r="E97" s="119" t="str">
        <f t="shared" si="2"/>
        <v>EURIMMFRA6MX1_Quote</v>
      </c>
      <c r="F97" s="118" t="str">
        <f>_xll.qlSimpleQuote(E97,,PriceTickValue,Permanent,Trigger,ObjectOverwrite)</f>
        <v>EURIMMFRA6MX1_Quote#0002</v>
      </c>
      <c r="G97" s="81" t="str">
        <f>_xll.ohRangeRetrieveError(F97)</f>
        <v/>
      </c>
      <c r="H97" s="117"/>
    </row>
    <row r="98" spans="1:8" x14ac:dyDescent="0.2">
      <c r="A98" s="122"/>
      <c r="B98" s="83">
        <v>93</v>
      </c>
      <c r="C98" s="121" t="b">
        <v>0</v>
      </c>
      <c r="D98" s="120" t="str">
        <v>Z1</v>
      </c>
      <c r="E98" s="119" t="str">
        <f t="shared" si="2"/>
        <v>EURIMMFRA6MZ1_Quote</v>
      </c>
      <c r="F98" s="118" t="str">
        <f>_xll.qlSimpleQuote(E98,,PriceTickValue,Permanent,Trigger,ObjectOverwrite)</f>
        <v>EURIMMFRA6MZ1_Quote#0002</v>
      </c>
      <c r="G98" s="81" t="str">
        <f>_xll.ohRangeRetrieveError(F98)</f>
        <v/>
      </c>
      <c r="H98" s="117"/>
    </row>
    <row r="99" spans="1:8" x14ac:dyDescent="0.2">
      <c r="A99" s="122"/>
      <c r="B99" s="83">
        <v>94</v>
      </c>
      <c r="C99" s="121" t="b">
        <v>0</v>
      </c>
      <c r="D99" s="120" t="str">
        <v>F2</v>
      </c>
      <c r="E99" s="119" t="str">
        <f t="shared" si="2"/>
        <v>EURIMMFRA6MF2_Quote</v>
      </c>
      <c r="F99" s="118" t="str">
        <f>_xll.qlSimpleQuote(E99,,PriceTickValue,Permanent,Trigger,ObjectOverwrite)</f>
        <v>EURIMMFRA6MF2_Quote#0003</v>
      </c>
      <c r="G99" s="81" t="str">
        <f>_xll.ohRangeRetrieveError(F99)</f>
        <v/>
      </c>
      <c r="H99" s="117"/>
    </row>
    <row r="100" spans="1:8" x14ac:dyDescent="0.2">
      <c r="A100" s="122"/>
      <c r="B100" s="83">
        <v>95</v>
      </c>
      <c r="C100" s="121" t="b">
        <v>0</v>
      </c>
      <c r="D100" s="120" t="str">
        <v>G2</v>
      </c>
      <c r="E100" s="119" t="str">
        <f t="shared" si="2"/>
        <v>EURIMMFRA6MG2_Quote</v>
      </c>
      <c r="F100" s="118" t="str">
        <f>_xll.qlSimpleQuote(E100,,PriceTickValue,Permanent,Trigger,ObjectOverwrite)</f>
        <v>EURIMMFRA6MG2_Quote#0003</v>
      </c>
      <c r="G100" s="81" t="str">
        <f>_xll.ohRangeRetrieveError(F100)</f>
        <v/>
      </c>
      <c r="H100" s="117"/>
    </row>
    <row r="101" spans="1:8" x14ac:dyDescent="0.2">
      <c r="A101" s="122"/>
      <c r="B101" s="83">
        <v>96</v>
      </c>
      <c r="C101" s="121" t="b">
        <v>0</v>
      </c>
      <c r="D101" s="120" t="str">
        <v>H2</v>
      </c>
      <c r="E101" s="119" t="str">
        <f t="shared" si="2"/>
        <v>EURIMMFRA6MH2_Quote</v>
      </c>
      <c r="F101" s="118" t="str">
        <f>_xll.qlSimpleQuote(E101,,PriceTickValue,Permanent,Trigger,ObjectOverwrite)</f>
        <v>EURIMMFRA6MH2_Quote#0002</v>
      </c>
      <c r="G101" s="81" t="str">
        <f>_xll.ohRangeRetrieveError(F101)</f>
        <v/>
      </c>
      <c r="H101" s="117"/>
    </row>
    <row r="102" spans="1:8" x14ac:dyDescent="0.2">
      <c r="A102" s="122"/>
      <c r="B102" s="83">
        <v>97</v>
      </c>
      <c r="C102" s="121" t="b">
        <v>0</v>
      </c>
      <c r="D102" s="120" t="str">
        <v>J2</v>
      </c>
      <c r="E102" s="119" t="str">
        <f t="shared" ref="E102:E125" si="3">Currency&amp;$D$4&amp;$E$4&amp;$D102&amp;QuoteSuffix</f>
        <v>EURIMMFRA6MJ2_Quote</v>
      </c>
      <c r="F102" s="118" t="str">
        <f>_xll.qlSimpleQuote(E102,,PriceTickValue,Permanent,Trigger,ObjectOverwrite)</f>
        <v>EURIMMFRA6MJ2_Quote#0003</v>
      </c>
      <c r="G102" s="81" t="str">
        <f>_xll.ohRangeRetrieveError(F102)</f>
        <v/>
      </c>
      <c r="H102" s="117"/>
    </row>
    <row r="103" spans="1:8" x14ac:dyDescent="0.2">
      <c r="A103" s="122"/>
      <c r="B103" s="83">
        <v>98</v>
      </c>
      <c r="C103" s="121" t="b">
        <v>0</v>
      </c>
      <c r="D103" s="120" t="str">
        <v>K2</v>
      </c>
      <c r="E103" s="119" t="str">
        <f t="shared" si="3"/>
        <v>EURIMMFRA6MK2_Quote</v>
      </c>
      <c r="F103" s="118" t="str">
        <f>_xll.qlSimpleQuote(E103,,PriceTickValue,Permanent,Trigger,ObjectOverwrite)</f>
        <v>EURIMMFRA6MK2_Quote#0003</v>
      </c>
      <c r="G103" s="81" t="str">
        <f>_xll.ohRangeRetrieveError(F103)</f>
        <v/>
      </c>
      <c r="H103" s="117"/>
    </row>
    <row r="104" spans="1:8" x14ac:dyDescent="0.2">
      <c r="A104" s="122"/>
      <c r="B104" s="83">
        <v>99</v>
      </c>
      <c r="C104" s="121" t="b">
        <v>0</v>
      </c>
      <c r="D104" s="120" t="str">
        <v>M2</v>
      </c>
      <c r="E104" s="119" t="str">
        <f t="shared" si="3"/>
        <v>EURIMMFRA6MM2_Quote</v>
      </c>
      <c r="F104" s="118" t="str">
        <f>_xll.qlSimpleQuote(E104,,PriceTickValue,Permanent,Trigger,ObjectOverwrite)</f>
        <v>EURIMMFRA6MM2_Quote#0003</v>
      </c>
      <c r="G104" s="81" t="str">
        <f>_xll.ohRangeRetrieveError(F104)</f>
        <v/>
      </c>
      <c r="H104" s="117"/>
    </row>
    <row r="105" spans="1:8" x14ac:dyDescent="0.2">
      <c r="A105" s="122"/>
      <c r="B105" s="83">
        <v>100</v>
      </c>
      <c r="C105" s="121" t="b">
        <v>0</v>
      </c>
      <c r="D105" s="120" t="str">
        <v>N2</v>
      </c>
      <c r="E105" s="119" t="str">
        <f t="shared" si="3"/>
        <v>EURIMMFRA6MN2_Quote</v>
      </c>
      <c r="F105" s="118" t="str">
        <f>_xll.qlSimpleQuote(E105,,PriceTickValue,Permanent,Trigger,ObjectOverwrite)</f>
        <v>EURIMMFRA6MN2_Quote#0003</v>
      </c>
      <c r="G105" s="81" t="str">
        <f>_xll.ohRangeRetrieveError(F105)</f>
        <v/>
      </c>
      <c r="H105" s="117"/>
    </row>
    <row r="106" spans="1:8" x14ac:dyDescent="0.2">
      <c r="A106" s="122"/>
      <c r="B106" s="83">
        <v>101</v>
      </c>
      <c r="C106" s="121" t="b">
        <v>0</v>
      </c>
      <c r="D106" s="120" t="str">
        <v>Q2</v>
      </c>
      <c r="E106" s="119" t="str">
        <f t="shared" si="3"/>
        <v>EURIMMFRA6MQ2_Quote</v>
      </c>
      <c r="F106" s="118" t="str">
        <f>_xll.qlSimpleQuote(E106,,PriceTickValue,Permanent,Trigger,ObjectOverwrite)</f>
        <v>EURIMMFRA6MQ2_Quote#0003</v>
      </c>
      <c r="G106" s="81" t="str">
        <f>_xll.ohRangeRetrieveError(F106)</f>
        <v/>
      </c>
      <c r="H106" s="117"/>
    </row>
    <row r="107" spans="1:8" x14ac:dyDescent="0.2">
      <c r="A107" s="122"/>
      <c r="B107" s="83">
        <v>102</v>
      </c>
      <c r="C107" s="121" t="b">
        <v>0</v>
      </c>
      <c r="D107" s="120" t="str">
        <v>U2</v>
      </c>
      <c r="E107" s="119" t="str">
        <f t="shared" si="3"/>
        <v>EURIMMFRA6MU2_Quote</v>
      </c>
      <c r="F107" s="118" t="str">
        <f>_xll.qlSimpleQuote(E107,,PriceTickValue,Permanent,Trigger,ObjectOverwrite)</f>
        <v>EURIMMFRA6MU2_Quote#0002</v>
      </c>
      <c r="G107" s="81" t="str">
        <f>_xll.ohRangeRetrieveError(F107)</f>
        <v/>
      </c>
      <c r="H107" s="117"/>
    </row>
    <row r="108" spans="1:8" x14ac:dyDescent="0.2">
      <c r="A108" s="122"/>
      <c r="B108" s="83">
        <v>103</v>
      </c>
      <c r="C108" s="121" t="b">
        <v>0</v>
      </c>
      <c r="D108" s="120" t="str">
        <v>V2</v>
      </c>
      <c r="E108" s="119" t="str">
        <f t="shared" si="3"/>
        <v>EURIMMFRA6MV2_Quote</v>
      </c>
      <c r="F108" s="118" t="str">
        <f>_xll.qlSimpleQuote(E108,,PriceTickValue,Permanent,Trigger,ObjectOverwrite)</f>
        <v>EURIMMFRA6MV2_Quote#0003</v>
      </c>
      <c r="G108" s="81" t="str">
        <f>_xll.ohRangeRetrieveError(F108)</f>
        <v/>
      </c>
      <c r="H108" s="117"/>
    </row>
    <row r="109" spans="1:8" x14ac:dyDescent="0.2">
      <c r="A109" s="122"/>
      <c r="B109" s="83">
        <v>104</v>
      </c>
      <c r="C109" s="121" t="b">
        <v>0</v>
      </c>
      <c r="D109" s="120" t="str">
        <v>X2</v>
      </c>
      <c r="E109" s="119" t="str">
        <f t="shared" si="3"/>
        <v>EURIMMFRA6MX2_Quote</v>
      </c>
      <c r="F109" s="118" t="str">
        <f>_xll.qlSimpleQuote(E109,,PriceTickValue,Permanent,Trigger,ObjectOverwrite)</f>
        <v>EURIMMFRA6MX2_Quote#0003</v>
      </c>
      <c r="G109" s="81" t="str">
        <f>_xll.ohRangeRetrieveError(F109)</f>
        <v/>
      </c>
      <c r="H109" s="117"/>
    </row>
    <row r="110" spans="1:8" x14ac:dyDescent="0.2">
      <c r="A110" s="122"/>
      <c r="B110" s="83">
        <v>105</v>
      </c>
      <c r="C110" s="121" t="b">
        <v>0</v>
      </c>
      <c r="D110" s="120" t="str">
        <v>Z2</v>
      </c>
      <c r="E110" s="119" t="str">
        <f t="shared" si="3"/>
        <v>EURIMMFRA6MZ2_Quote</v>
      </c>
      <c r="F110" s="118" t="str">
        <f>_xll.qlSimpleQuote(E110,,PriceTickValue,Permanent,Trigger,ObjectOverwrite)</f>
        <v>EURIMMFRA6MZ2_Quote#0002</v>
      </c>
      <c r="G110" s="81" t="str">
        <f>_xll.ohRangeRetrieveError(F110)</f>
        <v/>
      </c>
      <c r="H110" s="117"/>
    </row>
    <row r="111" spans="1:8" x14ac:dyDescent="0.2">
      <c r="A111" s="122"/>
      <c r="B111" s="83">
        <v>106</v>
      </c>
      <c r="C111" s="121" t="b">
        <v>0</v>
      </c>
      <c r="D111" s="120" t="str">
        <v>F3</v>
      </c>
      <c r="E111" s="119" t="str">
        <f t="shared" si="3"/>
        <v>EURIMMFRA6MF3_Quote</v>
      </c>
      <c r="F111" s="118" t="str">
        <f>_xll.qlSimpleQuote(E111,,PriceTickValue,Permanent,Trigger,ObjectOverwrite)</f>
        <v>EURIMMFRA6MF3_Quote#0003</v>
      </c>
      <c r="G111" s="81" t="str">
        <f>_xll.ohRangeRetrieveError(F111)</f>
        <v/>
      </c>
      <c r="H111" s="117"/>
    </row>
    <row r="112" spans="1:8" x14ac:dyDescent="0.2">
      <c r="A112" s="122"/>
      <c r="B112" s="83">
        <v>107</v>
      </c>
      <c r="C112" s="121" t="b">
        <v>0</v>
      </c>
      <c r="D112" s="120" t="str">
        <v>G3</v>
      </c>
      <c r="E112" s="119" t="str">
        <f t="shared" si="3"/>
        <v>EURIMMFRA6MG3_Quote</v>
      </c>
      <c r="F112" s="118" t="str">
        <f>_xll.qlSimpleQuote(E112,,PriceTickValue,Permanent,Trigger,ObjectOverwrite)</f>
        <v>EURIMMFRA6MG3_Quote#0003</v>
      </c>
      <c r="G112" s="81" t="str">
        <f>_xll.ohRangeRetrieveError(F112)</f>
        <v/>
      </c>
      <c r="H112" s="117"/>
    </row>
    <row r="113" spans="1:8" x14ac:dyDescent="0.2">
      <c r="A113" s="122"/>
      <c r="B113" s="83">
        <v>108</v>
      </c>
      <c r="C113" s="121" t="b">
        <v>0</v>
      </c>
      <c r="D113" s="120" t="str">
        <v>H3</v>
      </c>
      <c r="E113" s="119" t="str">
        <f t="shared" si="3"/>
        <v>EURIMMFRA6MH3_Quote</v>
      </c>
      <c r="F113" s="118" t="str">
        <f>_xll.qlSimpleQuote(E113,,PriceTickValue,Permanent,Trigger,ObjectOverwrite)</f>
        <v>EURIMMFRA6MH3_Quote#0003</v>
      </c>
      <c r="G113" s="81" t="str">
        <f>_xll.ohRangeRetrieveError(F113)</f>
        <v/>
      </c>
      <c r="H113" s="117"/>
    </row>
    <row r="114" spans="1:8" x14ac:dyDescent="0.2">
      <c r="A114" s="122"/>
      <c r="B114" s="83">
        <v>109</v>
      </c>
      <c r="C114" s="121" t="b">
        <v>0</v>
      </c>
      <c r="D114" s="120" t="str">
        <v>J3</v>
      </c>
      <c r="E114" s="119" t="str">
        <f t="shared" si="3"/>
        <v>EURIMMFRA6MJ3_Quote</v>
      </c>
      <c r="F114" s="118" t="str">
        <f>_xll.qlSimpleQuote(E114,,PriceTickValue,Permanent,Trigger,ObjectOverwrite)</f>
        <v>EURIMMFRA6MJ3_Quote#0003</v>
      </c>
      <c r="G114" s="81" t="str">
        <f>_xll.ohRangeRetrieveError(F114)</f>
        <v/>
      </c>
      <c r="H114" s="117"/>
    </row>
    <row r="115" spans="1:8" x14ac:dyDescent="0.2">
      <c r="A115" s="122"/>
      <c r="B115" s="83">
        <v>110</v>
      </c>
      <c r="C115" s="121" t="b">
        <v>0</v>
      </c>
      <c r="D115" s="120" t="str">
        <v>K3</v>
      </c>
      <c r="E115" s="119" t="str">
        <f t="shared" si="3"/>
        <v>EURIMMFRA6MK3_Quote</v>
      </c>
      <c r="F115" s="118" t="str">
        <f>_xll.qlSimpleQuote(E115,,PriceTickValue,Permanent,Trigger,ObjectOverwrite)</f>
        <v>EURIMMFRA6MK3_Quote#0003</v>
      </c>
      <c r="G115" s="81" t="str">
        <f>_xll.ohRangeRetrieveError(F115)</f>
        <v/>
      </c>
      <c r="H115" s="117"/>
    </row>
    <row r="116" spans="1:8" x14ac:dyDescent="0.2">
      <c r="A116" s="122"/>
      <c r="B116" s="83">
        <v>111</v>
      </c>
      <c r="C116" s="121" t="b">
        <v>0</v>
      </c>
      <c r="D116" s="120" t="str">
        <v>M3</v>
      </c>
      <c r="E116" s="119" t="str">
        <f t="shared" si="3"/>
        <v>EURIMMFRA6MM3_Quote</v>
      </c>
      <c r="F116" s="118" t="str">
        <f>_xll.qlSimpleQuote(E116,,PriceTickValue,Permanent,Trigger,ObjectOverwrite)</f>
        <v>EURIMMFRA6MM3_Quote#0003</v>
      </c>
      <c r="G116" s="81" t="str">
        <f>_xll.ohRangeRetrieveError(F116)</f>
        <v/>
      </c>
      <c r="H116" s="117"/>
    </row>
    <row r="117" spans="1:8" x14ac:dyDescent="0.2">
      <c r="A117" s="122"/>
      <c r="B117" s="83">
        <v>112</v>
      </c>
      <c r="C117" s="121" t="b">
        <v>0</v>
      </c>
      <c r="D117" s="120" t="str">
        <v>N3</v>
      </c>
      <c r="E117" s="119" t="str">
        <f t="shared" si="3"/>
        <v>EURIMMFRA6MN3_Quote</v>
      </c>
      <c r="F117" s="118" t="str">
        <f>_xll.qlSimpleQuote(E117,,PriceTickValue,Permanent,Trigger,ObjectOverwrite)</f>
        <v>EURIMMFRA6MN3_Quote#0002</v>
      </c>
      <c r="G117" s="81" t="str">
        <f>_xll.ohRangeRetrieveError(F117)</f>
        <v/>
      </c>
      <c r="H117" s="117"/>
    </row>
    <row r="118" spans="1:8" x14ac:dyDescent="0.2">
      <c r="A118" s="122"/>
      <c r="B118" s="83">
        <v>113</v>
      </c>
      <c r="C118" s="121" t="b">
        <v>0</v>
      </c>
      <c r="D118" s="120" t="str">
        <v>Q3</v>
      </c>
      <c r="E118" s="119" t="str">
        <f t="shared" si="3"/>
        <v>EURIMMFRA6MQ3_Quote</v>
      </c>
      <c r="F118" s="118" t="str">
        <f>_xll.qlSimpleQuote(E118,,PriceTickValue,Permanent,Trigger,ObjectOverwrite)</f>
        <v>EURIMMFRA6MQ3_Quote#0003</v>
      </c>
      <c r="G118" s="81" t="str">
        <f>_xll.ohRangeRetrieveError(F118)</f>
        <v/>
      </c>
      <c r="H118" s="117"/>
    </row>
    <row r="119" spans="1:8" x14ac:dyDescent="0.2">
      <c r="A119" s="122"/>
      <c r="B119" s="83">
        <v>114</v>
      </c>
      <c r="C119" s="121" t="b">
        <v>0</v>
      </c>
      <c r="D119" s="120" t="str">
        <v>U3</v>
      </c>
      <c r="E119" s="119" t="str">
        <f t="shared" si="3"/>
        <v>EURIMMFRA6MU3_Quote</v>
      </c>
      <c r="F119" s="118" t="str">
        <f>_xll.qlSimpleQuote(E119,,PriceTickValue,Permanent,Trigger,ObjectOverwrite)</f>
        <v>EURIMMFRA6MU3_Quote#0003</v>
      </c>
      <c r="G119" s="81" t="str">
        <f>_xll.ohRangeRetrieveError(F119)</f>
        <v/>
      </c>
      <c r="H119" s="117"/>
    </row>
    <row r="120" spans="1:8" x14ac:dyDescent="0.2">
      <c r="A120" s="122"/>
      <c r="B120" s="83">
        <v>115</v>
      </c>
      <c r="C120" s="121" t="b">
        <v>0</v>
      </c>
      <c r="D120" s="120" t="str">
        <v>V3</v>
      </c>
      <c r="E120" s="119" t="str">
        <f t="shared" si="3"/>
        <v>EURIMMFRA6MV3_Quote</v>
      </c>
      <c r="F120" s="118" t="str">
        <f>_xll.qlSimpleQuote(E120,,PriceTickValue,Permanent,Trigger,ObjectOverwrite)</f>
        <v>EURIMMFRA6MV3_Quote#0002</v>
      </c>
      <c r="G120" s="81" t="str">
        <f>_xll.ohRangeRetrieveError(F120)</f>
        <v/>
      </c>
      <c r="H120" s="117"/>
    </row>
    <row r="121" spans="1:8" x14ac:dyDescent="0.2">
      <c r="A121" s="122"/>
      <c r="B121" s="83">
        <v>116</v>
      </c>
      <c r="C121" s="121" t="b">
        <v>0</v>
      </c>
      <c r="D121" s="120" t="str">
        <v>X3</v>
      </c>
      <c r="E121" s="119" t="str">
        <f t="shared" si="3"/>
        <v>EURIMMFRA6MX3_Quote</v>
      </c>
      <c r="F121" s="118" t="str">
        <f>_xll.qlSimpleQuote(E121,,PriceTickValue,Permanent,Trigger,ObjectOverwrite)</f>
        <v>EURIMMFRA6MX3_Quote#0003</v>
      </c>
      <c r="G121" s="81" t="str">
        <f>_xll.ohRangeRetrieveError(F121)</f>
        <v/>
      </c>
      <c r="H121" s="117"/>
    </row>
    <row r="122" spans="1:8" x14ac:dyDescent="0.2">
      <c r="A122" s="122"/>
      <c r="B122" s="83">
        <v>117</v>
      </c>
      <c r="C122" s="121" t="b">
        <v>0</v>
      </c>
      <c r="D122" s="120" t="str">
        <v>Z3</v>
      </c>
      <c r="E122" s="119" t="str">
        <f t="shared" si="3"/>
        <v>EURIMMFRA6MZ3_Quote</v>
      </c>
      <c r="F122" s="118" t="str">
        <f>_xll.qlSimpleQuote(E122,,PriceTickValue,Permanent,Trigger,ObjectOverwrite)</f>
        <v>EURIMMFRA6MZ3_Quote#0003</v>
      </c>
      <c r="G122" s="81" t="str">
        <f>_xll.ohRangeRetrieveError(F122)</f>
        <v/>
      </c>
      <c r="H122" s="117"/>
    </row>
    <row r="123" spans="1:8" x14ac:dyDescent="0.2">
      <c r="A123" s="122"/>
      <c r="B123" s="83">
        <v>118</v>
      </c>
      <c r="C123" s="121" t="b">
        <v>0</v>
      </c>
      <c r="D123" s="120" t="str">
        <v>F4</v>
      </c>
      <c r="E123" s="119" t="str">
        <f t="shared" si="3"/>
        <v>EURIMMFRA6MF4_Quote</v>
      </c>
      <c r="F123" s="118" t="str">
        <f>_xll.qlSimpleQuote(E123,,PriceTickValue,Permanent,Trigger,ObjectOverwrite)</f>
        <v>EURIMMFRA6MF4_Quote#0003</v>
      </c>
      <c r="G123" s="81" t="str">
        <f>_xll.ohRangeRetrieveError(F123)</f>
        <v/>
      </c>
      <c r="H123" s="117"/>
    </row>
    <row r="124" spans="1:8" x14ac:dyDescent="0.2">
      <c r="A124" s="122"/>
      <c r="B124" s="83">
        <v>119</v>
      </c>
      <c r="C124" s="121" t="b">
        <v>0</v>
      </c>
      <c r="D124" s="120" t="str">
        <v>G4</v>
      </c>
      <c r="E124" s="119" t="str">
        <f t="shared" si="3"/>
        <v>EURIMMFRA6MG4_Quote</v>
      </c>
      <c r="F124" s="118" t="str">
        <f>_xll.qlSimpleQuote(E124,,PriceTickValue,Permanent,Trigger,ObjectOverwrite)</f>
        <v>EURIMMFRA6MG4_Quote#0003</v>
      </c>
      <c r="G124" s="81" t="str">
        <f>_xll.ohRangeRetrieveError(F124)</f>
        <v/>
      </c>
      <c r="H124" s="117"/>
    </row>
    <row r="125" spans="1:8" x14ac:dyDescent="0.2">
      <c r="A125" s="122"/>
      <c r="B125" s="83">
        <v>120</v>
      </c>
      <c r="C125" s="121" t="b">
        <v>0</v>
      </c>
      <c r="D125" s="120" t="str">
        <v>H4</v>
      </c>
      <c r="E125" s="119" t="str">
        <f t="shared" si="3"/>
        <v>EURIMMFRA6MH4_Quote</v>
      </c>
      <c r="F125" s="118" t="str">
        <f>_xll.qlSimpleQuote(E125,,PriceTickValue,Permanent,Trigger,ObjectOverwrite)</f>
        <v>EURIMMFRA6MH4_Quote#0002</v>
      </c>
      <c r="G125" s="81" t="str">
        <f>_xll.ohRangeRetrieveError(F125)</f>
        <v/>
      </c>
      <c r="H125" s="117"/>
    </row>
    <row r="126" spans="1:8" ht="12" thickBot="1" x14ac:dyDescent="0.25">
      <c r="A126" s="116"/>
      <c r="B126" s="115"/>
      <c r="C126" s="115"/>
      <c r="D126" s="115"/>
      <c r="E126" s="115"/>
      <c r="F126" s="115"/>
      <c r="G126" s="115"/>
      <c r="H126" s="114"/>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workbookViewId="0">
      <selection activeCell="N5" sqref="N5:N6"/>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51" t="s">
        <v>235</v>
      </c>
      <c r="H1" s="175"/>
      <c r="I1" s="175"/>
      <c r="J1" s="175"/>
      <c r="K1" s="175"/>
      <c r="L1" s="175"/>
      <c r="M1" s="175"/>
      <c r="N1" s="175"/>
      <c r="O1" s="175"/>
      <c r="P1" s="175"/>
      <c r="Q1" s="175"/>
      <c r="R1" s="172"/>
      <c r="S1" s="17"/>
      <c r="T1" s="17"/>
      <c r="U1" s="17"/>
      <c r="V1" s="17"/>
    </row>
    <row r="2" spans="1:22" x14ac:dyDescent="0.2">
      <c r="G2" s="250"/>
      <c r="H2" s="120" t="s">
        <v>170</v>
      </c>
      <c r="I2" s="113"/>
      <c r="J2" s="113"/>
      <c r="K2" s="113"/>
      <c r="L2" s="113"/>
      <c r="M2" s="113"/>
      <c r="N2" s="113"/>
      <c r="O2" s="113"/>
      <c r="P2" s="113"/>
      <c r="Q2" s="113"/>
      <c r="R2" s="43"/>
      <c r="S2" s="17"/>
      <c r="T2" s="17"/>
      <c r="U2" s="17"/>
      <c r="V2" s="17"/>
    </row>
    <row r="3" spans="1:22" x14ac:dyDescent="0.2">
      <c r="A3" s="89" t="s">
        <v>129</v>
      </c>
      <c r="B3" s="88"/>
      <c r="C3" s="88"/>
      <c r="D3" s="88"/>
      <c r="E3" s="87"/>
      <c r="G3" s="250"/>
      <c r="H3" s="113"/>
      <c r="I3" s="113"/>
      <c r="J3" s="113"/>
      <c r="K3" s="113"/>
      <c r="L3" s="113"/>
      <c r="M3" s="113"/>
      <c r="N3" s="113"/>
      <c r="O3" s="113"/>
      <c r="P3" s="113"/>
      <c r="Q3" s="247">
        <f>_xll.ohTrigger(Q5:Q9)</f>
        <v>310</v>
      </c>
      <c r="R3" s="43"/>
      <c r="S3" s="17"/>
      <c r="T3" s="17"/>
      <c r="U3" s="17" t="s">
        <v>59</v>
      </c>
      <c r="V3" s="17"/>
    </row>
    <row r="4" spans="1:22" ht="23.25" thickBot="1" x14ac:dyDescent="0.25">
      <c r="A4" s="139"/>
      <c r="B4" s="30" t="str">
        <f>Currency&amp;"_010_"&amp;"FuturesHWConvAdj.xml"</f>
        <v>EUR_010_FuturesHWConvAdj.xml</v>
      </c>
      <c r="C4" s="10">
        <f ca="1">IF(Serialize,_xll.ohObjectSave(C5:C6,SerializationPath&amp;B4,FileOverwrite,Serialize),"---")</f>
        <v>2</v>
      </c>
      <c r="D4" s="81" t="str">
        <f ca="1">_xll.ohRangeRetrieveError(C4)</f>
        <v/>
      </c>
      <c r="E4" s="137"/>
      <c r="G4" s="250"/>
      <c r="H4" s="300" t="str">
        <f>_xll.RData(H5,I4,,ReutersRtMode,,I5)</f>
        <v>Paused at 16:10:57</v>
      </c>
      <c r="I4" s="328" t="s">
        <v>191</v>
      </c>
      <c r="J4" s="319"/>
      <c r="K4" s="445" t="s">
        <v>211</v>
      </c>
      <c r="L4" s="446"/>
      <c r="M4" s="319"/>
      <c r="N4" s="244" t="s">
        <v>187</v>
      </c>
      <c r="O4" s="317"/>
      <c r="P4" s="369" t="s">
        <v>185</v>
      </c>
      <c r="Q4" s="245" t="s">
        <v>184</v>
      </c>
      <c r="R4" s="43"/>
      <c r="S4" s="17"/>
      <c r="T4" s="17"/>
      <c r="U4" s="17"/>
      <c r="V4" s="17"/>
    </row>
    <row r="5" spans="1:22" x14ac:dyDescent="0.2">
      <c r="A5" s="139"/>
      <c r="B5" s="138" t="str">
        <f>Currency&amp;"HW_Volatility"&amp;QuoteSuffix</f>
        <v>EURHW_Volatility_Quote</v>
      </c>
      <c r="C5" s="138" t="str">
        <f>_xll.qlSimpleQuote(B5,,,Permanent,Trigger,ObjectOverwrite)</f>
        <v>EURHW_Volatility_Quote#0003</v>
      </c>
      <c r="D5" s="81" t="str">
        <f>_xll.ohRangeRetrieveError(C5)</f>
        <v/>
      </c>
      <c r="E5" s="137"/>
      <c r="G5" s="250"/>
      <c r="H5" s="327" t="str">
        <f>VLOOKUP(Currency,$T$5:$V$9,2)&amp;U3&amp;VLOOKUP(Currency,$T$5:$V$9,3)&amp;"ATM="&amp;VLOOKUP(Contributor,ContributorTable,2,FALSE)</f>
        <v>EU4Y6LATM=ICAP</v>
      </c>
      <c r="I5" s="326">
        <v>66.06</v>
      </c>
      <c r="J5" s="319"/>
      <c r="K5" s="238" t="s">
        <v>210</v>
      </c>
      <c r="L5" s="324">
        <f>I5/100*IF(ISNUMBER(Swap3M4Y),Swap3M4Y/100,Swap6M4Y/100)*0</f>
        <v>0</v>
      </c>
      <c r="M5" s="319"/>
      <c r="N5" s="325">
        <v>0</v>
      </c>
      <c r="O5" s="317"/>
      <c r="P5" s="235">
        <f t="array" ref="P5:P6">QuoteLive</f>
        <v>0</v>
      </c>
      <c r="Q5" s="324" t="e">
        <f>_xll.qlSimpleQuoteSetValue(C5,ROUND(P5,6),Trigger)</f>
        <v>#N/A</v>
      </c>
      <c r="R5" s="43"/>
      <c r="S5" s="17"/>
      <c r="T5" s="65" t="s">
        <v>76</v>
      </c>
      <c r="U5" s="323" t="s">
        <v>209</v>
      </c>
      <c r="V5" s="322" t="s">
        <v>71</v>
      </c>
    </row>
    <row r="6" spans="1:22" x14ac:dyDescent="0.2">
      <c r="A6" s="139"/>
      <c r="B6" s="138" t="str">
        <f>Currency&amp;"HW_MeanReversion"&amp;QuoteSuffix</f>
        <v>EURHW_MeanReversion_Quote</v>
      </c>
      <c r="C6" s="138" t="str">
        <f>_xll.qlSimpleQuote(B6,,,Permanent,Trigger,ObjectOverwrite)</f>
        <v>EURHW_MeanReversion_Quote#0003</v>
      </c>
      <c r="D6" s="81" t="str">
        <f>_xll.ohRangeRetrieveError(C6)</f>
        <v/>
      </c>
      <c r="E6" s="137"/>
      <c r="G6" s="250"/>
      <c r="H6" s="316"/>
      <c r="I6" s="321"/>
      <c r="J6" s="319"/>
      <c r="K6" s="320" t="s">
        <v>208</v>
      </c>
      <c r="L6" s="315">
        <v>0.03</v>
      </c>
      <c r="M6" s="319"/>
      <c r="N6" s="318">
        <v>0.03</v>
      </c>
      <c r="O6" s="317"/>
      <c r="P6" s="370">
        <v>0.03</v>
      </c>
      <c r="Q6" s="315" t="e">
        <f>_xll.qlSimpleQuoteSetValue(C6,ROUND(P6,6),Trigger)</f>
        <v>#N/A</v>
      </c>
      <c r="R6" s="43"/>
      <c r="S6" s="17"/>
      <c r="T6" s="62" t="s">
        <v>64</v>
      </c>
      <c r="U6" s="277" t="s">
        <v>207</v>
      </c>
      <c r="V6" s="314" t="s">
        <v>71</v>
      </c>
    </row>
    <row r="7" spans="1:22" ht="12" thickBot="1" x14ac:dyDescent="0.25">
      <c r="A7" s="136"/>
      <c r="B7" s="135"/>
      <c r="C7" s="135"/>
      <c r="D7" s="135"/>
      <c r="E7" s="134"/>
      <c r="G7" s="42"/>
      <c r="H7" s="41"/>
      <c r="I7" s="41"/>
      <c r="J7" s="41"/>
      <c r="K7" s="41"/>
      <c r="L7" s="41"/>
      <c r="M7" s="41"/>
      <c r="N7" s="41"/>
      <c r="O7" s="41"/>
      <c r="P7" s="41"/>
      <c r="Q7" s="41"/>
      <c r="R7" s="40"/>
      <c r="S7" s="17"/>
      <c r="T7" s="62" t="s">
        <v>73</v>
      </c>
      <c r="U7" s="277" t="s">
        <v>206</v>
      </c>
      <c r="V7" s="314" t="s">
        <v>69</v>
      </c>
    </row>
    <row r="8" spans="1:22" x14ac:dyDescent="0.2">
      <c r="G8" s="17"/>
      <c r="H8" s="17"/>
      <c r="I8" s="17"/>
      <c r="J8" s="17"/>
      <c r="K8" s="17"/>
      <c r="L8" s="17"/>
      <c r="M8" s="17"/>
      <c r="N8" s="17"/>
      <c r="O8" s="17"/>
      <c r="P8" s="17"/>
      <c r="Q8" s="17"/>
      <c r="R8" s="17"/>
      <c r="S8" s="17"/>
      <c r="T8" s="62" t="s">
        <v>72</v>
      </c>
      <c r="U8" s="277" t="s">
        <v>205</v>
      </c>
      <c r="V8" s="314" t="s">
        <v>71</v>
      </c>
    </row>
    <row r="9" spans="1:22" ht="12" thickBot="1" x14ac:dyDescent="0.25">
      <c r="G9" s="17"/>
      <c r="H9" s="17"/>
      <c r="I9" s="17"/>
      <c r="J9" s="17"/>
      <c r="K9" s="17"/>
      <c r="L9" s="17"/>
      <c r="M9" s="17"/>
      <c r="N9" s="17"/>
      <c r="O9" s="17"/>
      <c r="P9" s="17"/>
      <c r="Q9" s="17"/>
      <c r="R9" s="17"/>
      <c r="S9" s="17"/>
      <c r="T9" s="59" t="s">
        <v>70</v>
      </c>
      <c r="U9" s="313" t="s">
        <v>204</v>
      </c>
      <c r="V9" s="312" t="s">
        <v>69</v>
      </c>
    </row>
  </sheetData>
  <mergeCells count="1">
    <mergeCell ref="K4:L4"/>
  </mergeCells>
  <dataValidations disablePrompts="1"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78"/>
  <sheetViews>
    <sheetView topLeftCell="H1" workbookViewId="0">
      <selection activeCell="R32" sqref="R32"/>
    </sheetView>
  </sheetViews>
  <sheetFormatPr defaultRowHeight="13.5" x14ac:dyDescent="0.25"/>
  <cols>
    <col min="1" max="1" width="2.7109375" style="141" customWidth="1"/>
    <col min="2" max="3" width="4" style="141" bestFit="1" customWidth="1"/>
    <col min="4" max="4" width="6" style="141" bestFit="1" customWidth="1"/>
    <col min="5" max="5" width="21.42578125" style="141" bestFit="1" customWidth="1"/>
    <col min="6" max="6" width="26.5703125" style="142" bestFit="1" customWidth="1"/>
    <col min="7" max="7" width="38.28515625" style="141" customWidth="1"/>
    <col min="8" max="10" width="2.7109375" style="141" customWidth="1"/>
    <col min="11" max="11" width="3.85546875" style="141" bestFit="1" customWidth="1"/>
    <col min="12" max="12" width="4" style="141" bestFit="1" customWidth="1"/>
    <col min="13" max="13" width="9.140625" style="141"/>
    <col min="14" max="14" width="12.85546875" style="141" customWidth="1"/>
    <col min="15" max="15" width="15.42578125" style="141" bestFit="1" customWidth="1"/>
    <col min="16" max="18" width="9.140625" style="141"/>
    <col min="19" max="19" width="10.140625" style="141" customWidth="1"/>
    <col min="20" max="20" width="9.140625" style="141"/>
    <col min="21" max="21" width="2.7109375" style="141" customWidth="1"/>
    <col min="22" max="22" width="9.140625" style="141"/>
    <col min="23" max="23" width="2.7109375" style="141" customWidth="1"/>
    <col min="24" max="24" width="10.5703125" style="141" bestFit="1" customWidth="1"/>
    <col min="25" max="25" width="9.140625" style="141"/>
    <col min="26" max="26" width="2.7109375" style="141" customWidth="1"/>
    <col min="27" max="16384" width="9.140625" style="141"/>
  </cols>
  <sheetData>
    <row r="1" spans="1:26" x14ac:dyDescent="0.25">
      <c r="J1" s="278" t="s">
        <v>244</v>
      </c>
      <c r="K1" s="175"/>
      <c r="L1" s="175"/>
      <c r="M1" s="175"/>
      <c r="N1" s="175"/>
      <c r="O1" s="175"/>
      <c r="P1" s="175"/>
      <c r="Q1" s="175"/>
      <c r="R1" s="175"/>
      <c r="S1" s="175"/>
      <c r="T1" s="175"/>
      <c r="U1" s="175"/>
      <c r="V1" s="175"/>
      <c r="W1" s="175"/>
      <c r="X1" s="175"/>
      <c r="Y1" s="175"/>
      <c r="Z1" s="172"/>
    </row>
    <row r="2" spans="1:26" ht="14.25" thickBot="1" x14ac:dyDescent="0.3">
      <c r="J2" s="250"/>
      <c r="K2" s="113"/>
      <c r="L2" s="113"/>
      <c r="M2" s="113"/>
      <c r="N2" s="113"/>
      <c r="O2" s="120" t="s">
        <v>170</v>
      </c>
      <c r="P2" s="113"/>
      <c r="Q2" s="113"/>
      <c r="R2" s="113"/>
      <c r="S2" s="113"/>
      <c r="T2" s="113"/>
      <c r="U2" s="216"/>
      <c r="V2" s="216"/>
      <c r="W2" s="216"/>
      <c r="X2" s="216"/>
      <c r="Y2" s="216"/>
      <c r="Z2" s="43"/>
    </row>
    <row r="3" spans="1:26" x14ac:dyDescent="0.25">
      <c r="A3" s="192" t="s">
        <v>145</v>
      </c>
      <c r="B3" s="166"/>
      <c r="C3" s="166"/>
      <c r="D3" s="166"/>
      <c r="E3" s="164"/>
      <c r="F3" s="165"/>
      <c r="G3" s="164"/>
      <c r="H3" s="163"/>
      <c r="J3" s="98"/>
      <c r="K3" s="216"/>
      <c r="L3" s="113"/>
      <c r="M3" s="113"/>
      <c r="N3" s="113"/>
      <c r="O3" s="113"/>
      <c r="P3" s="113"/>
      <c r="Q3" s="113"/>
      <c r="R3" s="113"/>
      <c r="S3" s="113"/>
      <c r="T3" s="113"/>
      <c r="U3" s="216"/>
      <c r="V3" s="216"/>
      <c r="W3" s="216"/>
      <c r="X3" s="113"/>
      <c r="Y3" s="247">
        <f>_xll.ohTrigger(Y5:Y37)</f>
        <v>183</v>
      </c>
      <c r="Z3" s="193"/>
    </row>
    <row r="4" spans="1:26" x14ac:dyDescent="0.25">
      <c r="A4" s="152"/>
      <c r="B4" s="162"/>
      <c r="C4" s="162"/>
      <c r="D4" s="161"/>
      <c r="E4" s="160" t="str">
        <f>Currency&amp;"_010_"&amp;"OIS.xml"</f>
        <v>EUR_010_OIS.xml</v>
      </c>
      <c r="F4" s="159">
        <f ca="1">IF(Serialize,_xll.ohObjectSave(_xll.ohPack(F5:F77),SerializationPath&amp;E4,FileOverwrite,Serialize),"---")</f>
        <v>45</v>
      </c>
      <c r="G4" s="158" t="str">
        <f ca="1">_xll.ohRangeRetrieveError(F4)</f>
        <v/>
      </c>
      <c r="H4" s="147"/>
      <c r="J4" s="98"/>
      <c r="K4" s="332"/>
      <c r="L4" s="170"/>
      <c r="M4" s="170"/>
      <c r="N4" s="170"/>
      <c r="O4" s="246" t="str">
        <f>_xll.RData(O5:O40,P4:S4,,ReutersRtMode,,P5)</f>
        <v>Paused at 16:10:57</v>
      </c>
      <c r="P4" s="276" t="s">
        <v>191</v>
      </c>
      <c r="Q4" s="276" t="s">
        <v>160</v>
      </c>
      <c r="R4" s="276" t="s">
        <v>175</v>
      </c>
      <c r="S4" s="276" t="s">
        <v>190</v>
      </c>
      <c r="T4" s="242" t="s">
        <v>189</v>
      </c>
      <c r="U4" s="216"/>
      <c r="V4" s="244" t="s">
        <v>187</v>
      </c>
      <c r="W4" s="216"/>
      <c r="X4" s="365" t="s">
        <v>185</v>
      </c>
      <c r="Y4" s="70" t="s">
        <v>184</v>
      </c>
      <c r="Z4" s="193"/>
    </row>
    <row r="5" spans="1:26" x14ac:dyDescent="0.25">
      <c r="A5" s="152"/>
      <c r="B5" s="151"/>
      <c r="C5" s="151" t="s">
        <v>132</v>
      </c>
      <c r="D5" s="157" t="s">
        <v>23</v>
      </c>
      <c r="E5" s="149" t="str">
        <f t="shared" ref="E5:E40" si="0">Currency&amp;$B5&amp;$C5&amp;$D5&amp;QuoteSuffix</f>
        <v>EUREONSW_Quote</v>
      </c>
      <c r="F5" s="149" t="str">
        <f>_xll.qlSimpleQuote(Currency&amp;$B5&amp;$C5&amp;$D5&amp;QuoteSuffix,,RateTickValue,Permanent,Trigger,ObjectOverwrite)</f>
        <v>EUREONSW_Quote#0003</v>
      </c>
      <c r="G5" s="148" t="str">
        <f>_xll.ohRangeRetrieveError(F5)</f>
        <v/>
      </c>
      <c r="H5" s="147"/>
      <c r="J5" s="98"/>
      <c r="K5" s="347" t="s">
        <v>23</v>
      </c>
      <c r="L5" s="263" t="s">
        <v>132</v>
      </c>
      <c r="M5" s="263"/>
      <c r="N5" s="261" t="str">
        <f>Currency&amp;$L5&amp;$K5&amp;$M5</f>
        <v>EUREONSW</v>
      </c>
      <c r="O5" s="261" t="str">
        <f t="shared" ref="O5:O40" si="1">N5&amp;"="&amp;VLOOKUP(Contributor,ContributorTable,2,FALSE)</f>
        <v>EUREONSW=ICAP</v>
      </c>
      <c r="P5" s="222">
        <v>0.17799999999999999</v>
      </c>
      <c r="Q5" s="222">
        <v>0.27800000000000002</v>
      </c>
      <c r="R5" s="222">
        <v>0</v>
      </c>
      <c r="S5" s="222">
        <v>0</v>
      </c>
      <c r="T5" s="225">
        <f t="shared" ref="T5:T40" si="2">AVERAGE($P5,$Q5)</f>
        <v>0.22800000000000001</v>
      </c>
      <c r="U5" s="216"/>
      <c r="V5" s="236">
        <v>0.20100000000000001</v>
      </c>
      <c r="W5" s="216"/>
      <c r="X5" s="294">
        <f t="array" ref="X5:X40">QuoteLive</f>
        <v>0.22800000000000001</v>
      </c>
      <c r="Y5" s="233" t="e">
        <f>_xll.qlSimpleQuoteSetValue(F5,X5/100,Trigger)</f>
        <v>#N/A</v>
      </c>
      <c r="Z5" s="193"/>
    </row>
    <row r="6" spans="1:26" x14ac:dyDescent="0.25">
      <c r="A6" s="152"/>
      <c r="B6" s="151"/>
      <c r="C6" s="151" t="s">
        <v>132</v>
      </c>
      <c r="D6" s="157" t="s">
        <v>22</v>
      </c>
      <c r="E6" s="149" t="str">
        <f t="shared" si="0"/>
        <v>EUREON2W_Quote</v>
      </c>
      <c r="F6" s="149" t="str">
        <f>_xll.qlSimpleQuote(Currency&amp;$B6&amp;$C6&amp;$D6&amp;QuoteSuffix,,RateTickValue,Permanent,Trigger,ObjectOverwrite)</f>
        <v>EUREON2W_Quote#0003</v>
      </c>
      <c r="G6" s="148" t="str">
        <f>_xll.ohRangeRetrieveError(F6)</f>
        <v/>
      </c>
      <c r="H6" s="147"/>
      <c r="J6" s="98"/>
      <c r="K6" s="347" t="s">
        <v>22</v>
      </c>
      <c r="L6" s="263" t="s">
        <v>132</v>
      </c>
      <c r="M6" s="263"/>
      <c r="N6" s="261" t="str">
        <f t="shared" ref="N6:N40" si="3">Currency&amp;$L6&amp;$M6&amp;$K6</f>
        <v>EUREON2W</v>
      </c>
      <c r="O6" s="261" t="str">
        <f t="shared" si="1"/>
        <v>EUREON2W=ICAP</v>
      </c>
      <c r="P6" s="222">
        <v>0.192</v>
      </c>
      <c r="Q6" s="222">
        <v>0.29199999999999998</v>
      </c>
      <c r="R6" s="222">
        <v>0</v>
      </c>
      <c r="S6" s="222">
        <v>0</v>
      </c>
      <c r="T6" s="225">
        <f t="shared" si="2"/>
        <v>0.24199999999999999</v>
      </c>
      <c r="U6" s="216"/>
      <c r="V6" s="224">
        <v>0.20400000000000001</v>
      </c>
      <c r="W6" s="216"/>
      <c r="X6" s="287">
        <v>0.24199999999999999</v>
      </c>
      <c r="Y6" s="221" t="e">
        <f>_xll.qlSimpleQuoteSetValue(F6,X6/100,Trigger)</f>
        <v>#N/A</v>
      </c>
      <c r="Z6" s="193"/>
    </row>
    <row r="7" spans="1:26" x14ac:dyDescent="0.25">
      <c r="A7" s="152"/>
      <c r="B7" s="151"/>
      <c r="C7" s="151" t="s">
        <v>132</v>
      </c>
      <c r="D7" s="157" t="s">
        <v>21</v>
      </c>
      <c r="E7" s="149" t="str">
        <f t="shared" si="0"/>
        <v>EUREON3W_Quote</v>
      </c>
      <c r="F7" s="149" t="str">
        <f>_xll.qlSimpleQuote(Currency&amp;$B7&amp;$C7&amp;$D7&amp;QuoteSuffix,,RateTickValue,Permanent,Trigger,ObjectOverwrite)</f>
        <v>EUREON3W_Quote#0003</v>
      </c>
      <c r="G7" s="148" t="str">
        <f>_xll.ohRangeRetrieveError(F7)</f>
        <v/>
      </c>
      <c r="H7" s="147"/>
      <c r="J7" s="98"/>
      <c r="K7" s="347" t="s">
        <v>21</v>
      </c>
      <c r="L7" s="263" t="s">
        <v>132</v>
      </c>
      <c r="M7" s="263"/>
      <c r="N7" s="261" t="str">
        <f t="shared" si="3"/>
        <v>EUREON3W</v>
      </c>
      <c r="O7" s="261" t="str">
        <f t="shared" si="1"/>
        <v>EUREON3W=ICAP</v>
      </c>
      <c r="P7" s="222">
        <v>0.185</v>
      </c>
      <c r="Q7" s="222">
        <v>0.28499999999999998</v>
      </c>
      <c r="R7" s="222">
        <v>0</v>
      </c>
      <c r="S7" s="222">
        <v>0</v>
      </c>
      <c r="T7" s="225">
        <f t="shared" si="2"/>
        <v>0.23499999999999999</v>
      </c>
      <c r="U7" s="216"/>
      <c r="V7" s="224">
        <v>0.19700000000000001</v>
      </c>
      <c r="W7" s="216"/>
      <c r="X7" s="287">
        <v>0.23499999999999999</v>
      </c>
      <c r="Y7" s="221" t="e">
        <f>_xll.qlSimpleQuoteSetValue(F7,X7/100,Trigger)</f>
        <v>#N/A</v>
      </c>
      <c r="Z7" s="193"/>
    </row>
    <row r="8" spans="1:26" x14ac:dyDescent="0.25">
      <c r="A8" s="152"/>
      <c r="B8" s="151"/>
      <c r="C8" s="151" t="s">
        <v>132</v>
      </c>
      <c r="D8" s="157" t="s">
        <v>20</v>
      </c>
      <c r="E8" s="149" t="str">
        <f t="shared" si="0"/>
        <v>EUREON1M_Quote</v>
      </c>
      <c r="F8" s="149" t="str">
        <f>_xll.qlSimpleQuote(Currency&amp;$B8&amp;$C8&amp;$D8&amp;QuoteSuffix,,RateTickValue,Permanent,Trigger,ObjectOverwrite)</f>
        <v>EUREON1M_Quote#0003</v>
      </c>
      <c r="G8" s="148" t="str">
        <f>_xll.ohRangeRetrieveError(F8)</f>
        <v/>
      </c>
      <c r="H8" s="147"/>
      <c r="J8" s="98"/>
      <c r="K8" s="347" t="s">
        <v>20</v>
      </c>
      <c r="L8" s="263" t="s">
        <v>132</v>
      </c>
      <c r="M8" s="263"/>
      <c r="N8" s="261" t="str">
        <f t="shared" si="3"/>
        <v>EUREON1M</v>
      </c>
      <c r="O8" s="261" t="str">
        <f t="shared" si="1"/>
        <v>EUREON1M=ICAP</v>
      </c>
      <c r="P8" s="222">
        <v>0.20399999999999999</v>
      </c>
      <c r="Q8" s="222">
        <v>0.254</v>
      </c>
      <c r="R8" s="222">
        <v>0</v>
      </c>
      <c r="S8" s="222">
        <v>0</v>
      </c>
      <c r="T8" s="225">
        <f t="shared" si="2"/>
        <v>0.22899999999999998</v>
      </c>
      <c r="U8" s="216"/>
      <c r="V8" s="224">
        <v>0.193</v>
      </c>
      <c r="W8" s="216"/>
      <c r="X8" s="287">
        <v>0.22899999999999998</v>
      </c>
      <c r="Y8" s="221" t="e">
        <f>_xll.qlSimpleQuoteSetValue(F8,X8/100,Trigger)</f>
        <v>#N/A</v>
      </c>
      <c r="Z8" s="193"/>
    </row>
    <row r="9" spans="1:26" x14ac:dyDescent="0.25">
      <c r="A9" s="152"/>
      <c r="B9" s="151"/>
      <c r="C9" s="151" t="s">
        <v>132</v>
      </c>
      <c r="D9" s="157" t="s">
        <v>19</v>
      </c>
      <c r="E9" s="149" t="str">
        <f t="shared" si="0"/>
        <v>EUREON2M_Quote</v>
      </c>
      <c r="F9" s="149" t="str">
        <f>_xll.qlSimpleQuote(Currency&amp;$B9&amp;$C9&amp;$D9&amp;QuoteSuffix,,RateTickValue,Permanent,Trigger,ObjectOverwrite)</f>
        <v>EUREON2M_Quote#0003</v>
      </c>
      <c r="G9" s="148" t="str">
        <f>_xll.ohRangeRetrieveError(F9)</f>
        <v/>
      </c>
      <c r="H9" s="147"/>
      <c r="J9" s="98"/>
      <c r="K9" s="347" t="s">
        <v>19</v>
      </c>
      <c r="L9" s="263" t="s">
        <v>132</v>
      </c>
      <c r="M9" s="263"/>
      <c r="N9" s="261" t="str">
        <f t="shared" si="3"/>
        <v>EUREON2M</v>
      </c>
      <c r="O9" s="261" t="str">
        <f t="shared" si="1"/>
        <v>EUREON2M=ICAP</v>
      </c>
      <c r="P9" s="222">
        <v>0.18099999999999999</v>
      </c>
      <c r="Q9" s="222">
        <v>0.23100000000000001</v>
      </c>
      <c r="R9" s="222">
        <v>0</v>
      </c>
      <c r="S9" s="222">
        <v>0</v>
      </c>
      <c r="T9" s="225">
        <f t="shared" si="2"/>
        <v>0.20600000000000002</v>
      </c>
      <c r="U9" s="216"/>
      <c r="V9" s="224">
        <v>0.17599999999999999</v>
      </c>
      <c r="W9" s="216"/>
      <c r="X9" s="287">
        <v>0.20600000000000002</v>
      </c>
      <c r="Y9" s="221" t="e">
        <f>_xll.qlSimpleQuoteSetValue(F9,X9/100,Trigger)</f>
        <v>#N/A</v>
      </c>
      <c r="Z9" s="193"/>
    </row>
    <row r="10" spans="1:26" x14ac:dyDescent="0.25">
      <c r="A10" s="152"/>
      <c r="B10" s="151"/>
      <c r="C10" s="151" t="s">
        <v>132</v>
      </c>
      <c r="D10" s="157" t="s">
        <v>18</v>
      </c>
      <c r="E10" s="149" t="str">
        <f t="shared" si="0"/>
        <v>EUREON3M_Quote</v>
      </c>
      <c r="F10" s="149" t="str">
        <f>_xll.qlSimpleQuote(Currency&amp;$B10&amp;$C10&amp;$D10&amp;QuoteSuffix,,RateTickValue,Permanent,Trigger,ObjectOverwrite)</f>
        <v>EUREON3M_Quote#0003</v>
      </c>
      <c r="G10" s="148" t="str">
        <f>_xll.ohRangeRetrieveError(F10)</f>
        <v/>
      </c>
      <c r="H10" s="147"/>
      <c r="J10" s="98"/>
      <c r="K10" s="347" t="s">
        <v>18</v>
      </c>
      <c r="L10" s="263" t="s">
        <v>132</v>
      </c>
      <c r="M10" s="263"/>
      <c r="N10" s="261" t="str">
        <f t="shared" si="3"/>
        <v>EUREON3M</v>
      </c>
      <c r="O10" s="261" t="str">
        <f t="shared" si="1"/>
        <v>EUREON3M=ICAP</v>
      </c>
      <c r="P10" s="222">
        <v>0.17100000000000001</v>
      </c>
      <c r="Q10" s="222">
        <v>0.221</v>
      </c>
      <c r="R10" s="222">
        <v>0</v>
      </c>
      <c r="S10" s="222">
        <v>0</v>
      </c>
      <c r="T10" s="225">
        <f t="shared" si="2"/>
        <v>0.19600000000000001</v>
      </c>
      <c r="U10" s="216"/>
      <c r="V10" s="224">
        <v>0.17099999999999999</v>
      </c>
      <c r="W10" s="216"/>
      <c r="X10" s="287">
        <v>0.19600000000000001</v>
      </c>
      <c r="Y10" s="221" t="e">
        <f>_xll.qlSimpleQuoteSetValue(F10,X10/100,Trigger)</f>
        <v>#N/A</v>
      </c>
      <c r="Z10" s="193"/>
    </row>
    <row r="11" spans="1:26" x14ac:dyDescent="0.25">
      <c r="A11" s="152"/>
      <c r="B11" s="151"/>
      <c r="C11" s="151" t="s">
        <v>132</v>
      </c>
      <c r="D11" s="157" t="s">
        <v>17</v>
      </c>
      <c r="E11" s="149" t="str">
        <f t="shared" si="0"/>
        <v>EUREON4M_Quote</v>
      </c>
      <c r="F11" s="149" t="str">
        <f>_xll.qlSimpleQuote(Currency&amp;$B11&amp;$C11&amp;$D11&amp;QuoteSuffix,,RateTickValue,Permanent,Trigger,ObjectOverwrite)</f>
        <v>EUREON4M_Quote#0003</v>
      </c>
      <c r="G11" s="148" t="str">
        <f>_xll.ohRangeRetrieveError(F11)</f>
        <v/>
      </c>
      <c r="H11" s="147"/>
      <c r="J11" s="98"/>
      <c r="K11" s="347" t="s">
        <v>17</v>
      </c>
      <c r="L11" s="263" t="s">
        <v>132</v>
      </c>
      <c r="M11" s="263"/>
      <c r="N11" s="261" t="str">
        <f t="shared" si="3"/>
        <v>EUREON4M</v>
      </c>
      <c r="O11" s="261" t="str">
        <f t="shared" si="1"/>
        <v>EUREON4M=ICAP</v>
      </c>
      <c r="P11" s="222">
        <v>0.16300000000000001</v>
      </c>
      <c r="Q11" s="222">
        <v>0.21299999999999999</v>
      </c>
      <c r="R11" s="222">
        <v>0</v>
      </c>
      <c r="S11" s="222">
        <v>0</v>
      </c>
      <c r="T11" s="225">
        <f t="shared" si="2"/>
        <v>0.188</v>
      </c>
      <c r="U11" s="216"/>
      <c r="V11" s="224">
        <v>0.16599999999999998</v>
      </c>
      <c r="W11" s="216"/>
      <c r="X11" s="287">
        <v>0.188</v>
      </c>
      <c r="Y11" s="221" t="e">
        <f>_xll.qlSimpleQuoteSetValue(F11,X11/100,Trigger)</f>
        <v>#N/A</v>
      </c>
      <c r="Z11" s="193"/>
    </row>
    <row r="12" spans="1:26" x14ac:dyDescent="0.25">
      <c r="A12" s="152"/>
      <c r="B12" s="151"/>
      <c r="C12" s="151" t="s">
        <v>132</v>
      </c>
      <c r="D12" s="157" t="s">
        <v>16</v>
      </c>
      <c r="E12" s="149" t="str">
        <f t="shared" si="0"/>
        <v>EUREON5M_Quote</v>
      </c>
      <c r="F12" s="149" t="str">
        <f>_xll.qlSimpleQuote(Currency&amp;$B12&amp;$C12&amp;$D12&amp;QuoteSuffix,,RateTickValue,Permanent,Trigger,ObjectOverwrite)</f>
        <v>EUREON5M_Quote#0003</v>
      </c>
      <c r="G12" s="148" t="str">
        <f>_xll.ohRangeRetrieveError(F12)</f>
        <v/>
      </c>
      <c r="H12" s="147"/>
      <c r="J12" s="98"/>
      <c r="K12" s="347" t="s">
        <v>16</v>
      </c>
      <c r="L12" s="263" t="s">
        <v>132</v>
      </c>
      <c r="M12" s="263"/>
      <c r="N12" s="261" t="str">
        <f t="shared" si="3"/>
        <v>EUREON5M</v>
      </c>
      <c r="O12" s="261" t="str">
        <f t="shared" si="1"/>
        <v>EUREON5M=ICAP</v>
      </c>
      <c r="P12" s="222">
        <v>0.157</v>
      </c>
      <c r="Q12" s="222">
        <v>0.20699999999999999</v>
      </c>
      <c r="R12" s="222">
        <v>0</v>
      </c>
      <c r="S12" s="222">
        <v>0</v>
      </c>
      <c r="T12" s="225">
        <f t="shared" si="2"/>
        <v>0.182</v>
      </c>
      <c r="U12" s="216"/>
      <c r="V12" s="224">
        <v>0.16400000000000001</v>
      </c>
      <c r="W12" s="216"/>
      <c r="X12" s="287">
        <v>0.182</v>
      </c>
      <c r="Y12" s="221" t="e">
        <f>_xll.qlSimpleQuoteSetValue(F12,X12/100,Trigger)</f>
        <v>#N/A</v>
      </c>
      <c r="Z12" s="193"/>
    </row>
    <row r="13" spans="1:26" x14ac:dyDescent="0.25">
      <c r="A13" s="152"/>
      <c r="B13" s="151"/>
      <c r="C13" s="151" t="s">
        <v>132</v>
      </c>
      <c r="D13" s="157" t="s">
        <v>15</v>
      </c>
      <c r="E13" s="149" t="str">
        <f t="shared" si="0"/>
        <v>EUREON6M_Quote</v>
      </c>
      <c r="F13" s="149" t="str">
        <f>_xll.qlSimpleQuote(Currency&amp;$B13&amp;$C13&amp;$D13&amp;QuoteSuffix,,RateTickValue,Permanent,Trigger,ObjectOverwrite)</f>
        <v>EUREON6M_Quote#0003</v>
      </c>
      <c r="G13" s="148" t="str">
        <f>_xll.ohRangeRetrieveError(F13)</f>
        <v/>
      </c>
      <c r="H13" s="147"/>
      <c r="J13" s="98"/>
      <c r="K13" s="347" t="s">
        <v>15</v>
      </c>
      <c r="L13" s="263" t="s">
        <v>132</v>
      </c>
      <c r="M13" s="263"/>
      <c r="N13" s="261" t="str">
        <f t="shared" si="3"/>
        <v>EUREON6M</v>
      </c>
      <c r="O13" s="261" t="str">
        <f t="shared" si="1"/>
        <v>EUREON6M=ICAP</v>
      </c>
      <c r="P13" s="222">
        <v>0.152</v>
      </c>
      <c r="Q13" s="222">
        <v>0.20200000000000001</v>
      </c>
      <c r="R13" s="222">
        <v>0</v>
      </c>
      <c r="S13" s="222">
        <v>0</v>
      </c>
      <c r="T13" s="225">
        <f t="shared" si="2"/>
        <v>0.17699999999999999</v>
      </c>
      <c r="U13" s="216"/>
      <c r="V13" s="224">
        <v>0.16200000000000001</v>
      </c>
      <c r="W13" s="216"/>
      <c r="X13" s="287">
        <v>0.17699999999999999</v>
      </c>
      <c r="Y13" s="221" t="e">
        <f>_xll.qlSimpleQuoteSetValue(F13,X13/100,Trigger)</f>
        <v>#N/A</v>
      </c>
      <c r="Z13" s="193"/>
    </row>
    <row r="14" spans="1:26" x14ac:dyDescent="0.25">
      <c r="A14" s="152"/>
      <c r="B14" s="151"/>
      <c r="C14" s="151" t="s">
        <v>132</v>
      </c>
      <c r="D14" s="157" t="s">
        <v>14</v>
      </c>
      <c r="E14" s="149" t="str">
        <f t="shared" si="0"/>
        <v>EUREON7M_Quote</v>
      </c>
      <c r="F14" s="149" t="str">
        <f>_xll.qlSimpleQuote(Currency&amp;$B14&amp;$C14&amp;$D14&amp;QuoteSuffix,,RateTickValue,Permanent,Trigger,ObjectOverwrite)</f>
        <v>EUREON7M_Quote#0003</v>
      </c>
      <c r="G14" s="148" t="str">
        <f>_xll.ohRangeRetrieveError(F14)</f>
        <v/>
      </c>
      <c r="H14" s="147"/>
      <c r="J14" s="98"/>
      <c r="K14" s="347" t="s">
        <v>14</v>
      </c>
      <c r="L14" s="263" t="s">
        <v>132</v>
      </c>
      <c r="M14" s="263"/>
      <c r="N14" s="261" t="str">
        <f t="shared" si="3"/>
        <v>EUREON7M</v>
      </c>
      <c r="O14" s="261" t="str">
        <f t="shared" si="1"/>
        <v>EUREON7M=ICAP</v>
      </c>
      <c r="P14" s="222">
        <v>0.14599999999999999</v>
      </c>
      <c r="Q14" s="222">
        <v>0.19600000000000001</v>
      </c>
      <c r="R14" s="222">
        <v>0</v>
      </c>
      <c r="S14" s="222">
        <v>0</v>
      </c>
      <c r="T14" s="225">
        <f t="shared" si="2"/>
        <v>0.17099999999999999</v>
      </c>
      <c r="U14" s="216"/>
      <c r="V14" s="224">
        <v>0.159</v>
      </c>
      <c r="W14" s="216"/>
      <c r="X14" s="287">
        <v>0.17099999999999999</v>
      </c>
      <c r="Y14" s="221" t="e">
        <f>_xll.qlSimpleQuoteSetValue(F14,X14/100,Trigger)</f>
        <v>#N/A</v>
      </c>
      <c r="Z14" s="193"/>
    </row>
    <row r="15" spans="1:26" x14ac:dyDescent="0.25">
      <c r="A15" s="152"/>
      <c r="B15" s="151"/>
      <c r="C15" s="151" t="s">
        <v>132</v>
      </c>
      <c r="D15" s="157" t="s">
        <v>13</v>
      </c>
      <c r="E15" s="149" t="str">
        <f t="shared" si="0"/>
        <v>EUREON8M_Quote</v>
      </c>
      <c r="F15" s="149" t="str">
        <f>_xll.qlSimpleQuote(Currency&amp;$B15&amp;$C15&amp;$D15&amp;QuoteSuffix,,RateTickValue,Permanent,Trigger,ObjectOverwrite)</f>
        <v>EUREON8M_Quote#0003</v>
      </c>
      <c r="G15" s="148" t="str">
        <f>_xll.ohRangeRetrieveError(F15)</f>
        <v/>
      </c>
      <c r="H15" s="147"/>
      <c r="J15" s="98"/>
      <c r="K15" s="347" t="s">
        <v>13</v>
      </c>
      <c r="L15" s="263" t="s">
        <v>132</v>
      </c>
      <c r="M15" s="263"/>
      <c r="N15" s="261" t="str">
        <f t="shared" si="3"/>
        <v>EUREON8M</v>
      </c>
      <c r="O15" s="261" t="str">
        <f t="shared" si="1"/>
        <v>EUREON8M=ICAP</v>
      </c>
      <c r="P15" s="222">
        <v>0.14199999999999999</v>
      </c>
      <c r="Q15" s="222">
        <v>0.192</v>
      </c>
      <c r="R15" s="222">
        <v>0</v>
      </c>
      <c r="S15" s="222">
        <v>0</v>
      </c>
      <c r="T15" s="225">
        <f t="shared" si="2"/>
        <v>0.16699999999999998</v>
      </c>
      <c r="U15" s="216"/>
      <c r="V15" s="224">
        <v>0.158</v>
      </c>
      <c r="W15" s="216"/>
      <c r="X15" s="287">
        <v>0.16699999999999998</v>
      </c>
      <c r="Y15" s="221" t="e">
        <f>_xll.qlSimpleQuoteSetValue(F15,X15/100,Trigger)</f>
        <v>#N/A</v>
      </c>
      <c r="Z15" s="193"/>
    </row>
    <row r="16" spans="1:26" x14ac:dyDescent="0.25">
      <c r="A16" s="152"/>
      <c r="B16" s="151"/>
      <c r="C16" s="151" t="s">
        <v>132</v>
      </c>
      <c r="D16" s="157" t="s">
        <v>12</v>
      </c>
      <c r="E16" s="149" t="str">
        <f t="shared" si="0"/>
        <v>EUREON9M_Quote</v>
      </c>
      <c r="F16" s="149" t="str">
        <f>_xll.qlSimpleQuote(Currency&amp;$B16&amp;$C16&amp;$D16&amp;QuoteSuffix,,RateTickValue,Permanent,Trigger,ObjectOverwrite)</f>
        <v>EUREON9M_Quote#0003</v>
      </c>
      <c r="G16" s="148" t="str">
        <f>_xll.ohRangeRetrieveError(F16)</f>
        <v/>
      </c>
      <c r="H16" s="147"/>
      <c r="J16" s="98"/>
      <c r="K16" s="347" t="s">
        <v>12</v>
      </c>
      <c r="L16" s="263" t="s">
        <v>132</v>
      </c>
      <c r="M16" s="263"/>
      <c r="N16" s="261" t="str">
        <f t="shared" si="3"/>
        <v>EUREON9M</v>
      </c>
      <c r="O16" s="261" t="str">
        <f t="shared" si="1"/>
        <v>EUREON9M=ICAP</v>
      </c>
      <c r="P16" s="222">
        <v>0.14000000000000001</v>
      </c>
      <c r="Q16" s="222">
        <v>0.19</v>
      </c>
      <c r="R16" s="222">
        <v>0</v>
      </c>
      <c r="S16" s="222">
        <v>0</v>
      </c>
      <c r="T16" s="225">
        <f t="shared" si="2"/>
        <v>0.16500000000000001</v>
      </c>
      <c r="U16" s="216"/>
      <c r="V16" s="224">
        <v>0.159</v>
      </c>
      <c r="W16" s="216"/>
      <c r="X16" s="287">
        <v>0.16500000000000001</v>
      </c>
      <c r="Y16" s="221" t="e">
        <f>_xll.qlSimpleQuoteSetValue(F16,X16/100,Trigger)</f>
        <v>#N/A</v>
      </c>
      <c r="Z16" s="193"/>
    </row>
    <row r="17" spans="1:26" x14ac:dyDescent="0.25">
      <c r="A17" s="152"/>
      <c r="B17" s="151"/>
      <c r="C17" s="151" t="s">
        <v>132</v>
      </c>
      <c r="D17" s="157" t="s">
        <v>11</v>
      </c>
      <c r="E17" s="149" t="str">
        <f t="shared" si="0"/>
        <v>EUREON10M_Quote</v>
      </c>
      <c r="F17" s="149" t="str">
        <f>_xll.qlSimpleQuote(Currency&amp;$B17&amp;$C17&amp;$D17&amp;QuoteSuffix,,RateTickValue,Permanent,Trigger,ObjectOverwrite)</f>
        <v>EUREON10M_Quote#0003</v>
      </c>
      <c r="G17" s="148" t="str">
        <f>_xll.ohRangeRetrieveError(F17)</f>
        <v/>
      </c>
      <c r="H17" s="147"/>
      <c r="J17" s="98"/>
      <c r="K17" s="347" t="s">
        <v>11</v>
      </c>
      <c r="L17" s="263" t="s">
        <v>132</v>
      </c>
      <c r="M17" s="263"/>
      <c r="N17" s="261" t="str">
        <f t="shared" si="3"/>
        <v>EUREON10M</v>
      </c>
      <c r="O17" s="261" t="str">
        <f t="shared" si="1"/>
        <v>EUREON10M=ICAP</v>
      </c>
      <c r="P17" s="222">
        <v>0.13700000000000001</v>
      </c>
      <c r="Q17" s="222">
        <v>0.187</v>
      </c>
      <c r="R17" s="222">
        <v>0</v>
      </c>
      <c r="S17" s="222">
        <v>0</v>
      </c>
      <c r="T17" s="225">
        <f t="shared" si="2"/>
        <v>0.16200000000000001</v>
      </c>
      <c r="U17" s="216"/>
      <c r="V17" s="224">
        <v>0.158</v>
      </c>
      <c r="W17" s="216"/>
      <c r="X17" s="287">
        <v>0.16200000000000001</v>
      </c>
      <c r="Y17" s="221" t="e">
        <f>_xll.qlSimpleQuoteSetValue(F17,X17/100,Trigger)</f>
        <v>#N/A</v>
      </c>
      <c r="Z17" s="193"/>
    </row>
    <row r="18" spans="1:26" x14ac:dyDescent="0.25">
      <c r="A18" s="152"/>
      <c r="B18" s="151"/>
      <c r="C18" s="151" t="s">
        <v>132</v>
      </c>
      <c r="D18" s="157" t="s">
        <v>10</v>
      </c>
      <c r="E18" s="149" t="str">
        <f t="shared" si="0"/>
        <v>EUREON11M_Quote</v>
      </c>
      <c r="F18" s="149" t="str">
        <f>_xll.qlSimpleQuote(Currency&amp;$B18&amp;$C18&amp;$D18&amp;QuoteSuffix,,RateTickValue,Permanent,Trigger,ObjectOverwrite)</f>
        <v>EUREON11M_Quote#0003</v>
      </c>
      <c r="G18" s="148" t="str">
        <f>_xll.ohRangeRetrieveError(F18)</f>
        <v/>
      </c>
      <c r="H18" s="147"/>
      <c r="J18" s="98"/>
      <c r="K18" s="347" t="s">
        <v>10</v>
      </c>
      <c r="L18" s="263" t="s">
        <v>132</v>
      </c>
      <c r="M18" s="263"/>
      <c r="N18" s="261" t="str">
        <f t="shared" si="3"/>
        <v>EUREON11M</v>
      </c>
      <c r="O18" s="261" t="str">
        <f t="shared" si="1"/>
        <v>EUREON11M=ICAP</v>
      </c>
      <c r="P18" s="222">
        <v>0.13500000000000001</v>
      </c>
      <c r="Q18" s="222">
        <v>0.185</v>
      </c>
      <c r="R18" s="222">
        <v>0</v>
      </c>
      <c r="S18" s="222">
        <v>0</v>
      </c>
      <c r="T18" s="225">
        <f t="shared" si="2"/>
        <v>0.16</v>
      </c>
      <c r="U18" s="216"/>
      <c r="V18" s="224">
        <v>0.158</v>
      </c>
      <c r="W18" s="216"/>
      <c r="X18" s="287">
        <v>0.16</v>
      </c>
      <c r="Y18" s="221" t="e">
        <f>_xll.qlSimpleQuoteSetValue(F18,X18/100,Trigger)</f>
        <v>#N/A</v>
      </c>
      <c r="Z18" s="193"/>
    </row>
    <row r="19" spans="1:26" x14ac:dyDescent="0.25">
      <c r="A19" s="152"/>
      <c r="B19" s="151"/>
      <c r="C19" s="151" t="s">
        <v>132</v>
      </c>
      <c r="D19" s="157" t="s">
        <v>9</v>
      </c>
      <c r="E19" s="149" t="str">
        <f t="shared" si="0"/>
        <v>EUREON1Y_Quote</v>
      </c>
      <c r="F19" s="149" t="str">
        <f>_xll.qlSimpleQuote(Currency&amp;$B19&amp;$C19&amp;$D19&amp;QuoteSuffix,,RateTickValue,Permanent,Trigger,ObjectOverwrite)</f>
        <v>EUREON1Y_Quote#0003</v>
      </c>
      <c r="G19" s="148" t="str">
        <f>_xll.ohRangeRetrieveError(F19)</f>
        <v/>
      </c>
      <c r="H19" s="147"/>
      <c r="J19" s="98"/>
      <c r="K19" s="347" t="s">
        <v>9</v>
      </c>
      <c r="L19" s="263" t="s">
        <v>132</v>
      </c>
      <c r="M19" s="263"/>
      <c r="N19" s="261" t="str">
        <f t="shared" si="3"/>
        <v>EUREON1Y</v>
      </c>
      <c r="O19" s="261" t="str">
        <f t="shared" si="1"/>
        <v>EUREON1Y=ICAP</v>
      </c>
      <c r="P19" s="222">
        <v>0.124</v>
      </c>
      <c r="Q19" s="222">
        <v>0.19400000000000001</v>
      </c>
      <c r="R19" s="222">
        <v>0</v>
      </c>
      <c r="S19" s="222">
        <v>0</v>
      </c>
      <c r="T19" s="225">
        <f t="shared" si="2"/>
        <v>0.159</v>
      </c>
      <c r="U19" s="216"/>
      <c r="V19" s="224">
        <v>0.159</v>
      </c>
      <c r="W19" s="216"/>
      <c r="X19" s="287">
        <v>0.159</v>
      </c>
      <c r="Y19" s="221" t="e">
        <f>_xll.qlSimpleQuoteSetValue(F19,X19/100,Trigger)</f>
        <v>#N/A</v>
      </c>
      <c r="Z19" s="193"/>
    </row>
    <row r="20" spans="1:26" x14ac:dyDescent="0.25">
      <c r="A20" s="152"/>
      <c r="B20" s="151"/>
      <c r="C20" s="151" t="s">
        <v>132</v>
      </c>
      <c r="D20" s="157" t="s">
        <v>79</v>
      </c>
      <c r="E20" s="149" t="str">
        <f t="shared" si="0"/>
        <v>EUREON15M_Quote</v>
      </c>
      <c r="F20" s="149" t="str">
        <f>_xll.qlSimpleQuote(Currency&amp;$B20&amp;$C20&amp;$D20&amp;QuoteSuffix,,RateTickValue,Permanent,Trigger,ObjectOverwrite)</f>
        <v>EUREON15M_Quote#0003</v>
      </c>
      <c r="G20" s="148" t="str">
        <f>_xll.ohRangeRetrieveError(F20)</f>
        <v/>
      </c>
      <c r="H20" s="147"/>
      <c r="J20" s="98"/>
      <c r="K20" s="347" t="s">
        <v>79</v>
      </c>
      <c r="L20" s="263" t="s">
        <v>132</v>
      </c>
      <c r="M20" s="263"/>
      <c r="N20" s="261" t="str">
        <f t="shared" si="3"/>
        <v>EUREON15M</v>
      </c>
      <c r="O20" s="261" t="str">
        <f t="shared" si="1"/>
        <v>EUREON15M=ICAP</v>
      </c>
      <c r="P20" s="222">
        <v>0.13400000000000001</v>
      </c>
      <c r="Q20" s="222">
        <v>0.184</v>
      </c>
      <c r="R20" s="222">
        <v>0</v>
      </c>
      <c r="S20" s="222">
        <v>0</v>
      </c>
      <c r="T20" s="225">
        <f t="shared" si="2"/>
        <v>0.159</v>
      </c>
      <c r="U20" s="216"/>
      <c r="V20" s="224">
        <v>0.16500000000000001</v>
      </c>
      <c r="W20" s="216"/>
      <c r="X20" s="287">
        <v>0.159</v>
      </c>
      <c r="Y20" s="221" t="e">
        <f>_xll.qlSimpleQuoteSetValue(F20,X20/100,Trigger)</f>
        <v>#N/A</v>
      </c>
      <c r="Z20" s="193"/>
    </row>
    <row r="21" spans="1:26" x14ac:dyDescent="0.25">
      <c r="A21" s="152"/>
      <c r="B21" s="151"/>
      <c r="C21" s="151" t="s">
        <v>132</v>
      </c>
      <c r="D21" s="157" t="s">
        <v>78</v>
      </c>
      <c r="E21" s="149" t="str">
        <f t="shared" si="0"/>
        <v>EUREON18M_Quote</v>
      </c>
      <c r="F21" s="149" t="str">
        <f>_xll.qlSimpleQuote(Currency&amp;$B21&amp;$C21&amp;$D21&amp;QuoteSuffix,,RateTickValue,Permanent,Trigger,ObjectOverwrite)</f>
        <v>EUREON18M_Quote#0003</v>
      </c>
      <c r="G21" s="148" t="str">
        <f>_xll.ohRangeRetrieveError(F21)</f>
        <v/>
      </c>
      <c r="H21" s="147"/>
      <c r="J21" s="98"/>
      <c r="K21" s="347" t="s">
        <v>78</v>
      </c>
      <c r="L21" s="263" t="s">
        <v>132</v>
      </c>
      <c r="M21" s="263"/>
      <c r="N21" s="261" t="str">
        <f t="shared" si="3"/>
        <v>EUREON18M</v>
      </c>
      <c r="O21" s="261" t="str">
        <f t="shared" si="1"/>
        <v>EUREON18M=ICAP</v>
      </c>
      <c r="P21" s="222">
        <v>0.14000000000000001</v>
      </c>
      <c r="Q21" s="222">
        <v>0.19</v>
      </c>
      <c r="R21" s="222">
        <v>0</v>
      </c>
      <c r="S21" s="222">
        <v>0</v>
      </c>
      <c r="T21" s="225">
        <f t="shared" si="2"/>
        <v>0.16500000000000001</v>
      </c>
      <c r="U21" s="216"/>
      <c r="V21" s="224">
        <v>0.17599999999999999</v>
      </c>
      <c r="W21" s="216"/>
      <c r="X21" s="287">
        <v>0.16500000000000001</v>
      </c>
      <c r="Y21" s="221" t="e">
        <f>_xll.qlSimpleQuoteSetValue(F21,X21/100,Trigger)</f>
        <v>#N/A</v>
      </c>
      <c r="Z21" s="193"/>
    </row>
    <row r="22" spans="1:26" x14ac:dyDescent="0.25">
      <c r="A22" s="152"/>
      <c r="B22" s="151"/>
      <c r="C22" s="151" t="s">
        <v>132</v>
      </c>
      <c r="D22" s="157" t="s">
        <v>77</v>
      </c>
      <c r="E22" s="149" t="str">
        <f t="shared" si="0"/>
        <v>EUREON21M_Quote</v>
      </c>
      <c r="F22" s="149" t="str">
        <f>_xll.qlSimpleQuote(Currency&amp;$B22&amp;$C22&amp;$D22&amp;QuoteSuffix,,RateTickValue,Permanent,Trigger,ObjectOverwrite)</f>
        <v>EUREON21M_Quote#0003</v>
      </c>
      <c r="G22" s="148" t="str">
        <f>_xll.ohRangeRetrieveError(F22)</f>
        <v/>
      </c>
      <c r="H22" s="147"/>
      <c r="J22" s="98"/>
      <c r="K22" s="347" t="s">
        <v>77</v>
      </c>
      <c r="L22" s="263" t="s">
        <v>132</v>
      </c>
      <c r="M22" s="263"/>
      <c r="N22" s="261" t="str">
        <f t="shared" si="3"/>
        <v>EUREON21M</v>
      </c>
      <c r="O22" s="261" t="str">
        <f t="shared" si="1"/>
        <v>EUREON21M=ICAP</v>
      </c>
      <c r="P22" s="222">
        <v>0.15</v>
      </c>
      <c r="Q22" s="222">
        <v>0.2</v>
      </c>
      <c r="R22" s="222">
        <v>0</v>
      </c>
      <c r="S22" s="222">
        <v>0</v>
      </c>
      <c r="T22" s="225">
        <f t="shared" si="2"/>
        <v>0.17499999999999999</v>
      </c>
      <c r="U22" s="216"/>
      <c r="V22" s="224">
        <v>0.191</v>
      </c>
      <c r="W22" s="216"/>
      <c r="X22" s="287">
        <v>0.17499999999999999</v>
      </c>
      <c r="Y22" s="221" t="e">
        <f>_xll.qlSimpleQuoteSetValue(F22,X22/100,Trigger)</f>
        <v>#N/A</v>
      </c>
      <c r="Z22" s="193"/>
    </row>
    <row r="23" spans="1:26" x14ac:dyDescent="0.25">
      <c r="A23" s="152"/>
      <c r="B23" s="151"/>
      <c r="C23" s="151" t="s">
        <v>132</v>
      </c>
      <c r="D23" s="157" t="s">
        <v>61</v>
      </c>
      <c r="E23" s="149" t="str">
        <f t="shared" si="0"/>
        <v>EUREON2Y_Quote</v>
      </c>
      <c r="F23" s="149" t="str">
        <f>_xll.qlSimpleQuote(Currency&amp;$B23&amp;$C23&amp;$D23&amp;QuoteSuffix,,RateTickValue,Permanent,Trigger,ObjectOverwrite)</f>
        <v>EUREON2Y_Quote#0003</v>
      </c>
      <c r="G23" s="148" t="str">
        <f>_xll.ohRangeRetrieveError(F23)</f>
        <v/>
      </c>
      <c r="H23" s="147"/>
      <c r="J23" s="98"/>
      <c r="K23" s="347" t="s">
        <v>61</v>
      </c>
      <c r="L23" s="263" t="s">
        <v>132</v>
      </c>
      <c r="M23" s="263"/>
      <c r="N23" s="261" t="str">
        <f t="shared" si="3"/>
        <v>EUREON2Y</v>
      </c>
      <c r="O23" s="261" t="str">
        <f t="shared" si="1"/>
        <v>EUREON2Y=ICAP</v>
      </c>
      <c r="P23" s="222">
        <v>0.153</v>
      </c>
      <c r="Q23" s="222">
        <v>0.223</v>
      </c>
      <c r="R23" s="222">
        <v>0</v>
      </c>
      <c r="S23" s="222">
        <v>0</v>
      </c>
      <c r="T23" s="225">
        <f t="shared" si="2"/>
        <v>0.188</v>
      </c>
      <c r="U23" s="216"/>
      <c r="V23" s="224">
        <v>0.21</v>
      </c>
      <c r="W23" s="216"/>
      <c r="X23" s="287">
        <v>0.188</v>
      </c>
      <c r="Y23" s="221" t="e">
        <f>_xll.qlSimpleQuoteSetValue(F23,X23/100,Trigger)</f>
        <v>#N/A</v>
      </c>
      <c r="Z23" s="193"/>
    </row>
    <row r="24" spans="1:26" x14ac:dyDescent="0.25">
      <c r="A24" s="152"/>
      <c r="B24" s="151"/>
      <c r="C24" s="151" t="s">
        <v>132</v>
      </c>
      <c r="D24" s="157" t="s">
        <v>60</v>
      </c>
      <c r="E24" s="149" t="str">
        <f t="shared" si="0"/>
        <v>EUREON3Y_Quote</v>
      </c>
      <c r="F24" s="149" t="str">
        <f>_xll.qlSimpleQuote(Currency&amp;$B24&amp;$C24&amp;$D24&amp;QuoteSuffix,,RateTickValue,Permanent,Trigger,ObjectOverwrite)</f>
        <v>EUREON3Y_Quote#0003</v>
      </c>
      <c r="G24" s="148" t="str">
        <f>_xll.ohRangeRetrieveError(F24)</f>
        <v/>
      </c>
      <c r="H24" s="147"/>
      <c r="J24" s="98"/>
      <c r="K24" s="347" t="s">
        <v>60</v>
      </c>
      <c r="L24" s="263" t="s">
        <v>132</v>
      </c>
      <c r="M24" s="263"/>
      <c r="N24" s="261" t="str">
        <f t="shared" si="3"/>
        <v>EUREON3Y</v>
      </c>
      <c r="O24" s="261" t="str">
        <f t="shared" si="1"/>
        <v>EUREON3Y=ICAP</v>
      </c>
      <c r="P24" s="222">
        <v>0.25900000000000001</v>
      </c>
      <c r="Q24" s="222">
        <v>0.32900000000000001</v>
      </c>
      <c r="R24" s="222">
        <v>0</v>
      </c>
      <c r="S24" s="222">
        <v>0</v>
      </c>
      <c r="T24" s="225">
        <f t="shared" si="2"/>
        <v>0.29400000000000004</v>
      </c>
      <c r="U24" s="216"/>
      <c r="V24" s="224">
        <v>0.33199999999999996</v>
      </c>
      <c r="W24" s="216"/>
      <c r="X24" s="287">
        <v>0.29400000000000004</v>
      </c>
      <c r="Y24" s="221" t="e">
        <f>_xll.qlSimpleQuoteSetValue(F24,X24/100,Trigger)</f>
        <v>#N/A</v>
      </c>
      <c r="Z24" s="193"/>
    </row>
    <row r="25" spans="1:26" x14ac:dyDescent="0.25">
      <c r="A25" s="152"/>
      <c r="B25" s="151"/>
      <c r="C25" s="151" t="s">
        <v>132</v>
      </c>
      <c r="D25" s="157" t="s">
        <v>59</v>
      </c>
      <c r="E25" s="149" t="str">
        <f t="shared" si="0"/>
        <v>EUREON4Y_Quote</v>
      </c>
      <c r="F25" s="149" t="str">
        <f>_xll.qlSimpleQuote(Currency&amp;$B25&amp;$C25&amp;$D25&amp;QuoteSuffix,,RateTickValue,Permanent,Trigger,ObjectOverwrite)</f>
        <v>EUREON4Y_Quote#0003</v>
      </c>
      <c r="G25" s="148" t="str">
        <f>_xll.ohRangeRetrieveError(F25)</f>
        <v/>
      </c>
      <c r="H25" s="147"/>
      <c r="J25" s="98"/>
      <c r="K25" s="347" t="s">
        <v>59</v>
      </c>
      <c r="L25" s="263" t="s">
        <v>132</v>
      </c>
      <c r="M25" s="263"/>
      <c r="N25" s="261" t="str">
        <f t="shared" si="3"/>
        <v>EUREON4Y</v>
      </c>
      <c r="O25" s="261" t="str">
        <f t="shared" si="1"/>
        <v>EUREON4Y=ICAP</v>
      </c>
      <c r="P25" s="222">
        <v>0.41499999999999998</v>
      </c>
      <c r="Q25" s="222">
        <v>0.48499999999999999</v>
      </c>
      <c r="R25" s="222">
        <v>0</v>
      </c>
      <c r="S25" s="222">
        <v>0</v>
      </c>
      <c r="T25" s="225">
        <f t="shared" si="2"/>
        <v>0.44999999999999996</v>
      </c>
      <c r="U25" s="216"/>
      <c r="V25" s="224">
        <v>0.497</v>
      </c>
      <c r="W25" s="216"/>
      <c r="X25" s="287">
        <v>0.44999999999999996</v>
      </c>
      <c r="Y25" s="221" t="e">
        <f>_xll.qlSimpleQuoteSetValue(F25,X25/100,Trigger)</f>
        <v>#N/A</v>
      </c>
      <c r="Z25" s="193"/>
    </row>
    <row r="26" spans="1:26" x14ac:dyDescent="0.25">
      <c r="A26" s="152"/>
      <c r="B26" s="151"/>
      <c r="C26" s="151" t="s">
        <v>132</v>
      </c>
      <c r="D26" s="157" t="s">
        <v>58</v>
      </c>
      <c r="E26" s="149" t="str">
        <f t="shared" si="0"/>
        <v>EUREON5Y_Quote</v>
      </c>
      <c r="F26" s="149" t="str">
        <f>_xll.qlSimpleQuote(Currency&amp;$B26&amp;$C26&amp;$D26&amp;QuoteSuffix,,RateTickValue,Permanent,Trigger,ObjectOverwrite)</f>
        <v>EUREON5Y_Quote#0003</v>
      </c>
      <c r="G26" s="148" t="str">
        <f>_xll.ohRangeRetrieveError(F26)</f>
        <v/>
      </c>
      <c r="H26" s="147"/>
      <c r="J26" s="98"/>
      <c r="K26" s="347" t="s">
        <v>58</v>
      </c>
      <c r="L26" s="263" t="s">
        <v>132</v>
      </c>
      <c r="M26" s="263"/>
      <c r="N26" s="261" t="str">
        <f t="shared" si="3"/>
        <v>EUREON5Y</v>
      </c>
      <c r="O26" s="261" t="str">
        <f t="shared" si="1"/>
        <v>EUREON5Y=ICAP</v>
      </c>
      <c r="P26" s="222">
        <v>0.59099999999999997</v>
      </c>
      <c r="Q26" s="222">
        <v>0.66100000000000003</v>
      </c>
      <c r="R26" s="222">
        <v>0</v>
      </c>
      <c r="S26" s="222">
        <v>0</v>
      </c>
      <c r="T26" s="225">
        <f t="shared" si="2"/>
        <v>0.626</v>
      </c>
      <c r="U26" s="216"/>
      <c r="V26" s="224">
        <v>0.67700000000000005</v>
      </c>
      <c r="W26" s="216"/>
      <c r="X26" s="287">
        <v>0.626</v>
      </c>
      <c r="Y26" s="221" t="e">
        <f>_xll.qlSimpleQuoteSetValue(F26,X26/100,Trigger)</f>
        <v>#N/A</v>
      </c>
      <c r="Z26" s="193"/>
    </row>
    <row r="27" spans="1:26" x14ac:dyDescent="0.25">
      <c r="A27" s="152"/>
      <c r="B27" s="151"/>
      <c r="C27" s="151" t="s">
        <v>132</v>
      </c>
      <c r="D27" s="157" t="s">
        <v>57</v>
      </c>
      <c r="E27" s="149" t="str">
        <f t="shared" si="0"/>
        <v>EUREON6Y_Quote</v>
      </c>
      <c r="F27" s="149" t="str">
        <f>_xll.qlSimpleQuote(Currency&amp;$B27&amp;$C27&amp;$D27&amp;QuoteSuffix,,RateTickValue,Permanent,Trigger,ObjectOverwrite)</f>
        <v>EUREON6Y_Quote#0003</v>
      </c>
      <c r="G27" s="148" t="str">
        <f>_xll.ohRangeRetrieveError(F27)</f>
        <v/>
      </c>
      <c r="H27" s="147"/>
      <c r="J27" s="98"/>
      <c r="K27" s="347" t="s">
        <v>57</v>
      </c>
      <c r="L27" s="263" t="s">
        <v>132</v>
      </c>
      <c r="M27" s="263"/>
      <c r="N27" s="261" t="str">
        <f t="shared" si="3"/>
        <v>EUREON6Y</v>
      </c>
      <c r="O27" s="261" t="str">
        <f t="shared" si="1"/>
        <v>EUREON6Y=ICAP</v>
      </c>
      <c r="P27" s="222">
        <v>0.77300000000000002</v>
      </c>
      <c r="Q27" s="222">
        <v>0.84299999999999997</v>
      </c>
      <c r="R27" s="222">
        <v>0</v>
      </c>
      <c r="S27" s="222">
        <v>0</v>
      </c>
      <c r="T27" s="225">
        <f t="shared" si="2"/>
        <v>0.80800000000000005</v>
      </c>
      <c r="U27" s="216"/>
      <c r="V27" s="224">
        <v>0.86099999999999999</v>
      </c>
      <c r="W27" s="216"/>
      <c r="X27" s="287">
        <v>0.80800000000000005</v>
      </c>
      <c r="Y27" s="221" t="e">
        <f>_xll.qlSimpleQuoteSetValue(F27,X27/100,Trigger)</f>
        <v>#N/A</v>
      </c>
      <c r="Z27" s="193"/>
    </row>
    <row r="28" spans="1:26" x14ac:dyDescent="0.25">
      <c r="A28" s="152"/>
      <c r="B28" s="151"/>
      <c r="C28" s="151" t="s">
        <v>132</v>
      </c>
      <c r="D28" s="157" t="s">
        <v>56</v>
      </c>
      <c r="E28" s="149" t="str">
        <f t="shared" si="0"/>
        <v>EUREON7Y_Quote</v>
      </c>
      <c r="F28" s="149" t="str">
        <f>_xll.qlSimpleQuote(Currency&amp;$B28&amp;$C28&amp;$D28&amp;QuoteSuffix,,RateTickValue,Permanent,Trigger,ObjectOverwrite)</f>
        <v>EUREON7Y_Quote#0003</v>
      </c>
      <c r="G28" s="148" t="str">
        <f>_xll.ohRangeRetrieveError(F28)</f>
        <v/>
      </c>
      <c r="H28" s="147"/>
      <c r="J28" s="98"/>
      <c r="K28" s="347" t="s">
        <v>56</v>
      </c>
      <c r="L28" s="263" t="s">
        <v>132</v>
      </c>
      <c r="M28" s="263"/>
      <c r="N28" s="261" t="str">
        <f t="shared" si="3"/>
        <v>EUREON7Y</v>
      </c>
      <c r="O28" s="261" t="str">
        <f t="shared" si="1"/>
        <v>EUREON7Y=ICAP</v>
      </c>
      <c r="P28" s="222">
        <v>0.95299999999999996</v>
      </c>
      <c r="Q28" s="222">
        <v>1.0229999999999999</v>
      </c>
      <c r="R28" s="222">
        <v>0</v>
      </c>
      <c r="S28" s="222">
        <v>0</v>
      </c>
      <c r="T28" s="225">
        <f t="shared" si="2"/>
        <v>0.98799999999999999</v>
      </c>
      <c r="U28" s="216"/>
      <c r="V28" s="224">
        <v>1.0409999999999999</v>
      </c>
      <c r="W28" s="216"/>
      <c r="X28" s="287">
        <v>0.98799999999999999</v>
      </c>
      <c r="Y28" s="221" t="e">
        <f>_xll.qlSimpleQuoteSetValue(F28,X28/100,Trigger)</f>
        <v>#N/A</v>
      </c>
      <c r="Z28" s="193"/>
    </row>
    <row r="29" spans="1:26" x14ac:dyDescent="0.25">
      <c r="A29" s="152"/>
      <c r="B29" s="151"/>
      <c r="C29" s="151" t="s">
        <v>132</v>
      </c>
      <c r="D29" s="157" t="s">
        <v>55</v>
      </c>
      <c r="E29" s="149" t="str">
        <f t="shared" si="0"/>
        <v>EUREON8Y_Quote</v>
      </c>
      <c r="F29" s="149" t="str">
        <f>_xll.qlSimpleQuote(Currency&amp;$B29&amp;$C29&amp;$D29&amp;QuoteSuffix,,RateTickValue,Permanent,Trigger,ObjectOverwrite)</f>
        <v>EUREON8Y_Quote#0003</v>
      </c>
      <c r="G29" s="148" t="str">
        <f>_xll.ohRangeRetrieveError(F29)</f>
        <v/>
      </c>
      <c r="H29" s="147"/>
      <c r="J29" s="98"/>
      <c r="K29" s="347" t="s">
        <v>55</v>
      </c>
      <c r="L29" s="263" t="s">
        <v>132</v>
      </c>
      <c r="M29" s="263"/>
      <c r="N29" s="261" t="str">
        <f t="shared" si="3"/>
        <v>EUREON8Y</v>
      </c>
      <c r="O29" s="261" t="str">
        <f t="shared" si="1"/>
        <v>EUREON8Y=ICAP</v>
      </c>
      <c r="P29" s="222">
        <v>1.1240000000000001</v>
      </c>
      <c r="Q29" s="222">
        <v>1.194</v>
      </c>
      <c r="R29" s="222">
        <v>0</v>
      </c>
      <c r="S29" s="222">
        <v>0</v>
      </c>
      <c r="T29" s="225">
        <f t="shared" si="2"/>
        <v>1.159</v>
      </c>
      <c r="U29" s="216"/>
      <c r="V29" s="224">
        <v>1.2090000000000001</v>
      </c>
      <c r="W29" s="216"/>
      <c r="X29" s="287">
        <v>1.159</v>
      </c>
      <c r="Y29" s="221" t="e">
        <f>_xll.qlSimpleQuoteSetValue(F29,X29/100,Trigger)</f>
        <v>#N/A</v>
      </c>
      <c r="Z29" s="193"/>
    </row>
    <row r="30" spans="1:26" x14ac:dyDescent="0.25">
      <c r="A30" s="152"/>
      <c r="B30" s="151"/>
      <c r="C30" s="151" t="s">
        <v>132</v>
      </c>
      <c r="D30" s="157" t="s">
        <v>54</v>
      </c>
      <c r="E30" s="149" t="str">
        <f t="shared" si="0"/>
        <v>EUREON9Y_Quote</v>
      </c>
      <c r="F30" s="149" t="str">
        <f>_xll.qlSimpleQuote(Currency&amp;$B30&amp;$C30&amp;$D30&amp;QuoteSuffix,,RateTickValue,Permanent,Trigger,ObjectOverwrite)</f>
        <v>EUREON9Y_Quote#0003</v>
      </c>
      <c r="G30" s="148" t="str">
        <f>_xll.ohRangeRetrieveError(F30)</f>
        <v/>
      </c>
      <c r="H30" s="147"/>
      <c r="J30" s="98"/>
      <c r="K30" s="347" t="s">
        <v>54</v>
      </c>
      <c r="L30" s="263" t="s">
        <v>132</v>
      </c>
      <c r="M30" s="263"/>
      <c r="N30" s="261" t="str">
        <f t="shared" si="3"/>
        <v>EUREON9Y</v>
      </c>
      <c r="O30" s="261" t="str">
        <f t="shared" si="1"/>
        <v>EUREON9Y=ICAP</v>
      </c>
      <c r="P30" s="222">
        <v>1.282</v>
      </c>
      <c r="Q30" s="222">
        <v>1.3520000000000001</v>
      </c>
      <c r="R30" s="222">
        <v>0</v>
      </c>
      <c r="S30" s="222">
        <v>0</v>
      </c>
      <c r="T30" s="225">
        <f t="shared" si="2"/>
        <v>1.3170000000000002</v>
      </c>
      <c r="U30" s="216"/>
      <c r="V30" s="224">
        <v>1.365</v>
      </c>
      <c r="W30" s="216"/>
      <c r="X30" s="287">
        <v>1.3170000000000002</v>
      </c>
      <c r="Y30" s="221" t="e">
        <f>_xll.qlSimpleQuoteSetValue(F30,X30/100,Trigger)</f>
        <v>#N/A</v>
      </c>
      <c r="Z30" s="193"/>
    </row>
    <row r="31" spans="1:26" x14ac:dyDescent="0.25">
      <c r="A31" s="152"/>
      <c r="B31" s="151"/>
      <c r="C31" s="151" t="s">
        <v>132</v>
      </c>
      <c r="D31" s="157" t="s">
        <v>53</v>
      </c>
      <c r="E31" s="149" t="str">
        <f t="shared" si="0"/>
        <v>EUREON10Y_Quote</v>
      </c>
      <c r="F31" s="149" t="str">
        <f>_xll.qlSimpleQuote(Currency&amp;$B31&amp;$C31&amp;$D31&amp;QuoteSuffix,,RateTickValue,Permanent,Trigger,ObjectOverwrite)</f>
        <v>EUREON10Y_Quote#0003</v>
      </c>
      <c r="G31" s="148" t="str">
        <f>_xll.ohRangeRetrieveError(F31)</f>
        <v/>
      </c>
      <c r="H31" s="147"/>
      <c r="J31" s="98"/>
      <c r="K31" s="347" t="s">
        <v>53</v>
      </c>
      <c r="L31" s="263" t="s">
        <v>132</v>
      </c>
      <c r="M31" s="263"/>
      <c r="N31" s="261" t="str">
        <f t="shared" si="3"/>
        <v>EUREON10Y</v>
      </c>
      <c r="O31" s="261" t="str">
        <f t="shared" si="1"/>
        <v>EUREON10Y=ICAP</v>
      </c>
      <c r="P31" s="222">
        <v>1.423</v>
      </c>
      <c r="Q31" s="222">
        <v>1.4930000000000001</v>
      </c>
      <c r="R31" s="222">
        <v>0</v>
      </c>
      <c r="S31" s="222">
        <v>0</v>
      </c>
      <c r="T31" s="225">
        <f t="shared" si="2"/>
        <v>1.4580000000000002</v>
      </c>
      <c r="U31" s="216"/>
      <c r="V31" s="224">
        <v>1.5049999999999999</v>
      </c>
      <c r="W31" s="216"/>
      <c r="X31" s="287">
        <v>1.4580000000000002</v>
      </c>
      <c r="Y31" s="221" t="e">
        <f>_xll.qlSimpleQuoteSetValue(F31,X31/100,Trigger)</f>
        <v>#N/A</v>
      </c>
      <c r="Z31" s="193"/>
    </row>
    <row r="32" spans="1:26" x14ac:dyDescent="0.25">
      <c r="A32" s="152"/>
      <c r="B32" s="151"/>
      <c r="C32" s="151" t="s">
        <v>132</v>
      </c>
      <c r="D32" s="157" t="s">
        <v>52</v>
      </c>
      <c r="E32" s="149" t="str">
        <f t="shared" si="0"/>
        <v>EUREON11Y_Quote</v>
      </c>
      <c r="F32" s="149" t="str">
        <f>_xll.qlSimpleQuote(Currency&amp;$B32&amp;$C32&amp;$D32&amp;QuoteSuffix,,RateTickValue,Permanent,Trigger,ObjectOverwrite)</f>
        <v>EUREON11Y_Quote#0003</v>
      </c>
      <c r="G32" s="148" t="str">
        <f>_xll.ohRangeRetrieveError(F32)</f>
        <v/>
      </c>
      <c r="H32" s="147"/>
      <c r="J32" s="98"/>
      <c r="K32" s="347" t="s">
        <v>52</v>
      </c>
      <c r="L32" s="263" t="s">
        <v>132</v>
      </c>
      <c r="M32" s="263"/>
      <c r="N32" s="261" t="str">
        <f t="shared" si="3"/>
        <v>EUREON11Y</v>
      </c>
      <c r="O32" s="261" t="str">
        <f t="shared" si="1"/>
        <v>EUREON11Y=ICAP</v>
      </c>
      <c r="P32" s="222">
        <v>1.552</v>
      </c>
      <c r="Q32" s="222">
        <v>1.6220000000000001</v>
      </c>
      <c r="R32" s="222">
        <v>0</v>
      </c>
      <c r="S32" s="222">
        <v>0</v>
      </c>
      <c r="T32" s="225">
        <f t="shared" si="2"/>
        <v>1.5870000000000002</v>
      </c>
      <c r="U32" s="216"/>
      <c r="V32" s="224">
        <v>1.6320000000000001</v>
      </c>
      <c r="W32" s="216"/>
      <c r="X32" s="287">
        <v>1.5870000000000002</v>
      </c>
      <c r="Y32" s="221" t="e">
        <f>_xll.qlSimpleQuoteSetValue(F32,X32/100,Trigger)</f>
        <v>#N/A</v>
      </c>
      <c r="Z32" s="193"/>
    </row>
    <row r="33" spans="1:26" x14ac:dyDescent="0.25">
      <c r="A33" s="152"/>
      <c r="B33" s="151"/>
      <c r="C33" s="151" t="s">
        <v>132</v>
      </c>
      <c r="D33" s="157" t="s">
        <v>51</v>
      </c>
      <c r="E33" s="149" t="str">
        <f t="shared" si="0"/>
        <v>EUREON12Y_Quote</v>
      </c>
      <c r="F33" s="149" t="str">
        <f>_xll.qlSimpleQuote(Currency&amp;$B33&amp;$C33&amp;$D33&amp;QuoteSuffix,,RateTickValue,Permanent,Trigger,ObjectOverwrite)</f>
        <v>EUREON12Y_Quote#0003</v>
      </c>
      <c r="G33" s="148" t="str">
        <f>_xll.ohRangeRetrieveError(F33)</f>
        <v/>
      </c>
      <c r="H33" s="147"/>
      <c r="J33" s="98"/>
      <c r="K33" s="347" t="s">
        <v>51</v>
      </c>
      <c r="L33" s="263" t="s">
        <v>132</v>
      </c>
      <c r="M33" s="263"/>
      <c r="N33" s="261" t="str">
        <f t="shared" si="3"/>
        <v>EUREON12Y</v>
      </c>
      <c r="O33" s="261" t="str">
        <f t="shared" si="1"/>
        <v>EUREON12Y=ICAP</v>
      </c>
      <c r="P33" s="222">
        <v>1.665</v>
      </c>
      <c r="Q33" s="222">
        <v>1.7350000000000001</v>
      </c>
      <c r="R33" s="222">
        <v>0</v>
      </c>
      <c r="S33" s="222">
        <v>0</v>
      </c>
      <c r="T33" s="225">
        <f t="shared" si="2"/>
        <v>1.7000000000000002</v>
      </c>
      <c r="U33" s="216"/>
      <c r="V33" s="224">
        <v>1.744</v>
      </c>
      <c r="W33" s="216"/>
      <c r="X33" s="287">
        <v>1.7000000000000002</v>
      </c>
      <c r="Y33" s="221" t="e">
        <f>_xll.qlSimpleQuoteSetValue(F33,X33/100,Trigger)</f>
        <v>#N/A</v>
      </c>
      <c r="Z33" s="193"/>
    </row>
    <row r="34" spans="1:26" x14ac:dyDescent="0.25">
      <c r="A34" s="152"/>
      <c r="B34" s="151"/>
      <c r="C34" s="151" t="s">
        <v>132</v>
      </c>
      <c r="D34" s="157" t="s">
        <v>48</v>
      </c>
      <c r="E34" s="149" t="str">
        <f t="shared" si="0"/>
        <v>EUREON15Y_Quote</v>
      </c>
      <c r="F34" s="149" t="str">
        <f>_xll.qlSimpleQuote(Currency&amp;$B34&amp;$C34&amp;$D34&amp;QuoteSuffix,,RateTickValue,Permanent,Trigger,ObjectOverwrite)</f>
        <v>EUREON15Y_Quote#0003</v>
      </c>
      <c r="G34" s="148" t="str">
        <f>_xll.ohRangeRetrieveError(F34)</f>
        <v/>
      </c>
      <c r="H34" s="147"/>
      <c r="J34" s="98"/>
      <c r="K34" s="347" t="s">
        <v>48</v>
      </c>
      <c r="L34" s="263" t="s">
        <v>132</v>
      </c>
      <c r="M34" s="263"/>
      <c r="N34" s="261" t="str">
        <f t="shared" si="3"/>
        <v>EUREON15Y</v>
      </c>
      <c r="O34" s="261" t="str">
        <f t="shared" si="1"/>
        <v>EUREON15Y=ICAP</v>
      </c>
      <c r="P34" s="222">
        <v>1.923</v>
      </c>
      <c r="Q34" s="222">
        <v>1.9930000000000001</v>
      </c>
      <c r="R34" s="222">
        <v>0</v>
      </c>
      <c r="S34" s="222">
        <v>0</v>
      </c>
      <c r="T34" s="225">
        <f t="shared" si="2"/>
        <v>1.9580000000000002</v>
      </c>
      <c r="U34" s="216"/>
      <c r="V34" s="224">
        <v>1.9969999999999999</v>
      </c>
      <c r="W34" s="216"/>
      <c r="X34" s="287">
        <v>1.9580000000000002</v>
      </c>
      <c r="Y34" s="221" t="e">
        <f>_xll.qlSimpleQuoteSetValue(F34,X34/100,Trigger)</f>
        <v>#N/A</v>
      </c>
      <c r="Z34" s="193"/>
    </row>
    <row r="35" spans="1:26" x14ac:dyDescent="0.25">
      <c r="A35" s="152"/>
      <c r="B35" s="151"/>
      <c r="C35" s="151" t="s">
        <v>132</v>
      </c>
      <c r="D35" s="157" t="s">
        <v>43</v>
      </c>
      <c r="E35" s="149" t="str">
        <f t="shared" si="0"/>
        <v>EUREON20Y_Quote</v>
      </c>
      <c r="F35" s="149" t="str">
        <f>_xll.qlSimpleQuote(Currency&amp;$B35&amp;$C35&amp;$D35&amp;QuoteSuffix,,RateTickValue,Permanent,Trigger,ObjectOverwrite)</f>
        <v>EUREON20Y_Quote#0003</v>
      </c>
      <c r="G35" s="148" t="str">
        <f>_xll.ohRangeRetrieveError(F35)</f>
        <v/>
      </c>
      <c r="H35" s="147"/>
      <c r="J35" s="98"/>
      <c r="K35" s="347" t="s">
        <v>43</v>
      </c>
      <c r="L35" s="263" t="s">
        <v>132</v>
      </c>
      <c r="M35" s="263"/>
      <c r="N35" s="261" t="str">
        <f t="shared" si="3"/>
        <v>EUREON20Y</v>
      </c>
      <c r="O35" s="261" t="str">
        <f t="shared" si="1"/>
        <v>EUREON20Y=ICAP</v>
      </c>
      <c r="P35" s="222">
        <v>2.1320000000000001</v>
      </c>
      <c r="Q35" s="222">
        <v>2.202</v>
      </c>
      <c r="R35" s="222">
        <v>0</v>
      </c>
      <c r="S35" s="222">
        <v>0</v>
      </c>
      <c r="T35" s="225">
        <f t="shared" si="2"/>
        <v>2.1669999999999998</v>
      </c>
      <c r="U35" s="216"/>
      <c r="V35" s="224">
        <v>2.198</v>
      </c>
      <c r="W35" s="216"/>
      <c r="X35" s="287">
        <v>2.1669999999999998</v>
      </c>
      <c r="Y35" s="221" t="e">
        <f>_xll.qlSimpleQuoteSetValue(F35,X35/100,Trigger)</f>
        <v>#N/A</v>
      </c>
      <c r="Z35" s="193"/>
    </row>
    <row r="36" spans="1:26" x14ac:dyDescent="0.25">
      <c r="A36" s="152"/>
      <c r="B36" s="151"/>
      <c r="C36" s="151" t="s">
        <v>132</v>
      </c>
      <c r="D36" s="157" t="s">
        <v>38</v>
      </c>
      <c r="E36" s="149" t="str">
        <f t="shared" si="0"/>
        <v>EUREON25Y_Quote</v>
      </c>
      <c r="F36" s="149" t="str">
        <f>_xll.qlSimpleQuote(Currency&amp;$B36&amp;$C36&amp;$D36&amp;QuoteSuffix,,RateTickValue,Permanent,Trigger,ObjectOverwrite)</f>
        <v>EUREON25Y_Quote#0003</v>
      </c>
      <c r="G36" s="148" t="str">
        <f>_xll.ohRangeRetrieveError(F36)</f>
        <v/>
      </c>
      <c r="H36" s="147"/>
      <c r="J36" s="98"/>
      <c r="K36" s="347" t="s">
        <v>38</v>
      </c>
      <c r="L36" s="263" t="s">
        <v>132</v>
      </c>
      <c r="M36" s="263"/>
      <c r="N36" s="261" t="str">
        <f t="shared" si="3"/>
        <v>EUREON25Y</v>
      </c>
      <c r="O36" s="261" t="str">
        <f t="shared" si="1"/>
        <v>EUREON25Y=ICAP</v>
      </c>
      <c r="P36" s="222">
        <v>2.2080000000000002</v>
      </c>
      <c r="Q36" s="222">
        <v>2.278</v>
      </c>
      <c r="R36" s="222">
        <v>0</v>
      </c>
      <c r="S36" s="222">
        <v>0</v>
      </c>
      <c r="T36" s="225">
        <f t="shared" si="2"/>
        <v>2.2430000000000003</v>
      </c>
      <c r="U36" s="216"/>
      <c r="V36" s="224">
        <v>2.2709999999999999</v>
      </c>
      <c r="W36" s="216"/>
      <c r="X36" s="287">
        <v>2.2430000000000003</v>
      </c>
      <c r="Y36" s="221" t="e">
        <f>_xll.qlSimpleQuoteSetValue(F36,X36/100,Trigger)</f>
        <v>#N/A</v>
      </c>
      <c r="Z36" s="193"/>
    </row>
    <row r="37" spans="1:26" x14ac:dyDescent="0.25">
      <c r="A37" s="152"/>
      <c r="B37" s="151"/>
      <c r="C37" s="151" t="s">
        <v>132</v>
      </c>
      <c r="D37" s="157" t="s">
        <v>33</v>
      </c>
      <c r="E37" s="149" t="str">
        <f t="shared" si="0"/>
        <v>EUREON30Y_Quote</v>
      </c>
      <c r="F37" s="149" t="str">
        <f>_xll.qlSimpleQuote(Currency&amp;$B37&amp;$C37&amp;$D37&amp;QuoteSuffix,,RateTickValue,Permanent,Trigger,ObjectOverwrite)</f>
        <v>EUREON30Y_Quote#0003</v>
      </c>
      <c r="G37" s="148" t="str">
        <f>_xll.ohRangeRetrieveError(F37)</f>
        <v/>
      </c>
      <c r="H37" s="147"/>
      <c r="J37" s="98"/>
      <c r="K37" s="347" t="s">
        <v>33</v>
      </c>
      <c r="L37" s="263" t="s">
        <v>132</v>
      </c>
      <c r="M37" s="263"/>
      <c r="N37" s="261" t="str">
        <f t="shared" si="3"/>
        <v>EUREON30Y</v>
      </c>
      <c r="O37" s="261" t="str">
        <f t="shared" si="1"/>
        <v>EUREON30Y=ICAP</v>
      </c>
      <c r="P37" s="222">
        <v>2.2360000000000002</v>
      </c>
      <c r="Q37" s="222">
        <v>2.306</v>
      </c>
      <c r="R37" s="222">
        <v>0</v>
      </c>
      <c r="S37" s="222">
        <v>0</v>
      </c>
      <c r="T37" s="225">
        <f t="shared" si="2"/>
        <v>2.2709999999999999</v>
      </c>
      <c r="U37" s="216"/>
      <c r="V37" s="224">
        <v>2.294</v>
      </c>
      <c r="W37" s="216"/>
      <c r="X37" s="287">
        <v>2.2709999999999999</v>
      </c>
      <c r="Y37" s="221" t="e">
        <f>_xll.qlSimpleQuoteSetValue(F37,X37/100,Trigger)</f>
        <v>#N/A</v>
      </c>
      <c r="Z37" s="193"/>
    </row>
    <row r="38" spans="1:26" x14ac:dyDescent="0.25">
      <c r="A38" s="152"/>
      <c r="B38" s="151"/>
      <c r="C38" s="151" t="s">
        <v>132</v>
      </c>
      <c r="D38" s="157" t="s">
        <v>31</v>
      </c>
      <c r="E38" s="149" t="str">
        <f t="shared" si="0"/>
        <v>EUREON40Y_Quote</v>
      </c>
      <c r="F38" s="149" t="str">
        <f>_xll.qlSimpleQuote(Currency&amp;$B38&amp;$C38&amp;$D38&amp;QuoteSuffix,,RateTickValue,Permanent,Trigger,ObjectOverwrite)</f>
        <v>EUREON40Y_Quote#0003</v>
      </c>
      <c r="G38" s="148" t="str">
        <f>_xll.ohRangeRetrieveError(F38)</f>
        <v/>
      </c>
      <c r="H38" s="147"/>
      <c r="J38" s="98"/>
      <c r="K38" s="347" t="s">
        <v>31</v>
      </c>
      <c r="L38" s="263" t="s">
        <v>132</v>
      </c>
      <c r="M38" s="263"/>
      <c r="N38" s="261" t="str">
        <f t="shared" si="3"/>
        <v>EUREON40Y</v>
      </c>
      <c r="O38" s="261" t="str">
        <f t="shared" si="1"/>
        <v>EUREON40Y=ICAP</v>
      </c>
      <c r="P38" s="222">
        <v>2.2829999999999999</v>
      </c>
      <c r="Q38" s="222">
        <v>2.3530000000000002</v>
      </c>
      <c r="R38" s="222">
        <v>0</v>
      </c>
      <c r="S38" s="222">
        <v>0</v>
      </c>
      <c r="T38" s="225">
        <f t="shared" si="2"/>
        <v>2.3180000000000001</v>
      </c>
      <c r="U38" s="216"/>
      <c r="V38" s="224">
        <v>2.3419999999999996</v>
      </c>
      <c r="W38" s="216"/>
      <c r="X38" s="287">
        <v>2.3180000000000001</v>
      </c>
      <c r="Y38" s="221" t="e">
        <f>_xll.qlSimpleQuoteSetValue(F38,X38/100,Trigger)</f>
        <v>#N/A</v>
      </c>
      <c r="Z38" s="193"/>
    </row>
    <row r="39" spans="1:26" x14ac:dyDescent="0.25">
      <c r="A39" s="152"/>
      <c r="B39" s="151"/>
      <c r="C39" s="151" t="s">
        <v>132</v>
      </c>
      <c r="D39" s="157" t="s">
        <v>30</v>
      </c>
      <c r="E39" s="149" t="str">
        <f t="shared" si="0"/>
        <v>EUREON50Y_Quote</v>
      </c>
      <c r="F39" s="149" t="str">
        <f>_xll.qlSimpleQuote(Currency&amp;$B39&amp;$C39&amp;$D39&amp;QuoteSuffix,,RateTickValue,Permanent,Trigger,ObjectOverwrite)</f>
        <v>EUREON50Y_Quote#0003</v>
      </c>
      <c r="G39" s="148" t="str">
        <f>_xll.ohRangeRetrieveError(F39)</f>
        <v/>
      </c>
      <c r="H39" s="147"/>
      <c r="J39" s="98"/>
      <c r="K39" s="347" t="s">
        <v>30</v>
      </c>
      <c r="L39" s="263" t="s">
        <v>132</v>
      </c>
      <c r="M39" s="263"/>
      <c r="N39" s="261" t="str">
        <f t="shared" si="3"/>
        <v>EUREON50Y</v>
      </c>
      <c r="O39" s="261" t="str">
        <f t="shared" si="1"/>
        <v>EUREON50Y=ICAP</v>
      </c>
      <c r="P39" s="222">
        <v>2.3119999999999998</v>
      </c>
      <c r="Q39" s="222">
        <v>2.3820000000000001</v>
      </c>
      <c r="R39" s="222">
        <v>0</v>
      </c>
      <c r="S39" s="222">
        <v>0</v>
      </c>
      <c r="T39" s="225">
        <f t="shared" si="2"/>
        <v>2.347</v>
      </c>
      <c r="U39" s="216"/>
      <c r="V39" s="224">
        <v>2.37</v>
      </c>
      <c r="W39" s="216"/>
      <c r="X39" s="287">
        <v>2.347</v>
      </c>
      <c r="Y39" s="221" t="e">
        <f>_xll.qlSimpleQuoteSetValue(F39,X39/100,Trigger)</f>
        <v>#N/A</v>
      </c>
      <c r="Z39" s="193"/>
    </row>
    <row r="40" spans="1:26" x14ac:dyDescent="0.25">
      <c r="A40" s="152"/>
      <c r="B40" s="151"/>
      <c r="C40" s="151" t="s">
        <v>132</v>
      </c>
      <c r="D40" s="157" t="s">
        <v>29</v>
      </c>
      <c r="E40" s="149" t="str">
        <f t="shared" si="0"/>
        <v>EUREON60Y_Quote</v>
      </c>
      <c r="F40" s="149" t="str">
        <f>_xll.qlSimpleQuote(Currency&amp;$B40&amp;$C40&amp;$D40&amp;QuoteSuffix,,RateTickValue,Permanent,Trigger,ObjectOverwrite)</f>
        <v>EUREON60Y_Quote#0003</v>
      </c>
      <c r="G40" s="148" t="str">
        <f>_xll.ohRangeRetrieveError(F40)</f>
        <v/>
      </c>
      <c r="H40" s="147"/>
      <c r="J40" s="98"/>
      <c r="K40" s="347" t="s">
        <v>29</v>
      </c>
      <c r="L40" s="263" t="s">
        <v>132</v>
      </c>
      <c r="M40" s="263"/>
      <c r="N40" s="261" t="str">
        <f t="shared" si="3"/>
        <v>EUREON60Y</v>
      </c>
      <c r="O40" s="261" t="str">
        <f t="shared" si="1"/>
        <v>EUREON60Y=ICAP</v>
      </c>
      <c r="P40" s="222">
        <v>2.335</v>
      </c>
      <c r="Q40" s="222">
        <v>2.4049999999999998</v>
      </c>
      <c r="R40" s="222">
        <v>0</v>
      </c>
      <c r="S40" s="222">
        <v>0</v>
      </c>
      <c r="T40" s="225">
        <f t="shared" si="2"/>
        <v>2.37</v>
      </c>
      <c r="U40" s="216"/>
      <c r="V40" s="224">
        <v>2.3929999999999998</v>
      </c>
      <c r="W40" s="216"/>
      <c r="X40" s="280">
        <v>2.37</v>
      </c>
      <c r="Y40" s="213" t="e">
        <f>_xll.qlSimpleQuoteSetValue(F40,X40/100,Trigger)</f>
        <v>#N/A</v>
      </c>
      <c r="Z40" s="193"/>
    </row>
    <row r="41" spans="1:26" ht="14.25" thickBot="1" x14ac:dyDescent="0.3">
      <c r="A41" s="152"/>
      <c r="B41" s="156"/>
      <c r="C41" s="156"/>
      <c r="D41" s="155"/>
      <c r="E41" s="154"/>
      <c r="F41" s="154"/>
      <c r="G41" s="153"/>
      <c r="H41" s="147"/>
      <c r="J41" s="42"/>
      <c r="K41" s="252"/>
      <c r="L41" s="252"/>
      <c r="M41" s="252"/>
      <c r="N41" s="252"/>
      <c r="O41" s="252"/>
      <c r="P41" s="252"/>
      <c r="Q41" s="252"/>
      <c r="R41" s="252"/>
      <c r="S41" s="252"/>
      <c r="T41" s="252"/>
      <c r="U41" s="41"/>
      <c r="V41" s="252"/>
      <c r="W41" s="41"/>
      <c r="X41" s="252"/>
      <c r="Y41" s="252"/>
      <c r="Z41" s="329"/>
    </row>
    <row r="42" spans="1:26" x14ac:dyDescent="0.25">
      <c r="A42" s="152"/>
      <c r="B42" s="151" t="s">
        <v>131</v>
      </c>
      <c r="C42" s="151" t="s">
        <v>130</v>
      </c>
      <c r="D42" s="150" t="str">
        <f>_xll.qlECBNextCode(_xll.qlSettingsEvaluationDate(Trigger)-365)</f>
        <v>APR13</v>
      </c>
      <c r="E42" s="149" t="str">
        <f t="shared" ref="E42:E77" si="4">Currency&amp;$B42&amp;$C42&amp;$D42&amp;QuoteSuffix</f>
        <v>EURECBOISAPR13_Quote</v>
      </c>
      <c r="F42" s="149" t="str">
        <f>_xll.qlSimpleQuote(Currency&amp;$B42&amp;$C42&amp;$D42&amp;QuoteSuffix,,RateTickValue,Permanent,Trigger,ObjectOverwrite)</f>
        <v>EURECBOISAPR13_Quote#0003</v>
      </c>
      <c r="G42" s="148" t="str">
        <f>_xll.ohRangeRetrieveError(F42)</f>
        <v/>
      </c>
      <c r="H42" s="147"/>
    </row>
    <row r="43" spans="1:26" x14ac:dyDescent="0.25">
      <c r="A43" s="152"/>
      <c r="B43" s="151" t="s">
        <v>131</v>
      </c>
      <c r="C43" s="151" t="s">
        <v>130</v>
      </c>
      <c r="D43" s="150" t="str">
        <f>_xll.qlECBNextCode(_xll.qlECBdate(D42))</f>
        <v>MAY13</v>
      </c>
      <c r="E43" s="149" t="str">
        <f t="shared" si="4"/>
        <v>EURECBOISMAY13_Quote</v>
      </c>
      <c r="F43" s="149" t="str">
        <f>_xll.qlSimpleQuote(Currency&amp;$B43&amp;$C43&amp;$D43&amp;QuoteSuffix,,RateTickValue,Permanent,Trigger,ObjectOverwrite)</f>
        <v>EURECBOISMAY13_Quote#0003</v>
      </c>
      <c r="G43" s="148" t="str">
        <f>_xll.ohRangeRetrieveError(F43)</f>
        <v/>
      </c>
      <c r="H43" s="147"/>
    </row>
    <row r="44" spans="1:26" x14ac:dyDescent="0.25">
      <c r="A44" s="152"/>
      <c r="B44" s="151" t="s">
        <v>131</v>
      </c>
      <c r="C44" s="151" t="s">
        <v>130</v>
      </c>
      <c r="D44" s="150" t="str">
        <f>_xll.qlECBNextCode(_xll.qlECBdate(D43))</f>
        <v>JUN13</v>
      </c>
      <c r="E44" s="149" t="str">
        <f t="shared" si="4"/>
        <v>EURECBOISJUN13_Quote</v>
      </c>
      <c r="F44" s="149" t="str">
        <f>_xll.qlSimpleQuote(Currency&amp;$B44&amp;$C44&amp;$D44&amp;QuoteSuffix,,RateTickValue,Permanent,Trigger,ObjectOverwrite)</f>
        <v>EURECBOISJUN13_Quote#0003</v>
      </c>
      <c r="G44" s="148" t="str">
        <f>_xll.ohRangeRetrieveError(F44)</f>
        <v/>
      </c>
      <c r="H44" s="147"/>
    </row>
    <row r="45" spans="1:26" ht="14.25" thickBot="1" x14ac:dyDescent="0.3">
      <c r="A45" s="152"/>
      <c r="B45" s="151" t="s">
        <v>131</v>
      </c>
      <c r="C45" s="151" t="s">
        <v>130</v>
      </c>
      <c r="D45" s="150" t="str">
        <f>_xll.qlECBNextCode(_xll.qlECBdate(D44))</f>
        <v>JUL13</v>
      </c>
      <c r="E45" s="149" t="str">
        <f t="shared" si="4"/>
        <v>EURECBOISJUL13_Quote</v>
      </c>
      <c r="F45" s="149" t="str">
        <f>_xll.qlSimpleQuote(Currency&amp;$B45&amp;$C45&amp;$D45&amp;QuoteSuffix,,RateTickValue,Permanent,Trigger,ObjectOverwrite)</f>
        <v>EURECBOISJUL13_Quote#0003</v>
      </c>
      <c r="G45" s="148" t="str">
        <f>_xll.ohRangeRetrieveError(F45)</f>
        <v/>
      </c>
      <c r="H45" s="147"/>
    </row>
    <row r="46" spans="1:26" x14ac:dyDescent="0.25">
      <c r="A46" s="152"/>
      <c r="B46" s="151" t="s">
        <v>131</v>
      </c>
      <c r="C46" s="151" t="s">
        <v>130</v>
      </c>
      <c r="D46" s="150" t="str">
        <f>_xll.qlECBNextCode(_xll.qlECBdate(D45))</f>
        <v>AUG13</v>
      </c>
      <c r="E46" s="149" t="str">
        <f t="shared" si="4"/>
        <v>EURECBOISAUG13_Quote</v>
      </c>
      <c r="F46" s="149" t="str">
        <f>_xll.qlSimpleQuote(Currency&amp;$B46&amp;$C46&amp;$D46&amp;QuoteSuffix,,RateTickValue,Permanent,Trigger,ObjectOverwrite)</f>
        <v>EURECBOISAUG13_Quote#0003</v>
      </c>
      <c r="G46" s="148" t="str">
        <f>_xll.ohRangeRetrieveError(F46)</f>
        <v/>
      </c>
      <c r="H46" s="147"/>
      <c r="J46" s="278" t="s">
        <v>235</v>
      </c>
      <c r="K46" s="175"/>
      <c r="L46" s="175"/>
      <c r="M46" s="175"/>
      <c r="N46" s="175"/>
      <c r="O46" s="175"/>
      <c r="P46" s="175"/>
      <c r="Q46" s="175"/>
      <c r="R46" s="175"/>
      <c r="S46" s="175"/>
      <c r="T46" s="175"/>
      <c r="U46" s="175"/>
      <c r="V46" s="175"/>
      <c r="W46" s="175"/>
      <c r="X46" s="175"/>
      <c r="Y46" s="175"/>
      <c r="Z46" s="172"/>
    </row>
    <row r="47" spans="1:26" x14ac:dyDescent="0.25">
      <c r="A47" s="152"/>
      <c r="B47" s="151" t="s">
        <v>131</v>
      </c>
      <c r="C47" s="151" t="s">
        <v>130</v>
      </c>
      <c r="D47" s="150" t="str">
        <f>_xll.qlECBNextCode(_xll.qlECBdate(D46))</f>
        <v>SEP13</v>
      </c>
      <c r="E47" s="149" t="str">
        <f t="shared" si="4"/>
        <v>EURECBOISSEP13_Quote</v>
      </c>
      <c r="F47" s="149" t="str">
        <f>_xll.qlSimpleQuote(Currency&amp;$B47&amp;$C47&amp;$D47&amp;QuoteSuffix,,RateTickValue,Permanent,Trigger,ObjectOverwrite)</f>
        <v>EURECBOISSEP13_Quote#0003</v>
      </c>
      <c r="G47" s="148" t="str">
        <f>_xll.ohRangeRetrieveError(F47)</f>
        <v/>
      </c>
      <c r="H47" s="147"/>
      <c r="J47" s="250"/>
      <c r="K47" s="113"/>
      <c r="L47" s="113"/>
      <c r="M47" s="113"/>
      <c r="N47" s="113"/>
      <c r="O47" s="120" t="s">
        <v>170</v>
      </c>
      <c r="P47" s="113"/>
      <c r="Q47" s="113"/>
      <c r="R47" s="113"/>
      <c r="S47" s="113"/>
      <c r="T47" s="113"/>
      <c r="U47" s="216"/>
      <c r="V47" s="216"/>
      <c r="W47" s="216"/>
      <c r="X47" s="120" t="s">
        <v>86</v>
      </c>
      <c r="Y47" s="113"/>
      <c r="Z47" s="43"/>
    </row>
    <row r="48" spans="1:26" x14ac:dyDescent="0.25">
      <c r="A48" s="152"/>
      <c r="B48" s="151" t="s">
        <v>131</v>
      </c>
      <c r="C48" s="151" t="s">
        <v>130</v>
      </c>
      <c r="D48" s="150" t="str">
        <f>_xll.qlECBNextCode(_xll.qlECBdate(D47))</f>
        <v>OCT13</v>
      </c>
      <c r="E48" s="149" t="str">
        <f t="shared" si="4"/>
        <v>EURECBOISOCT13_Quote</v>
      </c>
      <c r="F48" s="149" t="str">
        <f>_xll.qlSimpleQuote(Currency&amp;$B48&amp;$C48&amp;$D48&amp;QuoteSuffix,,RateTickValue,Permanent,Trigger,ObjectOverwrite)</f>
        <v>EURECBOISOCT13_Quote#0003</v>
      </c>
      <c r="G48" s="148" t="str">
        <f>_xll.ohRangeRetrieveError(F48)</f>
        <v/>
      </c>
      <c r="H48" s="147"/>
      <c r="J48" s="98"/>
      <c r="K48" s="216"/>
      <c r="L48" s="113"/>
      <c r="M48" s="113"/>
      <c r="N48" s="113"/>
      <c r="O48" s="113"/>
      <c r="P48" s="113"/>
      <c r="Q48" s="113"/>
      <c r="R48" s="113"/>
      <c r="S48" s="113"/>
      <c r="T48" s="113"/>
      <c r="U48" s="216"/>
      <c r="V48" s="216"/>
      <c r="W48" s="216"/>
      <c r="X48" s="113"/>
      <c r="Y48" s="247">
        <f>_xll.ohTrigger(Y50:Y55)</f>
        <v>16</v>
      </c>
      <c r="Z48" s="193"/>
    </row>
    <row r="49" spans="1:26" x14ac:dyDescent="0.25">
      <c r="A49" s="152"/>
      <c r="B49" s="151" t="s">
        <v>131</v>
      </c>
      <c r="C49" s="151" t="s">
        <v>130</v>
      </c>
      <c r="D49" s="150" t="str">
        <f>_xll.qlECBNextCode(_xll.qlECBdate(D48))</f>
        <v>NOV13</v>
      </c>
      <c r="E49" s="149" t="str">
        <f t="shared" si="4"/>
        <v>EURECBOISNOV13_Quote</v>
      </c>
      <c r="F49" s="149" t="str">
        <f>_xll.qlSimpleQuote(Currency&amp;$B49&amp;$C49&amp;$D49&amp;QuoteSuffix,,RateTickValue,Permanent,Trigger,ObjectOverwrite)</f>
        <v>EURECBOISNOV13_Quote#0003</v>
      </c>
      <c r="G49" s="148" t="str">
        <f>_xll.ohRangeRetrieveError(F49)</f>
        <v/>
      </c>
      <c r="H49" s="147"/>
      <c r="J49" s="98"/>
      <c r="K49" s="332"/>
      <c r="L49" s="178"/>
      <c r="M49" s="170"/>
      <c r="N49" s="170"/>
      <c r="O49" s="246" t="str">
        <f>_xll.RData(O50:O55,P49:S49,,ReutersRtMode,,P50)</f>
        <v>Paused at 16:10:57</v>
      </c>
      <c r="P49" s="276" t="s">
        <v>191</v>
      </c>
      <c r="Q49" s="276" t="s">
        <v>160</v>
      </c>
      <c r="R49" s="276"/>
      <c r="S49" s="276" t="s">
        <v>225</v>
      </c>
      <c r="T49" s="242" t="s">
        <v>189</v>
      </c>
      <c r="U49" s="216"/>
      <c r="V49" s="244" t="s">
        <v>187</v>
      </c>
      <c r="W49" s="216"/>
      <c r="X49" s="365" t="s">
        <v>185</v>
      </c>
      <c r="Y49" s="70" t="s">
        <v>184</v>
      </c>
      <c r="Z49" s="193"/>
    </row>
    <row r="50" spans="1:26" x14ac:dyDescent="0.25">
      <c r="A50" s="152"/>
      <c r="B50" s="151" t="s">
        <v>131</v>
      </c>
      <c r="C50" s="151" t="s">
        <v>130</v>
      </c>
      <c r="D50" s="150" t="str">
        <f>_xll.qlECBNextCode(_xll.qlECBdate(D49))</f>
        <v>DEC13</v>
      </c>
      <c r="E50" s="149" t="str">
        <f t="shared" si="4"/>
        <v>EURECBOISDEC13_Quote</v>
      </c>
      <c r="F50" s="149" t="str">
        <f>_xll.qlSimpleQuote(Currency&amp;$B50&amp;$C50&amp;$D50&amp;QuoteSuffix,,RateTickValue,Permanent,Trigger,ObjectOverwrite)</f>
        <v>EURECBOISDEC13_Quote#0003</v>
      </c>
      <c r="G50" s="148" t="str">
        <f>_xll.ohRangeRetrieveError(F50)</f>
        <v/>
      </c>
      <c r="H50" s="147"/>
      <c r="J50" s="98"/>
      <c r="K50" s="274" t="s">
        <v>224</v>
      </c>
      <c r="L50" s="263" t="s">
        <v>131</v>
      </c>
      <c r="M50" s="263" t="s">
        <v>130</v>
      </c>
      <c r="N50" s="261" t="str">
        <f t="shared" ref="N50:N55" si="5">Currency&amp;$L50&amp;$M50&amp;$K50</f>
        <v>EURECBOISM1</v>
      </c>
      <c r="O50" s="261" t="str">
        <f t="array" ref="O50:O55">Instruments&amp;"="&amp;VLOOKUP(Contributor,ContributorTable,2,FALSE)</f>
        <v>EURECBOISM1=ICAP</v>
      </c>
      <c r="P50" s="222">
        <v>0.19700000000000001</v>
      </c>
      <c r="Q50" s="222">
        <v>0.247</v>
      </c>
      <c r="R50" s="222" t="s">
        <v>218</v>
      </c>
      <c r="S50" s="349" t="s">
        <v>245</v>
      </c>
      <c r="T50" s="225">
        <f t="shared" ref="T50:T55" si="6">AVERAGE($P50,$Q50)</f>
        <v>0.222</v>
      </c>
      <c r="U50" s="216"/>
      <c r="V50" s="236"/>
      <c r="W50" s="216"/>
      <c r="X50" s="294">
        <f t="array" ref="X50:X55">QuoteLive</f>
        <v>0.22800000000000001</v>
      </c>
      <c r="Y50" s="366" t="e">
        <f>_xll.qlSimpleQuoteSetValue(#REF!,$X50/100,Trigger)</f>
        <v>#VALUE!</v>
      </c>
      <c r="Z50" s="193"/>
    </row>
    <row r="51" spans="1:26" x14ac:dyDescent="0.25">
      <c r="A51" s="152"/>
      <c r="B51" s="151" t="s">
        <v>131</v>
      </c>
      <c r="C51" s="151" t="s">
        <v>130</v>
      </c>
      <c r="D51" s="150" t="e">
        <f>_xll.qlECBNextCode(_xll.qlECBdate(D50))</f>
        <v>#NUM!</v>
      </c>
      <c r="E51" s="149" t="e">
        <f t="shared" si="4"/>
        <v>#NUM!</v>
      </c>
      <c r="F51" s="149" t="e">
        <f>_xll.qlSimpleQuote(Currency&amp;$B51&amp;$C51&amp;$D51&amp;QuoteSuffix,,RateTickValue,Permanent,Trigger,ObjectOverwrite)</f>
        <v>#VALUE!</v>
      </c>
      <c r="G51" s="148" t="str">
        <f ca="1">_xll.ohRangeRetrieveError(F51)</f>
        <v/>
      </c>
      <c r="H51" s="147"/>
      <c r="J51" s="98"/>
      <c r="K51" s="264" t="s">
        <v>223</v>
      </c>
      <c r="L51" s="263" t="s">
        <v>131</v>
      </c>
      <c r="M51" s="263" t="s">
        <v>130</v>
      </c>
      <c r="N51" s="261" t="str">
        <f t="shared" si="5"/>
        <v>EURECBOISM2</v>
      </c>
      <c r="O51" s="261" t="str">
        <v>EURECBOISM2=ICAP</v>
      </c>
      <c r="P51" s="222">
        <v>0.159</v>
      </c>
      <c r="Q51" s="222">
        <v>0.20899999999999999</v>
      </c>
      <c r="R51" s="222" t="s">
        <v>218</v>
      </c>
      <c r="S51" s="349" t="s">
        <v>246</v>
      </c>
      <c r="T51" s="225">
        <f t="shared" si="6"/>
        <v>0.184</v>
      </c>
      <c r="U51" s="216"/>
      <c r="V51" s="224"/>
      <c r="W51" s="216"/>
      <c r="X51" s="287">
        <v>0.24199999999999999</v>
      </c>
      <c r="Y51" s="367" t="e">
        <f>_xll.qlSimpleQuoteSetValue(#REF!,$X51/100,Trigger)</f>
        <v>#VALUE!</v>
      </c>
      <c r="Z51" s="193"/>
    </row>
    <row r="52" spans="1:26" x14ac:dyDescent="0.25">
      <c r="A52" s="152"/>
      <c r="B52" s="151" t="s">
        <v>131</v>
      </c>
      <c r="C52" s="151" t="s">
        <v>130</v>
      </c>
      <c r="D52" s="150" t="e">
        <f>_xll.qlECBNextCode(_xll.qlECBdate(D51))</f>
        <v>#NUM!</v>
      </c>
      <c r="E52" s="149" t="e">
        <f t="shared" si="4"/>
        <v>#NUM!</v>
      </c>
      <c r="F52" s="149" t="e">
        <f>_xll.qlSimpleQuote(Currency&amp;$B52&amp;$C52&amp;$D52&amp;QuoteSuffix,,RateTickValue,Permanent,Trigger,ObjectOverwrite)</f>
        <v>#VALUE!</v>
      </c>
      <c r="G52" s="148" t="str">
        <f ca="1">_xll.ohRangeRetrieveError(F52)</f>
        <v/>
      </c>
      <c r="H52" s="147"/>
      <c r="J52" s="98"/>
      <c r="K52" s="264" t="s">
        <v>222</v>
      </c>
      <c r="L52" s="263" t="s">
        <v>131</v>
      </c>
      <c r="M52" s="263" t="s">
        <v>130</v>
      </c>
      <c r="N52" s="261" t="str">
        <f t="shared" si="5"/>
        <v>EURECBOISM3</v>
      </c>
      <c r="O52" s="261" t="str">
        <v>EURECBOISM3=ICAP</v>
      </c>
      <c r="P52" s="222">
        <v>0.14899999999999999</v>
      </c>
      <c r="Q52" s="222">
        <v>0.19900000000000001</v>
      </c>
      <c r="R52" s="222" t="s">
        <v>218</v>
      </c>
      <c r="S52" s="349" t="s">
        <v>247</v>
      </c>
      <c r="T52" s="225">
        <f t="shared" si="6"/>
        <v>0.17399999999999999</v>
      </c>
      <c r="U52" s="216"/>
      <c r="V52" s="224"/>
      <c r="W52" s="216"/>
      <c r="X52" s="287">
        <v>0.23499999999999999</v>
      </c>
      <c r="Y52" s="367" t="e">
        <f>_xll.qlSimpleQuoteSetValue(#REF!,$X52/100,Trigger)</f>
        <v>#VALUE!</v>
      </c>
      <c r="Z52" s="193"/>
    </row>
    <row r="53" spans="1:26" x14ac:dyDescent="0.25">
      <c r="A53" s="152"/>
      <c r="B53" s="151" t="s">
        <v>131</v>
      </c>
      <c r="C53" s="151" t="s">
        <v>130</v>
      </c>
      <c r="D53" s="150" t="e">
        <f>_xll.qlECBNextCode(_xll.qlECBdate(D52))</f>
        <v>#NUM!</v>
      </c>
      <c r="E53" s="149" t="e">
        <f t="shared" si="4"/>
        <v>#NUM!</v>
      </c>
      <c r="F53" s="149" t="e">
        <f>_xll.qlSimpleQuote(Currency&amp;$B53&amp;$C53&amp;$D53&amp;QuoteSuffix,,RateTickValue,Permanent,Trigger,ObjectOverwrite)</f>
        <v>#VALUE!</v>
      </c>
      <c r="G53" s="148" t="str">
        <f ca="1">_xll.ohRangeRetrieveError(F53)</f>
        <v/>
      </c>
      <c r="H53" s="147"/>
      <c r="J53" s="98"/>
      <c r="K53" s="264" t="s">
        <v>221</v>
      </c>
      <c r="L53" s="263" t="s">
        <v>131</v>
      </c>
      <c r="M53" s="263" t="s">
        <v>130</v>
      </c>
      <c r="N53" s="261" t="str">
        <f t="shared" si="5"/>
        <v>EURECBOISM4</v>
      </c>
      <c r="O53" s="261" t="str">
        <v>EURECBOISM4=ICAP</v>
      </c>
      <c r="P53" s="222">
        <v>0.13900000000000001</v>
      </c>
      <c r="Q53" s="222">
        <v>0.189</v>
      </c>
      <c r="R53" s="222" t="s">
        <v>218</v>
      </c>
      <c r="S53" s="349" t="s">
        <v>248</v>
      </c>
      <c r="T53" s="225">
        <f t="shared" si="6"/>
        <v>0.16400000000000001</v>
      </c>
      <c r="U53" s="216"/>
      <c r="V53" s="224"/>
      <c r="W53" s="216"/>
      <c r="X53" s="287">
        <v>0.22899999999999998</v>
      </c>
      <c r="Y53" s="367" t="e">
        <f>_xll.qlSimpleQuoteSetValue(#REF!,$X53/100,Trigger)</f>
        <v>#VALUE!</v>
      </c>
      <c r="Z53" s="193"/>
    </row>
    <row r="54" spans="1:26" x14ac:dyDescent="0.25">
      <c r="A54" s="152"/>
      <c r="B54" s="151" t="s">
        <v>131</v>
      </c>
      <c r="C54" s="151" t="s">
        <v>130</v>
      </c>
      <c r="D54" s="150" t="e">
        <f>_xll.qlECBNextCode(_xll.qlECBdate(D53))</f>
        <v>#NUM!</v>
      </c>
      <c r="E54" s="149" t="e">
        <f t="shared" si="4"/>
        <v>#NUM!</v>
      </c>
      <c r="F54" s="149" t="e">
        <f>_xll.qlSimpleQuote(Currency&amp;$B54&amp;$C54&amp;$D54&amp;QuoteSuffix,,RateTickValue,Permanent,Trigger,ObjectOverwrite)</f>
        <v>#VALUE!</v>
      </c>
      <c r="G54" s="148" t="str">
        <f ca="1">_xll.ohRangeRetrieveError(F54)</f>
        <v/>
      </c>
      <c r="H54" s="147"/>
      <c r="J54" s="98"/>
      <c r="K54" s="264" t="s">
        <v>220</v>
      </c>
      <c r="L54" s="263" t="s">
        <v>131</v>
      </c>
      <c r="M54" s="263" t="s">
        <v>130</v>
      </c>
      <c r="N54" s="261" t="str">
        <f t="shared" si="5"/>
        <v>EURECBOISM5</v>
      </c>
      <c r="O54" s="261" t="str">
        <v>EURECBOISM5=ICAP</v>
      </c>
      <c r="P54" s="222">
        <v>0.13400000000000001</v>
      </c>
      <c r="Q54" s="222">
        <v>0.184</v>
      </c>
      <c r="R54" s="222" t="s">
        <v>218</v>
      </c>
      <c r="S54" s="349" t="s">
        <v>249</v>
      </c>
      <c r="T54" s="225">
        <f t="shared" si="6"/>
        <v>0.159</v>
      </c>
      <c r="U54" s="216"/>
      <c r="V54" s="224"/>
      <c r="W54" s="216"/>
      <c r="X54" s="287">
        <v>0.20600000000000002</v>
      </c>
      <c r="Y54" s="367" t="e">
        <f>_xll.qlSimpleQuoteSetValue(#REF!,$X54/100,Trigger)</f>
        <v>#VALUE!</v>
      </c>
      <c r="Z54" s="193"/>
    </row>
    <row r="55" spans="1:26" x14ac:dyDescent="0.25">
      <c r="A55" s="152"/>
      <c r="B55" s="151" t="s">
        <v>131</v>
      </c>
      <c r="C55" s="151" t="s">
        <v>130</v>
      </c>
      <c r="D55" s="150" t="e">
        <f>_xll.qlECBNextCode(_xll.qlECBdate(D54))</f>
        <v>#NUM!</v>
      </c>
      <c r="E55" s="149" t="e">
        <f t="shared" si="4"/>
        <v>#NUM!</v>
      </c>
      <c r="F55" s="149" t="e">
        <f>_xll.qlSimpleQuote(Currency&amp;$B55&amp;$C55&amp;$D55&amp;QuoteSuffix,,RateTickValue,Permanent,Trigger,ObjectOverwrite)</f>
        <v>#VALUE!</v>
      </c>
      <c r="G55" s="148" t="str">
        <f ca="1">_xll.ohRangeRetrieveError(F55)</f>
        <v/>
      </c>
      <c r="H55" s="147"/>
      <c r="J55" s="98"/>
      <c r="K55" s="269" t="s">
        <v>219</v>
      </c>
      <c r="L55" s="268" t="s">
        <v>131</v>
      </c>
      <c r="M55" s="268" t="s">
        <v>130</v>
      </c>
      <c r="N55" s="266" t="str">
        <f t="shared" si="5"/>
        <v>EURECBOISM6</v>
      </c>
      <c r="O55" s="266" t="str">
        <v>EURECBOISM6=ICAP</v>
      </c>
      <c r="P55" s="214">
        <v>0.125</v>
      </c>
      <c r="Q55" s="214">
        <v>0.17499999999999999</v>
      </c>
      <c r="R55" s="214" t="s">
        <v>218</v>
      </c>
      <c r="S55" s="348" t="s">
        <v>252</v>
      </c>
      <c r="T55" s="218">
        <f t="shared" si="6"/>
        <v>0.15</v>
      </c>
      <c r="U55" s="216"/>
      <c r="V55" s="217"/>
      <c r="W55" s="216"/>
      <c r="X55" s="280">
        <v>0.19600000000000001</v>
      </c>
      <c r="Y55" s="368" t="e">
        <f>_xll.qlSimpleQuoteSetValue(#REF!,$X55/100,Trigger)</f>
        <v>#VALUE!</v>
      </c>
      <c r="Z55" s="193"/>
    </row>
    <row r="56" spans="1:26" ht="14.25" thickBot="1" x14ac:dyDescent="0.3">
      <c r="A56" s="152"/>
      <c r="B56" s="151" t="s">
        <v>131</v>
      </c>
      <c r="C56" s="151" t="s">
        <v>130</v>
      </c>
      <c r="D56" s="150" t="e">
        <f>_xll.qlECBNextCode(_xll.qlECBdate(D55))</f>
        <v>#NUM!</v>
      </c>
      <c r="E56" s="149" t="e">
        <f t="shared" si="4"/>
        <v>#NUM!</v>
      </c>
      <c r="F56" s="149" t="e">
        <f>_xll.qlSimpleQuote(Currency&amp;$B56&amp;$C56&amp;$D56&amp;QuoteSuffix,,RateTickValue,Permanent,Trigger,ObjectOverwrite)</f>
        <v>#VALUE!</v>
      </c>
      <c r="G56" s="148" t="str">
        <f ca="1">_xll.ohRangeRetrieveError(F56)</f>
        <v/>
      </c>
      <c r="H56" s="147"/>
      <c r="J56" s="42"/>
      <c r="K56" s="252"/>
      <c r="L56" s="252"/>
      <c r="M56" s="252"/>
      <c r="N56" s="252"/>
      <c r="O56" s="252"/>
      <c r="P56" s="252"/>
      <c r="Q56" s="252"/>
      <c r="R56" s="252"/>
      <c r="S56" s="252"/>
      <c r="T56" s="252"/>
      <c r="U56" s="41"/>
      <c r="V56" s="41"/>
      <c r="W56" s="41"/>
      <c r="X56" s="41"/>
      <c r="Y56" s="41"/>
      <c r="Z56" s="329"/>
    </row>
    <row r="57" spans="1:26" x14ac:dyDescent="0.25">
      <c r="A57" s="152"/>
      <c r="B57" s="151" t="s">
        <v>131</v>
      </c>
      <c r="C57" s="151" t="s">
        <v>130</v>
      </c>
      <c r="D57" s="150" t="e">
        <f>_xll.qlECBNextCode(_xll.qlECBdate(D56))</f>
        <v>#NUM!</v>
      </c>
      <c r="E57" s="149" t="e">
        <f t="shared" si="4"/>
        <v>#NUM!</v>
      </c>
      <c r="F57" s="149" t="e">
        <f>_xll.qlSimpleQuote(Currency&amp;$B57&amp;$C57&amp;$D57&amp;QuoteSuffix,,RateTickValue,Permanent,Trigger,ObjectOverwrite)</f>
        <v>#VALUE!</v>
      </c>
      <c r="G57" s="148" t="str">
        <f ca="1">_xll.ohRangeRetrieveError(F57)</f>
        <v/>
      </c>
      <c r="H57" s="147"/>
    </row>
    <row r="58" spans="1:26" x14ac:dyDescent="0.25">
      <c r="A58" s="152"/>
      <c r="B58" s="151" t="s">
        <v>131</v>
      </c>
      <c r="C58" s="151" t="s">
        <v>130</v>
      </c>
      <c r="D58" s="150" t="e">
        <f>_xll.qlECBNextCode(_xll.qlECBdate(D57))</f>
        <v>#NUM!</v>
      </c>
      <c r="E58" s="149" t="e">
        <f t="shared" si="4"/>
        <v>#NUM!</v>
      </c>
      <c r="F58" s="149" t="e">
        <f>_xll.qlSimpleQuote(Currency&amp;$B58&amp;$C58&amp;$D58&amp;QuoteSuffix,,RateTickValue,Permanent,Trigger,ObjectOverwrite)</f>
        <v>#VALUE!</v>
      </c>
      <c r="G58" s="148" t="str">
        <f ca="1">_xll.ohRangeRetrieveError(F58)</f>
        <v/>
      </c>
      <c r="H58" s="147"/>
    </row>
    <row r="59" spans="1:26" x14ac:dyDescent="0.25">
      <c r="A59" s="152"/>
      <c r="B59" s="151" t="s">
        <v>131</v>
      </c>
      <c r="C59" s="151" t="s">
        <v>130</v>
      </c>
      <c r="D59" s="150" t="e">
        <f>_xll.qlECBNextCode(_xll.qlECBdate(D58))</f>
        <v>#NUM!</v>
      </c>
      <c r="E59" s="149" t="e">
        <f t="shared" si="4"/>
        <v>#NUM!</v>
      </c>
      <c r="F59" s="149" t="e">
        <f>_xll.qlSimpleQuote(Currency&amp;$B59&amp;$C59&amp;$D59&amp;QuoteSuffix,,RateTickValue,Permanent,Trigger,ObjectOverwrite)</f>
        <v>#VALUE!</v>
      </c>
      <c r="G59" s="148" t="str">
        <f ca="1">_xll.ohRangeRetrieveError(F59)</f>
        <v/>
      </c>
      <c r="H59" s="147"/>
    </row>
    <row r="60" spans="1:26" x14ac:dyDescent="0.25">
      <c r="A60" s="152"/>
      <c r="B60" s="151" t="s">
        <v>131</v>
      </c>
      <c r="C60" s="151" t="s">
        <v>130</v>
      </c>
      <c r="D60" s="150" t="e">
        <f>_xll.qlECBNextCode(_xll.qlECBdate(D59))</f>
        <v>#NUM!</v>
      </c>
      <c r="E60" s="149" t="e">
        <f t="shared" si="4"/>
        <v>#NUM!</v>
      </c>
      <c r="F60" s="149" t="e">
        <f>_xll.qlSimpleQuote(Currency&amp;$B60&amp;$C60&amp;$D60&amp;QuoteSuffix,,RateTickValue,Permanent,Trigger,ObjectOverwrite)</f>
        <v>#VALUE!</v>
      </c>
      <c r="G60" s="148" t="str">
        <f ca="1">_xll.ohRangeRetrieveError(F60)</f>
        <v/>
      </c>
      <c r="H60" s="147"/>
    </row>
    <row r="61" spans="1:26" x14ac:dyDescent="0.25">
      <c r="A61" s="152"/>
      <c r="B61" s="151" t="s">
        <v>131</v>
      </c>
      <c r="C61" s="151" t="s">
        <v>130</v>
      </c>
      <c r="D61" s="150" t="e">
        <f>_xll.qlECBNextCode(_xll.qlECBdate(D60))</f>
        <v>#NUM!</v>
      </c>
      <c r="E61" s="149" t="e">
        <f t="shared" si="4"/>
        <v>#NUM!</v>
      </c>
      <c r="F61" s="149" t="e">
        <f>_xll.qlSimpleQuote(Currency&amp;$B61&amp;$C61&amp;$D61&amp;QuoteSuffix,,RateTickValue,Permanent,Trigger,ObjectOverwrite)</f>
        <v>#VALUE!</v>
      </c>
      <c r="G61" s="148" t="str">
        <f ca="1">_xll.ohRangeRetrieveError(F61)</f>
        <v/>
      </c>
      <c r="H61" s="147"/>
    </row>
    <row r="62" spans="1:26" x14ac:dyDescent="0.25">
      <c r="A62" s="152"/>
      <c r="B62" s="151" t="s">
        <v>131</v>
      </c>
      <c r="C62" s="151" t="s">
        <v>130</v>
      </c>
      <c r="D62" s="150" t="e">
        <f>_xll.qlECBNextCode(_xll.qlECBdate(D61))</f>
        <v>#NUM!</v>
      </c>
      <c r="E62" s="149" t="e">
        <f t="shared" si="4"/>
        <v>#NUM!</v>
      </c>
      <c r="F62" s="149" t="e">
        <f>_xll.qlSimpleQuote(Currency&amp;$B62&amp;$C62&amp;$D62&amp;QuoteSuffix,,RateTickValue,Permanent,Trigger,ObjectOverwrite)</f>
        <v>#VALUE!</v>
      </c>
      <c r="G62" s="148" t="str">
        <f ca="1">_xll.ohRangeRetrieveError(F62)</f>
        <v/>
      </c>
      <c r="H62" s="147"/>
    </row>
    <row r="63" spans="1:26" x14ac:dyDescent="0.25">
      <c r="A63" s="152"/>
      <c r="B63" s="151" t="s">
        <v>131</v>
      </c>
      <c r="C63" s="151" t="s">
        <v>130</v>
      </c>
      <c r="D63" s="150" t="e">
        <f>_xll.qlECBNextCode(_xll.qlECBdate(D62))</f>
        <v>#NUM!</v>
      </c>
      <c r="E63" s="149" t="e">
        <f t="shared" si="4"/>
        <v>#NUM!</v>
      </c>
      <c r="F63" s="149" t="e">
        <f>_xll.qlSimpleQuote(Currency&amp;$B63&amp;$C63&amp;$D63&amp;QuoteSuffix,,RateTickValue,Permanent,Trigger,ObjectOverwrite)</f>
        <v>#VALUE!</v>
      </c>
      <c r="G63" s="148" t="str">
        <f ca="1">_xll.ohRangeRetrieveError(F63)</f>
        <v/>
      </c>
      <c r="H63" s="147"/>
    </row>
    <row r="64" spans="1:26" x14ac:dyDescent="0.25">
      <c r="A64" s="152"/>
      <c r="B64" s="151" t="s">
        <v>131</v>
      </c>
      <c r="C64" s="151" t="s">
        <v>130</v>
      </c>
      <c r="D64" s="150" t="e">
        <f>_xll.qlECBNextCode(_xll.qlECBdate(D63))</f>
        <v>#NUM!</v>
      </c>
      <c r="E64" s="149" t="e">
        <f t="shared" si="4"/>
        <v>#NUM!</v>
      </c>
      <c r="F64" s="149" t="e">
        <f>_xll.qlSimpleQuote(Currency&amp;$B64&amp;$C64&amp;$D64&amp;QuoteSuffix,,RateTickValue,Permanent,Trigger,ObjectOverwrite)</f>
        <v>#VALUE!</v>
      </c>
      <c r="G64" s="148" t="str">
        <f ca="1">_xll.ohRangeRetrieveError(F64)</f>
        <v/>
      </c>
      <c r="H64" s="147"/>
    </row>
    <row r="65" spans="1:8" x14ac:dyDescent="0.25">
      <c r="A65" s="152"/>
      <c r="B65" s="151" t="s">
        <v>131</v>
      </c>
      <c r="C65" s="151" t="s">
        <v>130</v>
      </c>
      <c r="D65" s="150" t="e">
        <f>_xll.qlECBNextCode(_xll.qlECBdate(D64))</f>
        <v>#NUM!</v>
      </c>
      <c r="E65" s="149" t="e">
        <f t="shared" si="4"/>
        <v>#NUM!</v>
      </c>
      <c r="F65" s="149" t="e">
        <f>_xll.qlSimpleQuote(Currency&amp;$B65&amp;$C65&amp;$D65&amp;QuoteSuffix,,RateTickValue,Permanent,Trigger,ObjectOverwrite)</f>
        <v>#VALUE!</v>
      </c>
      <c r="G65" s="148" t="str">
        <f ca="1">_xll.ohRangeRetrieveError(F65)</f>
        <v/>
      </c>
      <c r="H65" s="147"/>
    </row>
    <row r="66" spans="1:8" x14ac:dyDescent="0.25">
      <c r="A66" s="152"/>
      <c r="B66" s="151" t="s">
        <v>131</v>
      </c>
      <c r="C66" s="151" t="s">
        <v>130</v>
      </c>
      <c r="D66" s="150" t="e">
        <f>_xll.qlECBNextCode(_xll.qlECBdate(D65))</f>
        <v>#NUM!</v>
      </c>
      <c r="E66" s="149" t="e">
        <f t="shared" si="4"/>
        <v>#NUM!</v>
      </c>
      <c r="F66" s="149" t="e">
        <f>_xll.qlSimpleQuote(Currency&amp;$B66&amp;$C66&amp;$D66&amp;QuoteSuffix,,RateTickValue,Permanent,Trigger,ObjectOverwrite)</f>
        <v>#VALUE!</v>
      </c>
      <c r="G66" s="148" t="str">
        <f ca="1">_xll.ohRangeRetrieveError(F66)</f>
        <v/>
      </c>
      <c r="H66" s="147"/>
    </row>
    <row r="67" spans="1:8" x14ac:dyDescent="0.25">
      <c r="A67" s="152"/>
      <c r="B67" s="151" t="s">
        <v>131</v>
      </c>
      <c r="C67" s="151" t="s">
        <v>130</v>
      </c>
      <c r="D67" s="150" t="e">
        <f>_xll.qlECBNextCode(_xll.qlECBdate(D66))</f>
        <v>#NUM!</v>
      </c>
      <c r="E67" s="149" t="e">
        <f t="shared" si="4"/>
        <v>#NUM!</v>
      </c>
      <c r="F67" s="149" t="e">
        <f>_xll.qlSimpleQuote(Currency&amp;$B67&amp;$C67&amp;$D67&amp;QuoteSuffix,,RateTickValue,Permanent,Trigger,ObjectOverwrite)</f>
        <v>#VALUE!</v>
      </c>
      <c r="G67" s="148" t="str">
        <f ca="1">_xll.ohRangeRetrieveError(F67)</f>
        <v/>
      </c>
      <c r="H67" s="147"/>
    </row>
    <row r="68" spans="1:8" x14ac:dyDescent="0.25">
      <c r="A68" s="152"/>
      <c r="B68" s="151" t="s">
        <v>131</v>
      </c>
      <c r="C68" s="151" t="s">
        <v>130</v>
      </c>
      <c r="D68" s="150" t="e">
        <f>_xll.qlECBNextCode(_xll.qlECBdate(D67))</f>
        <v>#NUM!</v>
      </c>
      <c r="E68" s="149" t="e">
        <f t="shared" si="4"/>
        <v>#NUM!</v>
      </c>
      <c r="F68" s="149" t="e">
        <f>_xll.qlSimpleQuote(Currency&amp;$B68&amp;$C68&amp;$D68&amp;QuoteSuffix,,RateTickValue,Permanent,Trigger,ObjectOverwrite)</f>
        <v>#VALUE!</v>
      </c>
      <c r="G68" s="148" t="str">
        <f ca="1">_xll.ohRangeRetrieveError(F68)</f>
        <v/>
      </c>
      <c r="H68" s="147"/>
    </row>
    <row r="69" spans="1:8" x14ac:dyDescent="0.25">
      <c r="A69" s="152"/>
      <c r="B69" s="151" t="s">
        <v>131</v>
      </c>
      <c r="C69" s="151" t="s">
        <v>130</v>
      </c>
      <c r="D69" s="150" t="e">
        <f>_xll.qlECBNextCode(_xll.qlECBdate(D68))</f>
        <v>#NUM!</v>
      </c>
      <c r="E69" s="149" t="e">
        <f t="shared" si="4"/>
        <v>#NUM!</v>
      </c>
      <c r="F69" s="149" t="e">
        <f>_xll.qlSimpleQuote(Currency&amp;$B69&amp;$C69&amp;$D69&amp;QuoteSuffix,,RateTickValue,Permanent,Trigger,ObjectOverwrite)</f>
        <v>#VALUE!</v>
      </c>
      <c r="G69" s="148" t="str">
        <f ca="1">_xll.ohRangeRetrieveError(F69)</f>
        <v/>
      </c>
      <c r="H69" s="147"/>
    </row>
    <row r="70" spans="1:8" x14ac:dyDescent="0.25">
      <c r="A70" s="152"/>
      <c r="B70" s="151" t="s">
        <v>131</v>
      </c>
      <c r="C70" s="151" t="s">
        <v>130</v>
      </c>
      <c r="D70" s="150" t="e">
        <f>_xll.qlECBNextCode(_xll.qlECBdate(D69))</f>
        <v>#NUM!</v>
      </c>
      <c r="E70" s="149" t="e">
        <f t="shared" si="4"/>
        <v>#NUM!</v>
      </c>
      <c r="F70" s="149" t="e">
        <f>_xll.qlSimpleQuote(Currency&amp;$B70&amp;$C70&amp;$D70&amp;QuoteSuffix,,RateTickValue,Permanent,Trigger,ObjectOverwrite)</f>
        <v>#VALUE!</v>
      </c>
      <c r="G70" s="148" t="str">
        <f ca="1">_xll.ohRangeRetrieveError(F70)</f>
        <v/>
      </c>
      <c r="H70" s="147"/>
    </row>
    <row r="71" spans="1:8" x14ac:dyDescent="0.25">
      <c r="A71" s="152"/>
      <c r="B71" s="151" t="s">
        <v>131</v>
      </c>
      <c r="C71" s="151" t="s">
        <v>130</v>
      </c>
      <c r="D71" s="150" t="e">
        <f>_xll.qlECBNextCode(_xll.qlECBdate(D70))</f>
        <v>#NUM!</v>
      </c>
      <c r="E71" s="149" t="e">
        <f t="shared" si="4"/>
        <v>#NUM!</v>
      </c>
      <c r="F71" s="149" t="e">
        <f>_xll.qlSimpleQuote(Currency&amp;$B71&amp;$C71&amp;$D71&amp;QuoteSuffix,,RateTickValue,Permanent,Trigger,ObjectOverwrite)</f>
        <v>#VALUE!</v>
      </c>
      <c r="G71" s="148" t="str">
        <f ca="1">_xll.ohRangeRetrieveError(F71)</f>
        <v/>
      </c>
      <c r="H71" s="147"/>
    </row>
    <row r="72" spans="1:8" x14ac:dyDescent="0.25">
      <c r="A72" s="152"/>
      <c r="B72" s="151" t="s">
        <v>131</v>
      </c>
      <c r="C72" s="151" t="s">
        <v>130</v>
      </c>
      <c r="D72" s="150" t="e">
        <f>_xll.qlECBNextCode(_xll.qlECBdate(D71))</f>
        <v>#NUM!</v>
      </c>
      <c r="E72" s="149" t="e">
        <f t="shared" si="4"/>
        <v>#NUM!</v>
      </c>
      <c r="F72" s="149" t="e">
        <f>_xll.qlSimpleQuote(Currency&amp;$B72&amp;$C72&amp;$D72&amp;QuoteSuffix,,RateTickValue,Permanent,Trigger,ObjectOverwrite)</f>
        <v>#VALUE!</v>
      </c>
      <c r="G72" s="148" t="str">
        <f ca="1">_xll.ohRangeRetrieveError(F72)</f>
        <v/>
      </c>
      <c r="H72" s="147"/>
    </row>
    <row r="73" spans="1:8" x14ac:dyDescent="0.25">
      <c r="A73" s="152"/>
      <c r="B73" s="151" t="s">
        <v>131</v>
      </c>
      <c r="C73" s="151" t="s">
        <v>130</v>
      </c>
      <c r="D73" s="150" t="e">
        <f>_xll.qlECBNextCode(_xll.qlECBdate(D72))</f>
        <v>#NUM!</v>
      </c>
      <c r="E73" s="149" t="e">
        <f t="shared" si="4"/>
        <v>#NUM!</v>
      </c>
      <c r="F73" s="149" t="e">
        <f>_xll.qlSimpleQuote(Currency&amp;$B73&amp;$C73&amp;$D73&amp;QuoteSuffix,,RateTickValue,Permanent,Trigger,ObjectOverwrite)</f>
        <v>#VALUE!</v>
      </c>
      <c r="G73" s="148" t="str">
        <f ca="1">_xll.ohRangeRetrieveError(F73)</f>
        <v/>
      </c>
      <c r="H73" s="147"/>
    </row>
    <row r="74" spans="1:8" x14ac:dyDescent="0.25">
      <c r="A74" s="152"/>
      <c r="B74" s="151" t="s">
        <v>131</v>
      </c>
      <c r="C74" s="151" t="s">
        <v>130</v>
      </c>
      <c r="D74" s="150" t="e">
        <f>_xll.qlECBNextCode(_xll.qlECBdate(D73))</f>
        <v>#NUM!</v>
      </c>
      <c r="E74" s="149" t="e">
        <f t="shared" si="4"/>
        <v>#NUM!</v>
      </c>
      <c r="F74" s="149" t="e">
        <f>_xll.qlSimpleQuote(Currency&amp;$B74&amp;$C74&amp;$D74&amp;QuoteSuffix,,RateTickValue,Permanent,Trigger,ObjectOverwrite)</f>
        <v>#VALUE!</v>
      </c>
      <c r="G74" s="148" t="str">
        <f ca="1">_xll.ohRangeRetrieveError(F74)</f>
        <v/>
      </c>
      <c r="H74" s="147"/>
    </row>
    <row r="75" spans="1:8" x14ac:dyDescent="0.25">
      <c r="A75" s="152"/>
      <c r="B75" s="151" t="s">
        <v>131</v>
      </c>
      <c r="C75" s="151" t="s">
        <v>130</v>
      </c>
      <c r="D75" s="150" t="e">
        <f>_xll.qlECBNextCode(_xll.qlECBdate(D74))</f>
        <v>#NUM!</v>
      </c>
      <c r="E75" s="149" t="e">
        <f t="shared" si="4"/>
        <v>#NUM!</v>
      </c>
      <c r="F75" s="149" t="e">
        <f>_xll.qlSimpleQuote(Currency&amp;$B75&amp;$C75&amp;$D75&amp;QuoteSuffix,,RateTickValue,Permanent,Trigger,ObjectOverwrite)</f>
        <v>#VALUE!</v>
      </c>
      <c r="G75" s="148" t="str">
        <f ca="1">_xll.ohRangeRetrieveError(F75)</f>
        <v/>
      </c>
      <c r="H75" s="147"/>
    </row>
    <row r="76" spans="1:8" x14ac:dyDescent="0.25">
      <c r="A76" s="152"/>
      <c r="B76" s="151" t="s">
        <v>131</v>
      </c>
      <c r="C76" s="151" t="s">
        <v>130</v>
      </c>
      <c r="D76" s="150" t="e">
        <f>_xll.qlECBNextCode(_xll.qlECBdate(D75))</f>
        <v>#NUM!</v>
      </c>
      <c r="E76" s="149" t="e">
        <f t="shared" si="4"/>
        <v>#NUM!</v>
      </c>
      <c r="F76" s="149" t="e">
        <f>_xll.qlSimpleQuote(Currency&amp;$B76&amp;$C76&amp;$D76&amp;QuoteSuffix,,RateTickValue,Permanent,Trigger,ObjectOverwrite)</f>
        <v>#VALUE!</v>
      </c>
      <c r="G76" s="148" t="str">
        <f ca="1">_xll.ohRangeRetrieveError(F76)</f>
        <v/>
      </c>
      <c r="H76" s="147"/>
    </row>
    <row r="77" spans="1:8" x14ac:dyDescent="0.25">
      <c r="A77" s="152"/>
      <c r="B77" s="151" t="s">
        <v>131</v>
      </c>
      <c r="C77" s="151" t="s">
        <v>130</v>
      </c>
      <c r="D77" s="150" t="e">
        <f>_xll.qlECBNextCode(_xll.qlECBdate(D76))</f>
        <v>#NUM!</v>
      </c>
      <c r="E77" s="149" t="e">
        <f t="shared" si="4"/>
        <v>#NUM!</v>
      </c>
      <c r="F77" s="149" t="e">
        <f>_xll.qlSimpleQuote(Currency&amp;$B77&amp;$C77&amp;$D77&amp;QuoteSuffix,,RateTickValue,Permanent,Trigger,ObjectOverwrite)</f>
        <v>#VALUE!</v>
      </c>
      <c r="G77" s="148" t="str">
        <f ca="1">_xll.ohRangeRetrieveError(F77)</f>
        <v/>
      </c>
      <c r="H77" s="147"/>
    </row>
    <row r="78" spans="1:8" ht="14.25" thickBot="1" x14ac:dyDescent="0.3">
      <c r="A78" s="146"/>
      <c r="B78" s="145"/>
      <c r="C78" s="145"/>
      <c r="D78" s="145"/>
      <c r="E78" s="145"/>
      <c r="F78" s="144"/>
      <c r="G78" s="144"/>
      <c r="H78" s="143"/>
    </row>
  </sheetData>
  <dataValidations disablePrompts="1" count="1">
    <dataValidation type="list" showInputMessage="1" showErrorMessage="1" sqref="O47 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workbookViewId="0">
      <selection activeCell="T17" sqref="T17"/>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4" width="9.140625" style="16"/>
    <col min="15" max="15" width="12.5703125" style="16" bestFit="1" customWidth="1"/>
    <col min="16" max="18" width="9.140625" style="16"/>
    <col min="19" max="19" width="10" style="16" customWidth="1"/>
    <col min="20" max="20" width="9.140625" style="16"/>
    <col min="21" max="21" width="2.7109375" style="16" customWidth="1"/>
    <col min="22" max="22" width="9.140625" style="16"/>
    <col min="23" max="23" width="2.7109375" style="16" customWidth="1"/>
    <col min="24" max="24" width="10.5703125" style="16" bestFit="1" customWidth="1"/>
    <col min="25" max="25" width="7.7109375" style="16" customWidth="1"/>
    <col min="26" max="27" width="2.7109375" style="16" customWidth="1"/>
    <col min="28" max="16384" width="9.140625" style="16"/>
  </cols>
  <sheetData>
    <row r="1" spans="1:28" x14ac:dyDescent="0.2">
      <c r="J1" s="278" t="s">
        <v>235</v>
      </c>
      <c r="K1" s="175"/>
      <c r="L1" s="175"/>
      <c r="M1" s="175"/>
      <c r="N1" s="175"/>
      <c r="O1" s="175"/>
      <c r="P1" s="175"/>
      <c r="Q1" s="175"/>
      <c r="R1" s="175"/>
      <c r="S1" s="175"/>
      <c r="T1" s="175"/>
      <c r="U1" s="175"/>
      <c r="V1" s="175"/>
      <c r="W1" s="175"/>
      <c r="X1" s="175"/>
      <c r="Y1" s="175"/>
      <c r="Z1" s="172"/>
    </row>
    <row r="2" spans="1:28" ht="13.5" thickBot="1" x14ac:dyDescent="0.25">
      <c r="J2" s="250"/>
      <c r="K2" s="216"/>
      <c r="L2" s="216"/>
      <c r="M2" s="216"/>
      <c r="N2" s="216"/>
      <c r="O2" s="120" t="s">
        <v>170</v>
      </c>
      <c r="P2" s="216"/>
      <c r="Q2" s="216"/>
      <c r="R2" s="216"/>
      <c r="S2" s="216"/>
      <c r="T2" s="113"/>
      <c r="U2" s="216"/>
      <c r="V2" s="216"/>
      <c r="W2" s="216"/>
      <c r="X2" s="216"/>
      <c r="Y2" s="216"/>
      <c r="Z2" s="43"/>
    </row>
    <row r="3" spans="1:28" x14ac:dyDescent="0.2">
      <c r="A3" s="192" t="s">
        <v>145</v>
      </c>
      <c r="B3" s="175"/>
      <c r="C3" s="175"/>
      <c r="D3" s="175"/>
      <c r="E3" s="173"/>
      <c r="F3" s="174"/>
      <c r="G3" s="173"/>
      <c r="H3" s="172"/>
      <c r="J3" s="98"/>
      <c r="K3" s="216"/>
      <c r="L3" s="113"/>
      <c r="M3" s="113"/>
      <c r="N3" s="113"/>
      <c r="O3" s="113"/>
      <c r="P3" s="113"/>
      <c r="Q3" s="113"/>
      <c r="R3" s="113"/>
      <c r="S3" s="113"/>
      <c r="T3" s="113"/>
      <c r="U3" s="216"/>
      <c r="V3" s="216"/>
      <c r="W3" s="216"/>
      <c r="X3" s="113"/>
      <c r="Y3" s="247">
        <f>_xll.ohTrigger(Y5:Y15)</f>
        <v>42</v>
      </c>
      <c r="Z3" s="193"/>
    </row>
    <row r="4" spans="1:28" ht="22.5" x14ac:dyDescent="0.2">
      <c r="A4" s="98"/>
      <c r="B4" s="171"/>
      <c r="C4" s="170"/>
      <c r="D4" s="69"/>
      <c r="E4" s="68" t="str">
        <f>Currency&amp;"_010_Sw"&amp;"1M.xml"</f>
        <v>EUR_010_Sw1M.xml</v>
      </c>
      <c r="F4" s="67">
        <f ca="1">IF(Serialize,_xll.ohObjectSave(F5:F15,SerializationPath&amp;E4,FileOverwrite,Serialize),"---")</f>
        <v>11</v>
      </c>
      <c r="G4" s="51" t="str">
        <f ca="1">_xll.ohRangeRetrieveError(F4)</f>
        <v/>
      </c>
      <c r="H4" s="43"/>
      <c r="J4" s="98"/>
      <c r="K4" s="332"/>
      <c r="L4" s="170"/>
      <c r="M4" s="170"/>
      <c r="N4" s="170"/>
      <c r="O4" s="246" t="str">
        <f>_xll.RData(O5:O15,P4:S4,,ReutersRtMode,,P5)</f>
        <v>Paused at 16:10:57</v>
      </c>
      <c r="P4" s="276" t="s">
        <v>191</v>
      </c>
      <c r="Q4" s="276" t="s">
        <v>160</v>
      </c>
      <c r="R4" s="276" t="s">
        <v>175</v>
      </c>
      <c r="S4" s="276" t="s">
        <v>190</v>
      </c>
      <c r="T4" s="242" t="s">
        <v>189</v>
      </c>
      <c r="U4" s="216"/>
      <c r="V4" s="244" t="s">
        <v>187</v>
      </c>
      <c r="W4" s="216"/>
      <c r="X4" s="365" t="s">
        <v>185</v>
      </c>
      <c r="Y4" s="70" t="s">
        <v>184</v>
      </c>
      <c r="Z4" s="193"/>
      <c r="AB4" s="275" t="s">
        <v>188</v>
      </c>
    </row>
    <row r="5" spans="1:28" x14ac:dyDescent="0.2">
      <c r="A5" s="98"/>
      <c r="B5" s="169"/>
      <c r="C5" s="54">
        <v>2</v>
      </c>
      <c r="D5" s="53" t="s">
        <v>133</v>
      </c>
      <c r="E5" s="52" t="str">
        <f t="shared" ref="E5:E15" si="0">Currency&amp;$C5&amp;$D5&amp;$B5&amp;QuoteSuffix</f>
        <v>EUR2X1S_Quote</v>
      </c>
      <c r="F5" s="52" t="str">
        <f>_xll.qlSimpleQuote(Currency&amp;$C5&amp;$D5&amp;$B5&amp;QuoteSuffix,,RateTickValue,Permanent,Trigger,ObjectOverwrite)</f>
        <v>EUR2X1S_Quote#0003</v>
      </c>
      <c r="G5" s="21" t="str">
        <f>_xll.ohRangeRetrieveError(F5)</f>
        <v/>
      </c>
      <c r="H5" s="43"/>
      <c r="J5" s="98"/>
      <c r="K5" s="223"/>
      <c r="L5" s="261">
        <v>2</v>
      </c>
      <c r="M5" s="261" t="s">
        <v>133</v>
      </c>
      <c r="N5" s="226" t="str">
        <f t="shared" ref="N5:N15" si="1">Currency&amp;$L5&amp;$M5&amp;$K5</f>
        <v>EUR2X1S</v>
      </c>
      <c r="O5" s="226" t="str">
        <f t="array" ref="O5:O15">Instruments&amp;"="&amp;VLOOKUP(Contributor,ContributorTable,2,FALSE)</f>
        <v>EUR2X1S=ICAP</v>
      </c>
      <c r="P5" s="262">
        <v>0.22</v>
      </c>
      <c r="Q5" s="262">
        <v>0.27</v>
      </c>
      <c r="R5" s="262">
        <v>0</v>
      </c>
      <c r="S5" s="262">
        <v>0</v>
      </c>
      <c r="T5" s="331">
        <f>_xll.qlMidSafe($P5,$Q5)</f>
        <v>0.245</v>
      </c>
      <c r="U5" s="216"/>
      <c r="V5" s="224">
        <v>0.23099999999999998</v>
      </c>
      <c r="W5" s="216"/>
      <c r="X5" s="287">
        <f t="array" ref="X5:X15">QuoteLive</f>
        <v>0.245</v>
      </c>
      <c r="Y5" s="221" t="e">
        <f>_xll.qlSimpleQuoteSetValue(F5,X5/100,Trigger)</f>
        <v>#N/A</v>
      </c>
      <c r="Z5" s="193"/>
      <c r="AB5" s="253">
        <f t="shared" ref="AB5:AB15" si="2">(Q5-T5)/50</f>
        <v>5.0000000000000044E-4</v>
      </c>
    </row>
    <row r="6" spans="1:28" x14ac:dyDescent="0.2">
      <c r="A6" s="98"/>
      <c r="B6" s="168"/>
      <c r="C6" s="167">
        <v>3</v>
      </c>
      <c r="D6" s="82" t="s">
        <v>133</v>
      </c>
      <c r="E6" s="52" t="str">
        <f t="shared" si="0"/>
        <v>EUR3X1S_Quote</v>
      </c>
      <c r="F6" s="52" t="str">
        <f>_xll.qlSimpleQuote(Currency&amp;$C6&amp;$D6&amp;$B6&amp;QuoteSuffix,,RateTickValue,Permanent,Trigger,ObjectOverwrite)</f>
        <v>EUR3X1S_Quote#0003</v>
      </c>
      <c r="G6" s="28" t="str">
        <f>_xll.ohRangeRetrieveError(F6)</f>
        <v/>
      </c>
      <c r="H6" s="43"/>
      <c r="J6" s="98"/>
      <c r="K6" s="223"/>
      <c r="L6" s="261">
        <v>3</v>
      </c>
      <c r="M6" s="261" t="s">
        <v>133</v>
      </c>
      <c r="N6" s="226" t="str">
        <f t="shared" si="1"/>
        <v>EUR3X1S</v>
      </c>
      <c r="O6" s="226" t="str">
        <v>EUR3X1S=ICAP</v>
      </c>
      <c r="P6" s="262">
        <v>0.216</v>
      </c>
      <c r="Q6" s="262">
        <v>0.26600000000000001</v>
      </c>
      <c r="R6" s="262">
        <v>0</v>
      </c>
      <c r="S6" s="262">
        <v>0</v>
      </c>
      <c r="T6" s="331">
        <f>_xll.qlMidSafe($P6,$Q6)</f>
        <v>0.24099999999999999</v>
      </c>
      <c r="U6" s="216"/>
      <c r="V6" s="224">
        <v>0.22899999999999998</v>
      </c>
      <c r="W6" s="216"/>
      <c r="X6" s="287">
        <v>0.24099999999999999</v>
      </c>
      <c r="Y6" s="221" t="e">
        <f>_xll.qlSimpleQuoteSetValue(F6,X6/100,Trigger)</f>
        <v>#N/A</v>
      </c>
      <c r="Z6" s="193"/>
      <c r="AB6" s="253">
        <f t="shared" si="2"/>
        <v>5.0000000000000044E-4</v>
      </c>
    </row>
    <row r="7" spans="1:28" x14ac:dyDescent="0.2">
      <c r="A7" s="98"/>
      <c r="B7" s="168"/>
      <c r="C7" s="167">
        <v>4</v>
      </c>
      <c r="D7" s="82" t="s">
        <v>133</v>
      </c>
      <c r="E7" s="52" t="str">
        <f t="shared" si="0"/>
        <v>EUR4X1S_Quote</v>
      </c>
      <c r="F7" s="52" t="str">
        <f>_xll.qlSimpleQuote(Currency&amp;$C7&amp;$D7&amp;$B7&amp;QuoteSuffix,,RateTickValue,Permanent,Trigger,ObjectOverwrite)</f>
        <v>EUR4X1S_Quote#0003</v>
      </c>
      <c r="G7" s="28" t="str">
        <f>_xll.ohRangeRetrieveError(F7)</f>
        <v/>
      </c>
      <c r="H7" s="43"/>
      <c r="J7" s="98"/>
      <c r="K7" s="223"/>
      <c r="L7" s="261">
        <v>4</v>
      </c>
      <c r="M7" s="261" t="s">
        <v>133</v>
      </c>
      <c r="N7" s="226" t="str">
        <f t="shared" si="1"/>
        <v>EUR4X1S</v>
      </c>
      <c r="O7" s="226" t="str">
        <v>EUR4X1S=ICAP</v>
      </c>
      <c r="P7" s="262">
        <v>0.21199999999999999</v>
      </c>
      <c r="Q7" s="262">
        <v>0.26200000000000001</v>
      </c>
      <c r="R7" s="262">
        <v>0</v>
      </c>
      <c r="S7" s="262">
        <v>0</v>
      </c>
      <c r="T7" s="331">
        <f>_xll.qlMidSafe($P7,$Q7)</f>
        <v>0.23699999999999999</v>
      </c>
      <c r="U7" s="216"/>
      <c r="V7" s="224">
        <v>0.22700000000000001</v>
      </c>
      <c r="W7" s="216"/>
      <c r="X7" s="287">
        <v>0.23699999999999999</v>
      </c>
      <c r="Y7" s="221" t="e">
        <f>_xll.qlSimpleQuoteSetValue(F7,X7/100,Trigger)</f>
        <v>#N/A</v>
      </c>
      <c r="Z7" s="193"/>
      <c r="AB7" s="253">
        <f t="shared" si="2"/>
        <v>5.0000000000000044E-4</v>
      </c>
    </row>
    <row r="8" spans="1:28" x14ac:dyDescent="0.2">
      <c r="A8" s="98"/>
      <c r="B8" s="168"/>
      <c r="C8" s="167">
        <v>5</v>
      </c>
      <c r="D8" s="82" t="s">
        <v>133</v>
      </c>
      <c r="E8" s="52" t="str">
        <f t="shared" si="0"/>
        <v>EUR5X1S_Quote</v>
      </c>
      <c r="F8" s="52" t="str">
        <f>_xll.qlSimpleQuote(Currency&amp;$C8&amp;$D8&amp;$B8&amp;QuoteSuffix,,RateTickValue,Permanent,Trigger,ObjectOverwrite)</f>
        <v>EUR5X1S_Quote#0003</v>
      </c>
      <c r="G8" s="28" t="str">
        <f>_xll.ohRangeRetrieveError(F8)</f>
        <v/>
      </c>
      <c r="H8" s="43"/>
      <c r="J8" s="98"/>
      <c r="K8" s="223"/>
      <c r="L8" s="261">
        <v>5</v>
      </c>
      <c r="M8" s="261" t="s">
        <v>133</v>
      </c>
      <c r="N8" s="226" t="str">
        <f t="shared" si="1"/>
        <v>EUR5X1S</v>
      </c>
      <c r="O8" s="226" t="str">
        <v>EUR5X1S=ICAP</v>
      </c>
      <c r="P8" s="262">
        <v>0.20899999999999999</v>
      </c>
      <c r="Q8" s="262">
        <v>0.25900000000000001</v>
      </c>
      <c r="R8" s="262">
        <v>0</v>
      </c>
      <c r="S8" s="262">
        <v>0</v>
      </c>
      <c r="T8" s="331">
        <f>_xll.qlMidSafe($P8,$Q8)</f>
        <v>0.23399999999999999</v>
      </c>
      <c r="U8" s="216"/>
      <c r="V8" s="224">
        <v>0.22600000000000001</v>
      </c>
      <c r="W8" s="216"/>
      <c r="X8" s="287">
        <v>0.23399999999999999</v>
      </c>
      <c r="Y8" s="221" t="e">
        <f>_xll.qlSimpleQuoteSetValue(F8,X8/100,Trigger)</f>
        <v>#N/A</v>
      </c>
      <c r="Z8" s="193"/>
      <c r="AB8" s="253">
        <f t="shared" si="2"/>
        <v>5.0000000000000044E-4</v>
      </c>
    </row>
    <row r="9" spans="1:28" x14ac:dyDescent="0.2">
      <c r="A9" s="98"/>
      <c r="B9" s="168"/>
      <c r="C9" s="167">
        <v>6</v>
      </c>
      <c r="D9" s="82" t="s">
        <v>133</v>
      </c>
      <c r="E9" s="52" t="str">
        <f t="shared" si="0"/>
        <v>EUR6X1S_Quote</v>
      </c>
      <c r="F9" s="52" t="str">
        <f>_xll.qlSimpleQuote(Currency&amp;$C9&amp;$D9&amp;$B9&amp;QuoteSuffix,,RateTickValue,Permanent,Trigger,ObjectOverwrite)</f>
        <v>EUR6X1S_Quote#0003</v>
      </c>
      <c r="G9" s="28" t="str">
        <f>_xll.ohRangeRetrieveError(F9)</f>
        <v/>
      </c>
      <c r="H9" s="43"/>
      <c r="J9" s="98"/>
      <c r="K9" s="223"/>
      <c r="L9" s="261">
        <v>6</v>
      </c>
      <c r="M9" s="261" t="s">
        <v>133</v>
      </c>
      <c r="N9" s="226" t="str">
        <f t="shared" si="1"/>
        <v>EUR6X1S</v>
      </c>
      <c r="O9" s="226" t="str">
        <v>EUR6X1S=ICAP</v>
      </c>
      <c r="P9" s="262">
        <v>0.20499999999999999</v>
      </c>
      <c r="Q9" s="262">
        <v>0.255</v>
      </c>
      <c r="R9" s="262">
        <v>0</v>
      </c>
      <c r="S9" s="262">
        <v>0</v>
      </c>
      <c r="T9" s="331">
        <f>_xll.qlMidSafe($P9,$Q9)</f>
        <v>0.22999999999999998</v>
      </c>
      <c r="U9" s="216"/>
      <c r="V9" s="224">
        <v>0.224</v>
      </c>
      <c r="W9" s="216"/>
      <c r="X9" s="287">
        <v>0.22999999999999998</v>
      </c>
      <c r="Y9" s="221" t="e">
        <f>_xll.qlSimpleQuoteSetValue(F9,X9/100,Trigger)</f>
        <v>#N/A</v>
      </c>
      <c r="Z9" s="193"/>
      <c r="AB9" s="253">
        <f t="shared" si="2"/>
        <v>5.0000000000000044E-4</v>
      </c>
    </row>
    <row r="10" spans="1:28" x14ac:dyDescent="0.2">
      <c r="A10" s="98"/>
      <c r="B10" s="168"/>
      <c r="C10" s="167">
        <v>7</v>
      </c>
      <c r="D10" s="82" t="s">
        <v>133</v>
      </c>
      <c r="E10" s="52" t="str">
        <f t="shared" si="0"/>
        <v>EUR7X1S_Quote</v>
      </c>
      <c r="F10" s="52" t="str">
        <f>_xll.qlSimpleQuote(Currency&amp;$C10&amp;$D10&amp;$B10&amp;QuoteSuffix,,RateTickValue,Permanent,Trigger,ObjectOverwrite)</f>
        <v>EUR7X1S_Quote#0003</v>
      </c>
      <c r="G10" s="28" t="str">
        <f>_xll.ohRangeRetrieveError(F10)</f>
        <v/>
      </c>
      <c r="H10" s="43"/>
      <c r="J10" s="98"/>
      <c r="K10" s="223"/>
      <c r="L10" s="261">
        <v>7</v>
      </c>
      <c r="M10" s="261" t="s">
        <v>133</v>
      </c>
      <c r="N10" s="226" t="str">
        <f t="shared" si="1"/>
        <v>EUR7X1S</v>
      </c>
      <c r="O10" s="226" t="str">
        <v>EUR7X1S=ICAP</v>
      </c>
      <c r="P10" s="262">
        <v>0.20100000000000001</v>
      </c>
      <c r="Q10" s="262">
        <v>0.251</v>
      </c>
      <c r="R10" s="262">
        <v>0</v>
      </c>
      <c r="S10" s="262">
        <v>0</v>
      </c>
      <c r="T10" s="331">
        <f>_xll.qlMidSafe($P10,$Q10)</f>
        <v>0.22600000000000001</v>
      </c>
      <c r="U10" s="216"/>
      <c r="V10" s="224">
        <v>0.222</v>
      </c>
      <c r="W10" s="216"/>
      <c r="X10" s="287">
        <v>0.22600000000000001</v>
      </c>
      <c r="Y10" s="221" t="e">
        <f>_xll.qlSimpleQuoteSetValue(F10,X10/100,Trigger)</f>
        <v>#N/A</v>
      </c>
      <c r="Z10" s="193"/>
      <c r="AB10" s="253">
        <f t="shared" si="2"/>
        <v>4.999999999999999E-4</v>
      </c>
    </row>
    <row r="11" spans="1:28" x14ac:dyDescent="0.2">
      <c r="A11" s="98"/>
      <c r="B11" s="168"/>
      <c r="C11" s="167">
        <v>8</v>
      </c>
      <c r="D11" s="82" t="s">
        <v>133</v>
      </c>
      <c r="E11" s="52" t="str">
        <f t="shared" si="0"/>
        <v>EUR8X1S_Quote</v>
      </c>
      <c r="F11" s="52" t="str">
        <f>_xll.qlSimpleQuote(Currency&amp;$C11&amp;$D11&amp;$B11&amp;QuoteSuffix,,RateTickValue,Permanent,Trigger,ObjectOverwrite)</f>
        <v>EUR8X1S_Quote#0003</v>
      </c>
      <c r="G11" s="28" t="str">
        <f>_xll.ohRangeRetrieveError(F11)</f>
        <v/>
      </c>
      <c r="H11" s="43"/>
      <c r="J11" s="98"/>
      <c r="K11" s="223"/>
      <c r="L11" s="261">
        <v>8</v>
      </c>
      <c r="M11" s="261" t="s">
        <v>133</v>
      </c>
      <c r="N11" s="226" t="str">
        <f t="shared" si="1"/>
        <v>EUR8X1S</v>
      </c>
      <c r="O11" s="226" t="str">
        <v>EUR8X1S=ICAP</v>
      </c>
      <c r="P11" s="262">
        <v>0.19700000000000001</v>
      </c>
      <c r="Q11" s="262">
        <v>0.247</v>
      </c>
      <c r="R11" s="262">
        <v>0</v>
      </c>
      <c r="S11" s="262">
        <v>0</v>
      </c>
      <c r="T11" s="331">
        <f>_xll.qlMidSafe($P11,$Q11)</f>
        <v>0.222</v>
      </c>
      <c r="U11" s="216"/>
      <c r="V11" s="224">
        <v>0.22</v>
      </c>
      <c r="W11" s="216"/>
      <c r="X11" s="287">
        <v>0.222</v>
      </c>
      <c r="Y11" s="221" t="e">
        <f>_xll.qlSimpleQuoteSetValue(F11,X11/100,Trigger)</f>
        <v>#N/A</v>
      </c>
      <c r="Z11" s="193"/>
      <c r="AB11" s="253">
        <f t="shared" si="2"/>
        <v>4.999999999999999E-4</v>
      </c>
    </row>
    <row r="12" spans="1:28" x14ac:dyDescent="0.2">
      <c r="A12" s="98"/>
      <c r="B12" s="168"/>
      <c r="C12" s="167">
        <v>9</v>
      </c>
      <c r="D12" s="82" t="s">
        <v>133</v>
      </c>
      <c r="E12" s="52" t="str">
        <f t="shared" si="0"/>
        <v>EUR9X1S_Quote</v>
      </c>
      <c r="F12" s="52" t="str">
        <f>_xll.qlSimpleQuote(Currency&amp;$C12&amp;$D12&amp;$B12&amp;QuoteSuffix,,RateTickValue,Permanent,Trigger,ObjectOverwrite)</f>
        <v>EUR9X1S_Quote#0003</v>
      </c>
      <c r="G12" s="28" t="str">
        <f>_xll.ohRangeRetrieveError(F12)</f>
        <v/>
      </c>
      <c r="H12" s="43"/>
      <c r="J12" s="98"/>
      <c r="K12" s="223"/>
      <c r="L12" s="261">
        <v>9</v>
      </c>
      <c r="M12" s="261" t="s">
        <v>133</v>
      </c>
      <c r="N12" s="226" t="str">
        <f t="shared" si="1"/>
        <v>EUR9X1S</v>
      </c>
      <c r="O12" s="226" t="str">
        <v>EUR9X1S=ICAP</v>
      </c>
      <c r="P12" s="262">
        <v>0.19500000000000001</v>
      </c>
      <c r="Q12" s="262">
        <v>0.245</v>
      </c>
      <c r="R12" s="262">
        <v>0</v>
      </c>
      <c r="S12" s="262">
        <v>0</v>
      </c>
      <c r="T12" s="331">
        <f>_xll.qlMidSafe($P12,$Q12)</f>
        <v>0.22</v>
      </c>
      <c r="U12" s="216"/>
      <c r="V12" s="224">
        <v>0.22</v>
      </c>
      <c r="W12" s="216"/>
      <c r="X12" s="287">
        <v>0.22</v>
      </c>
      <c r="Y12" s="221" t="e">
        <f>_xll.qlSimpleQuoteSetValue(F12,X12/100,Trigger)</f>
        <v>#N/A</v>
      </c>
      <c r="Z12" s="193"/>
      <c r="AB12" s="253">
        <f t="shared" si="2"/>
        <v>4.999999999999999E-4</v>
      </c>
    </row>
    <row r="13" spans="1:28" x14ac:dyDescent="0.2">
      <c r="A13" s="98"/>
      <c r="B13" s="168"/>
      <c r="C13" s="167">
        <v>10</v>
      </c>
      <c r="D13" s="82" t="s">
        <v>133</v>
      </c>
      <c r="E13" s="52" t="str">
        <f t="shared" si="0"/>
        <v>EUR10X1S_Quote</v>
      </c>
      <c r="F13" s="52" t="str">
        <f>_xll.qlSimpleQuote(Currency&amp;$C13&amp;$D13&amp;$B13&amp;QuoteSuffix,,RateTickValue,Permanent,Trigger,ObjectOverwrite)</f>
        <v>EUR10X1S_Quote#0003</v>
      </c>
      <c r="G13" s="28" t="str">
        <f>_xll.ohRangeRetrieveError(F13)</f>
        <v/>
      </c>
      <c r="H13" s="43"/>
      <c r="J13" s="98"/>
      <c r="K13" s="223"/>
      <c r="L13" s="261">
        <v>10</v>
      </c>
      <c r="M13" s="261" t="s">
        <v>133</v>
      </c>
      <c r="N13" s="226" t="str">
        <f t="shared" si="1"/>
        <v>EUR10X1S</v>
      </c>
      <c r="O13" s="226" t="str">
        <v>EUR10X1S=ICAP</v>
      </c>
      <c r="P13" s="262">
        <v>0.191</v>
      </c>
      <c r="Q13" s="262">
        <v>0.24099999999999999</v>
      </c>
      <c r="R13" s="262">
        <v>0</v>
      </c>
      <c r="S13" s="262">
        <v>0</v>
      </c>
      <c r="T13" s="331">
        <f>_xll.qlMidSafe($P13,$Q13)</f>
        <v>0.216</v>
      </c>
      <c r="U13" s="216"/>
      <c r="V13" s="224">
        <v>0.218</v>
      </c>
      <c r="W13" s="216"/>
      <c r="X13" s="287">
        <v>0.216</v>
      </c>
      <c r="Y13" s="221" t="e">
        <f>_xll.qlSimpleQuoteSetValue(F13,X13/100,Trigger)</f>
        <v>#N/A</v>
      </c>
      <c r="Z13" s="193"/>
      <c r="AB13" s="253">
        <f t="shared" si="2"/>
        <v>4.999999999999999E-4</v>
      </c>
    </row>
    <row r="14" spans="1:28" x14ac:dyDescent="0.2">
      <c r="A14" s="98"/>
      <c r="B14" s="168"/>
      <c r="C14" s="167">
        <v>11</v>
      </c>
      <c r="D14" s="82" t="s">
        <v>133</v>
      </c>
      <c r="E14" s="52" t="str">
        <f t="shared" si="0"/>
        <v>EUR11X1S_Quote</v>
      </c>
      <c r="F14" s="52" t="str">
        <f>_xll.qlSimpleQuote(Currency&amp;$C14&amp;$D14&amp;$B14&amp;QuoteSuffix,,RateTickValue,Permanent,Trigger,ObjectOverwrite)</f>
        <v>EUR11X1S_Quote#0003</v>
      </c>
      <c r="G14" s="28" t="str">
        <f>_xll.ohRangeRetrieveError(F14)</f>
        <v/>
      </c>
      <c r="H14" s="43"/>
      <c r="J14" s="98"/>
      <c r="K14" s="223"/>
      <c r="L14" s="261">
        <v>11</v>
      </c>
      <c r="M14" s="261" t="s">
        <v>133</v>
      </c>
      <c r="N14" s="226" t="str">
        <f t="shared" si="1"/>
        <v>EUR11X1S</v>
      </c>
      <c r="O14" s="226" t="str">
        <v>EUR11X1S=ICAP</v>
      </c>
      <c r="P14" s="262">
        <v>0.188</v>
      </c>
      <c r="Q14" s="262">
        <v>0.23799999999999999</v>
      </c>
      <c r="R14" s="262">
        <v>0</v>
      </c>
      <c r="S14" s="262">
        <v>0</v>
      </c>
      <c r="T14" s="331">
        <f>_xll.qlMidSafe($P14,$Q14)</f>
        <v>0.21299999999999999</v>
      </c>
      <c r="U14" s="216"/>
      <c r="V14" s="224">
        <v>0.217</v>
      </c>
      <c r="W14" s="216"/>
      <c r="X14" s="287">
        <v>0.21299999999999999</v>
      </c>
      <c r="Y14" s="221" t="e">
        <f>_xll.qlSimpleQuoteSetValue(F14,X14/100,Trigger)</f>
        <v>#N/A</v>
      </c>
      <c r="Z14" s="193"/>
      <c r="AB14" s="253">
        <f t="shared" si="2"/>
        <v>4.999999999999999E-4</v>
      </c>
    </row>
    <row r="15" spans="1:28" x14ac:dyDescent="0.2">
      <c r="A15" s="98"/>
      <c r="B15" s="168"/>
      <c r="C15" s="167">
        <v>12</v>
      </c>
      <c r="D15" s="82" t="s">
        <v>133</v>
      </c>
      <c r="E15" s="52" t="str">
        <f t="shared" si="0"/>
        <v>EUR12X1S_Quote</v>
      </c>
      <c r="F15" s="52" t="str">
        <f>_xll.qlSimpleQuote(Currency&amp;$C15&amp;$D15&amp;$B15&amp;QuoteSuffix,,RateTickValue,Permanent,Trigger,ObjectOverwrite)</f>
        <v>EUR12X1S_Quote#0003</v>
      </c>
      <c r="G15" s="28" t="str">
        <f>_xll.ohRangeRetrieveError(F15)</f>
        <v/>
      </c>
      <c r="H15" s="43"/>
      <c r="J15" s="98"/>
      <c r="K15" s="215"/>
      <c r="L15" s="266">
        <v>12</v>
      </c>
      <c r="M15" s="266" t="s">
        <v>133</v>
      </c>
      <c r="N15" s="219" t="str">
        <f t="shared" si="1"/>
        <v>EUR12X1S</v>
      </c>
      <c r="O15" s="219" t="str">
        <v>EUR12X1S=ICAP</v>
      </c>
      <c r="P15" s="267">
        <v>0.186</v>
      </c>
      <c r="Q15" s="267">
        <v>0.23599999999999999</v>
      </c>
      <c r="R15" s="267">
        <v>0</v>
      </c>
      <c r="S15" s="267">
        <v>0</v>
      </c>
      <c r="T15" s="330">
        <f>_xll.qlMidSafe($P15,$Q15)</f>
        <v>0.21099999999999999</v>
      </c>
      <c r="U15" s="216"/>
      <c r="V15" s="217">
        <v>0.217</v>
      </c>
      <c r="W15" s="216"/>
      <c r="X15" s="280">
        <v>0.21099999999999999</v>
      </c>
      <c r="Y15" s="213" t="e">
        <f>_xll.qlSimpleQuoteSetValue(F15,X15/100,Trigger)</f>
        <v>#N/A</v>
      </c>
      <c r="Z15" s="193"/>
      <c r="AB15" s="253">
        <f t="shared" si="2"/>
        <v>4.999999999999999E-4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29"/>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topLeftCell="H1" workbookViewId="0">
      <selection activeCell="V25" sqref="V25"/>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4" width="9.140625" style="16"/>
    <col min="15" max="15" width="11.5703125" style="16" bestFit="1" customWidth="1"/>
    <col min="16" max="18" width="9.140625" style="16"/>
    <col min="19" max="19" width="10.42578125" style="16" customWidth="1"/>
    <col min="20" max="20" width="9.140625" style="16"/>
    <col min="21" max="21" width="2.7109375" style="16" customWidth="1"/>
    <col min="22" max="22" width="9.140625" style="16"/>
    <col min="23" max="23" width="2.7109375" style="16" customWidth="1"/>
    <col min="24" max="25" width="9.140625" style="16"/>
    <col min="26" max="27" width="2.7109375" style="16" customWidth="1"/>
    <col min="28" max="16384" width="9.140625" style="16"/>
  </cols>
  <sheetData>
    <row r="1" spans="1:28" x14ac:dyDescent="0.2">
      <c r="J1" s="278" t="s">
        <v>235</v>
      </c>
      <c r="K1" s="175"/>
      <c r="L1" s="175"/>
      <c r="M1" s="175"/>
      <c r="N1" s="175"/>
      <c r="O1" s="175"/>
      <c r="P1" s="175"/>
      <c r="Q1" s="175"/>
      <c r="R1" s="175"/>
      <c r="S1" s="175"/>
      <c r="T1" s="175"/>
      <c r="U1" s="175"/>
      <c r="V1" s="175"/>
      <c r="W1" s="175"/>
      <c r="X1" s="175"/>
      <c r="Y1" s="175"/>
      <c r="Z1" s="172"/>
    </row>
    <row r="2" spans="1:28" ht="13.5" thickBot="1" x14ac:dyDescent="0.25">
      <c r="J2" s="250"/>
      <c r="K2" s="113"/>
      <c r="L2" s="216"/>
      <c r="M2" s="216"/>
      <c r="N2" s="216"/>
      <c r="O2" s="120" t="s">
        <v>170</v>
      </c>
      <c r="P2" s="216"/>
      <c r="Q2" s="216"/>
      <c r="R2" s="216"/>
      <c r="S2" s="216"/>
      <c r="T2" s="113"/>
      <c r="U2" s="216"/>
      <c r="V2" s="216"/>
      <c r="W2" s="216"/>
      <c r="X2" s="216"/>
      <c r="Y2" s="113"/>
      <c r="Z2" s="43"/>
    </row>
    <row r="3" spans="1:28" x14ac:dyDescent="0.2">
      <c r="A3" s="192" t="s">
        <v>145</v>
      </c>
      <c r="B3" s="175"/>
      <c r="C3" s="175"/>
      <c r="D3" s="175"/>
      <c r="E3" s="173"/>
      <c r="F3" s="174"/>
      <c r="G3" s="173"/>
      <c r="H3" s="172"/>
      <c r="J3" s="98"/>
      <c r="K3" s="216"/>
      <c r="L3" s="113"/>
      <c r="M3" s="113"/>
      <c r="N3" s="113"/>
      <c r="O3" s="113"/>
      <c r="P3" s="113"/>
      <c r="Q3" s="113"/>
      <c r="R3" s="113"/>
      <c r="S3" s="113"/>
      <c r="T3" s="113"/>
      <c r="U3" s="216"/>
      <c r="V3" s="216"/>
      <c r="W3" s="216"/>
      <c r="X3" s="113"/>
      <c r="Y3" s="247">
        <f>_xll.ohTrigger(Y5:Y11)</f>
        <v>120</v>
      </c>
      <c r="Z3" s="193"/>
    </row>
    <row r="4" spans="1:28" ht="22.5" x14ac:dyDescent="0.2">
      <c r="A4" s="98"/>
      <c r="B4" s="179"/>
      <c r="C4" s="178"/>
      <c r="D4" s="69"/>
      <c r="E4" s="68" t="str">
        <f>Currency&amp;"_010_Sw"&amp;"IMM.xml"</f>
        <v>EUR_010_SwIMM.xml</v>
      </c>
      <c r="F4" s="67">
        <f ca="1">IF(Serialize,_xll.ohObjectSave(F5:F11,SerializationPath&amp;E4,FileOverwrite,Serialize),"---")</f>
        <v>7</v>
      </c>
      <c r="G4" s="51" t="str">
        <f ca="1">_xll.ohRangeRetrieveError(F4)</f>
        <v/>
      </c>
      <c r="H4" s="43"/>
      <c r="J4" s="98"/>
      <c r="K4" s="332"/>
      <c r="L4" s="170"/>
      <c r="M4" s="170"/>
      <c r="N4" s="170"/>
      <c r="O4" s="246" t="str">
        <f>_xll.RData(O5:O11,P4:S4,,ReutersRtMode,,P5)</f>
        <v>Paused at 16:10:57</v>
      </c>
      <c r="P4" s="276" t="s">
        <v>191</v>
      </c>
      <c r="Q4" s="276" t="s">
        <v>160</v>
      </c>
      <c r="R4" s="276" t="s">
        <v>175</v>
      </c>
      <c r="S4" s="276" t="s">
        <v>190</v>
      </c>
      <c r="T4" s="242" t="s">
        <v>189</v>
      </c>
      <c r="U4" s="216"/>
      <c r="V4" s="244" t="s">
        <v>187</v>
      </c>
      <c r="W4" s="216"/>
      <c r="X4" s="365" t="s">
        <v>185</v>
      </c>
      <c r="Y4" s="70" t="s">
        <v>184</v>
      </c>
      <c r="Z4" s="193"/>
      <c r="AB4" s="275" t="s">
        <v>188</v>
      </c>
    </row>
    <row r="5" spans="1:28" x14ac:dyDescent="0.2">
      <c r="A5" s="98"/>
      <c r="B5" s="177"/>
      <c r="C5" s="53" t="s">
        <v>134</v>
      </c>
      <c r="D5" s="53">
        <v>12</v>
      </c>
      <c r="E5" s="52" t="str">
        <f t="shared" ref="E5:E11" si="0">Currency&amp;$C5&amp;$D5&amp;$B5&amp;QuoteSuffix</f>
        <v>EUR1S12_Quote</v>
      </c>
      <c r="F5" s="52" t="str">
        <f>_xll.qlSimpleQuote(Currency&amp;$C5&amp;$D5&amp;$B5&amp;QuoteSuffix,,RateTickValue,Permanent,Trigger,ObjectOverwrite)</f>
        <v>EUR1S12_Quote#0003</v>
      </c>
      <c r="G5" s="21" t="str">
        <f>_xll.ohRangeRetrieveError(F5)</f>
        <v/>
      </c>
      <c r="H5" s="43"/>
      <c r="J5" s="98"/>
      <c r="K5" s="223"/>
      <c r="L5" s="261" t="s">
        <v>134</v>
      </c>
      <c r="M5" s="261">
        <v>12</v>
      </c>
      <c r="N5" s="226" t="str">
        <f t="shared" ref="N5:N11" si="1">Currency&amp;$L5&amp;$M5&amp;$K5</f>
        <v>EUR1S12</v>
      </c>
      <c r="O5" s="226" t="str">
        <f t="array" ref="O5:O11">Instruments&amp;"="&amp;VLOOKUP(Contributor,ContributorTable,2,FALSE)</f>
        <v>EUR1S12=ICAP</v>
      </c>
      <c r="P5" s="262">
        <v>0.27</v>
      </c>
      <c r="Q5" s="262">
        <v>0.32</v>
      </c>
      <c r="R5" s="262">
        <v>0</v>
      </c>
      <c r="S5" s="262">
        <v>0</v>
      </c>
      <c r="T5" s="331">
        <f>_xll.qlMidSafe($P5,$Q5)</f>
        <v>0.29500000000000004</v>
      </c>
      <c r="U5" s="216"/>
      <c r="V5" s="224">
        <v>0.308</v>
      </c>
      <c r="W5" s="216"/>
      <c r="X5" s="287">
        <f t="array" ref="X5:X11">QuoteLive</f>
        <v>0.29500000000000004</v>
      </c>
      <c r="Y5" s="221" t="e">
        <f>_xll.qlSimpleQuoteSetValue(F5,X5/100,Trigger)</f>
        <v>#N/A</v>
      </c>
      <c r="Z5" s="193"/>
      <c r="AB5" s="253">
        <f t="shared" ref="AB5:AB11" si="2">(Q5-T5)/50</f>
        <v>4.9999999999999936E-4</v>
      </c>
    </row>
    <row r="6" spans="1:28" x14ac:dyDescent="0.2">
      <c r="A6" s="98"/>
      <c r="B6" s="176"/>
      <c r="C6" s="82" t="s">
        <v>135</v>
      </c>
      <c r="D6" s="82">
        <v>12</v>
      </c>
      <c r="E6" s="52" t="str">
        <f t="shared" si="0"/>
        <v>EUR2S12_Quote</v>
      </c>
      <c r="F6" s="52" t="str">
        <f>_xll.qlSimpleQuote(Currency&amp;$C6&amp;$D6&amp;$B6&amp;QuoteSuffix,,RateTickValue,Permanent,Trigger,ObjectOverwrite)</f>
        <v>EUR2S12_Quote#0003</v>
      </c>
      <c r="G6" s="28" t="str">
        <f>_xll.ohRangeRetrieveError(F6)</f>
        <v/>
      </c>
      <c r="H6" s="43"/>
      <c r="J6" s="98"/>
      <c r="K6" s="223"/>
      <c r="L6" s="261" t="s">
        <v>135</v>
      </c>
      <c r="M6" s="261">
        <v>12</v>
      </c>
      <c r="N6" s="226" t="str">
        <f t="shared" si="1"/>
        <v>EUR2S12</v>
      </c>
      <c r="O6" s="226" t="str">
        <v>EUR2S12=ICAP</v>
      </c>
      <c r="P6" s="262">
        <v>0.27900000000000003</v>
      </c>
      <c r="Q6" s="262">
        <v>0.32900000000000001</v>
      </c>
      <c r="R6" s="262">
        <v>0</v>
      </c>
      <c r="S6" s="262">
        <v>0</v>
      </c>
      <c r="T6" s="331">
        <f>_xll.qlMidSafe($P6,$Q6)</f>
        <v>0.30400000000000005</v>
      </c>
      <c r="U6" s="216"/>
      <c r="V6" s="224">
        <v>0.32799999999999996</v>
      </c>
      <c r="W6" s="216"/>
      <c r="X6" s="287">
        <v>0.30400000000000005</v>
      </c>
      <c r="Y6" s="221" t="e">
        <f>_xll.qlSimpleQuoteSetValue(F6,X6/100,Trigger)</f>
        <v>#N/A</v>
      </c>
      <c r="Z6" s="193"/>
      <c r="AB6" s="253">
        <f t="shared" si="2"/>
        <v>4.9999999999999936E-4</v>
      </c>
    </row>
    <row r="7" spans="1:28" x14ac:dyDescent="0.2">
      <c r="A7" s="98"/>
      <c r="B7" s="176"/>
      <c r="C7" s="82" t="s">
        <v>137</v>
      </c>
      <c r="D7" s="82">
        <v>12</v>
      </c>
      <c r="E7" s="52" t="str">
        <f t="shared" si="0"/>
        <v>EUR3S12_Quote</v>
      </c>
      <c r="F7" s="52" t="str">
        <f>_xll.qlSimpleQuote(Currency&amp;$C7&amp;$D7&amp;$B7&amp;QuoteSuffix,,RateTickValue,Permanent,Trigger,ObjectOverwrite)</f>
        <v>EUR3S12_Quote#0003</v>
      </c>
      <c r="G7" s="28" t="str">
        <f>_xll.ohRangeRetrieveError(F7)</f>
        <v/>
      </c>
      <c r="H7" s="43"/>
      <c r="J7" s="98"/>
      <c r="K7" s="223"/>
      <c r="L7" s="261" t="s">
        <v>137</v>
      </c>
      <c r="M7" s="261">
        <v>12</v>
      </c>
      <c r="N7" s="226" t="str">
        <f t="shared" si="1"/>
        <v>EUR3S12</v>
      </c>
      <c r="O7" s="226" t="str">
        <v>EUR3S12=ICAP</v>
      </c>
      <c r="P7" s="262">
        <v>0.30499999999999999</v>
      </c>
      <c r="Q7" s="262">
        <v>0.35499999999999998</v>
      </c>
      <c r="R7" s="262">
        <v>0</v>
      </c>
      <c r="S7" s="262">
        <v>0</v>
      </c>
      <c r="T7" s="331">
        <f>_xll.qlMidSafe($P7,$Q7)</f>
        <v>0.32999999999999996</v>
      </c>
      <c r="U7" s="216"/>
      <c r="V7" s="224">
        <v>0.36399999999999999</v>
      </c>
      <c r="W7" s="216"/>
      <c r="X7" s="287">
        <v>0.32999999999999996</v>
      </c>
      <c r="Y7" s="221" t="e">
        <f>_xll.qlSimpleQuoteSetValue(F7,X7/100,Trigger)</f>
        <v>#N/A</v>
      </c>
      <c r="Z7" s="193"/>
      <c r="AB7" s="253">
        <f t="shared" si="2"/>
        <v>5.0000000000000044E-4</v>
      </c>
    </row>
    <row r="8" spans="1:28" x14ac:dyDescent="0.2">
      <c r="A8" s="98"/>
      <c r="B8" s="176"/>
      <c r="C8" s="82" t="s">
        <v>136</v>
      </c>
      <c r="D8" s="82">
        <v>12</v>
      </c>
      <c r="E8" s="52" t="str">
        <f t="shared" si="0"/>
        <v>EUR4S12_Quote</v>
      </c>
      <c r="F8" s="52" t="str">
        <f>_xll.qlSimpleQuote(Currency&amp;$C8&amp;$D8&amp;$B8&amp;QuoteSuffix,,RateTickValue,Permanent,Trigger,ObjectOverwrite)</f>
        <v>EUR4S12_Quote#0003</v>
      </c>
      <c r="G8" s="28" t="str">
        <f>_xll.ohRangeRetrieveError(F8)</f>
        <v/>
      </c>
      <c r="H8" s="43"/>
      <c r="J8" s="98"/>
      <c r="K8" s="223"/>
      <c r="L8" s="261" t="s">
        <v>136</v>
      </c>
      <c r="M8" s="261">
        <v>12</v>
      </c>
      <c r="N8" s="226" t="str">
        <f t="shared" si="1"/>
        <v>EUR4S12</v>
      </c>
      <c r="O8" s="226" t="str">
        <v>EUR4S12=ICAP</v>
      </c>
      <c r="P8" s="262">
        <v>0.34599999999999997</v>
      </c>
      <c r="Q8" s="262">
        <v>0.39600000000000002</v>
      </c>
      <c r="R8" s="262">
        <v>0</v>
      </c>
      <c r="S8" s="262">
        <v>0</v>
      </c>
      <c r="T8" s="331">
        <f>_xll.qlMidSafe($P8,$Q8)</f>
        <v>0.371</v>
      </c>
      <c r="U8" s="216"/>
      <c r="V8" s="224">
        <v>0.41400000000000003</v>
      </c>
      <c r="W8" s="216"/>
      <c r="X8" s="287">
        <v>0.371</v>
      </c>
      <c r="Y8" s="221" t="e">
        <f>_xll.qlSimpleQuoteSetValue(F8,X8/100,Trigger)</f>
        <v>#N/A</v>
      </c>
      <c r="Z8" s="193"/>
      <c r="AB8" s="253">
        <f t="shared" si="2"/>
        <v>5.0000000000000044E-4</v>
      </c>
    </row>
    <row r="9" spans="1:28" x14ac:dyDescent="0.2">
      <c r="A9" s="98"/>
      <c r="B9" s="176"/>
      <c r="C9" s="82" t="s">
        <v>134</v>
      </c>
      <c r="D9" s="82">
        <v>24</v>
      </c>
      <c r="E9" s="52" t="str">
        <f t="shared" si="0"/>
        <v>EUR1S24_Quote</v>
      </c>
      <c r="F9" s="52" t="str">
        <f>_xll.qlSimpleQuote(Currency&amp;$C9&amp;$D9&amp;$B9&amp;QuoteSuffix,,RateTickValue,Permanent,Trigger,ObjectOverwrite)</f>
        <v>EUR1S24_Quote#0003</v>
      </c>
      <c r="G9" s="28" t="str">
        <f>_xll.ohRangeRetrieveError(F9)</f>
        <v/>
      </c>
      <c r="H9" s="43"/>
      <c r="J9" s="98"/>
      <c r="K9" s="223"/>
      <c r="L9" s="261" t="s">
        <v>134</v>
      </c>
      <c r="M9" s="261">
        <v>24</v>
      </c>
      <c r="N9" s="226" t="str">
        <f t="shared" si="1"/>
        <v>EUR1S24</v>
      </c>
      <c r="O9" s="226" t="str">
        <v>EUR1S24=ICAP</v>
      </c>
      <c r="P9" s="262">
        <v>0.33500000000000002</v>
      </c>
      <c r="Q9" s="262">
        <v>0.38500000000000001</v>
      </c>
      <c r="R9" s="262">
        <v>0</v>
      </c>
      <c r="S9" s="262">
        <v>0</v>
      </c>
      <c r="T9" s="331">
        <f>_xll.qlMidSafe($P9,$Q9)</f>
        <v>0.36</v>
      </c>
      <c r="U9" s="216"/>
      <c r="V9" s="224">
        <v>0.39200000000000002</v>
      </c>
      <c r="W9" s="216"/>
      <c r="X9" s="287">
        <v>0.36</v>
      </c>
      <c r="Y9" s="221" t="e">
        <f>_xll.qlSimpleQuoteSetValue(F9,X9/100,Trigger)</f>
        <v>#N/A</v>
      </c>
      <c r="Z9" s="193"/>
      <c r="AB9" s="253">
        <f t="shared" si="2"/>
        <v>5.0000000000000044E-4</v>
      </c>
    </row>
    <row r="10" spans="1:28" x14ac:dyDescent="0.2">
      <c r="A10" s="98"/>
      <c r="B10" s="176"/>
      <c r="C10" s="82" t="s">
        <v>135</v>
      </c>
      <c r="D10" s="82">
        <v>24</v>
      </c>
      <c r="E10" s="52" t="str">
        <f t="shared" si="0"/>
        <v>EUR2S24_Quote</v>
      </c>
      <c r="F10" s="52" t="str">
        <f>_xll.qlSimpleQuote(Currency&amp;$C10&amp;$D10&amp;$B10&amp;QuoteSuffix,,RateTickValue,Permanent,Trigger,ObjectOverwrite)</f>
        <v>EUR2S24_Quote#0003</v>
      </c>
      <c r="G10" s="28" t="str">
        <f>_xll.ohRangeRetrieveError(F10)</f>
        <v/>
      </c>
      <c r="H10" s="43"/>
      <c r="J10" s="98"/>
      <c r="K10" s="223"/>
      <c r="L10" s="261" t="s">
        <v>135</v>
      </c>
      <c r="M10" s="261">
        <v>24</v>
      </c>
      <c r="N10" s="226" t="str">
        <f t="shared" si="1"/>
        <v>EUR2S24</v>
      </c>
      <c r="O10" s="226" t="str">
        <v>EUR2S24=ICAP</v>
      </c>
      <c r="P10" s="262">
        <v>0.375</v>
      </c>
      <c r="Q10" s="262">
        <v>0.42499999999999999</v>
      </c>
      <c r="R10" s="262">
        <v>0</v>
      </c>
      <c r="S10" s="262">
        <v>0</v>
      </c>
      <c r="T10" s="331">
        <f>_xll.qlMidSafe($P10,$Q10)</f>
        <v>0.4</v>
      </c>
      <c r="U10" s="216"/>
      <c r="V10" s="224">
        <v>0.443</v>
      </c>
      <c r="W10" s="216"/>
      <c r="X10" s="287">
        <v>0.4</v>
      </c>
      <c r="Y10" s="221" t="e">
        <f>_xll.qlSimpleQuoteSetValue(F10,X10/100,Trigger)</f>
        <v>#N/A</v>
      </c>
      <c r="Z10" s="193"/>
      <c r="AB10" s="253">
        <f t="shared" si="2"/>
        <v>4.9999999999999936E-4</v>
      </c>
    </row>
    <row r="11" spans="1:28" x14ac:dyDescent="0.2">
      <c r="A11" s="98"/>
      <c r="B11" s="176"/>
      <c r="C11" s="82" t="s">
        <v>134</v>
      </c>
      <c r="D11" s="82">
        <v>36</v>
      </c>
      <c r="E11" s="52" t="str">
        <f t="shared" si="0"/>
        <v>EUR1S36_Quote</v>
      </c>
      <c r="F11" s="52" t="str">
        <f>_xll.qlSimpleQuote(Currency&amp;$C11&amp;$D11&amp;$B11&amp;QuoteSuffix,,RateTickValue,Permanent,Trigger,ObjectOverwrite)</f>
        <v>EUR1S36_Quote#0003</v>
      </c>
      <c r="G11" s="28" t="str">
        <f>_xll.ohRangeRetrieveError(F11)</f>
        <v/>
      </c>
      <c r="H11" s="43"/>
      <c r="J11" s="98"/>
      <c r="K11" s="215"/>
      <c r="L11" s="266" t="s">
        <v>134</v>
      </c>
      <c r="M11" s="266">
        <v>36</v>
      </c>
      <c r="N11" s="219" t="str">
        <f t="shared" si="1"/>
        <v>EUR1S36</v>
      </c>
      <c r="O11" s="219" t="str">
        <v>EUR1S36=ICAP</v>
      </c>
      <c r="P11" s="267">
        <v>0.47499999999999998</v>
      </c>
      <c r="Q11" s="267">
        <v>0.52500000000000002</v>
      </c>
      <c r="R11" s="267">
        <v>0</v>
      </c>
      <c r="S11" s="267">
        <v>0</v>
      </c>
      <c r="T11" s="330">
        <f>_xll.qlMidSafe($P11,$Q11)</f>
        <v>0.5</v>
      </c>
      <c r="U11" s="216"/>
      <c r="V11" s="217">
        <v>0.54800000000000004</v>
      </c>
      <c r="W11" s="216"/>
      <c r="X11" s="280">
        <v>0.5</v>
      </c>
      <c r="Y11" s="213" t="e">
        <f>_xll.qlSimpleQuoteSetValue(F11,X11/100,Trigger)</f>
        <v>#N/A</v>
      </c>
      <c r="Z11" s="193"/>
      <c r="AB11" s="253">
        <f t="shared" si="2"/>
        <v>5.0000000000000044E-4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29"/>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J43"/>
  <sheetViews>
    <sheetView topLeftCell="R1" workbookViewId="0">
      <selection activeCell="Z5" sqref="Z5:Z42"/>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4" width="9.140625" style="16"/>
    <col min="25" max="25" width="2.7109375" style="16" customWidth="1"/>
    <col min="26" max="26" width="9.140625" style="16"/>
    <col min="27" max="27" width="2.7109375" style="16" customWidth="1"/>
    <col min="28" max="28" width="10.5703125" style="16" bestFit="1" customWidth="1"/>
    <col min="29" max="29" width="7.7109375" style="16" bestFit="1" customWidth="1"/>
    <col min="30" max="31" width="2.7109375" style="16" customWidth="1"/>
    <col min="32" max="34" width="9.140625" style="16"/>
    <col min="35" max="35" width="2.7109375" style="16" customWidth="1"/>
    <col min="36" max="16384" width="9.140625" style="16"/>
  </cols>
  <sheetData>
    <row r="1" spans="1:36" x14ac:dyDescent="0.2">
      <c r="N1" s="278" t="s">
        <v>235</v>
      </c>
      <c r="O1" s="175"/>
      <c r="P1" s="175"/>
      <c r="Q1" s="175"/>
      <c r="R1" s="175"/>
      <c r="S1" s="175"/>
      <c r="T1" s="175"/>
      <c r="U1" s="175"/>
      <c r="V1" s="175"/>
      <c r="W1" s="175"/>
      <c r="X1" s="175"/>
      <c r="Y1" s="175"/>
      <c r="Z1" s="175"/>
      <c r="AA1" s="175"/>
      <c r="AB1" s="175"/>
      <c r="AC1" s="175"/>
      <c r="AD1" s="172"/>
      <c r="AE1" s="17"/>
      <c r="AF1" s="17"/>
      <c r="AG1" s="17"/>
      <c r="AH1" s="17"/>
      <c r="AI1" s="17"/>
      <c r="AJ1" s="17"/>
    </row>
    <row r="2" spans="1:36" x14ac:dyDescent="0.2">
      <c r="N2" s="250"/>
      <c r="O2" s="113"/>
      <c r="P2" s="216"/>
      <c r="Q2" s="216"/>
      <c r="R2" s="216"/>
      <c r="S2" s="120" t="s">
        <v>170</v>
      </c>
      <c r="T2" s="216"/>
      <c r="U2" s="216"/>
      <c r="V2" s="216"/>
      <c r="W2" s="216"/>
      <c r="X2" s="113"/>
      <c r="Y2" s="216"/>
      <c r="Z2" s="216"/>
      <c r="AA2" s="216"/>
      <c r="AB2" s="216"/>
      <c r="AC2" s="216"/>
      <c r="AD2" s="43"/>
      <c r="AE2" s="17"/>
      <c r="AF2" s="17"/>
      <c r="AG2" s="17"/>
      <c r="AH2" s="17"/>
      <c r="AI2" s="17"/>
      <c r="AJ2" s="17"/>
    </row>
    <row r="3" spans="1:36" ht="13.5" thickBot="1" x14ac:dyDescent="0.25">
      <c r="N3" s="98"/>
      <c r="O3" s="216"/>
      <c r="P3" s="113"/>
      <c r="Q3" s="113"/>
      <c r="R3" s="113"/>
      <c r="S3" s="113"/>
      <c r="T3" s="113"/>
      <c r="U3" s="113"/>
      <c r="V3" s="113"/>
      <c r="W3" s="113"/>
      <c r="X3" s="113"/>
      <c r="Y3" s="216"/>
      <c r="Z3" s="216"/>
      <c r="AA3" s="216"/>
      <c r="AB3" s="113"/>
      <c r="AC3" s="247">
        <f ca="1">_xll.ohTrigger(AC5:AC42)</f>
        <v>2053</v>
      </c>
      <c r="AD3" s="193"/>
      <c r="AE3" s="17"/>
      <c r="AF3" s="17"/>
      <c r="AG3" s="17"/>
      <c r="AH3" s="17"/>
      <c r="AI3" s="17"/>
      <c r="AJ3" s="17"/>
    </row>
    <row r="4" spans="1:36" ht="23.25" thickBot="1" x14ac:dyDescent="0.25">
      <c r="A4" s="192" t="s">
        <v>145</v>
      </c>
      <c r="B4" s="175"/>
      <c r="C4" s="175"/>
      <c r="D4" s="175"/>
      <c r="E4" s="173"/>
      <c r="F4" s="174"/>
      <c r="G4" s="173"/>
      <c r="H4" s="172"/>
      <c r="N4" s="98"/>
      <c r="O4" s="332"/>
      <c r="P4" s="170"/>
      <c r="Q4" s="170"/>
      <c r="R4" s="170"/>
      <c r="S4" s="246" t="str">
        <f>_xll.RData(S5:S42,T4:W4,,ReutersRtMode,,T5)</f>
        <v>Paused at 16:10:57</v>
      </c>
      <c r="T4" s="276" t="s">
        <v>191</v>
      </c>
      <c r="U4" s="276" t="s">
        <v>160</v>
      </c>
      <c r="V4" s="276" t="s">
        <v>175</v>
      </c>
      <c r="W4" s="276" t="s">
        <v>190</v>
      </c>
      <c r="X4" s="242" t="s">
        <v>189</v>
      </c>
      <c r="Y4" s="216"/>
      <c r="Z4" s="244" t="s">
        <v>187</v>
      </c>
      <c r="AA4" s="216"/>
      <c r="AB4" s="365" t="s">
        <v>185</v>
      </c>
      <c r="AC4" s="70" t="s">
        <v>184</v>
      </c>
      <c r="AD4" s="193"/>
      <c r="AE4" s="17"/>
      <c r="AF4" s="17"/>
      <c r="AG4" s="17"/>
      <c r="AH4" s="17"/>
      <c r="AI4" s="17"/>
      <c r="AJ4" s="275" t="s">
        <v>188</v>
      </c>
    </row>
    <row r="5" spans="1:36" x14ac:dyDescent="0.2">
      <c r="A5" s="98"/>
      <c r="B5" s="69" t="s">
        <v>80</v>
      </c>
      <c r="C5" s="69"/>
      <c r="D5" s="69"/>
      <c r="E5" s="68" t="str">
        <f>Currency&amp;"_010_Sw"&amp;$C$6&amp;$D$6&amp;".xml"</f>
        <v>EUR_010_SwAB3E.xml</v>
      </c>
      <c r="F5" s="67">
        <f ca="1">IF(Serialize,_xll.ohObjectSave(F6:F42,SerializationPath&amp;E5,FileOverwrite,Serialize),"---")</f>
        <v>37</v>
      </c>
      <c r="G5" s="51" t="str">
        <f ca="1">_xll.ohRangeRetrieveError(F5)</f>
        <v/>
      </c>
      <c r="H5" s="43"/>
      <c r="J5" s="184" t="s">
        <v>143</v>
      </c>
      <c r="K5" s="183" t="s">
        <v>142</v>
      </c>
      <c r="L5" s="182" t="s">
        <v>141</v>
      </c>
      <c r="N5" s="98"/>
      <c r="O5" s="227" t="s">
        <v>15</v>
      </c>
      <c r="P5" s="261" t="str">
        <f t="array" ref="P5:P42">VLOOKUP(Currency,Conventions,2)</f>
        <v>AB</v>
      </c>
      <c r="Q5" s="261" t="str">
        <f t="array" ref="Q5:Q42">VLOOKUP(Currency,Conventions,3)</f>
        <v>3E</v>
      </c>
      <c r="R5" s="261" t="str">
        <f t="shared" ref="R5:R42" si="0">Currency&amp;$P5&amp;$Q5&amp;$O5</f>
        <v>EURAB3E6M</v>
      </c>
      <c r="S5" s="261" t="str">
        <f t="array" ref="S5:S42">Instruments&amp;"="&amp;VLOOKUP(Contributor,ContributorTable,2,FALSE)</f>
        <v>EURAB3E6M=ICAP</v>
      </c>
      <c r="T5" s="262" t="s">
        <v>192</v>
      </c>
      <c r="U5" s="262" t="s">
        <v>192</v>
      </c>
      <c r="V5" s="262" t="s">
        <v>192</v>
      </c>
      <c r="W5" s="262" t="s">
        <v>192</v>
      </c>
      <c r="X5" s="225" t="e">
        <f>_xll.qlMidSafe($T5,$U5)</f>
        <v>#NUM!</v>
      </c>
      <c r="Y5" s="216"/>
      <c r="Z5" s="224" t="e">
        <v>#NUM!</v>
      </c>
      <c r="AA5" s="216"/>
      <c r="AB5" s="287" t="e">
        <f t="array" ref="AB5:AB42">QuoteLive</f>
        <v>#NUM!</v>
      </c>
      <c r="AC5" s="221" t="e">
        <f ca="1">_xll.qlSimpleQuoteSetValue(F5,AB5/100,Trigger)</f>
        <v>#NUM!</v>
      </c>
      <c r="AD5" s="193"/>
      <c r="AE5" s="17"/>
      <c r="AF5" s="336" t="s">
        <v>76</v>
      </c>
      <c r="AG5" s="64" t="s">
        <v>140</v>
      </c>
      <c r="AH5" s="63" t="s">
        <v>69</v>
      </c>
      <c r="AI5" s="17"/>
      <c r="AJ5" s="253" t="e">
        <f t="shared" ref="AJ5:AJ42" si="1">(U5-X5)/50</f>
        <v>#VALUE!</v>
      </c>
    </row>
    <row r="6" spans="1:36" x14ac:dyDescent="0.2">
      <c r="A6" s="98"/>
      <c r="B6" s="169" t="s">
        <v>9</v>
      </c>
      <c r="C6" s="54" t="str">
        <f t="array" ref="C6:C42">VLOOKUP(Currency,SwapMainSetConventions,2)</f>
        <v>AB</v>
      </c>
      <c r="D6" s="54" t="str">
        <f t="array" ref="D6:D42">VLOOKUP(Currency,SwapMainSetConventions,3)</f>
        <v>3E</v>
      </c>
      <c r="E6" s="52" t="str">
        <f t="shared" ref="E6:E42" si="2">Currency&amp;$C6&amp;$D6&amp;$B6&amp;QuoteSuffix</f>
        <v>EURAB3E1Y_Quote</v>
      </c>
      <c r="F6" s="52" t="str">
        <f>_xll.qlSimpleQuote(Currency&amp;$C6&amp;$D6&amp;$B6&amp;QuoteSuffix,,RateTickValue,Permanent,Trigger,ObjectOverwrite)</f>
        <v>EURAB3E1Y_Quote#0003</v>
      </c>
      <c r="G6" s="21" t="str">
        <f>_xll.ohRangeRetrieveError(F6)</f>
        <v/>
      </c>
      <c r="H6" s="43"/>
      <c r="J6" s="181" t="s">
        <v>76</v>
      </c>
      <c r="K6" s="61" t="s">
        <v>140</v>
      </c>
      <c r="L6" s="60" t="s">
        <v>69</v>
      </c>
      <c r="N6" s="98"/>
      <c r="O6" s="227" t="s">
        <v>9</v>
      </c>
      <c r="P6" s="261" t="str">
        <v>AB</v>
      </c>
      <c r="Q6" s="261" t="str">
        <v>3E</v>
      </c>
      <c r="R6" s="261" t="str">
        <f t="shared" si="0"/>
        <v>EURAB3E1Y</v>
      </c>
      <c r="S6" s="261" t="str">
        <v>EURAB3E1Y=ICAP</v>
      </c>
      <c r="T6" s="262">
        <v>0.27900000000000003</v>
      </c>
      <c r="U6" s="262">
        <v>0.32900000000000001</v>
      </c>
      <c r="V6" s="262">
        <v>0</v>
      </c>
      <c r="W6" s="262">
        <v>0</v>
      </c>
      <c r="X6" s="225">
        <f>_xll.qlMidSafe($T6,$U6)</f>
        <v>0.30400000000000005</v>
      </c>
      <c r="Y6" s="216"/>
      <c r="Z6" s="224">
        <v>0.31</v>
      </c>
      <c r="AA6" s="216"/>
      <c r="AB6" s="287">
        <v>0.30400000000000005</v>
      </c>
      <c r="AC6" s="221" t="e">
        <f>_xll.qlSimpleQuoteSetValue(F6,AB6/100,Trigger)</f>
        <v>#N/A</v>
      </c>
      <c r="AD6" s="193"/>
      <c r="AE6" s="17"/>
      <c r="AF6" s="181" t="s">
        <v>64</v>
      </c>
      <c r="AG6" s="61" t="s">
        <v>140</v>
      </c>
      <c r="AH6" s="60" t="s">
        <v>81</v>
      </c>
      <c r="AI6" s="17"/>
      <c r="AJ6" s="253">
        <f t="shared" si="1"/>
        <v>4.9999999999999936E-4</v>
      </c>
    </row>
    <row r="7" spans="1:36" x14ac:dyDescent="0.2">
      <c r="A7" s="98"/>
      <c r="B7" s="168" t="s">
        <v>79</v>
      </c>
      <c r="C7" s="54" t="str">
        <v>AB</v>
      </c>
      <c r="D7" s="54" t="str">
        <v>3E</v>
      </c>
      <c r="E7" s="52" t="str">
        <f t="shared" si="2"/>
        <v>EURAB3E15M_Quote</v>
      </c>
      <c r="F7" s="52" t="str">
        <f>_xll.qlSimpleQuote(Currency&amp;$C7&amp;$D7&amp;$B7&amp;QuoteSuffix,,RateTickValue,Permanent,Trigger,ObjectOverwrite)</f>
        <v>EURAB3E15M_Quote#0003</v>
      </c>
      <c r="G7" s="28" t="str">
        <f>_xll.ohRangeRetrieveError(F7)</f>
        <v/>
      </c>
      <c r="H7" s="43"/>
      <c r="J7" s="181" t="s">
        <v>64</v>
      </c>
      <c r="K7" s="61" t="s">
        <v>140</v>
      </c>
      <c r="L7" s="60" t="s">
        <v>81</v>
      </c>
      <c r="N7" s="98"/>
      <c r="O7" s="227" t="s">
        <v>79</v>
      </c>
      <c r="P7" s="261" t="str">
        <v>AB</v>
      </c>
      <c r="Q7" s="261" t="str">
        <v>3E</v>
      </c>
      <c r="R7" s="261" t="str">
        <f t="shared" si="0"/>
        <v>EURAB3E15M</v>
      </c>
      <c r="S7" s="261" t="str">
        <v>EURAB3E15M=ICAP</v>
      </c>
      <c r="T7" s="262">
        <v>0.28199999999999997</v>
      </c>
      <c r="U7" s="262">
        <v>0.33200000000000002</v>
      </c>
      <c r="V7" s="262">
        <v>0</v>
      </c>
      <c r="W7" s="262">
        <v>0</v>
      </c>
      <c r="X7" s="225">
        <f>_xll.qlMidSafe($T7,$U7)</f>
        <v>0.307</v>
      </c>
      <c r="Y7" s="216"/>
      <c r="Z7" s="224">
        <v>0.318</v>
      </c>
      <c r="AA7" s="216"/>
      <c r="AB7" s="287">
        <v>0.307</v>
      </c>
      <c r="AC7" s="221" t="e">
        <f>_xll.qlSimpleQuoteSetValue(F7,AB7/100,Trigger)</f>
        <v>#N/A</v>
      </c>
      <c r="AD7" s="193"/>
      <c r="AE7" s="17"/>
      <c r="AF7" s="181" t="s">
        <v>73</v>
      </c>
      <c r="AG7" s="61" t="s">
        <v>138</v>
      </c>
      <c r="AH7" s="60" t="s">
        <v>69</v>
      </c>
      <c r="AI7" s="17"/>
      <c r="AJ7" s="253">
        <f t="shared" si="1"/>
        <v>5.0000000000000044E-4</v>
      </c>
    </row>
    <row r="8" spans="1:36" x14ac:dyDescent="0.2">
      <c r="A8" s="98"/>
      <c r="B8" s="168" t="s">
        <v>78</v>
      </c>
      <c r="C8" s="54" t="str">
        <v>AB</v>
      </c>
      <c r="D8" s="54" t="str">
        <v>3E</v>
      </c>
      <c r="E8" s="52" t="str">
        <f t="shared" si="2"/>
        <v>EURAB3E18M_Quote</v>
      </c>
      <c r="F8" s="52" t="str">
        <f>_xll.qlSimpleQuote(Currency&amp;$C8&amp;$D8&amp;$B8&amp;QuoteSuffix,,RateTickValue,Permanent,Trigger,ObjectOverwrite)</f>
        <v>EURAB3E18M_Quote#0003</v>
      </c>
      <c r="G8" s="28" t="str">
        <f>_xll.ohRangeRetrieveError(F8)</f>
        <v/>
      </c>
      <c r="H8" s="43"/>
      <c r="J8" s="181" t="s">
        <v>73</v>
      </c>
      <c r="K8" s="61" t="s">
        <v>138</v>
      </c>
      <c r="L8" s="60" t="s">
        <v>69</v>
      </c>
      <c r="N8" s="98"/>
      <c r="O8" s="227" t="s">
        <v>78</v>
      </c>
      <c r="P8" s="261" t="str">
        <v>AB</v>
      </c>
      <c r="Q8" s="261" t="str">
        <v>3E</v>
      </c>
      <c r="R8" s="261" t="str">
        <f t="shared" si="0"/>
        <v>EURAB3E18M</v>
      </c>
      <c r="S8" s="261" t="str">
        <v>EURAB3E18M=ICAP</v>
      </c>
      <c r="T8" s="262">
        <v>0.29199999999999998</v>
      </c>
      <c r="U8" s="262">
        <v>0.34200000000000003</v>
      </c>
      <c r="V8" s="262">
        <v>0</v>
      </c>
      <c r="W8" s="262">
        <v>0</v>
      </c>
      <c r="X8" s="225">
        <f>_xll.qlMidSafe($T8,$U8)</f>
        <v>0.317</v>
      </c>
      <c r="Y8" s="216"/>
      <c r="Z8" s="224">
        <v>0.33099999999999996</v>
      </c>
      <c r="AA8" s="216"/>
      <c r="AB8" s="287">
        <v>0.317</v>
      </c>
      <c r="AC8" s="221" t="e">
        <f>_xll.qlSimpleQuoteSetValue(F8,AB8/100,Trigger)</f>
        <v>#N/A</v>
      </c>
      <c r="AD8" s="193"/>
      <c r="AE8" s="17"/>
      <c r="AF8" s="181" t="s">
        <v>214</v>
      </c>
      <c r="AG8" s="61" t="s">
        <v>213</v>
      </c>
      <c r="AH8" s="60" t="s">
        <v>212</v>
      </c>
      <c r="AI8" s="17"/>
      <c r="AJ8" s="253">
        <f t="shared" si="1"/>
        <v>5.0000000000000044E-4</v>
      </c>
    </row>
    <row r="9" spans="1:36" x14ac:dyDescent="0.2">
      <c r="A9" s="98"/>
      <c r="B9" s="168" t="s">
        <v>77</v>
      </c>
      <c r="C9" s="54" t="str">
        <v>AB</v>
      </c>
      <c r="D9" s="54" t="str">
        <v>3E</v>
      </c>
      <c r="E9" s="52" t="str">
        <f t="shared" si="2"/>
        <v>EURAB3E21M_Quote</v>
      </c>
      <c r="F9" s="52" t="str">
        <f>_xll.qlSimpleQuote(Currency&amp;$C9&amp;$D9&amp;$B9&amp;QuoteSuffix,,RateTickValue,Permanent,Trigger,ObjectOverwrite)</f>
        <v>EURAB3E21M_Quote#0003</v>
      </c>
      <c r="G9" s="28" t="str">
        <f>_xll.ohRangeRetrieveError(F9)</f>
        <v/>
      </c>
      <c r="H9" s="43"/>
      <c r="J9" s="181" t="s">
        <v>72</v>
      </c>
      <c r="K9" s="61" t="s">
        <v>139</v>
      </c>
      <c r="L9" s="60" t="s">
        <v>69</v>
      </c>
      <c r="N9" s="98"/>
      <c r="O9" s="227" t="s">
        <v>77</v>
      </c>
      <c r="P9" s="261" t="str">
        <v>AB</v>
      </c>
      <c r="Q9" s="261" t="str">
        <v>3E</v>
      </c>
      <c r="R9" s="261" t="str">
        <f t="shared" si="0"/>
        <v>EURAB3E21M</v>
      </c>
      <c r="S9" s="261" t="str">
        <v>EURAB3E21M=ICAP</v>
      </c>
      <c r="T9" s="262">
        <v>0.30499999999999999</v>
      </c>
      <c r="U9" s="262">
        <v>0.35499999999999998</v>
      </c>
      <c r="V9" s="262">
        <v>0</v>
      </c>
      <c r="W9" s="262">
        <v>0</v>
      </c>
      <c r="X9" s="225">
        <f>_xll.qlMidSafe($T9,$U9)</f>
        <v>0.32999999999999996</v>
      </c>
      <c r="Y9" s="216"/>
      <c r="Z9" s="224">
        <v>0.35</v>
      </c>
      <c r="AA9" s="216"/>
      <c r="AB9" s="287">
        <v>0.32999999999999996</v>
      </c>
      <c r="AC9" s="221" t="e">
        <f>_xll.qlSimpleQuoteSetValue(F9,AB9/100,Trigger)</f>
        <v>#N/A</v>
      </c>
      <c r="AD9" s="193"/>
      <c r="AE9" s="17"/>
      <c r="AF9" s="181" t="s">
        <v>72</v>
      </c>
      <c r="AG9" s="61" t="s">
        <v>139</v>
      </c>
      <c r="AH9" s="60" t="s">
        <v>69</v>
      </c>
      <c r="AI9" s="17"/>
      <c r="AJ9" s="253">
        <f t="shared" si="1"/>
        <v>5.0000000000000044E-4</v>
      </c>
    </row>
    <row r="10" spans="1:36" ht="13.5" thickBot="1" x14ac:dyDescent="0.25">
      <c r="A10" s="98"/>
      <c r="B10" s="168" t="s">
        <v>61</v>
      </c>
      <c r="C10" s="54" t="str">
        <v>AB</v>
      </c>
      <c r="D10" s="54" t="str">
        <v>3E</v>
      </c>
      <c r="E10" s="52" t="str">
        <f t="shared" si="2"/>
        <v>EURAB3E2Y_Quote</v>
      </c>
      <c r="F10" s="52" t="str">
        <f>_xll.qlSimpleQuote(Currency&amp;$C10&amp;$D10&amp;$B10&amp;QuoteSuffix,,RateTickValue,Permanent,Trigger,ObjectOverwrite)</f>
        <v>EURAB3E2Y_Quote#0003</v>
      </c>
      <c r="G10" s="28" t="str">
        <f>_xll.ohRangeRetrieveError(F10)</f>
        <v/>
      </c>
      <c r="H10" s="43"/>
      <c r="J10" s="180" t="s">
        <v>70</v>
      </c>
      <c r="K10" s="58" t="s">
        <v>138</v>
      </c>
      <c r="L10" s="57" t="s">
        <v>69</v>
      </c>
      <c r="N10" s="98"/>
      <c r="O10" s="227" t="s">
        <v>61</v>
      </c>
      <c r="P10" s="261" t="str">
        <v>AB</v>
      </c>
      <c r="Q10" s="261" t="str">
        <v>3E</v>
      </c>
      <c r="R10" s="261" t="str">
        <f t="shared" si="0"/>
        <v>EURAB3E2Y</v>
      </c>
      <c r="S10" s="261" t="str">
        <v>EURAB3E2Y=ICAP</v>
      </c>
      <c r="T10" s="262">
        <v>0.32200000000000001</v>
      </c>
      <c r="U10" s="262">
        <v>0.372</v>
      </c>
      <c r="V10" s="262">
        <v>0</v>
      </c>
      <c r="W10" s="262">
        <v>0</v>
      </c>
      <c r="X10" s="225">
        <f>_xll.qlMidSafe($T10,$U10)</f>
        <v>0.34699999999999998</v>
      </c>
      <c r="Y10" s="216"/>
      <c r="Z10" s="224">
        <v>0.373</v>
      </c>
      <c r="AA10" s="216"/>
      <c r="AB10" s="287">
        <v>0.34699999999999998</v>
      </c>
      <c r="AC10" s="221" t="e">
        <f>_xll.qlSimpleQuoteSetValue(F10,AB10/100,Trigger)</f>
        <v>#N/A</v>
      </c>
      <c r="AD10" s="193"/>
      <c r="AE10" s="17"/>
      <c r="AF10" s="180" t="s">
        <v>70</v>
      </c>
      <c r="AG10" s="58" t="s">
        <v>138</v>
      </c>
      <c r="AH10" s="57" t="s">
        <v>69</v>
      </c>
      <c r="AI10" s="17"/>
      <c r="AJ10" s="253">
        <f t="shared" si="1"/>
        <v>5.0000000000000044E-4</v>
      </c>
    </row>
    <row r="11" spans="1:36" x14ac:dyDescent="0.2">
      <c r="A11" s="98"/>
      <c r="B11" s="168" t="s">
        <v>60</v>
      </c>
      <c r="C11" s="54" t="str">
        <v>AB</v>
      </c>
      <c r="D11" s="54" t="str">
        <v>3E</v>
      </c>
      <c r="E11" s="52" t="str">
        <f t="shared" si="2"/>
        <v>EURAB3E3Y_Quote</v>
      </c>
      <c r="F11" s="52" t="str">
        <f>_xll.qlSimpleQuote(Currency&amp;$C11&amp;$D11&amp;$B11&amp;QuoteSuffix,,RateTickValue,Permanent,Trigger,ObjectOverwrite)</f>
        <v>EURAB3E3Y_Quote#0003</v>
      </c>
      <c r="G11" s="28" t="str">
        <f>_xll.ohRangeRetrieveError(F11)</f>
        <v/>
      </c>
      <c r="H11" s="43"/>
      <c r="N11" s="98"/>
      <c r="O11" s="227" t="s">
        <v>60</v>
      </c>
      <c r="P11" s="334" t="str">
        <v>AB</v>
      </c>
      <c r="Q11" s="334" t="str">
        <v>3E</v>
      </c>
      <c r="R11" s="261" t="str">
        <f t="shared" si="0"/>
        <v>EURAB3E3Y</v>
      </c>
      <c r="S11" s="261" t="str">
        <v>EURAB3E3Y=ICAP</v>
      </c>
      <c r="T11" s="262">
        <v>0.441</v>
      </c>
      <c r="U11" s="262">
        <v>0.49099999999999999</v>
      </c>
      <c r="V11" s="262">
        <v>0</v>
      </c>
      <c r="W11" s="262">
        <v>0</v>
      </c>
      <c r="X11" s="225">
        <f>_xll.qlMidSafe($T11,$U11)</f>
        <v>0.46599999999999997</v>
      </c>
      <c r="Y11" s="216"/>
      <c r="Z11" s="224">
        <v>0.51100000000000001</v>
      </c>
      <c r="AA11" s="216"/>
      <c r="AB11" s="287">
        <v>0.46599999999999997</v>
      </c>
      <c r="AC11" s="221" t="e">
        <f>_xll.qlSimpleQuoteSetValue(F11,AB11/100,Trigger)</f>
        <v>#N/A</v>
      </c>
      <c r="AD11" s="193"/>
      <c r="AE11" s="17"/>
      <c r="AF11" s="17"/>
      <c r="AG11" s="17"/>
      <c r="AH11" s="17"/>
      <c r="AI11" s="17"/>
      <c r="AJ11" s="253">
        <f t="shared" si="1"/>
        <v>5.0000000000000044E-4</v>
      </c>
    </row>
    <row r="12" spans="1:36" x14ac:dyDescent="0.2">
      <c r="A12" s="98"/>
      <c r="B12" s="168" t="s">
        <v>59</v>
      </c>
      <c r="C12" s="54" t="str">
        <v>AB</v>
      </c>
      <c r="D12" s="54" t="str">
        <v>3E</v>
      </c>
      <c r="E12" s="52" t="str">
        <f t="shared" si="2"/>
        <v>EURAB3E4Y_Quote</v>
      </c>
      <c r="F12" s="52" t="str">
        <f>_xll.qlSimpleQuote(Currency&amp;$C12&amp;$D12&amp;$B12&amp;QuoteSuffix,,RateTickValue,Permanent,Trigger,ObjectOverwrite)</f>
        <v>EURAB3E4Y_Quote#0003</v>
      </c>
      <c r="G12" s="28" t="str">
        <f>_xll.ohRangeRetrieveError(F12)</f>
        <v/>
      </c>
      <c r="H12" s="43"/>
      <c r="N12" s="98"/>
      <c r="O12" s="227" t="s">
        <v>59</v>
      </c>
      <c r="P12" s="334" t="str">
        <v>AB</v>
      </c>
      <c r="Q12" s="334" t="str">
        <v>3E</v>
      </c>
      <c r="R12" s="261" t="str">
        <f t="shared" si="0"/>
        <v>EURAB3E4Y</v>
      </c>
      <c r="S12" s="261" t="str">
        <v>EURAB3E4Y=ICAP</v>
      </c>
      <c r="T12" s="262">
        <v>0.61199999999999999</v>
      </c>
      <c r="U12" s="262">
        <v>0.66200000000000003</v>
      </c>
      <c r="V12" s="262">
        <v>0</v>
      </c>
      <c r="W12" s="262">
        <v>0</v>
      </c>
      <c r="X12" s="225">
        <f>_xll.qlMidSafe($T12,$U12)</f>
        <v>0.63700000000000001</v>
      </c>
      <c r="Y12" s="216"/>
      <c r="Z12" s="224">
        <v>0.69100000000000006</v>
      </c>
      <c r="AA12" s="216"/>
      <c r="AB12" s="287">
        <v>0.63700000000000001</v>
      </c>
      <c r="AC12" s="221" t="e">
        <f>_xll.qlSimpleQuoteSetValue(F12,AB12/100,Trigger)</f>
        <v>#N/A</v>
      </c>
      <c r="AD12" s="193"/>
      <c r="AE12" s="17"/>
      <c r="AF12" s="17"/>
      <c r="AG12" s="17"/>
      <c r="AH12" s="17"/>
      <c r="AI12" s="17"/>
      <c r="AJ12" s="253">
        <f t="shared" si="1"/>
        <v>5.0000000000000044E-4</v>
      </c>
    </row>
    <row r="13" spans="1:36" x14ac:dyDescent="0.2">
      <c r="A13" s="98"/>
      <c r="B13" s="168" t="s">
        <v>58</v>
      </c>
      <c r="C13" s="54" t="str">
        <v>AB</v>
      </c>
      <c r="D13" s="54" t="str">
        <v>3E</v>
      </c>
      <c r="E13" s="52" t="str">
        <f t="shared" si="2"/>
        <v>EURAB3E5Y_Quote</v>
      </c>
      <c r="F13" s="52" t="str">
        <f>_xll.qlSimpleQuote(Currency&amp;$C13&amp;$D13&amp;$B13&amp;QuoteSuffix,,RateTickValue,Permanent,Trigger,ObjectOverwrite)</f>
        <v>EURAB3E5Y_Quote#0003</v>
      </c>
      <c r="G13" s="28" t="str">
        <f>_xll.ohRangeRetrieveError(F13)</f>
        <v/>
      </c>
      <c r="H13" s="43"/>
      <c r="N13" s="98"/>
      <c r="O13" s="227" t="s">
        <v>58</v>
      </c>
      <c r="P13" s="334" t="str">
        <v>AB</v>
      </c>
      <c r="Q13" s="334" t="str">
        <v>3E</v>
      </c>
      <c r="R13" s="261" t="str">
        <f t="shared" si="0"/>
        <v>EURAB3E5Y</v>
      </c>
      <c r="S13" s="261" t="str">
        <v>EURAB3E5Y=ICAP</v>
      </c>
      <c r="T13" s="262">
        <v>0.79600000000000004</v>
      </c>
      <c r="U13" s="262">
        <v>0.84599999999999997</v>
      </c>
      <c r="V13" s="262">
        <v>0</v>
      </c>
      <c r="W13" s="262">
        <v>0</v>
      </c>
      <c r="X13" s="225">
        <f>_xll.qlMidSafe($T13,$U13)</f>
        <v>0.82099999999999995</v>
      </c>
      <c r="Y13" s="216"/>
      <c r="Z13" s="224">
        <v>0.88100000000000001</v>
      </c>
      <c r="AA13" s="216"/>
      <c r="AB13" s="287">
        <v>0.82099999999999995</v>
      </c>
      <c r="AC13" s="221" t="e">
        <f>_xll.qlSimpleQuoteSetValue(F13,AB13/100,Trigger)</f>
        <v>#N/A</v>
      </c>
      <c r="AD13" s="193"/>
      <c r="AE13" s="17"/>
      <c r="AF13" s="17"/>
      <c r="AG13" s="17"/>
      <c r="AH13" s="17"/>
      <c r="AI13" s="17"/>
      <c r="AJ13" s="253">
        <f t="shared" si="1"/>
        <v>5.0000000000000044E-4</v>
      </c>
    </row>
    <row r="14" spans="1:36" x14ac:dyDescent="0.2">
      <c r="A14" s="98"/>
      <c r="B14" s="168" t="s">
        <v>57</v>
      </c>
      <c r="C14" s="54" t="str">
        <v>AB</v>
      </c>
      <c r="D14" s="54" t="str">
        <v>3E</v>
      </c>
      <c r="E14" s="52" t="str">
        <f t="shared" si="2"/>
        <v>EURAB3E6Y_Quote</v>
      </c>
      <c r="F14" s="52" t="str">
        <f>_xll.qlSimpleQuote(Currency&amp;$C14&amp;$D14&amp;$B14&amp;QuoteSuffix,,RateTickValue,Permanent,Trigger,ObjectOverwrite)</f>
        <v>EURAB3E6Y_Quote#0003</v>
      </c>
      <c r="G14" s="28" t="str">
        <f>_xll.ohRangeRetrieveError(F14)</f>
        <v/>
      </c>
      <c r="H14" s="43"/>
      <c r="N14" s="98"/>
      <c r="O14" s="227" t="s">
        <v>57</v>
      </c>
      <c r="P14" s="334" t="str">
        <v>AB</v>
      </c>
      <c r="Q14" s="334" t="str">
        <v>3E</v>
      </c>
      <c r="R14" s="261" t="str">
        <f t="shared" si="0"/>
        <v>EURAB3E6Y</v>
      </c>
      <c r="S14" s="261" t="str">
        <v>EURAB3E6Y=ICAP</v>
      </c>
      <c r="T14" s="262">
        <v>0.98299999999999998</v>
      </c>
      <c r="U14" s="262">
        <v>1.0329999999999999</v>
      </c>
      <c r="V14" s="262">
        <v>0</v>
      </c>
      <c r="W14" s="262">
        <v>0</v>
      </c>
      <c r="X14" s="225">
        <f>_xll.qlMidSafe($T14,$U14)</f>
        <v>1.008</v>
      </c>
      <c r="Y14" s="216"/>
      <c r="Z14" s="224">
        <v>1.069</v>
      </c>
      <c r="AA14" s="216"/>
      <c r="AB14" s="287">
        <v>1.008</v>
      </c>
      <c r="AC14" s="221" t="e">
        <f>_xll.qlSimpleQuoteSetValue(F14,AB14/100,Trigger)</f>
        <v>#N/A</v>
      </c>
      <c r="AD14" s="193"/>
      <c r="AE14" s="17"/>
      <c r="AF14" s="17"/>
      <c r="AG14" s="17"/>
      <c r="AH14" s="17"/>
      <c r="AI14" s="17"/>
      <c r="AJ14" s="253">
        <f t="shared" si="1"/>
        <v>4.9999999999999828E-4</v>
      </c>
    </row>
    <row r="15" spans="1:36" x14ac:dyDescent="0.2">
      <c r="A15" s="98"/>
      <c r="B15" s="168" t="s">
        <v>56</v>
      </c>
      <c r="C15" s="54" t="str">
        <v>AB</v>
      </c>
      <c r="D15" s="54" t="str">
        <v>3E</v>
      </c>
      <c r="E15" s="52" t="str">
        <f t="shared" si="2"/>
        <v>EURAB3E7Y_Quote</v>
      </c>
      <c r="F15" s="52" t="str">
        <f>_xll.qlSimpleQuote(Currency&amp;$C15&amp;$D15&amp;$B15&amp;QuoteSuffix,,RateTickValue,Permanent,Trigger,ObjectOverwrite)</f>
        <v>EURAB3E7Y_Quote#0003</v>
      </c>
      <c r="G15" s="28" t="str">
        <f>_xll.ohRangeRetrieveError(F15)</f>
        <v/>
      </c>
      <c r="H15" s="43"/>
      <c r="N15" s="98"/>
      <c r="O15" s="227" t="s">
        <v>56</v>
      </c>
      <c r="P15" s="334" t="str">
        <v>AB</v>
      </c>
      <c r="Q15" s="334" t="str">
        <v>3E</v>
      </c>
      <c r="R15" s="261" t="str">
        <f t="shared" si="0"/>
        <v>EURAB3E7Y</v>
      </c>
      <c r="S15" s="261" t="str">
        <v>EURAB3E7Y=ICAP</v>
      </c>
      <c r="T15" s="262">
        <v>1.165</v>
      </c>
      <c r="U15" s="262">
        <v>1.2150000000000001</v>
      </c>
      <c r="V15" s="262">
        <v>0</v>
      </c>
      <c r="W15" s="262">
        <v>0</v>
      </c>
      <c r="X15" s="225">
        <f>_xll.qlMidSafe($T15,$U15)</f>
        <v>1.19</v>
      </c>
      <c r="Y15" s="216"/>
      <c r="Z15" s="224">
        <v>1.2509999999999999</v>
      </c>
      <c r="AA15" s="216"/>
      <c r="AB15" s="287">
        <v>1.19</v>
      </c>
      <c r="AC15" s="221" t="e">
        <f>_xll.qlSimpleQuoteSetValue(F15,AB15/100,Trigger)</f>
        <v>#N/A</v>
      </c>
      <c r="AD15" s="193"/>
      <c r="AE15" s="17"/>
      <c r="AF15" s="17"/>
      <c r="AG15" s="17"/>
      <c r="AH15" s="17"/>
      <c r="AI15" s="17"/>
      <c r="AJ15" s="253">
        <f t="shared" si="1"/>
        <v>5.0000000000000261E-4</v>
      </c>
    </row>
    <row r="16" spans="1:36" x14ac:dyDescent="0.2">
      <c r="A16" s="98"/>
      <c r="B16" s="168" t="s">
        <v>55</v>
      </c>
      <c r="C16" s="54" t="str">
        <v>AB</v>
      </c>
      <c r="D16" s="54" t="str">
        <v>3E</v>
      </c>
      <c r="E16" s="52" t="str">
        <f t="shared" si="2"/>
        <v>EURAB3E8Y_Quote</v>
      </c>
      <c r="F16" s="52" t="str">
        <f>_xll.qlSimpleQuote(Currency&amp;$C16&amp;$D16&amp;$B16&amp;QuoteSuffix,,RateTickValue,Permanent,Trigger,ObjectOverwrite)</f>
        <v>EURAB3E8Y_Quote#0003</v>
      </c>
      <c r="G16" s="28" t="str">
        <f>_xll.ohRangeRetrieveError(F16)</f>
        <v/>
      </c>
      <c r="H16" s="43"/>
      <c r="N16" s="98"/>
      <c r="O16" s="227" t="s">
        <v>55</v>
      </c>
      <c r="P16" s="334" t="str">
        <v>AB</v>
      </c>
      <c r="Q16" s="334" t="str">
        <v>3E</v>
      </c>
      <c r="R16" s="261" t="str">
        <f t="shared" si="0"/>
        <v>EURAB3E8Y</v>
      </c>
      <c r="S16" s="261" t="str">
        <v>EURAB3E8Y=ICAP</v>
      </c>
      <c r="T16" s="262">
        <v>1.337</v>
      </c>
      <c r="U16" s="262">
        <v>1.387</v>
      </c>
      <c r="V16" s="262">
        <v>0</v>
      </c>
      <c r="W16" s="262">
        <v>0</v>
      </c>
      <c r="X16" s="225">
        <f>_xll.qlMidSafe($T16,$U16)</f>
        <v>1.3620000000000001</v>
      </c>
      <c r="Y16" s="216"/>
      <c r="Z16" s="224">
        <v>1.419</v>
      </c>
      <c r="AA16" s="216"/>
      <c r="AB16" s="287">
        <v>1.3620000000000001</v>
      </c>
      <c r="AC16" s="221" t="e">
        <f>_xll.qlSimpleQuoteSetValue(F16,AB16/100,Trigger)</f>
        <v>#N/A</v>
      </c>
      <c r="AD16" s="193"/>
      <c r="AE16" s="17"/>
      <c r="AF16" s="17"/>
      <c r="AG16" s="17"/>
      <c r="AH16" s="17"/>
      <c r="AI16" s="17"/>
      <c r="AJ16" s="253">
        <f t="shared" si="1"/>
        <v>4.9999999999999828E-4</v>
      </c>
    </row>
    <row r="17" spans="1:36" x14ac:dyDescent="0.2">
      <c r="A17" s="98"/>
      <c r="B17" s="168" t="s">
        <v>54</v>
      </c>
      <c r="C17" s="54" t="str">
        <v>AB</v>
      </c>
      <c r="D17" s="54" t="str">
        <v>3E</v>
      </c>
      <c r="E17" s="52" t="str">
        <f t="shared" si="2"/>
        <v>EURAB3E9Y_Quote</v>
      </c>
      <c r="F17" s="52" t="str">
        <f>_xll.qlSimpleQuote(Currency&amp;$C17&amp;$D17&amp;$B17&amp;QuoteSuffix,,RateTickValue,Permanent,Trigger,ObjectOverwrite)</f>
        <v>EURAB3E9Y_Quote#0003</v>
      </c>
      <c r="G17" s="28" t="str">
        <f>_xll.ohRangeRetrieveError(F17)</f>
        <v/>
      </c>
      <c r="H17" s="43"/>
      <c r="N17" s="98"/>
      <c r="O17" s="227" t="s">
        <v>54</v>
      </c>
      <c r="P17" s="334" t="str">
        <v>AB</v>
      </c>
      <c r="Q17" s="334" t="str">
        <v>3E</v>
      </c>
      <c r="R17" s="261" t="str">
        <f t="shared" si="0"/>
        <v>EURAB3E9Y</v>
      </c>
      <c r="S17" s="261" t="str">
        <v>EURAB3E9Y=ICAP</v>
      </c>
      <c r="T17" s="262">
        <v>1.494</v>
      </c>
      <c r="U17" s="262">
        <v>1.544</v>
      </c>
      <c r="V17" s="262">
        <v>0</v>
      </c>
      <c r="W17" s="262">
        <v>0</v>
      </c>
      <c r="X17" s="225">
        <f>_xll.qlMidSafe($T17,$U17)</f>
        <v>1.5190000000000001</v>
      </c>
      <c r="Y17" s="216"/>
      <c r="Z17" s="224">
        <v>1.5739999999999998</v>
      </c>
      <c r="AA17" s="216"/>
      <c r="AB17" s="287">
        <v>1.5190000000000001</v>
      </c>
      <c r="AC17" s="221" t="e">
        <f>_xll.qlSimpleQuoteSetValue(F17,AB17/100,Trigger)</f>
        <v>#N/A</v>
      </c>
      <c r="AD17" s="193"/>
      <c r="AE17" s="17"/>
      <c r="AF17" s="17"/>
      <c r="AG17" s="17"/>
      <c r="AH17" s="17"/>
      <c r="AI17" s="17"/>
      <c r="AJ17" s="253">
        <f t="shared" si="1"/>
        <v>4.9999999999999828E-4</v>
      </c>
    </row>
    <row r="18" spans="1:36" x14ac:dyDescent="0.2">
      <c r="A18" s="98"/>
      <c r="B18" s="168" t="s">
        <v>53</v>
      </c>
      <c r="C18" s="54" t="str">
        <v>AB</v>
      </c>
      <c r="D18" s="54" t="str">
        <v>3E</v>
      </c>
      <c r="E18" s="52" t="str">
        <f t="shared" si="2"/>
        <v>EURAB3E10Y_Quote</v>
      </c>
      <c r="F18" s="52" t="str">
        <f>_xll.qlSimpleQuote(Currency&amp;$C18&amp;$D18&amp;$B18&amp;QuoteSuffix,,RateTickValue,Permanent,Trigger,ObjectOverwrite)</f>
        <v>EURAB3E10Y_Quote#0003</v>
      </c>
      <c r="G18" s="28" t="str">
        <f>_xll.ohRangeRetrieveError(F18)</f>
        <v/>
      </c>
      <c r="H18" s="43"/>
      <c r="N18" s="98"/>
      <c r="O18" s="227" t="s">
        <v>53</v>
      </c>
      <c r="P18" s="334" t="str">
        <v>AB</v>
      </c>
      <c r="Q18" s="334" t="str">
        <v>3E</v>
      </c>
      <c r="R18" s="261" t="str">
        <f t="shared" si="0"/>
        <v>EURAB3E10Y</v>
      </c>
      <c r="S18" s="261" t="str">
        <v>EURAB3E10Y=ICAP</v>
      </c>
      <c r="T18" s="262">
        <v>1.635</v>
      </c>
      <c r="U18" s="262">
        <v>1.6850000000000001</v>
      </c>
      <c r="V18" s="262">
        <v>0</v>
      </c>
      <c r="W18" s="262">
        <v>0</v>
      </c>
      <c r="X18" s="225">
        <f>_xll.qlMidSafe($T18,$U18)</f>
        <v>1.6600000000000001</v>
      </c>
      <c r="Y18" s="216"/>
      <c r="Z18" s="224">
        <v>1.714</v>
      </c>
      <c r="AA18" s="216"/>
      <c r="AB18" s="287">
        <v>1.6600000000000001</v>
      </c>
      <c r="AC18" s="221" t="e">
        <f>_xll.qlSimpleQuoteSetValue(F18,AB18/100,Trigger)</f>
        <v>#N/A</v>
      </c>
      <c r="AD18" s="193"/>
      <c r="AE18" s="17"/>
      <c r="AF18" s="17"/>
      <c r="AG18" s="17"/>
      <c r="AH18" s="17"/>
      <c r="AI18" s="17"/>
      <c r="AJ18" s="253">
        <f t="shared" si="1"/>
        <v>4.9999999999999828E-4</v>
      </c>
    </row>
    <row r="19" spans="1:36" x14ac:dyDescent="0.2">
      <c r="A19" s="98"/>
      <c r="B19" s="168" t="s">
        <v>52</v>
      </c>
      <c r="C19" s="54" t="str">
        <v>AB</v>
      </c>
      <c r="D19" s="54" t="str">
        <v>3E</v>
      </c>
      <c r="E19" s="52" t="str">
        <f t="shared" si="2"/>
        <v>EURAB3E11Y_Quote</v>
      </c>
      <c r="F19" s="52" t="str">
        <f>_xll.qlSimpleQuote(Currency&amp;$C19&amp;$D19&amp;$B19&amp;QuoteSuffix,,RateTickValue,Permanent,Trigger,ObjectOverwrite)</f>
        <v>EURAB3E11Y_Quote#0003</v>
      </c>
      <c r="G19" s="28" t="str">
        <f>_xll.ohRangeRetrieveError(F19)</f>
        <v/>
      </c>
      <c r="H19" s="43"/>
      <c r="N19" s="98"/>
      <c r="O19" s="227" t="s">
        <v>52</v>
      </c>
      <c r="P19" s="334" t="str">
        <v>AB</v>
      </c>
      <c r="Q19" s="334" t="str">
        <v>3E</v>
      </c>
      <c r="R19" s="261" t="str">
        <f t="shared" si="0"/>
        <v>EURAB3E11Y</v>
      </c>
      <c r="S19" s="261" t="str">
        <v>EURAB3E11Y=ICAP</v>
      </c>
      <c r="T19" s="262">
        <v>1.762</v>
      </c>
      <c r="U19" s="262">
        <v>1.8120000000000001</v>
      </c>
      <c r="V19" s="262">
        <v>0</v>
      </c>
      <c r="W19" s="262">
        <v>0</v>
      </c>
      <c r="X19" s="225">
        <f>_xll.qlMidSafe($T19,$U19)</f>
        <v>1.7869999999999999</v>
      </c>
      <c r="Y19" s="216"/>
      <c r="Z19" s="224">
        <v>1.8380000000000001</v>
      </c>
      <c r="AA19" s="216"/>
      <c r="AB19" s="287">
        <v>1.7869999999999999</v>
      </c>
      <c r="AC19" s="221" t="e">
        <f>_xll.qlSimpleQuoteSetValue(F19,AB19/100,Trigger)</f>
        <v>#N/A</v>
      </c>
      <c r="AD19" s="193"/>
      <c r="AE19" s="17"/>
      <c r="AF19" s="17"/>
      <c r="AG19" s="17"/>
      <c r="AH19" s="17"/>
      <c r="AI19" s="17"/>
      <c r="AJ19" s="253">
        <f t="shared" si="1"/>
        <v>5.0000000000000261E-4</v>
      </c>
    </row>
    <row r="20" spans="1:36" x14ac:dyDescent="0.2">
      <c r="A20" s="98"/>
      <c r="B20" s="168" t="s">
        <v>51</v>
      </c>
      <c r="C20" s="54" t="str">
        <v>AB</v>
      </c>
      <c r="D20" s="54" t="str">
        <v>3E</v>
      </c>
      <c r="E20" s="52" t="str">
        <f t="shared" si="2"/>
        <v>EURAB3E12Y_Quote</v>
      </c>
      <c r="F20" s="52" t="str">
        <f>_xll.qlSimpleQuote(Currency&amp;$C20&amp;$D20&amp;$B20&amp;QuoteSuffix,,RateTickValue,Permanent,Trigger,ObjectOverwrite)</f>
        <v>EURAB3E12Y_Quote#0003</v>
      </c>
      <c r="G20" s="28" t="str">
        <f>_xll.ohRangeRetrieveError(F20)</f>
        <v/>
      </c>
      <c r="H20" s="43"/>
      <c r="N20" s="98"/>
      <c r="O20" s="227" t="s">
        <v>51</v>
      </c>
      <c r="P20" s="334" t="str">
        <v>AB</v>
      </c>
      <c r="Q20" s="334" t="str">
        <v>3E</v>
      </c>
      <c r="R20" s="261" t="str">
        <f t="shared" si="0"/>
        <v>EURAB3E12Y</v>
      </c>
      <c r="S20" s="261" t="str">
        <v>EURAB3E12Y=ICAP</v>
      </c>
      <c r="T20" s="262">
        <v>1.8720000000000001</v>
      </c>
      <c r="U20" s="262">
        <v>1.9219999999999999</v>
      </c>
      <c r="V20" s="262">
        <v>0</v>
      </c>
      <c r="W20" s="262">
        <v>0</v>
      </c>
      <c r="X20" s="225">
        <f>_xll.qlMidSafe($T20,$U20)</f>
        <v>1.897</v>
      </c>
      <c r="Y20" s="216"/>
      <c r="Z20" s="224">
        <v>1.9460000000000002</v>
      </c>
      <c r="AA20" s="216"/>
      <c r="AB20" s="287">
        <v>1.897</v>
      </c>
      <c r="AC20" s="221" t="e">
        <f>_xll.qlSimpleQuoteSetValue(F20,AB20/100,Trigger)</f>
        <v>#N/A</v>
      </c>
      <c r="AD20" s="193"/>
      <c r="AE20" s="17"/>
      <c r="AF20" s="17"/>
      <c r="AG20" s="17"/>
      <c r="AH20" s="17"/>
      <c r="AI20" s="17"/>
      <c r="AJ20" s="253">
        <f t="shared" si="1"/>
        <v>4.9999999999999828E-4</v>
      </c>
    </row>
    <row r="21" spans="1:36" x14ac:dyDescent="0.2">
      <c r="A21" s="98"/>
      <c r="B21" s="168" t="s">
        <v>50</v>
      </c>
      <c r="C21" s="54" t="str">
        <v>AB</v>
      </c>
      <c r="D21" s="54" t="str">
        <v>3E</v>
      </c>
      <c r="E21" s="52" t="str">
        <f t="shared" si="2"/>
        <v>EURAB3E13Y_Quote</v>
      </c>
      <c r="F21" s="52" t="str">
        <f>_xll.qlSimpleQuote(Currency&amp;$C21&amp;$D21&amp;$B21&amp;QuoteSuffix,,RateTickValue,Permanent,Trigger,ObjectOverwrite)</f>
        <v>EURAB3E13Y_Quote#0003</v>
      </c>
      <c r="G21" s="28" t="str">
        <f>_xll.ohRangeRetrieveError(F21)</f>
        <v/>
      </c>
      <c r="H21" s="43"/>
      <c r="N21" s="98"/>
      <c r="O21" s="227" t="s">
        <v>50</v>
      </c>
      <c r="P21" s="334" t="str">
        <v>AB</v>
      </c>
      <c r="Q21" s="334" t="str">
        <v>3E</v>
      </c>
      <c r="R21" s="261" t="str">
        <f t="shared" si="0"/>
        <v>EURAB3E13Y</v>
      </c>
      <c r="S21" s="261" t="str">
        <v>EURAB3E13Y=ICAP</v>
      </c>
      <c r="T21" s="262" t="s">
        <v>192</v>
      </c>
      <c r="U21" s="262" t="s">
        <v>192</v>
      </c>
      <c r="V21" s="262" t="s">
        <v>192</v>
      </c>
      <c r="W21" s="262" t="s">
        <v>192</v>
      </c>
      <c r="X21" s="225" t="e">
        <f>_xll.qlMidSafe($T21,$U21)</f>
        <v>#NUM!</v>
      </c>
      <c r="Y21" s="216"/>
      <c r="Z21" s="224" t="e">
        <v>#NUM!</v>
      </c>
      <c r="AA21" s="216"/>
      <c r="AB21" s="287" t="e">
        <v>#NUM!</v>
      </c>
      <c r="AC21" s="221" t="e">
        <f>_xll.qlSimpleQuoteSetValue(F21,AB21/100,Trigger)</f>
        <v>#NUM!</v>
      </c>
      <c r="AD21" s="193"/>
      <c r="AE21" s="17"/>
      <c r="AF21" s="17"/>
      <c r="AG21" s="17"/>
      <c r="AH21" s="17"/>
      <c r="AI21" s="17"/>
      <c r="AJ21" s="253" t="e">
        <f t="shared" si="1"/>
        <v>#VALUE!</v>
      </c>
    </row>
    <row r="22" spans="1:36" x14ac:dyDescent="0.2">
      <c r="A22" s="98"/>
      <c r="B22" s="168" t="s">
        <v>49</v>
      </c>
      <c r="C22" s="54" t="str">
        <v>AB</v>
      </c>
      <c r="D22" s="54" t="str">
        <v>3E</v>
      </c>
      <c r="E22" s="52" t="str">
        <f t="shared" si="2"/>
        <v>EURAB3E14Y_Quote</v>
      </c>
      <c r="F22" s="52" t="str">
        <f>_xll.qlSimpleQuote(Currency&amp;$C22&amp;$D22&amp;$B22&amp;QuoteSuffix,,RateTickValue,Permanent,Trigger,ObjectOverwrite)</f>
        <v>EURAB3E14Y_Quote#0003</v>
      </c>
      <c r="G22" s="28" t="str">
        <f>_xll.ohRangeRetrieveError(F22)</f>
        <v/>
      </c>
      <c r="H22" s="43"/>
      <c r="N22" s="98"/>
      <c r="O22" s="227" t="s">
        <v>49</v>
      </c>
      <c r="P22" s="334" t="str">
        <v>AB</v>
      </c>
      <c r="Q22" s="334" t="str">
        <v>3E</v>
      </c>
      <c r="R22" s="261" t="str">
        <f t="shared" si="0"/>
        <v>EURAB3E14Y</v>
      </c>
      <c r="S22" s="261" t="str">
        <v>EURAB3E14Y=ICAP</v>
      </c>
      <c r="T22" s="262" t="s">
        <v>192</v>
      </c>
      <c r="U22" s="262" t="s">
        <v>192</v>
      </c>
      <c r="V22" s="262" t="s">
        <v>192</v>
      </c>
      <c r="W22" s="262" t="s">
        <v>192</v>
      </c>
      <c r="X22" s="225" t="e">
        <f>_xll.qlMidSafe($T22,$U22)</f>
        <v>#NUM!</v>
      </c>
      <c r="Y22" s="216"/>
      <c r="Z22" s="224" t="e">
        <v>#NUM!</v>
      </c>
      <c r="AA22" s="216"/>
      <c r="AB22" s="287" t="e">
        <v>#NUM!</v>
      </c>
      <c r="AC22" s="221" t="e">
        <f>_xll.qlSimpleQuoteSetValue(F22,AB22/100,Trigger)</f>
        <v>#NUM!</v>
      </c>
      <c r="AD22" s="193"/>
      <c r="AE22" s="17"/>
      <c r="AF22" s="17"/>
      <c r="AG22" s="17"/>
      <c r="AH22" s="17"/>
      <c r="AI22" s="17"/>
      <c r="AJ22" s="253" t="e">
        <f t="shared" si="1"/>
        <v>#VALUE!</v>
      </c>
    </row>
    <row r="23" spans="1:36" x14ac:dyDescent="0.2">
      <c r="A23" s="98"/>
      <c r="B23" s="168" t="s">
        <v>48</v>
      </c>
      <c r="C23" s="54" t="str">
        <v>AB</v>
      </c>
      <c r="D23" s="54" t="str">
        <v>3E</v>
      </c>
      <c r="E23" s="52" t="str">
        <f t="shared" si="2"/>
        <v>EURAB3E15Y_Quote</v>
      </c>
      <c r="F23" s="52" t="str">
        <f>_xll.qlSimpleQuote(Currency&amp;$C23&amp;$D23&amp;$B23&amp;QuoteSuffix,,RateTickValue,Permanent,Trigger,ObjectOverwrite)</f>
        <v>EURAB3E15Y_Quote#0003</v>
      </c>
      <c r="G23" s="28" t="str">
        <f>_xll.ohRangeRetrieveError(F23)</f>
        <v/>
      </c>
      <c r="H23" s="43"/>
      <c r="N23" s="98"/>
      <c r="O23" s="227" t="s">
        <v>48</v>
      </c>
      <c r="P23" s="334" t="str">
        <v>AB</v>
      </c>
      <c r="Q23" s="334" t="str">
        <v>3E</v>
      </c>
      <c r="R23" s="261" t="str">
        <f t="shared" si="0"/>
        <v>EURAB3E15Y</v>
      </c>
      <c r="S23" s="261" t="str">
        <v>EURAB3E15Y=ICAP</v>
      </c>
      <c r="T23" s="262">
        <v>2.1179999999999999</v>
      </c>
      <c r="U23" s="262">
        <v>2.1680000000000001</v>
      </c>
      <c r="V23" s="262">
        <v>0</v>
      </c>
      <c r="W23" s="262">
        <v>0</v>
      </c>
      <c r="X23" s="225">
        <f>_xll.qlMidSafe($T23,$U23)</f>
        <v>2.1429999999999998</v>
      </c>
      <c r="Y23" s="216"/>
      <c r="Z23" s="224">
        <v>2.1870000000000003</v>
      </c>
      <c r="AA23" s="216"/>
      <c r="AB23" s="287">
        <v>2.1429999999999998</v>
      </c>
      <c r="AC23" s="221" t="e">
        <f>_xll.qlSimpleQuoteSetValue(F23,AB23/100,Trigger)</f>
        <v>#N/A</v>
      </c>
      <c r="AD23" s="193"/>
      <c r="AE23" s="17"/>
      <c r="AF23" s="17"/>
      <c r="AG23" s="17"/>
      <c r="AH23" s="17"/>
      <c r="AI23" s="17"/>
      <c r="AJ23" s="253">
        <f t="shared" si="1"/>
        <v>5.0000000000000706E-4</v>
      </c>
    </row>
    <row r="24" spans="1:36" x14ac:dyDescent="0.2">
      <c r="A24" s="98"/>
      <c r="B24" s="168" t="s">
        <v>47</v>
      </c>
      <c r="C24" s="54" t="str">
        <v>AB</v>
      </c>
      <c r="D24" s="54" t="str">
        <v>3E</v>
      </c>
      <c r="E24" s="52" t="str">
        <f t="shared" si="2"/>
        <v>EURAB3E16Y_Quote</v>
      </c>
      <c r="F24" s="52" t="str">
        <f>_xll.qlSimpleQuote(Currency&amp;$C24&amp;$D24&amp;$B24&amp;QuoteSuffix,,RateTickValue,Permanent,Trigger,ObjectOverwrite)</f>
        <v>EURAB3E16Y_Quote#0003</v>
      </c>
      <c r="G24" s="28" t="str">
        <f>_xll.ohRangeRetrieveError(F24)</f>
        <v/>
      </c>
      <c r="H24" s="43"/>
      <c r="N24" s="98"/>
      <c r="O24" s="227" t="s">
        <v>47</v>
      </c>
      <c r="P24" s="334" t="str">
        <v>AB</v>
      </c>
      <c r="Q24" s="334" t="str">
        <v>3E</v>
      </c>
      <c r="R24" s="261" t="str">
        <f t="shared" si="0"/>
        <v>EURAB3E16Y</v>
      </c>
      <c r="S24" s="261" t="str">
        <v>EURAB3E16Y=ICAP</v>
      </c>
      <c r="T24" s="262" t="s">
        <v>192</v>
      </c>
      <c r="U24" s="262" t="s">
        <v>192</v>
      </c>
      <c r="V24" s="262" t="s">
        <v>192</v>
      </c>
      <c r="W24" s="262" t="s">
        <v>192</v>
      </c>
      <c r="X24" s="225" t="e">
        <f>_xll.qlMidSafe($T24,$U24)</f>
        <v>#NUM!</v>
      </c>
      <c r="Y24" s="216"/>
      <c r="Z24" s="224" t="e">
        <v>#NUM!</v>
      </c>
      <c r="AA24" s="216"/>
      <c r="AB24" s="287" t="e">
        <v>#NUM!</v>
      </c>
      <c r="AC24" s="221" t="e">
        <f>_xll.qlSimpleQuoteSetValue(F24,AB24/100,Trigger)</f>
        <v>#NUM!</v>
      </c>
      <c r="AD24" s="193"/>
      <c r="AE24" s="17"/>
      <c r="AF24" s="17"/>
      <c r="AG24" s="17"/>
      <c r="AH24" s="17"/>
      <c r="AI24" s="17"/>
      <c r="AJ24" s="253" t="e">
        <f t="shared" si="1"/>
        <v>#VALUE!</v>
      </c>
    </row>
    <row r="25" spans="1:36" x14ac:dyDescent="0.2">
      <c r="A25" s="98"/>
      <c r="B25" s="168" t="s">
        <v>46</v>
      </c>
      <c r="C25" s="54" t="str">
        <v>AB</v>
      </c>
      <c r="D25" s="54" t="str">
        <v>3E</v>
      </c>
      <c r="E25" s="52" t="str">
        <f t="shared" si="2"/>
        <v>EURAB3E17Y_Quote</v>
      </c>
      <c r="F25" s="52" t="str">
        <f>_xll.qlSimpleQuote(Currency&amp;$C25&amp;$D25&amp;$B25&amp;QuoteSuffix,,RateTickValue,Permanent,Trigger,ObjectOverwrite)</f>
        <v>EURAB3E17Y_Quote#0003</v>
      </c>
      <c r="G25" s="28" t="str">
        <f>_xll.ohRangeRetrieveError(F25)</f>
        <v/>
      </c>
      <c r="H25" s="43"/>
      <c r="N25" s="98"/>
      <c r="O25" s="227" t="s">
        <v>46</v>
      </c>
      <c r="P25" s="334" t="str">
        <v>AB</v>
      </c>
      <c r="Q25" s="334" t="str">
        <v>3E</v>
      </c>
      <c r="R25" s="261" t="str">
        <f t="shared" si="0"/>
        <v>EURAB3E17Y</v>
      </c>
      <c r="S25" s="261" t="str">
        <v>EURAB3E17Y=ICAP</v>
      </c>
      <c r="T25" s="262" t="s">
        <v>192</v>
      </c>
      <c r="U25" s="262" t="s">
        <v>192</v>
      </c>
      <c r="V25" s="262" t="s">
        <v>192</v>
      </c>
      <c r="W25" s="262" t="s">
        <v>192</v>
      </c>
      <c r="X25" s="225" t="e">
        <f>_xll.qlMidSafe($T25,$U25)</f>
        <v>#NUM!</v>
      </c>
      <c r="Y25" s="216"/>
      <c r="Z25" s="224" t="e">
        <v>#NUM!</v>
      </c>
      <c r="AA25" s="216"/>
      <c r="AB25" s="287" t="e">
        <v>#NUM!</v>
      </c>
      <c r="AC25" s="221" t="e">
        <f>_xll.qlSimpleQuoteSetValue(F25,AB25/100,Trigger)</f>
        <v>#NUM!</v>
      </c>
      <c r="AD25" s="193"/>
      <c r="AE25" s="17"/>
      <c r="AF25" s="17"/>
      <c r="AG25" s="17"/>
      <c r="AH25" s="17"/>
      <c r="AI25" s="17"/>
      <c r="AJ25" s="253" t="e">
        <f t="shared" si="1"/>
        <v>#VALUE!</v>
      </c>
    </row>
    <row r="26" spans="1:36" x14ac:dyDescent="0.2">
      <c r="A26" s="98"/>
      <c r="B26" s="168" t="s">
        <v>45</v>
      </c>
      <c r="C26" s="54" t="str">
        <v>AB</v>
      </c>
      <c r="D26" s="54" t="str">
        <v>3E</v>
      </c>
      <c r="E26" s="52" t="str">
        <f t="shared" si="2"/>
        <v>EURAB3E18Y_Quote</v>
      </c>
      <c r="F26" s="52" t="str">
        <f>_xll.qlSimpleQuote(Currency&amp;$C26&amp;$D26&amp;$B26&amp;QuoteSuffix,,RateTickValue,Permanent,Trigger,ObjectOverwrite)</f>
        <v>EURAB3E18Y_Quote#0003</v>
      </c>
      <c r="G26" s="28" t="str">
        <f>_xll.ohRangeRetrieveError(F26)</f>
        <v/>
      </c>
      <c r="H26" s="43"/>
      <c r="N26" s="98"/>
      <c r="O26" s="227" t="s">
        <v>45</v>
      </c>
      <c r="P26" s="334" t="str">
        <v>AB</v>
      </c>
      <c r="Q26" s="334" t="str">
        <v>3E</v>
      </c>
      <c r="R26" s="261" t="str">
        <f t="shared" si="0"/>
        <v>EURAB3E18Y</v>
      </c>
      <c r="S26" s="261" t="str">
        <v>EURAB3E18Y=ICAP</v>
      </c>
      <c r="T26" s="262" t="s">
        <v>192</v>
      </c>
      <c r="U26" s="262" t="s">
        <v>192</v>
      </c>
      <c r="V26" s="262" t="s">
        <v>192</v>
      </c>
      <c r="W26" s="262" t="s">
        <v>192</v>
      </c>
      <c r="X26" s="225" t="e">
        <f>_xll.qlMidSafe($T26,$U26)</f>
        <v>#NUM!</v>
      </c>
      <c r="Y26" s="216"/>
      <c r="Z26" s="224" t="e">
        <v>#NUM!</v>
      </c>
      <c r="AA26" s="216"/>
      <c r="AB26" s="287" t="e">
        <v>#NUM!</v>
      </c>
      <c r="AC26" s="221" t="e">
        <f>_xll.qlSimpleQuoteSetValue(F26,AB26/100,Trigger)</f>
        <v>#NUM!</v>
      </c>
      <c r="AD26" s="193"/>
      <c r="AE26" s="17"/>
      <c r="AF26" s="17"/>
      <c r="AG26" s="17"/>
      <c r="AH26" s="17"/>
      <c r="AI26" s="17"/>
      <c r="AJ26" s="253" t="e">
        <f t="shared" si="1"/>
        <v>#VALUE!</v>
      </c>
    </row>
    <row r="27" spans="1:36" x14ac:dyDescent="0.2">
      <c r="A27" s="98"/>
      <c r="B27" s="168" t="s">
        <v>44</v>
      </c>
      <c r="C27" s="54" t="str">
        <v>AB</v>
      </c>
      <c r="D27" s="54" t="str">
        <v>3E</v>
      </c>
      <c r="E27" s="52" t="str">
        <f t="shared" si="2"/>
        <v>EURAB3E19Y_Quote</v>
      </c>
      <c r="F27" s="52" t="str">
        <f>_xll.qlSimpleQuote(Currency&amp;$C27&amp;$D27&amp;$B27&amp;QuoteSuffix,,RateTickValue,Permanent,Trigger,ObjectOverwrite)</f>
        <v>EURAB3E19Y_Quote#0003</v>
      </c>
      <c r="G27" s="28" t="str">
        <f>_xll.ohRangeRetrieveError(F27)</f>
        <v/>
      </c>
      <c r="H27" s="43"/>
      <c r="N27" s="98"/>
      <c r="O27" s="227" t="s">
        <v>44</v>
      </c>
      <c r="P27" s="334" t="str">
        <v>AB</v>
      </c>
      <c r="Q27" s="334" t="str">
        <v>3E</v>
      </c>
      <c r="R27" s="261" t="str">
        <f t="shared" si="0"/>
        <v>EURAB3E19Y</v>
      </c>
      <c r="S27" s="261" t="str">
        <v>EURAB3E19Y=ICAP</v>
      </c>
      <c r="T27" s="262" t="s">
        <v>192</v>
      </c>
      <c r="U27" s="262" t="s">
        <v>192</v>
      </c>
      <c r="V27" s="262" t="s">
        <v>192</v>
      </c>
      <c r="W27" s="262" t="s">
        <v>192</v>
      </c>
      <c r="X27" s="225" t="e">
        <f>_xll.qlMidSafe($T27,$U27)</f>
        <v>#NUM!</v>
      </c>
      <c r="Y27" s="216"/>
      <c r="Z27" s="224" t="e">
        <v>#NUM!</v>
      </c>
      <c r="AA27" s="216"/>
      <c r="AB27" s="287" t="e">
        <v>#NUM!</v>
      </c>
      <c r="AC27" s="221" t="e">
        <f>_xll.qlSimpleQuoteSetValue(F27,AB27/100,Trigger)</f>
        <v>#NUM!</v>
      </c>
      <c r="AD27" s="193"/>
      <c r="AE27" s="17"/>
      <c r="AF27" s="17"/>
      <c r="AG27" s="17"/>
      <c r="AH27" s="17"/>
      <c r="AI27" s="17"/>
      <c r="AJ27" s="253" t="e">
        <f t="shared" si="1"/>
        <v>#VALUE!</v>
      </c>
    </row>
    <row r="28" spans="1:36" x14ac:dyDescent="0.2">
      <c r="A28" s="98"/>
      <c r="B28" s="168" t="s">
        <v>43</v>
      </c>
      <c r="C28" s="54" t="str">
        <v>AB</v>
      </c>
      <c r="D28" s="54" t="str">
        <v>3E</v>
      </c>
      <c r="E28" s="52" t="str">
        <f t="shared" si="2"/>
        <v>EURAB3E20Y_Quote</v>
      </c>
      <c r="F28" s="52" t="str">
        <f>_xll.qlSimpleQuote(Currency&amp;$C28&amp;$D28&amp;$B28&amp;QuoteSuffix,,RateTickValue,Permanent,Trigger,ObjectOverwrite)</f>
        <v>EURAB3E20Y_Quote#0003</v>
      </c>
      <c r="G28" s="28" t="str">
        <f>_xll.ohRangeRetrieveError(F28)</f>
        <v/>
      </c>
      <c r="H28" s="43"/>
      <c r="N28" s="98"/>
      <c r="O28" s="227" t="s">
        <v>43</v>
      </c>
      <c r="P28" s="334" t="str">
        <v>AB</v>
      </c>
      <c r="Q28" s="334" t="str">
        <v>3E</v>
      </c>
      <c r="R28" s="261" t="str">
        <f t="shared" si="0"/>
        <v>EURAB3E20Y</v>
      </c>
      <c r="S28" s="261" t="str">
        <v>EURAB3E20Y=ICAP</v>
      </c>
      <c r="T28" s="262">
        <v>2.3079999999999998</v>
      </c>
      <c r="U28" s="262">
        <v>2.3580000000000001</v>
      </c>
      <c r="V28" s="262">
        <v>0</v>
      </c>
      <c r="W28" s="262">
        <v>0</v>
      </c>
      <c r="X28" s="225">
        <f>_xll.qlMidSafe($T28,$U28)</f>
        <v>2.3330000000000002</v>
      </c>
      <c r="Y28" s="216"/>
      <c r="Z28" s="224">
        <v>2.3679999999999999</v>
      </c>
      <c r="AA28" s="216"/>
      <c r="AB28" s="287">
        <v>2.3330000000000002</v>
      </c>
      <c r="AC28" s="221" t="e">
        <f>_xll.qlSimpleQuoteSetValue(F28,AB28/100,Trigger)</f>
        <v>#N/A</v>
      </c>
      <c r="AD28" s="193"/>
      <c r="AE28" s="17"/>
      <c r="AF28" s="17"/>
      <c r="AG28" s="17"/>
      <c r="AH28" s="17"/>
      <c r="AI28" s="17"/>
      <c r="AJ28" s="253">
        <f t="shared" si="1"/>
        <v>4.9999999999999828E-4</v>
      </c>
    </row>
    <row r="29" spans="1:36" x14ac:dyDescent="0.2">
      <c r="A29" s="98"/>
      <c r="B29" s="168" t="s">
        <v>42</v>
      </c>
      <c r="C29" s="54" t="str">
        <v>AB</v>
      </c>
      <c r="D29" s="54" t="str">
        <v>3E</v>
      </c>
      <c r="E29" s="52" t="str">
        <f t="shared" si="2"/>
        <v>EURAB3E21Y_Quote</v>
      </c>
      <c r="F29" s="52" t="str">
        <f>_xll.qlSimpleQuote(Currency&amp;$C29&amp;$D29&amp;$B29&amp;QuoteSuffix,,RateTickValue,Permanent,Trigger,ObjectOverwrite)</f>
        <v>EURAB3E21Y_Quote#0003</v>
      </c>
      <c r="G29" s="28" t="str">
        <f>_xll.ohRangeRetrieveError(F29)</f>
        <v/>
      </c>
      <c r="H29" s="43"/>
      <c r="N29" s="98"/>
      <c r="O29" s="227" t="s">
        <v>42</v>
      </c>
      <c r="P29" s="335" t="str">
        <v>AB</v>
      </c>
      <c r="Q29" s="335" t="str">
        <v>3E</v>
      </c>
      <c r="R29" s="261" t="str">
        <f t="shared" si="0"/>
        <v>EURAB3E21Y</v>
      </c>
      <c r="S29" s="261" t="str">
        <v>EURAB3E21Y=ICAP</v>
      </c>
      <c r="T29" s="262" t="s">
        <v>192</v>
      </c>
      <c r="U29" s="262" t="s">
        <v>192</v>
      </c>
      <c r="V29" s="262" t="s">
        <v>192</v>
      </c>
      <c r="W29" s="262" t="s">
        <v>192</v>
      </c>
      <c r="X29" s="225" t="e">
        <f>_xll.qlMidSafe($T29,$U29)</f>
        <v>#NUM!</v>
      </c>
      <c r="Y29" s="216"/>
      <c r="Z29" s="224" t="e">
        <v>#NUM!</v>
      </c>
      <c r="AA29" s="216"/>
      <c r="AB29" s="287" t="e">
        <v>#NUM!</v>
      </c>
      <c r="AC29" s="221" t="e">
        <f>_xll.qlSimpleQuoteSetValue(F29,AB29/100,Trigger)</f>
        <v>#NUM!</v>
      </c>
      <c r="AD29" s="193"/>
      <c r="AE29" s="17"/>
      <c r="AF29" s="17"/>
      <c r="AG29" s="17"/>
      <c r="AH29" s="17"/>
      <c r="AI29" s="17"/>
      <c r="AJ29" s="253" t="e">
        <f t="shared" si="1"/>
        <v>#VALUE!</v>
      </c>
    </row>
    <row r="30" spans="1:36" x14ac:dyDescent="0.2">
      <c r="A30" s="98"/>
      <c r="B30" s="168" t="s">
        <v>41</v>
      </c>
      <c r="C30" s="54" t="str">
        <v>AB</v>
      </c>
      <c r="D30" s="54" t="str">
        <v>3E</v>
      </c>
      <c r="E30" s="52" t="str">
        <f t="shared" si="2"/>
        <v>EURAB3E22Y_Quote</v>
      </c>
      <c r="F30" s="52" t="str">
        <f>_xll.qlSimpleQuote(Currency&amp;$C30&amp;$D30&amp;$B30&amp;QuoteSuffix,,RateTickValue,Permanent,Trigger,ObjectOverwrite)</f>
        <v>EURAB3E22Y_Quote#0003</v>
      </c>
      <c r="G30" s="28" t="str">
        <f>_xll.ohRangeRetrieveError(F30)</f>
        <v/>
      </c>
      <c r="H30" s="43"/>
      <c r="N30" s="98"/>
      <c r="O30" s="227" t="s">
        <v>41</v>
      </c>
      <c r="P30" s="334" t="str">
        <v>AB</v>
      </c>
      <c r="Q30" s="334" t="str">
        <v>3E</v>
      </c>
      <c r="R30" s="261" t="str">
        <f t="shared" si="0"/>
        <v>EURAB3E22Y</v>
      </c>
      <c r="S30" s="261" t="str">
        <v>EURAB3E22Y=ICAP</v>
      </c>
      <c r="T30" s="262" t="s">
        <v>192</v>
      </c>
      <c r="U30" s="262" t="s">
        <v>192</v>
      </c>
      <c r="V30" s="262" t="s">
        <v>192</v>
      </c>
      <c r="W30" s="262" t="s">
        <v>192</v>
      </c>
      <c r="X30" s="225" t="e">
        <f>_xll.qlMidSafe($T30,$U30)</f>
        <v>#NUM!</v>
      </c>
      <c r="Y30" s="216"/>
      <c r="Z30" s="224" t="e">
        <v>#NUM!</v>
      </c>
      <c r="AA30" s="216"/>
      <c r="AB30" s="287" t="e">
        <v>#NUM!</v>
      </c>
      <c r="AC30" s="221" t="e">
        <f>_xll.qlSimpleQuoteSetValue(F30,AB30/100,Trigger)</f>
        <v>#NUM!</v>
      </c>
      <c r="AD30" s="193"/>
      <c r="AE30" s="17"/>
      <c r="AF30" s="17"/>
      <c r="AG30" s="17"/>
      <c r="AH30" s="17"/>
      <c r="AI30" s="17"/>
      <c r="AJ30" s="253" t="e">
        <f t="shared" si="1"/>
        <v>#VALUE!</v>
      </c>
    </row>
    <row r="31" spans="1:36" x14ac:dyDescent="0.2">
      <c r="A31" s="98"/>
      <c r="B31" s="168" t="s">
        <v>40</v>
      </c>
      <c r="C31" s="54" t="str">
        <v>AB</v>
      </c>
      <c r="D31" s="54" t="str">
        <v>3E</v>
      </c>
      <c r="E31" s="52" t="str">
        <f t="shared" si="2"/>
        <v>EURAB3E23Y_Quote</v>
      </c>
      <c r="F31" s="52" t="str">
        <f>_xll.qlSimpleQuote(Currency&amp;$C31&amp;$D31&amp;$B31&amp;QuoteSuffix,,RateTickValue,Permanent,Trigger,ObjectOverwrite)</f>
        <v>EURAB3E23Y_Quote#0003</v>
      </c>
      <c r="G31" s="28" t="str">
        <f>_xll.ohRangeRetrieveError(F31)</f>
        <v/>
      </c>
      <c r="H31" s="43"/>
      <c r="N31" s="98"/>
      <c r="O31" s="227" t="s">
        <v>40</v>
      </c>
      <c r="P31" s="334" t="str">
        <v>AB</v>
      </c>
      <c r="Q31" s="334" t="str">
        <v>3E</v>
      </c>
      <c r="R31" s="261" t="str">
        <f t="shared" si="0"/>
        <v>EURAB3E23Y</v>
      </c>
      <c r="S31" s="261" t="str">
        <v>EURAB3E23Y=ICAP</v>
      </c>
      <c r="T31" s="262" t="s">
        <v>192</v>
      </c>
      <c r="U31" s="262" t="s">
        <v>192</v>
      </c>
      <c r="V31" s="262" t="s">
        <v>192</v>
      </c>
      <c r="W31" s="262" t="s">
        <v>192</v>
      </c>
      <c r="X31" s="225" t="e">
        <f>_xll.qlMidSafe($T31,$U31)</f>
        <v>#NUM!</v>
      </c>
      <c r="Y31" s="216"/>
      <c r="Z31" s="224" t="e">
        <v>#NUM!</v>
      </c>
      <c r="AA31" s="216"/>
      <c r="AB31" s="287" t="e">
        <v>#NUM!</v>
      </c>
      <c r="AC31" s="221" t="e">
        <f>_xll.qlSimpleQuoteSetValue(F31,AB31/100,Trigger)</f>
        <v>#NUM!</v>
      </c>
      <c r="AD31" s="193"/>
      <c r="AE31" s="17"/>
      <c r="AF31" s="17"/>
      <c r="AG31" s="17"/>
      <c r="AH31" s="17"/>
      <c r="AI31" s="17"/>
      <c r="AJ31" s="253" t="e">
        <f t="shared" si="1"/>
        <v>#VALUE!</v>
      </c>
    </row>
    <row r="32" spans="1:36" x14ac:dyDescent="0.2">
      <c r="A32" s="98"/>
      <c r="B32" s="168" t="s">
        <v>39</v>
      </c>
      <c r="C32" s="54" t="str">
        <v>AB</v>
      </c>
      <c r="D32" s="54" t="str">
        <v>3E</v>
      </c>
      <c r="E32" s="52" t="str">
        <f t="shared" si="2"/>
        <v>EURAB3E24Y_Quote</v>
      </c>
      <c r="F32" s="52" t="str">
        <f>_xll.qlSimpleQuote(Currency&amp;$C32&amp;$D32&amp;$B32&amp;QuoteSuffix,,RateTickValue,Permanent,Trigger,ObjectOverwrite)</f>
        <v>EURAB3E24Y_Quote#0003</v>
      </c>
      <c r="G32" s="28" t="str">
        <f>_xll.ohRangeRetrieveError(F32)</f>
        <v/>
      </c>
      <c r="H32" s="43"/>
      <c r="N32" s="98"/>
      <c r="O32" s="227" t="s">
        <v>39</v>
      </c>
      <c r="P32" s="334" t="str">
        <v>AB</v>
      </c>
      <c r="Q32" s="334" t="str">
        <v>3E</v>
      </c>
      <c r="R32" s="261" t="str">
        <f t="shared" si="0"/>
        <v>EURAB3E24Y</v>
      </c>
      <c r="S32" s="261" t="str">
        <v>EURAB3E24Y=ICAP</v>
      </c>
      <c r="T32" s="262" t="s">
        <v>192</v>
      </c>
      <c r="U32" s="262" t="s">
        <v>192</v>
      </c>
      <c r="V32" s="262" t="s">
        <v>192</v>
      </c>
      <c r="W32" s="262" t="s">
        <v>192</v>
      </c>
      <c r="X32" s="225" t="e">
        <f>_xll.qlMidSafe($T32,$U32)</f>
        <v>#NUM!</v>
      </c>
      <c r="Y32" s="216"/>
      <c r="Z32" s="224" t="e">
        <v>#NUM!</v>
      </c>
      <c r="AA32" s="216"/>
      <c r="AB32" s="287" t="e">
        <v>#NUM!</v>
      </c>
      <c r="AC32" s="221" t="e">
        <f>_xll.qlSimpleQuoteSetValue(F32,AB32/100,Trigger)</f>
        <v>#NUM!</v>
      </c>
      <c r="AD32" s="193"/>
      <c r="AE32" s="17"/>
      <c r="AF32" s="17"/>
      <c r="AG32" s="17"/>
      <c r="AH32" s="17"/>
      <c r="AI32" s="17"/>
      <c r="AJ32" s="253" t="e">
        <f t="shared" si="1"/>
        <v>#VALUE!</v>
      </c>
    </row>
    <row r="33" spans="1:36" x14ac:dyDescent="0.2">
      <c r="A33" s="98"/>
      <c r="B33" s="168" t="s">
        <v>38</v>
      </c>
      <c r="C33" s="54" t="str">
        <v>AB</v>
      </c>
      <c r="D33" s="54" t="str">
        <v>3E</v>
      </c>
      <c r="E33" s="52" t="str">
        <f t="shared" si="2"/>
        <v>EURAB3E25Y_Quote</v>
      </c>
      <c r="F33" s="52" t="str">
        <f>_xll.qlSimpleQuote(Currency&amp;$C33&amp;$D33&amp;$B33&amp;QuoteSuffix,,RateTickValue,Permanent,Trigger,ObjectOverwrite)</f>
        <v>EURAB3E25Y_Quote#0003</v>
      </c>
      <c r="G33" s="28" t="str">
        <f>_xll.ohRangeRetrieveError(F33)</f>
        <v/>
      </c>
      <c r="H33" s="43"/>
      <c r="N33" s="98"/>
      <c r="O33" s="227" t="s">
        <v>38</v>
      </c>
      <c r="P33" s="334" t="str">
        <v>AB</v>
      </c>
      <c r="Q33" s="334" t="str">
        <v>3E</v>
      </c>
      <c r="R33" s="261" t="str">
        <f t="shared" si="0"/>
        <v>EURAB3E25Y</v>
      </c>
      <c r="S33" s="261" t="str">
        <v>EURAB3E25Y=ICAP</v>
      </c>
      <c r="T33" s="262">
        <v>2.3719999999999999</v>
      </c>
      <c r="U33" s="262">
        <v>2.4220000000000002</v>
      </c>
      <c r="V33" s="262">
        <v>0</v>
      </c>
      <c r="W33" s="262">
        <v>0</v>
      </c>
      <c r="X33" s="225">
        <f>_xll.qlMidSafe($T33,$U33)</f>
        <v>2.3970000000000002</v>
      </c>
      <c r="Y33" s="216"/>
      <c r="Z33" s="224">
        <v>2.4279999999999999</v>
      </c>
      <c r="AA33" s="216"/>
      <c r="AB33" s="287">
        <v>2.3970000000000002</v>
      </c>
      <c r="AC33" s="221" t="e">
        <f>_xll.qlSimpleQuoteSetValue(F33,AB33/100,Trigger)</f>
        <v>#N/A</v>
      </c>
      <c r="AD33" s="193"/>
      <c r="AE33" s="17"/>
      <c r="AF33" s="17"/>
      <c r="AG33" s="17"/>
      <c r="AH33" s="17"/>
      <c r="AI33" s="17"/>
      <c r="AJ33" s="253">
        <f t="shared" si="1"/>
        <v>4.9999999999999828E-4</v>
      </c>
    </row>
    <row r="34" spans="1:36" x14ac:dyDescent="0.2">
      <c r="A34" s="98"/>
      <c r="B34" s="168" t="s">
        <v>37</v>
      </c>
      <c r="C34" s="54" t="str">
        <v>AB</v>
      </c>
      <c r="D34" s="54" t="str">
        <v>3E</v>
      </c>
      <c r="E34" s="52" t="str">
        <f t="shared" si="2"/>
        <v>EURAB3E26Y_Quote</v>
      </c>
      <c r="F34" s="52" t="str">
        <f>_xll.qlSimpleQuote(Currency&amp;$C34&amp;$D34&amp;$B34&amp;QuoteSuffix,,RateTickValue,Permanent,Trigger,ObjectOverwrite)</f>
        <v>EURAB3E26Y_Quote#0003</v>
      </c>
      <c r="G34" s="28" t="str">
        <f>_xll.ohRangeRetrieveError(F34)</f>
        <v/>
      </c>
      <c r="H34" s="43"/>
      <c r="N34" s="98"/>
      <c r="O34" s="227" t="s">
        <v>37</v>
      </c>
      <c r="P34" s="334" t="str">
        <v>AB</v>
      </c>
      <c r="Q34" s="334" t="str">
        <v>3E</v>
      </c>
      <c r="R34" s="261" t="str">
        <f t="shared" si="0"/>
        <v>EURAB3E26Y</v>
      </c>
      <c r="S34" s="261" t="str">
        <v>EURAB3E26Y=ICAP</v>
      </c>
      <c r="T34" s="262" t="s">
        <v>192</v>
      </c>
      <c r="U34" s="262" t="s">
        <v>192</v>
      </c>
      <c r="V34" s="262" t="s">
        <v>192</v>
      </c>
      <c r="W34" s="262" t="s">
        <v>192</v>
      </c>
      <c r="X34" s="225" t="e">
        <f>_xll.qlMidSafe($T34,$U34)</f>
        <v>#NUM!</v>
      </c>
      <c r="Y34" s="216"/>
      <c r="Z34" s="224" t="e">
        <v>#NUM!</v>
      </c>
      <c r="AA34" s="216"/>
      <c r="AB34" s="287" t="e">
        <v>#NUM!</v>
      </c>
      <c r="AC34" s="221" t="e">
        <f>_xll.qlSimpleQuoteSetValue(F34,AB34/100,Trigger)</f>
        <v>#NUM!</v>
      </c>
      <c r="AD34" s="193"/>
      <c r="AE34" s="17"/>
      <c r="AF34" s="17"/>
      <c r="AG34" s="17"/>
      <c r="AH34" s="17"/>
      <c r="AI34" s="17"/>
      <c r="AJ34" s="253" t="e">
        <f t="shared" si="1"/>
        <v>#VALUE!</v>
      </c>
    </row>
    <row r="35" spans="1:36" x14ac:dyDescent="0.2">
      <c r="A35" s="98"/>
      <c r="B35" s="168" t="s">
        <v>36</v>
      </c>
      <c r="C35" s="54" t="str">
        <v>AB</v>
      </c>
      <c r="D35" s="54" t="str">
        <v>3E</v>
      </c>
      <c r="E35" s="52" t="str">
        <f t="shared" si="2"/>
        <v>EURAB3E27Y_Quote</v>
      </c>
      <c r="F35" s="52" t="str">
        <f>_xll.qlSimpleQuote(Currency&amp;$C35&amp;$D35&amp;$B35&amp;QuoteSuffix,,RateTickValue,Permanent,Trigger,ObjectOverwrite)</f>
        <v>EURAB3E27Y_Quote#0003</v>
      </c>
      <c r="G35" s="28" t="str">
        <f>_xll.ohRangeRetrieveError(F35)</f>
        <v/>
      </c>
      <c r="H35" s="43"/>
      <c r="N35" s="98"/>
      <c r="O35" s="227" t="s">
        <v>36</v>
      </c>
      <c r="P35" s="334" t="str">
        <v>AB</v>
      </c>
      <c r="Q35" s="334" t="str">
        <v>3E</v>
      </c>
      <c r="R35" s="261" t="str">
        <f t="shared" si="0"/>
        <v>EURAB3E27Y</v>
      </c>
      <c r="S35" s="261" t="str">
        <v>EURAB3E27Y=ICAP</v>
      </c>
      <c r="T35" s="262" t="s">
        <v>192</v>
      </c>
      <c r="U35" s="262" t="s">
        <v>192</v>
      </c>
      <c r="V35" s="262" t="s">
        <v>192</v>
      </c>
      <c r="W35" s="262" t="s">
        <v>192</v>
      </c>
      <c r="X35" s="225" t="e">
        <f>_xll.qlMidSafe($T35,$U35)</f>
        <v>#NUM!</v>
      </c>
      <c r="Y35" s="216"/>
      <c r="Z35" s="224" t="e">
        <v>#NUM!</v>
      </c>
      <c r="AA35" s="216"/>
      <c r="AB35" s="287" t="e">
        <v>#NUM!</v>
      </c>
      <c r="AC35" s="221" t="e">
        <f>_xll.qlSimpleQuoteSetValue(F35,AB35/100,Trigger)</f>
        <v>#NUM!</v>
      </c>
      <c r="AD35" s="193"/>
      <c r="AE35" s="17"/>
      <c r="AF35" s="17"/>
      <c r="AG35" s="17"/>
      <c r="AH35" s="17"/>
      <c r="AI35" s="17"/>
      <c r="AJ35" s="253" t="e">
        <f t="shared" si="1"/>
        <v>#VALUE!</v>
      </c>
    </row>
    <row r="36" spans="1:36" x14ac:dyDescent="0.2">
      <c r="A36" s="98"/>
      <c r="B36" s="168" t="s">
        <v>35</v>
      </c>
      <c r="C36" s="54" t="str">
        <v>AB</v>
      </c>
      <c r="D36" s="54" t="str">
        <v>3E</v>
      </c>
      <c r="E36" s="52" t="str">
        <f t="shared" si="2"/>
        <v>EURAB3E28Y_Quote</v>
      </c>
      <c r="F36" s="52" t="str">
        <f>_xll.qlSimpleQuote(Currency&amp;$C36&amp;$D36&amp;$B36&amp;QuoteSuffix,,RateTickValue,Permanent,Trigger,ObjectOverwrite)</f>
        <v>EURAB3E28Y_Quote#0003</v>
      </c>
      <c r="G36" s="28" t="str">
        <f>_xll.ohRangeRetrieveError(F36)</f>
        <v/>
      </c>
      <c r="H36" s="43"/>
      <c r="N36" s="98"/>
      <c r="O36" s="227" t="s">
        <v>35</v>
      </c>
      <c r="P36" s="334" t="str">
        <v>AB</v>
      </c>
      <c r="Q36" s="334" t="str">
        <v>3E</v>
      </c>
      <c r="R36" s="261" t="str">
        <f t="shared" si="0"/>
        <v>EURAB3E28Y</v>
      </c>
      <c r="S36" s="261" t="str">
        <v>EURAB3E28Y=ICAP</v>
      </c>
      <c r="T36" s="262" t="s">
        <v>192</v>
      </c>
      <c r="U36" s="262" t="s">
        <v>192</v>
      </c>
      <c r="V36" s="262" t="s">
        <v>192</v>
      </c>
      <c r="W36" s="262" t="s">
        <v>192</v>
      </c>
      <c r="X36" s="225" t="e">
        <f>_xll.qlMidSafe($T36,$U36)</f>
        <v>#NUM!</v>
      </c>
      <c r="Y36" s="216"/>
      <c r="Z36" s="224" t="e">
        <v>#NUM!</v>
      </c>
      <c r="AA36" s="216"/>
      <c r="AB36" s="287" t="e">
        <v>#NUM!</v>
      </c>
      <c r="AC36" s="221" t="e">
        <f>_xll.qlSimpleQuoteSetValue(F36,AB36/100,Trigger)</f>
        <v>#NUM!</v>
      </c>
      <c r="AD36" s="193"/>
      <c r="AE36" s="17"/>
      <c r="AF36" s="17"/>
      <c r="AG36" s="17"/>
      <c r="AH36" s="17"/>
      <c r="AI36" s="17"/>
      <c r="AJ36" s="253" t="e">
        <f t="shared" si="1"/>
        <v>#VALUE!</v>
      </c>
    </row>
    <row r="37" spans="1:36" x14ac:dyDescent="0.2">
      <c r="A37" s="98"/>
      <c r="B37" s="168" t="s">
        <v>34</v>
      </c>
      <c r="C37" s="54" t="str">
        <v>AB</v>
      </c>
      <c r="D37" s="54" t="str">
        <v>3E</v>
      </c>
      <c r="E37" s="52" t="str">
        <f t="shared" si="2"/>
        <v>EURAB3E29Y_Quote</v>
      </c>
      <c r="F37" s="52" t="str">
        <f>_xll.qlSimpleQuote(Currency&amp;$C37&amp;$D37&amp;$B37&amp;QuoteSuffix,,RateTickValue,Permanent,Trigger,ObjectOverwrite)</f>
        <v>EURAB3E29Y_Quote#0003</v>
      </c>
      <c r="G37" s="28" t="str">
        <f>_xll.ohRangeRetrieveError(F37)</f>
        <v/>
      </c>
      <c r="H37" s="43"/>
      <c r="N37" s="98"/>
      <c r="O37" s="227" t="s">
        <v>34</v>
      </c>
      <c r="P37" s="334" t="str">
        <v>AB</v>
      </c>
      <c r="Q37" s="334" t="str">
        <v>3E</v>
      </c>
      <c r="R37" s="261" t="str">
        <f t="shared" si="0"/>
        <v>EURAB3E29Y</v>
      </c>
      <c r="S37" s="261" t="str">
        <v>EURAB3E29Y=ICAP</v>
      </c>
      <c r="T37" s="262" t="s">
        <v>192</v>
      </c>
      <c r="U37" s="262" t="s">
        <v>192</v>
      </c>
      <c r="V37" s="262" t="s">
        <v>192</v>
      </c>
      <c r="W37" s="262" t="s">
        <v>192</v>
      </c>
      <c r="X37" s="225" t="e">
        <f>_xll.qlMidSafe($T37,$U37)</f>
        <v>#NUM!</v>
      </c>
      <c r="Y37" s="216"/>
      <c r="Z37" s="224" t="e">
        <v>#NUM!</v>
      </c>
      <c r="AA37" s="216"/>
      <c r="AB37" s="287" t="e">
        <v>#NUM!</v>
      </c>
      <c r="AC37" s="221" t="e">
        <f>_xll.qlSimpleQuoteSetValue(F37,AB37/100,Trigger)</f>
        <v>#NUM!</v>
      </c>
      <c r="AD37" s="193"/>
      <c r="AE37" s="17"/>
      <c r="AF37" s="17"/>
      <c r="AG37" s="17"/>
      <c r="AH37" s="17"/>
      <c r="AI37" s="17"/>
      <c r="AJ37" s="253" t="e">
        <f t="shared" si="1"/>
        <v>#VALUE!</v>
      </c>
    </row>
    <row r="38" spans="1:36" x14ac:dyDescent="0.2">
      <c r="A38" s="98"/>
      <c r="B38" s="168" t="s">
        <v>33</v>
      </c>
      <c r="C38" s="54" t="str">
        <v>AB</v>
      </c>
      <c r="D38" s="54" t="str">
        <v>3E</v>
      </c>
      <c r="E38" s="52" t="str">
        <f t="shared" si="2"/>
        <v>EURAB3E30Y_Quote</v>
      </c>
      <c r="F38" s="52" t="str">
        <f>_xll.qlSimpleQuote(Currency&amp;$C38&amp;$D38&amp;$B38&amp;QuoteSuffix,,RateTickValue,Permanent,Trigger,ObjectOverwrite)</f>
        <v>EURAB3E30Y_Quote#0003</v>
      </c>
      <c r="G38" s="28" t="str">
        <f>_xll.ohRangeRetrieveError(F38)</f>
        <v/>
      </c>
      <c r="H38" s="43"/>
      <c r="N38" s="98"/>
      <c r="O38" s="227" t="s">
        <v>33</v>
      </c>
      <c r="P38" s="334" t="str">
        <v>AB</v>
      </c>
      <c r="Q38" s="334" t="str">
        <v>3E</v>
      </c>
      <c r="R38" s="261" t="str">
        <f t="shared" si="0"/>
        <v>EURAB3E30Y</v>
      </c>
      <c r="S38" s="261" t="str">
        <v>EURAB3E30Y=ICAP</v>
      </c>
      <c r="T38" s="262">
        <v>2.391</v>
      </c>
      <c r="U38" s="262">
        <v>2.4409999999999998</v>
      </c>
      <c r="V38" s="262">
        <v>0</v>
      </c>
      <c r="W38" s="262">
        <v>0</v>
      </c>
      <c r="X38" s="225">
        <f>_xll.qlMidSafe($T38,$U38)</f>
        <v>2.4159999999999999</v>
      </c>
      <c r="Y38" s="216"/>
      <c r="Z38" s="224">
        <v>2.4409999999999998</v>
      </c>
      <c r="AA38" s="216"/>
      <c r="AB38" s="287">
        <v>2.4159999999999999</v>
      </c>
      <c r="AC38" s="221" t="e">
        <f>_xll.qlSimpleQuoteSetValue(F38,AB38/100,Trigger)</f>
        <v>#N/A</v>
      </c>
      <c r="AD38" s="193"/>
      <c r="AE38" s="17"/>
      <c r="AF38" s="17"/>
      <c r="AG38" s="17"/>
      <c r="AH38" s="17"/>
      <c r="AI38" s="17"/>
      <c r="AJ38" s="253">
        <f t="shared" si="1"/>
        <v>4.9999999999999828E-4</v>
      </c>
    </row>
    <row r="39" spans="1:36" x14ac:dyDescent="0.2">
      <c r="A39" s="98"/>
      <c r="B39" s="168" t="s">
        <v>32</v>
      </c>
      <c r="C39" s="54" t="str">
        <v>AB</v>
      </c>
      <c r="D39" s="54" t="str">
        <v>3E</v>
      </c>
      <c r="E39" s="52" t="str">
        <f t="shared" si="2"/>
        <v>EURAB3E35Y_Quote</v>
      </c>
      <c r="F39" s="52" t="str">
        <f>_xll.qlSimpleQuote(Currency&amp;$C39&amp;$D39&amp;$B39&amp;QuoteSuffix,,RateTickValue,Permanent,Trigger,ObjectOverwrite)</f>
        <v>EURAB3E35Y_Quote#0003</v>
      </c>
      <c r="G39" s="28" t="str">
        <f>_xll.ohRangeRetrieveError(F39)</f>
        <v/>
      </c>
      <c r="H39" s="43"/>
      <c r="N39" s="98"/>
      <c r="O39" s="227" t="s">
        <v>32</v>
      </c>
      <c r="P39" s="334" t="str">
        <v>AB</v>
      </c>
      <c r="Q39" s="334" t="str">
        <v>3E</v>
      </c>
      <c r="R39" s="261" t="str">
        <f t="shared" si="0"/>
        <v>EURAB3E35Y</v>
      </c>
      <c r="S39" s="261" t="str">
        <v>EURAB3E35Y=ICAP</v>
      </c>
      <c r="T39" s="262" t="s">
        <v>192</v>
      </c>
      <c r="U39" s="262" t="s">
        <v>192</v>
      </c>
      <c r="V39" s="262" t="s">
        <v>192</v>
      </c>
      <c r="W39" s="262" t="s">
        <v>192</v>
      </c>
      <c r="X39" s="225" t="e">
        <f>_xll.qlMidSafe($T39,$U39)</f>
        <v>#NUM!</v>
      </c>
      <c r="Y39" s="216"/>
      <c r="Z39" s="224" t="e">
        <v>#NUM!</v>
      </c>
      <c r="AA39" s="216"/>
      <c r="AB39" s="287" t="e">
        <v>#NUM!</v>
      </c>
      <c r="AC39" s="221" t="e">
        <f>_xll.qlSimpleQuoteSetValue(F39,AB39/100,Trigger)</f>
        <v>#NUM!</v>
      </c>
      <c r="AD39" s="193"/>
      <c r="AE39" s="17"/>
      <c r="AF39" s="17"/>
      <c r="AG39" s="17"/>
      <c r="AH39" s="17"/>
      <c r="AI39" s="17"/>
      <c r="AJ39" s="253" t="e">
        <f t="shared" si="1"/>
        <v>#VALUE!</v>
      </c>
    </row>
    <row r="40" spans="1:36" x14ac:dyDescent="0.2">
      <c r="A40" s="98"/>
      <c r="B40" s="168" t="s">
        <v>31</v>
      </c>
      <c r="C40" s="54" t="str">
        <v>AB</v>
      </c>
      <c r="D40" s="54" t="str">
        <v>3E</v>
      </c>
      <c r="E40" s="52" t="str">
        <f t="shared" si="2"/>
        <v>EURAB3E40Y_Quote</v>
      </c>
      <c r="F40" s="52" t="str">
        <f>_xll.qlSimpleQuote(Currency&amp;$C40&amp;$D40&amp;$B40&amp;QuoteSuffix,,RateTickValue,Permanent,Trigger,ObjectOverwrite)</f>
        <v>EURAB3E40Y_Quote#0003</v>
      </c>
      <c r="G40" s="28" t="str">
        <f>_xll.ohRangeRetrieveError(F40)</f>
        <v/>
      </c>
      <c r="H40" s="43"/>
      <c r="N40" s="98"/>
      <c r="O40" s="227" t="s">
        <v>31</v>
      </c>
      <c r="P40" s="334" t="str">
        <v>AB</v>
      </c>
      <c r="Q40" s="334" t="str">
        <v>3E</v>
      </c>
      <c r="R40" s="261" t="str">
        <f t="shared" si="0"/>
        <v>EURAB3E40Y</v>
      </c>
      <c r="S40" s="261" t="str">
        <v>EURAB3E40Y=ICAP</v>
      </c>
      <c r="T40" s="262">
        <v>2.4249999999999998</v>
      </c>
      <c r="U40" s="262">
        <v>2.4750000000000001</v>
      </c>
      <c r="V40" s="262">
        <v>0</v>
      </c>
      <c r="W40" s="262">
        <v>0</v>
      </c>
      <c r="X40" s="225">
        <f>_xll.qlMidSafe($T40,$U40)</f>
        <v>2.4500000000000002</v>
      </c>
      <c r="Y40" s="216"/>
      <c r="Z40" s="224">
        <v>2.476</v>
      </c>
      <c r="AA40" s="216"/>
      <c r="AB40" s="287">
        <v>2.4500000000000002</v>
      </c>
      <c r="AC40" s="221" t="e">
        <f>_xll.qlSimpleQuoteSetValue(F40,AB40/100,Trigger)</f>
        <v>#N/A</v>
      </c>
      <c r="AD40" s="193"/>
      <c r="AE40" s="17"/>
      <c r="AF40" s="17"/>
      <c r="AG40" s="17"/>
      <c r="AH40" s="17"/>
      <c r="AI40" s="17"/>
      <c r="AJ40" s="253">
        <f t="shared" si="1"/>
        <v>4.9999999999999828E-4</v>
      </c>
    </row>
    <row r="41" spans="1:36" x14ac:dyDescent="0.2">
      <c r="A41" s="98"/>
      <c r="B41" s="168" t="s">
        <v>30</v>
      </c>
      <c r="C41" s="54" t="str">
        <v>AB</v>
      </c>
      <c r="D41" s="54" t="str">
        <v>3E</v>
      </c>
      <c r="E41" s="52" t="str">
        <f t="shared" si="2"/>
        <v>EURAB3E50Y_Quote</v>
      </c>
      <c r="F41" s="52" t="str">
        <f>_xll.qlSimpleQuote(Currency&amp;$C41&amp;$D41&amp;$B41&amp;QuoteSuffix,,RateTickValue,Permanent,Trigger,ObjectOverwrite)</f>
        <v>EURAB3E50Y_Quote#0003</v>
      </c>
      <c r="G41" s="28" t="str">
        <f>_xll.ohRangeRetrieveError(F41)</f>
        <v/>
      </c>
      <c r="H41" s="43"/>
      <c r="N41" s="98"/>
      <c r="O41" s="227" t="s">
        <v>30</v>
      </c>
      <c r="P41" s="334" t="str">
        <v>AB</v>
      </c>
      <c r="Q41" s="334" t="str">
        <v>3E</v>
      </c>
      <c r="R41" s="261" t="str">
        <f t="shared" si="0"/>
        <v>EURAB3E50Y</v>
      </c>
      <c r="S41" s="261" t="str">
        <v>EURAB3E50Y=ICAP</v>
      </c>
      <c r="T41" s="262">
        <v>2.444</v>
      </c>
      <c r="U41" s="262">
        <v>2.4940000000000002</v>
      </c>
      <c r="V41" s="262">
        <v>0</v>
      </c>
      <c r="W41" s="262">
        <v>0</v>
      </c>
      <c r="X41" s="225">
        <f>_xll.qlMidSafe($T41,$U41)</f>
        <v>2.4690000000000003</v>
      </c>
      <c r="Y41" s="216"/>
      <c r="Z41" s="224">
        <v>2.4950000000000001</v>
      </c>
      <c r="AA41" s="216"/>
      <c r="AB41" s="287">
        <v>2.4690000000000003</v>
      </c>
      <c r="AC41" s="221" t="e">
        <f>_xll.qlSimpleQuoteSetValue(F41,AB41/100,Trigger)</f>
        <v>#N/A</v>
      </c>
      <c r="AD41" s="193"/>
      <c r="AE41" s="17"/>
      <c r="AF41" s="17"/>
      <c r="AG41" s="17"/>
      <c r="AH41" s="17"/>
      <c r="AI41" s="17"/>
      <c r="AJ41" s="253">
        <f t="shared" si="1"/>
        <v>4.9999999999999828E-4</v>
      </c>
    </row>
    <row r="42" spans="1:36" x14ac:dyDescent="0.2">
      <c r="A42" s="98"/>
      <c r="B42" s="168" t="s">
        <v>29</v>
      </c>
      <c r="C42" s="54" t="str">
        <v>AB</v>
      </c>
      <c r="D42" s="54" t="str">
        <v>3E</v>
      </c>
      <c r="E42" s="52" t="str">
        <f t="shared" si="2"/>
        <v>EURAB3E60Y_Quote</v>
      </c>
      <c r="F42" s="52" t="str">
        <f>_xll.qlSimpleQuote(Currency&amp;$C42&amp;$D42&amp;$B42&amp;QuoteSuffix,,RateTickValue,Permanent,Trigger,ObjectOverwrite)</f>
        <v>EURAB3E60Y_Quote#0003</v>
      </c>
      <c r="G42" s="28" t="str">
        <f>_xll.ohRangeRetrieveError(F42)</f>
        <v/>
      </c>
      <c r="H42" s="43"/>
      <c r="N42" s="98"/>
      <c r="O42" s="220" t="s">
        <v>29</v>
      </c>
      <c r="P42" s="333" t="str">
        <v>AB</v>
      </c>
      <c r="Q42" s="333" t="str">
        <v>3E</v>
      </c>
      <c r="R42" s="266" t="str">
        <f t="shared" si="0"/>
        <v>EURAB3E60Y</v>
      </c>
      <c r="S42" s="266" t="str">
        <v>EURAB3E60Y=ICAP</v>
      </c>
      <c r="T42" s="267">
        <v>2.4609999999999999</v>
      </c>
      <c r="U42" s="267">
        <v>2.5110000000000001</v>
      </c>
      <c r="V42" s="267">
        <v>0</v>
      </c>
      <c r="W42" s="267">
        <v>0</v>
      </c>
      <c r="X42" s="218">
        <f>_xll.qlMidSafe($T42,$U42)</f>
        <v>2.4859999999999998</v>
      </c>
      <c r="Y42" s="216"/>
      <c r="Z42" s="217">
        <v>2.5110000000000001</v>
      </c>
      <c r="AA42" s="216"/>
      <c r="AB42" s="280">
        <v>2.4859999999999998</v>
      </c>
      <c r="AC42" s="213" t="e">
        <f>_xll.qlSimpleQuoteSetValue(F42,AB42/100,Trigger)</f>
        <v>#N/A</v>
      </c>
      <c r="AD42" s="193"/>
      <c r="AE42" s="17"/>
      <c r="AF42" s="17"/>
      <c r="AG42" s="17"/>
      <c r="AH42" s="17"/>
      <c r="AI42" s="17"/>
      <c r="AJ42" s="253">
        <f t="shared" si="1"/>
        <v>5.0000000000000706E-4</v>
      </c>
    </row>
    <row r="43" spans="1:36" ht="13.5" thickBot="1" x14ac:dyDescent="0.25">
      <c r="A43" s="42"/>
      <c r="B43" s="41"/>
      <c r="C43" s="41"/>
      <c r="D43" s="41"/>
      <c r="E43" s="41"/>
      <c r="F43" s="92"/>
      <c r="G43" s="92"/>
      <c r="H43" s="40"/>
      <c r="N43" s="186"/>
      <c r="O43" s="185"/>
      <c r="P43" s="41"/>
      <c r="Q43" s="41"/>
      <c r="R43" s="41"/>
      <c r="S43" s="41"/>
      <c r="T43" s="41"/>
      <c r="U43" s="41"/>
      <c r="V43" s="41"/>
      <c r="W43" s="41"/>
      <c r="X43" s="41"/>
      <c r="Y43" s="185"/>
      <c r="Z43" s="185"/>
      <c r="AA43" s="185"/>
      <c r="AB43" s="185"/>
      <c r="AC43" s="185"/>
      <c r="AD43" s="329"/>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topLeftCell="L1" workbookViewId="0">
      <selection activeCell="X7" sqref="X7"/>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9.140625" style="44"/>
    <col min="23" max="23" width="10" style="44" customWidth="1"/>
    <col min="24" max="24" width="9.140625" style="44"/>
    <col min="25" max="25" width="2.7109375" style="44" customWidth="1"/>
    <col min="26" max="26" width="9.140625" style="44"/>
    <col min="27" max="27" width="2.7109375" style="44" customWidth="1"/>
    <col min="28" max="28" width="10.5703125" style="44" bestFit="1" customWidth="1"/>
    <col min="29" max="29" width="9.140625" style="44"/>
    <col min="30" max="31" width="2.7109375" style="44" customWidth="1"/>
    <col min="32" max="16384" width="9.140625" style="44"/>
  </cols>
  <sheetData>
    <row r="1" spans="1:36" x14ac:dyDescent="0.2">
      <c r="N1" s="278" t="s">
        <v>235</v>
      </c>
      <c r="O1" s="175"/>
      <c r="P1" s="175"/>
      <c r="Q1" s="175"/>
      <c r="R1" s="175"/>
      <c r="S1" s="175"/>
      <c r="T1" s="175"/>
      <c r="U1" s="175"/>
      <c r="V1" s="175"/>
      <c r="W1" s="175"/>
      <c r="X1" s="175"/>
      <c r="Y1" s="175"/>
      <c r="Z1" s="175"/>
      <c r="AA1" s="175"/>
      <c r="AB1" s="175"/>
      <c r="AC1" s="175"/>
      <c r="AD1" s="172"/>
      <c r="AE1" s="17"/>
      <c r="AF1" s="17"/>
      <c r="AG1" s="17"/>
      <c r="AH1" s="17"/>
      <c r="AI1" s="17"/>
      <c r="AJ1" s="17"/>
    </row>
    <row r="2" spans="1:36" x14ac:dyDescent="0.2">
      <c r="N2" s="250"/>
      <c r="O2" s="113"/>
      <c r="P2" s="249"/>
      <c r="Q2" s="249"/>
      <c r="R2" s="249"/>
      <c r="S2" s="120" t="s">
        <v>170</v>
      </c>
      <c r="T2" s="216"/>
      <c r="U2" s="216"/>
      <c r="V2" s="216"/>
      <c r="W2" s="216"/>
      <c r="X2" s="113"/>
      <c r="Y2" s="216"/>
      <c r="Z2" s="216"/>
      <c r="AA2" s="216"/>
      <c r="AB2" s="216"/>
      <c r="AC2" s="216"/>
      <c r="AD2" s="43"/>
      <c r="AE2" s="17"/>
      <c r="AF2" s="17"/>
      <c r="AG2" s="17"/>
      <c r="AH2" s="17"/>
      <c r="AI2" s="17"/>
      <c r="AJ2" s="17"/>
    </row>
    <row r="3" spans="1:36" ht="12" thickBot="1" x14ac:dyDescent="0.25">
      <c r="N3" s="98"/>
      <c r="O3" s="216"/>
      <c r="P3" s="113"/>
      <c r="Q3" s="113"/>
      <c r="R3" s="113"/>
      <c r="S3" s="113"/>
      <c r="T3" s="113"/>
      <c r="U3" s="113"/>
      <c r="V3" s="113"/>
      <c r="W3" s="113"/>
      <c r="X3" s="113"/>
      <c r="Y3" s="216"/>
      <c r="Z3" s="216"/>
      <c r="AA3" s="216"/>
      <c r="AB3" s="113"/>
      <c r="AC3" s="247">
        <f ca="1">_xll.ohTrigger(AC5:AC42)</f>
        <v>2053</v>
      </c>
      <c r="AD3" s="193"/>
      <c r="AE3" s="17"/>
      <c r="AF3" s="17"/>
      <c r="AG3" s="17"/>
      <c r="AH3" s="17"/>
      <c r="AI3" s="17"/>
      <c r="AJ3" s="17"/>
    </row>
    <row r="4" spans="1:36" ht="23.25" thickBot="1" x14ac:dyDescent="0.25">
      <c r="A4" s="192" t="s">
        <v>145</v>
      </c>
      <c r="B4" s="175"/>
      <c r="C4" s="175"/>
      <c r="D4" s="175"/>
      <c r="E4" s="130"/>
      <c r="F4" s="191"/>
      <c r="G4" s="130"/>
      <c r="H4" s="172"/>
      <c r="N4" s="98"/>
      <c r="O4" s="338"/>
      <c r="P4" s="170"/>
      <c r="Q4" s="170"/>
      <c r="R4" s="170"/>
      <c r="S4" s="246" t="str">
        <f>_xll.RData(S5:S42,T4:W4,,ReutersRtMode,,T5)</f>
        <v>Paused at 16:10:57</v>
      </c>
      <c r="T4" s="276" t="s">
        <v>191</v>
      </c>
      <c r="U4" s="276" t="s">
        <v>160</v>
      </c>
      <c r="V4" s="276" t="s">
        <v>175</v>
      </c>
      <c r="W4" s="276" t="s">
        <v>190</v>
      </c>
      <c r="X4" s="242" t="s">
        <v>189</v>
      </c>
      <c r="Y4" s="216"/>
      <c r="Z4" s="244" t="s">
        <v>187</v>
      </c>
      <c r="AA4" s="216"/>
      <c r="AB4" s="365" t="s">
        <v>185</v>
      </c>
      <c r="AC4" s="70" t="s">
        <v>184</v>
      </c>
      <c r="AD4" s="193"/>
      <c r="AE4" s="17"/>
      <c r="AF4" s="17"/>
      <c r="AG4" s="17"/>
      <c r="AH4" s="17"/>
      <c r="AI4" s="17"/>
      <c r="AJ4" s="275" t="s">
        <v>188</v>
      </c>
    </row>
    <row r="5" spans="1:36" x14ac:dyDescent="0.2">
      <c r="A5" s="98"/>
      <c r="B5" s="69" t="s">
        <v>80</v>
      </c>
      <c r="C5" s="69"/>
      <c r="D5" s="69"/>
      <c r="E5" s="68" t="str">
        <f>Currency&amp;"_010_Sw"&amp;$C$6&amp;$D$6&amp;".xml"</f>
        <v>EUR_010_SwAB6E.xml</v>
      </c>
      <c r="F5" s="67">
        <f ca="1">IF(Serialize,_xll.ohObjectSave(F6:F42,SerializationPath&amp;E5,FileOverwrite,Serialize),"---")</f>
        <v>37</v>
      </c>
      <c r="G5" s="51" t="str">
        <f ca="1">_xll.ohRangeRetrieveError(F5)</f>
        <v/>
      </c>
      <c r="H5" s="43"/>
      <c r="J5" s="184" t="s">
        <v>144</v>
      </c>
      <c r="K5" s="183" t="s">
        <v>142</v>
      </c>
      <c r="L5" s="182" t="s">
        <v>141</v>
      </c>
      <c r="N5" s="98"/>
      <c r="O5" s="227" t="s">
        <v>15</v>
      </c>
      <c r="P5" s="261" t="str">
        <f t="array" ref="P5:P42">VLOOKUP(Currency,Conventions,2)</f>
        <v>AB</v>
      </c>
      <c r="Q5" s="261" t="str">
        <f t="array" ref="Q5:Q42">VLOOKUP(Currency,Conventions,3)</f>
        <v>6E</v>
      </c>
      <c r="R5" s="226" t="str">
        <f t="shared" ref="R5:R42" si="0">Currency&amp;$P5&amp;$Q5&amp;$O5</f>
        <v>EURAB6E6M</v>
      </c>
      <c r="S5" s="226" t="str">
        <f t="array" ref="S5:S42">Instruments&amp;"="&amp;VLOOKUP(Contributor,ContributorTable,2,FALSE)</f>
        <v>EURAB6E6M=ICAP</v>
      </c>
      <c r="T5" s="262" t="s">
        <v>192</v>
      </c>
      <c r="U5" s="262" t="s">
        <v>192</v>
      </c>
      <c r="V5" s="262" t="s">
        <v>192</v>
      </c>
      <c r="W5" s="262" t="s">
        <v>192</v>
      </c>
      <c r="X5" s="331" t="e">
        <f>_xll.qlMidSafe($T5,$U5)</f>
        <v>#NUM!</v>
      </c>
      <c r="Y5" s="216"/>
      <c r="Z5" s="224" t="e">
        <v>#NUM!</v>
      </c>
      <c r="AA5" s="216"/>
      <c r="AB5" s="287" t="e">
        <f t="array" ref="AB5:AB42">QuoteLive</f>
        <v>#NUM!</v>
      </c>
      <c r="AC5" s="221" t="e">
        <f ca="1">_xll.qlSimpleQuoteSetValue(F5,AB5/100,Trigger)</f>
        <v>#NUM!</v>
      </c>
      <c r="AD5" s="193"/>
      <c r="AE5" s="17"/>
      <c r="AF5" s="336" t="s">
        <v>76</v>
      </c>
      <c r="AG5" s="64" t="s">
        <v>140</v>
      </c>
      <c r="AH5" s="63" t="s">
        <v>71</v>
      </c>
      <c r="AI5" s="17"/>
      <c r="AJ5" s="253" t="e">
        <f t="shared" ref="AJ5:AJ42" si="1">(U5-X5)/50</f>
        <v>#VALUE!</v>
      </c>
    </row>
    <row r="6" spans="1:36" x14ac:dyDescent="0.2">
      <c r="A6" s="98"/>
      <c r="B6" s="187"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_xll.qlSimpleQuote(Currency&amp;$C6&amp;$D6&amp;$B6&amp;QuoteSuffix,,RateTickValue,Permanent,Trigger,ObjectOverwrite)</f>
        <v>EURAB6E1Y_Quote#0003</v>
      </c>
      <c r="G6" s="51" t="str">
        <f>_xll.ohRangeRetrieveError(F6)</f>
        <v/>
      </c>
      <c r="H6" s="43"/>
      <c r="J6" s="181" t="s">
        <v>76</v>
      </c>
      <c r="K6" s="189" t="s">
        <v>140</v>
      </c>
      <c r="L6" s="188" t="s">
        <v>71</v>
      </c>
      <c r="N6" s="98"/>
      <c r="O6" s="227" t="s">
        <v>9</v>
      </c>
      <c r="P6" s="261" t="str">
        <v>AB</v>
      </c>
      <c r="Q6" s="261" t="str">
        <v>6E</v>
      </c>
      <c r="R6" s="226" t="str">
        <f t="shared" si="0"/>
        <v>EURAB6E1Y</v>
      </c>
      <c r="S6" s="226" t="str">
        <v>EURAB6E1Y=ICAP</v>
      </c>
      <c r="T6" s="262">
        <v>0.39900000000000002</v>
      </c>
      <c r="U6" s="262">
        <v>0.439</v>
      </c>
      <c r="V6" s="262">
        <v>0</v>
      </c>
      <c r="W6" s="262">
        <v>0</v>
      </c>
      <c r="X6" s="331">
        <f>_xll.qlMidSafe($T6,$U6)</f>
        <v>0.41900000000000004</v>
      </c>
      <c r="Y6" s="216"/>
      <c r="Z6" s="224">
        <v>0.42500000000000004</v>
      </c>
      <c r="AA6" s="216"/>
      <c r="AB6" s="287">
        <v>0.41900000000000004</v>
      </c>
      <c r="AC6" s="221" t="e">
        <f>_xll.qlSimpleQuoteSetValue(F6,AB6/100,Trigger)</f>
        <v>#N/A</v>
      </c>
      <c r="AD6" s="193"/>
      <c r="AE6" s="17"/>
      <c r="AF6" s="181" t="s">
        <v>64</v>
      </c>
      <c r="AG6" s="61" t="s">
        <v>140</v>
      </c>
      <c r="AH6" s="60" t="s">
        <v>74</v>
      </c>
      <c r="AI6" s="17"/>
      <c r="AJ6" s="253">
        <f t="shared" si="1"/>
        <v>3.9999999999999926E-4</v>
      </c>
    </row>
    <row r="7" spans="1:36" x14ac:dyDescent="0.2">
      <c r="A7" s="98"/>
      <c r="B7" s="190" t="s">
        <v>79</v>
      </c>
      <c r="C7" s="54" t="str">
        <v>AB</v>
      </c>
      <c r="D7" s="54" t="str">
        <v>6E</v>
      </c>
      <c r="E7" s="52" t="str">
        <f t="shared" si="2"/>
        <v>EURAB6E15M_Quote</v>
      </c>
      <c r="F7" s="52" t="str">
        <f>_xll.qlSimpleQuote(Currency&amp;$C7&amp;$D7&amp;$B7&amp;QuoteSuffix,,RateTickValue,Permanent,Trigger,ObjectOverwrite)</f>
        <v>EURAB6E15M_Quote#0003</v>
      </c>
      <c r="G7" s="51" t="str">
        <f>_xll.ohRangeRetrieveError(F7)</f>
        <v/>
      </c>
      <c r="H7" s="43"/>
      <c r="J7" s="181" t="s">
        <v>64</v>
      </c>
      <c r="K7" s="61" t="s">
        <v>140</v>
      </c>
      <c r="L7" s="60" t="s">
        <v>74</v>
      </c>
      <c r="N7" s="98"/>
      <c r="O7" s="227" t="s">
        <v>79</v>
      </c>
      <c r="P7" s="261" t="str">
        <v>AB</v>
      </c>
      <c r="Q7" s="261" t="str">
        <v>6E</v>
      </c>
      <c r="R7" s="226" t="str">
        <f t="shared" si="0"/>
        <v>EURAB6E15M</v>
      </c>
      <c r="S7" s="226" t="str">
        <v>EURAB6E15M=ICAP</v>
      </c>
      <c r="T7" s="262">
        <v>0.377</v>
      </c>
      <c r="U7" s="262">
        <v>0.42699999999999999</v>
      </c>
      <c r="V7" s="262">
        <v>0</v>
      </c>
      <c r="W7" s="262">
        <v>0</v>
      </c>
      <c r="X7" s="331">
        <f>_xll.qlMidEquivalent($T7,$U7,$V7,$W7)</f>
        <v>0.40200000000000002</v>
      </c>
      <c r="Y7" s="216"/>
      <c r="Z7" s="224">
        <v>0.41200000000000003</v>
      </c>
      <c r="AA7" s="216"/>
      <c r="AB7" s="287">
        <v>0.40200000000000002</v>
      </c>
      <c r="AC7" s="221" t="e">
        <f>_xll.qlSimpleQuoteSetValue(F7,AB7/100,Trigger)</f>
        <v>#N/A</v>
      </c>
      <c r="AD7" s="193"/>
      <c r="AE7" s="17"/>
      <c r="AF7" s="181" t="s">
        <v>73</v>
      </c>
      <c r="AG7" s="61" t="s">
        <v>139</v>
      </c>
      <c r="AH7" s="60" t="s">
        <v>71</v>
      </c>
      <c r="AI7" s="337"/>
      <c r="AJ7" s="253">
        <f t="shared" si="1"/>
        <v>4.9999999999999936E-4</v>
      </c>
    </row>
    <row r="8" spans="1:36" x14ac:dyDescent="0.2">
      <c r="A8" s="98"/>
      <c r="B8" s="190" t="s">
        <v>78</v>
      </c>
      <c r="C8" s="54" t="str">
        <v>AB</v>
      </c>
      <c r="D8" s="54" t="str">
        <v>6E</v>
      </c>
      <c r="E8" s="52" t="str">
        <f t="shared" si="2"/>
        <v>EURAB6E18M_Quote</v>
      </c>
      <c r="F8" s="52" t="str">
        <f>_xll.qlSimpleQuote(Currency&amp;$C8&amp;$D8&amp;$B8&amp;QuoteSuffix,,RateTickValue,Permanent,Trigger,ObjectOverwrite)</f>
        <v>EURAB6E18M_Quote#0003</v>
      </c>
      <c r="G8" s="51" t="str">
        <f>_xll.ohRangeRetrieveError(F8)</f>
        <v/>
      </c>
      <c r="H8" s="43"/>
      <c r="J8" s="181" t="s">
        <v>73</v>
      </c>
      <c r="K8" s="61" t="s">
        <v>139</v>
      </c>
      <c r="L8" s="60" t="s">
        <v>71</v>
      </c>
      <c r="N8" s="98"/>
      <c r="O8" s="227" t="s">
        <v>78</v>
      </c>
      <c r="P8" s="261" t="str">
        <v>AB</v>
      </c>
      <c r="Q8" s="261" t="str">
        <v>6E</v>
      </c>
      <c r="R8" s="226" t="str">
        <f t="shared" si="0"/>
        <v>EURAB6E18M</v>
      </c>
      <c r="S8" s="226" t="str">
        <v>EURAB6E18M=ICAP</v>
      </c>
      <c r="T8" s="262">
        <v>0.41299999999999998</v>
      </c>
      <c r="U8" s="262">
        <v>0.46300000000000002</v>
      </c>
      <c r="V8" s="262">
        <v>0</v>
      </c>
      <c r="W8" s="262">
        <v>0</v>
      </c>
      <c r="X8" s="331">
        <f>_xll.qlMidEquivalent($T8,$U8,$V8,$W8)</f>
        <v>0.438</v>
      </c>
      <c r="Y8" s="216"/>
      <c r="Z8" s="224">
        <v>0.45199999999999996</v>
      </c>
      <c r="AA8" s="216"/>
      <c r="AB8" s="287">
        <v>0.438</v>
      </c>
      <c r="AC8" s="221" t="e">
        <f>_xll.qlSimpleQuoteSetValue(F8,AB8/100,Trigger)</f>
        <v>#N/A</v>
      </c>
      <c r="AD8" s="193"/>
      <c r="AE8" s="17"/>
      <c r="AF8" s="181" t="s">
        <v>72</v>
      </c>
      <c r="AG8" s="61" t="s">
        <v>139</v>
      </c>
      <c r="AH8" s="60" t="s">
        <v>71</v>
      </c>
      <c r="AI8" s="337"/>
      <c r="AJ8" s="253">
        <f t="shared" si="1"/>
        <v>5.0000000000000044E-4</v>
      </c>
    </row>
    <row r="9" spans="1:36" ht="12" thickBot="1" x14ac:dyDescent="0.25">
      <c r="A9" s="98"/>
      <c r="B9" s="190" t="s">
        <v>77</v>
      </c>
      <c r="C9" s="54" t="str">
        <v>AB</v>
      </c>
      <c r="D9" s="54" t="str">
        <v>6E</v>
      </c>
      <c r="E9" s="52" t="str">
        <f t="shared" si="2"/>
        <v>EURAB6E21M_Quote</v>
      </c>
      <c r="F9" s="52" t="str">
        <f>_xll.qlSimpleQuote(Currency&amp;$C9&amp;$D9&amp;$B9&amp;QuoteSuffix,,RateTickValue,Permanent,Trigger,ObjectOverwrite)</f>
        <v>EURAB6E21M_Quote#0003</v>
      </c>
      <c r="G9" s="51" t="str">
        <f>_xll.ohRangeRetrieveError(F9)</f>
        <v/>
      </c>
      <c r="H9" s="43"/>
      <c r="J9" s="181" t="s">
        <v>72</v>
      </c>
      <c r="K9" s="189" t="s">
        <v>139</v>
      </c>
      <c r="L9" s="188" t="s">
        <v>71</v>
      </c>
      <c r="N9" s="98"/>
      <c r="O9" s="227" t="s">
        <v>77</v>
      </c>
      <c r="P9" s="261" t="str">
        <v>AB</v>
      </c>
      <c r="Q9" s="261" t="str">
        <v>6E</v>
      </c>
      <c r="R9" s="226" t="str">
        <f t="shared" si="0"/>
        <v>EURAB6E21M</v>
      </c>
      <c r="S9" s="226" t="str">
        <v>EURAB6E21M=ICAP</v>
      </c>
      <c r="T9" s="262">
        <v>0.41299999999999998</v>
      </c>
      <c r="U9" s="262">
        <v>0.46300000000000002</v>
      </c>
      <c r="V9" s="262">
        <v>0</v>
      </c>
      <c r="W9" s="262">
        <v>0</v>
      </c>
      <c r="X9" s="331">
        <f>_xll.qlMidEquivalent($T9,$U9,$V9,$W9)</f>
        <v>0.438</v>
      </c>
      <c r="Y9" s="216"/>
      <c r="Z9" s="224">
        <v>0.45699999999999996</v>
      </c>
      <c r="AA9" s="216"/>
      <c r="AB9" s="287">
        <v>0.438</v>
      </c>
      <c r="AC9" s="221" t="e">
        <f>_xll.qlSimpleQuoteSetValue(F9,AB9/100,Trigger)</f>
        <v>#N/A</v>
      </c>
      <c r="AD9" s="193"/>
      <c r="AE9" s="17"/>
      <c r="AF9" s="180" t="s">
        <v>70</v>
      </c>
      <c r="AG9" s="58" t="s">
        <v>138</v>
      </c>
      <c r="AH9" s="57" t="s">
        <v>71</v>
      </c>
      <c r="AI9" s="17"/>
      <c r="AJ9" s="253">
        <f t="shared" si="1"/>
        <v>5.0000000000000044E-4</v>
      </c>
    </row>
    <row r="10" spans="1:36" ht="12" thickBot="1" x14ac:dyDescent="0.25">
      <c r="A10" s="98"/>
      <c r="B10" s="187" t="s">
        <v>61</v>
      </c>
      <c r="C10" s="54" t="str">
        <v>AB</v>
      </c>
      <c r="D10" s="54" t="str">
        <v>6E</v>
      </c>
      <c r="E10" s="52" t="str">
        <f t="shared" si="2"/>
        <v>EURAB6E2Y_Quote</v>
      </c>
      <c r="F10" s="52" t="str">
        <f>_xll.qlSimpleQuote(Currency&amp;$C10&amp;$D10&amp;$B10&amp;QuoteSuffix,,RateTickValue,Permanent,Trigger,ObjectOverwrite)</f>
        <v>EURAB6E2Y_Quote#0003</v>
      </c>
      <c r="G10" s="51" t="str">
        <f>_xll.ohRangeRetrieveError(F10)</f>
        <v/>
      </c>
      <c r="H10" s="43"/>
      <c r="J10" s="180" t="s">
        <v>70</v>
      </c>
      <c r="K10" s="58" t="s">
        <v>138</v>
      </c>
      <c r="L10" s="57" t="s">
        <v>71</v>
      </c>
      <c r="N10" s="98"/>
      <c r="O10" s="227" t="s">
        <v>61</v>
      </c>
      <c r="P10" s="261" t="str">
        <v>AB</v>
      </c>
      <c r="Q10" s="261" t="str">
        <v>6E</v>
      </c>
      <c r="R10" s="226" t="str">
        <f t="shared" si="0"/>
        <v>EURAB6E2Y</v>
      </c>
      <c r="S10" s="226" t="str">
        <v>EURAB6E2Y=ICAP</v>
      </c>
      <c r="T10" s="262">
        <v>0.45400000000000001</v>
      </c>
      <c r="U10" s="262">
        <v>0.49399999999999999</v>
      </c>
      <c r="V10" s="262">
        <v>0</v>
      </c>
      <c r="W10" s="262">
        <v>0</v>
      </c>
      <c r="X10" s="331">
        <f>_xll.qlMidEquivalent($T10,$U10,$V10,$W10)</f>
        <v>0.47399999999999998</v>
      </c>
      <c r="Y10" s="216"/>
      <c r="Z10" s="224">
        <v>0.5</v>
      </c>
      <c r="AA10" s="216"/>
      <c r="AB10" s="287">
        <v>0.47399999999999998</v>
      </c>
      <c r="AC10" s="221" t="e">
        <f>_xll.qlSimpleQuoteSetValue(F10,AB10/100,Trigger)</f>
        <v>#N/A</v>
      </c>
      <c r="AD10" s="193"/>
      <c r="AE10" s="17"/>
      <c r="AF10" s="17"/>
      <c r="AG10" s="17"/>
      <c r="AH10" s="17"/>
      <c r="AI10" s="17"/>
      <c r="AJ10" s="253">
        <f t="shared" si="1"/>
        <v>4.0000000000000034E-4</v>
      </c>
    </row>
    <row r="11" spans="1:36" x14ac:dyDescent="0.2">
      <c r="A11" s="98"/>
      <c r="B11" s="187" t="s">
        <v>60</v>
      </c>
      <c r="C11" s="54" t="str">
        <v>AB</v>
      </c>
      <c r="D11" s="54" t="str">
        <v>6E</v>
      </c>
      <c r="E11" s="52" t="str">
        <f t="shared" si="2"/>
        <v>EURAB6E3Y_Quote</v>
      </c>
      <c r="F11" s="52" t="str">
        <f>_xll.qlSimpleQuote(Currency&amp;$C11&amp;$D11&amp;$B11&amp;QuoteSuffix,,RateTickValue,Permanent,Trigger,ObjectOverwrite)</f>
        <v>EURAB6E3Y_Quote#0003</v>
      </c>
      <c r="G11" s="51" t="str">
        <f>_xll.ohRangeRetrieveError(F11)</f>
        <v/>
      </c>
      <c r="H11" s="43"/>
      <c r="N11" s="98"/>
      <c r="O11" s="227" t="s">
        <v>60</v>
      </c>
      <c r="P11" s="261" t="str">
        <v>AB</v>
      </c>
      <c r="Q11" s="261" t="str">
        <v>6E</v>
      </c>
      <c r="R11" s="226" t="str">
        <f t="shared" si="0"/>
        <v>EURAB6E3Y</v>
      </c>
      <c r="S11" s="226" t="str">
        <v>EURAB6E3Y=ICAP</v>
      </c>
      <c r="T11" s="262">
        <v>0.58099999999999996</v>
      </c>
      <c r="U11" s="262">
        <v>0.621</v>
      </c>
      <c r="V11" s="262">
        <v>0</v>
      </c>
      <c r="W11" s="262">
        <v>0</v>
      </c>
      <c r="X11" s="331">
        <f>_xll.qlMidEquivalent($T11,$U11,$V11,$W11)</f>
        <v>0.60099999999999998</v>
      </c>
      <c r="Y11" s="216"/>
      <c r="Z11" s="224">
        <v>0.64500000000000002</v>
      </c>
      <c r="AA11" s="216"/>
      <c r="AB11" s="287">
        <v>0.60099999999999998</v>
      </c>
      <c r="AC11" s="221" t="e">
        <f>_xll.qlSimpleQuoteSetValue(F11,AB11/100,Trigger)</f>
        <v>#N/A</v>
      </c>
      <c r="AD11" s="193"/>
      <c r="AE11" s="17"/>
      <c r="AF11" s="17"/>
      <c r="AG11" s="17"/>
      <c r="AH11" s="17"/>
      <c r="AI11" s="17"/>
      <c r="AJ11" s="253">
        <f t="shared" si="1"/>
        <v>4.0000000000000034E-4</v>
      </c>
    </row>
    <row r="12" spans="1:36" x14ac:dyDescent="0.2">
      <c r="A12" s="98"/>
      <c r="B12" s="187" t="s">
        <v>59</v>
      </c>
      <c r="C12" s="54" t="str">
        <v>AB</v>
      </c>
      <c r="D12" s="54" t="str">
        <v>6E</v>
      </c>
      <c r="E12" s="52" t="str">
        <f t="shared" si="2"/>
        <v>EURAB6E4Y_Quote</v>
      </c>
      <c r="F12" s="52" t="str">
        <f>_xll.qlSimpleQuote(Currency&amp;$C12&amp;$D12&amp;$B12&amp;QuoteSuffix,,RateTickValue,Permanent,Trigger,ObjectOverwrite)</f>
        <v>EURAB6E4Y_Quote#0003</v>
      </c>
      <c r="G12" s="51" t="str">
        <f>_xll.ohRangeRetrieveError(F12)</f>
        <v/>
      </c>
      <c r="H12" s="43"/>
      <c r="N12" s="98"/>
      <c r="O12" s="227" t="s">
        <v>59</v>
      </c>
      <c r="P12" s="261" t="str">
        <v>AB</v>
      </c>
      <c r="Q12" s="261" t="str">
        <v>6E</v>
      </c>
      <c r="R12" s="226" t="str">
        <f t="shared" si="0"/>
        <v>EURAB6E4Y</v>
      </c>
      <c r="S12" s="226" t="str">
        <v>EURAB6E4Y=ICAP</v>
      </c>
      <c r="T12" s="262">
        <v>0.755</v>
      </c>
      <c r="U12" s="262">
        <v>0.79500000000000004</v>
      </c>
      <c r="V12" s="262">
        <v>0</v>
      </c>
      <c r="W12" s="262">
        <v>0</v>
      </c>
      <c r="X12" s="331">
        <f>_xll.qlMidEquivalent($T12,$U12,$V12,$W12)</f>
        <v>0.77500000000000002</v>
      </c>
      <c r="Y12" s="216"/>
      <c r="Z12" s="224">
        <v>0.83099999999999996</v>
      </c>
      <c r="AA12" s="216"/>
      <c r="AB12" s="287">
        <v>0.77500000000000002</v>
      </c>
      <c r="AC12" s="221" t="e">
        <f>_xll.qlSimpleQuoteSetValue(F12,AB12/100,Trigger)</f>
        <v>#N/A</v>
      </c>
      <c r="AD12" s="193"/>
      <c r="AE12" s="17"/>
      <c r="AF12" s="17"/>
      <c r="AG12" s="17"/>
      <c r="AH12" s="17"/>
      <c r="AI12" s="17"/>
      <c r="AJ12" s="253">
        <f t="shared" si="1"/>
        <v>4.0000000000000034E-4</v>
      </c>
    </row>
    <row r="13" spans="1:36" x14ac:dyDescent="0.2">
      <c r="A13" s="98"/>
      <c r="B13" s="187" t="s">
        <v>58</v>
      </c>
      <c r="C13" s="54" t="str">
        <v>AB</v>
      </c>
      <c r="D13" s="54" t="str">
        <v>6E</v>
      </c>
      <c r="E13" s="52" t="str">
        <f t="shared" si="2"/>
        <v>EURAB6E5Y_Quote</v>
      </c>
      <c r="F13" s="52" t="str">
        <f>_xll.qlSimpleQuote(Currency&amp;$C13&amp;$D13&amp;$B13&amp;QuoteSuffix,,RateTickValue,Permanent,Trigger,ObjectOverwrite)</f>
        <v>EURAB6E5Y_Quote#0003</v>
      </c>
      <c r="G13" s="51" t="str">
        <f>_xll.ohRangeRetrieveError(F13)</f>
        <v/>
      </c>
      <c r="H13" s="43"/>
      <c r="N13" s="98"/>
      <c r="O13" s="227" t="s">
        <v>58</v>
      </c>
      <c r="P13" s="261" t="str">
        <v>AB</v>
      </c>
      <c r="Q13" s="261" t="str">
        <v>6E</v>
      </c>
      <c r="R13" s="226" t="str">
        <f t="shared" si="0"/>
        <v>EURAB6E5Y</v>
      </c>
      <c r="S13" s="226" t="str">
        <v>EURAB6E5Y=ICAP</v>
      </c>
      <c r="T13" s="262">
        <v>0.94199999999999995</v>
      </c>
      <c r="U13" s="262">
        <v>0.98199999999999998</v>
      </c>
      <c r="V13" s="262">
        <v>0</v>
      </c>
      <c r="W13" s="262">
        <v>0</v>
      </c>
      <c r="X13" s="331">
        <f>_xll.qlMidEquivalent($T13,$U13,$V13,$W13)</f>
        <v>0.96199999999999997</v>
      </c>
      <c r="Y13" s="216"/>
      <c r="Z13" s="224">
        <v>1.024</v>
      </c>
      <c r="AA13" s="216"/>
      <c r="AB13" s="287">
        <v>0.96199999999999997</v>
      </c>
      <c r="AC13" s="221" t="e">
        <f>_xll.qlSimpleQuoteSetValue(F13,AB13/100,Trigger)</f>
        <v>#N/A</v>
      </c>
      <c r="AD13" s="193"/>
      <c r="AE13" s="17"/>
      <c r="AF13" s="17"/>
      <c r="AG13" s="17"/>
      <c r="AH13" s="17"/>
      <c r="AI13" s="17"/>
      <c r="AJ13" s="253">
        <f t="shared" si="1"/>
        <v>4.0000000000000034E-4</v>
      </c>
    </row>
    <row r="14" spans="1:36" x14ac:dyDescent="0.2">
      <c r="A14" s="98"/>
      <c r="B14" s="187" t="s">
        <v>57</v>
      </c>
      <c r="C14" s="54" t="str">
        <v>AB</v>
      </c>
      <c r="D14" s="54" t="str">
        <v>6E</v>
      </c>
      <c r="E14" s="52" t="str">
        <f t="shared" si="2"/>
        <v>EURAB6E6Y_Quote</v>
      </c>
      <c r="F14" s="52" t="str">
        <f>_xll.qlSimpleQuote(Currency&amp;$C14&amp;$D14&amp;$B14&amp;QuoteSuffix,,RateTickValue,Permanent,Trigger,ObjectOverwrite)</f>
        <v>EURAB6E6Y_Quote#0003</v>
      </c>
      <c r="G14" s="51" t="str">
        <f>_xll.ohRangeRetrieveError(F14)</f>
        <v/>
      </c>
      <c r="H14" s="43"/>
      <c r="N14" s="98"/>
      <c r="O14" s="227" t="s">
        <v>57</v>
      </c>
      <c r="P14" s="261" t="str">
        <v>AB</v>
      </c>
      <c r="Q14" s="261" t="str">
        <v>6E</v>
      </c>
      <c r="R14" s="226" t="str">
        <f t="shared" si="0"/>
        <v>EURAB6E6Y</v>
      </c>
      <c r="S14" s="226" t="str">
        <v>EURAB6E6Y=ICAP</v>
      </c>
      <c r="T14" s="262">
        <v>1.129</v>
      </c>
      <c r="U14" s="262">
        <v>1.169</v>
      </c>
      <c r="V14" s="262">
        <v>0</v>
      </c>
      <c r="W14" s="262">
        <v>0</v>
      </c>
      <c r="X14" s="331">
        <f>_xll.qlMidEquivalent($T14,$U14,$V14,$W14)</f>
        <v>1.149</v>
      </c>
      <c r="Y14" s="216"/>
      <c r="Z14" s="224">
        <v>1.212</v>
      </c>
      <c r="AA14" s="216"/>
      <c r="AB14" s="287">
        <v>1.149</v>
      </c>
      <c r="AC14" s="221" t="e">
        <f>_xll.qlSimpleQuoteSetValue(F14,AB14/100,Trigger)</f>
        <v>#N/A</v>
      </c>
      <c r="AD14" s="193"/>
      <c r="AE14" s="17"/>
      <c r="AF14" s="17"/>
      <c r="AG14" s="17"/>
      <c r="AH14" s="17"/>
      <c r="AI14" s="17"/>
      <c r="AJ14" s="253">
        <f t="shared" si="1"/>
        <v>4.0000000000000034E-4</v>
      </c>
    </row>
    <row r="15" spans="1:36" x14ac:dyDescent="0.2">
      <c r="A15" s="98"/>
      <c r="B15" s="187" t="s">
        <v>56</v>
      </c>
      <c r="C15" s="54" t="str">
        <v>AB</v>
      </c>
      <c r="D15" s="54" t="str">
        <v>6E</v>
      </c>
      <c r="E15" s="52" t="str">
        <f t="shared" si="2"/>
        <v>EURAB6E7Y_Quote</v>
      </c>
      <c r="F15" s="52" t="str">
        <f>_xll.qlSimpleQuote(Currency&amp;$C15&amp;$D15&amp;$B15&amp;QuoteSuffix,,RateTickValue,Permanent,Trigger,ObjectOverwrite)</f>
        <v>EURAB6E7Y_Quote#0003</v>
      </c>
      <c r="G15" s="51" t="str">
        <f>_xll.ohRangeRetrieveError(F15)</f>
        <v/>
      </c>
      <c r="H15" s="43"/>
      <c r="N15" s="98"/>
      <c r="O15" s="227" t="s">
        <v>56</v>
      </c>
      <c r="P15" s="261" t="str">
        <v>AB</v>
      </c>
      <c r="Q15" s="261" t="str">
        <v>6E</v>
      </c>
      <c r="R15" s="226" t="str">
        <f t="shared" si="0"/>
        <v>EURAB6E7Y</v>
      </c>
      <c r="S15" s="226" t="str">
        <v>EURAB6E7Y=ICAP</v>
      </c>
      <c r="T15" s="262">
        <v>1.31</v>
      </c>
      <c r="U15" s="262">
        <v>1.35</v>
      </c>
      <c r="V15" s="262">
        <v>0</v>
      </c>
      <c r="W15" s="262">
        <v>0</v>
      </c>
      <c r="X15" s="331">
        <f>_xll.qlMidEquivalent($T15,$U15,$V15,$W15)</f>
        <v>1.33</v>
      </c>
      <c r="Y15" s="216"/>
      <c r="Z15" s="224">
        <v>1.391</v>
      </c>
      <c r="AA15" s="216"/>
      <c r="AB15" s="287">
        <v>1.33</v>
      </c>
      <c r="AC15" s="221" t="e">
        <f>_xll.qlSimpleQuoteSetValue(F15,AB15/100,Trigger)</f>
        <v>#N/A</v>
      </c>
      <c r="AD15" s="193"/>
      <c r="AE15" s="17"/>
      <c r="AF15" s="17"/>
      <c r="AG15" s="17"/>
      <c r="AH15" s="17"/>
      <c r="AI15" s="17"/>
      <c r="AJ15" s="253">
        <f t="shared" si="1"/>
        <v>4.0000000000000034E-4</v>
      </c>
    </row>
    <row r="16" spans="1:36" x14ac:dyDescent="0.2">
      <c r="A16" s="98"/>
      <c r="B16" s="187" t="s">
        <v>55</v>
      </c>
      <c r="C16" s="54" t="str">
        <v>AB</v>
      </c>
      <c r="D16" s="54" t="str">
        <v>6E</v>
      </c>
      <c r="E16" s="52" t="str">
        <f t="shared" si="2"/>
        <v>EURAB6E8Y_Quote</v>
      </c>
      <c r="F16" s="52" t="str">
        <f>_xll.qlSimpleQuote(Currency&amp;$C16&amp;$D16&amp;$B16&amp;QuoteSuffix,,RateTickValue,Permanent,Trigger,ObjectOverwrite)</f>
        <v>EURAB6E8Y_Quote#0003</v>
      </c>
      <c r="G16" s="51" t="str">
        <f>_xll.ohRangeRetrieveError(F16)</f>
        <v/>
      </c>
      <c r="H16" s="43"/>
      <c r="N16" s="98"/>
      <c r="O16" s="227" t="s">
        <v>55</v>
      </c>
      <c r="P16" s="261" t="str">
        <v>AB</v>
      </c>
      <c r="Q16" s="261" t="str">
        <v>6E</v>
      </c>
      <c r="R16" s="226" t="str">
        <f t="shared" si="0"/>
        <v>EURAB6E8Y</v>
      </c>
      <c r="S16" s="226" t="str">
        <v>EURAB6E8Y=ICAP</v>
      </c>
      <c r="T16" s="262">
        <v>1.4770000000000001</v>
      </c>
      <c r="U16" s="262">
        <v>1.5169999999999999</v>
      </c>
      <c r="V16" s="262">
        <v>0</v>
      </c>
      <c r="W16" s="262">
        <v>0</v>
      </c>
      <c r="X16" s="331">
        <f>_xll.qlMidEquivalent($T16,$U16,$V16,$W16)</f>
        <v>1.4969999999999999</v>
      </c>
      <c r="Y16" s="216"/>
      <c r="Z16" s="224">
        <v>1.5549999999999999</v>
      </c>
      <c r="AA16" s="216"/>
      <c r="AB16" s="287">
        <v>1.4969999999999999</v>
      </c>
      <c r="AC16" s="221" t="e">
        <f>_xll.qlSimpleQuoteSetValue(F16,AB16/100,Trigger)</f>
        <v>#N/A</v>
      </c>
      <c r="AD16" s="193"/>
      <c r="AE16" s="17"/>
      <c r="AF16" s="17"/>
      <c r="AG16" s="17"/>
      <c r="AH16" s="17"/>
      <c r="AI16" s="17"/>
      <c r="AJ16" s="253">
        <f t="shared" si="1"/>
        <v>4.0000000000000034E-4</v>
      </c>
    </row>
    <row r="17" spans="1:36" x14ac:dyDescent="0.2">
      <c r="A17" s="98"/>
      <c r="B17" s="187" t="s">
        <v>54</v>
      </c>
      <c r="C17" s="54" t="str">
        <v>AB</v>
      </c>
      <c r="D17" s="54" t="str">
        <v>6E</v>
      </c>
      <c r="E17" s="52" t="str">
        <f t="shared" si="2"/>
        <v>EURAB6E9Y_Quote</v>
      </c>
      <c r="F17" s="52" t="str">
        <f>_xll.qlSimpleQuote(Currency&amp;$C17&amp;$D17&amp;$B17&amp;QuoteSuffix,,RateTickValue,Permanent,Trigger,ObjectOverwrite)</f>
        <v>EURAB6E9Y_Quote#0003</v>
      </c>
      <c r="G17" s="51" t="str">
        <f>_xll.ohRangeRetrieveError(F17)</f>
        <v/>
      </c>
      <c r="H17" s="43"/>
      <c r="N17" s="98"/>
      <c r="O17" s="227" t="s">
        <v>54</v>
      </c>
      <c r="P17" s="261" t="str">
        <v>AB</v>
      </c>
      <c r="Q17" s="261" t="str">
        <v>6E</v>
      </c>
      <c r="R17" s="226" t="str">
        <f t="shared" si="0"/>
        <v>EURAB6E9Y</v>
      </c>
      <c r="S17" s="226" t="str">
        <v>EURAB6E9Y=ICAP</v>
      </c>
      <c r="T17" s="262">
        <v>1.63</v>
      </c>
      <c r="U17" s="262">
        <v>1.67</v>
      </c>
      <c r="V17" s="262">
        <v>0</v>
      </c>
      <c r="W17" s="262">
        <v>0</v>
      </c>
      <c r="X17" s="331">
        <f>_xll.qlMidEquivalent($T17,$U17,$V17,$W17)</f>
        <v>1.65</v>
      </c>
      <c r="Y17" s="216"/>
      <c r="Z17" s="224">
        <v>1.7050000000000001</v>
      </c>
      <c r="AA17" s="216"/>
      <c r="AB17" s="287">
        <v>1.65</v>
      </c>
      <c r="AC17" s="221" t="e">
        <f>_xll.qlSimpleQuoteSetValue(F17,AB17/100,Trigger)</f>
        <v>#N/A</v>
      </c>
      <c r="AD17" s="193"/>
      <c r="AE17" s="17"/>
      <c r="AF17" s="17"/>
      <c r="AG17" s="17"/>
      <c r="AH17" s="17"/>
      <c r="AI17" s="17"/>
      <c r="AJ17" s="253">
        <f t="shared" si="1"/>
        <v>4.0000000000000034E-4</v>
      </c>
    </row>
    <row r="18" spans="1:36" x14ac:dyDescent="0.2">
      <c r="A18" s="98"/>
      <c r="B18" s="187" t="s">
        <v>53</v>
      </c>
      <c r="C18" s="54" t="str">
        <v>AB</v>
      </c>
      <c r="D18" s="54" t="str">
        <v>6E</v>
      </c>
      <c r="E18" s="52" t="str">
        <f t="shared" si="2"/>
        <v>EURAB6E10Y_Quote</v>
      </c>
      <c r="F18" s="52" t="str">
        <f>_xll.qlSimpleQuote(Currency&amp;$C18&amp;$D18&amp;$B18&amp;QuoteSuffix,,RateTickValue,Permanent,Trigger,ObjectOverwrite)</f>
        <v>EURAB6E10Y_Quote#0003</v>
      </c>
      <c r="G18" s="51" t="str">
        <f>_xll.ohRangeRetrieveError(F18)</f>
        <v/>
      </c>
      <c r="H18" s="43"/>
      <c r="N18" s="98"/>
      <c r="O18" s="227" t="s">
        <v>53</v>
      </c>
      <c r="P18" s="261" t="str">
        <v>AB</v>
      </c>
      <c r="Q18" s="261" t="str">
        <v>6E</v>
      </c>
      <c r="R18" s="226" t="str">
        <f t="shared" si="0"/>
        <v>EURAB6E10Y</v>
      </c>
      <c r="S18" s="226" t="str">
        <v>EURAB6E10Y=ICAP</v>
      </c>
      <c r="T18" s="262">
        <v>1.766</v>
      </c>
      <c r="U18" s="262">
        <v>1.806</v>
      </c>
      <c r="V18" s="262">
        <v>0</v>
      </c>
      <c r="W18" s="262">
        <v>0</v>
      </c>
      <c r="X18" s="331">
        <f>_xll.qlMidEquivalent($T18,$U18,$V18,$W18)</f>
        <v>1.786</v>
      </c>
      <c r="Y18" s="216"/>
      <c r="Z18" s="224">
        <v>1.839</v>
      </c>
      <c r="AA18" s="216"/>
      <c r="AB18" s="287">
        <v>1.786</v>
      </c>
      <c r="AC18" s="221" t="e">
        <f>_xll.qlSimpleQuoteSetValue(F18,AB18/100,Trigger)</f>
        <v>#N/A</v>
      </c>
      <c r="AD18" s="193"/>
      <c r="AE18" s="17"/>
      <c r="AF18" s="17"/>
      <c r="AG18" s="17"/>
      <c r="AH18" s="17"/>
      <c r="AI18" s="17"/>
      <c r="AJ18" s="253">
        <f t="shared" si="1"/>
        <v>4.0000000000000034E-4</v>
      </c>
    </row>
    <row r="19" spans="1:36" x14ac:dyDescent="0.2">
      <c r="A19" s="98"/>
      <c r="B19" s="187" t="s">
        <v>52</v>
      </c>
      <c r="C19" s="54" t="str">
        <v>AB</v>
      </c>
      <c r="D19" s="54" t="str">
        <v>6E</v>
      </c>
      <c r="E19" s="52" t="str">
        <f t="shared" si="2"/>
        <v>EURAB6E11Y_Quote</v>
      </c>
      <c r="F19" s="52" t="str">
        <f>_xll.qlSimpleQuote(Currency&amp;$C19&amp;$D19&amp;$B19&amp;QuoteSuffix,,RateTickValue,Permanent,Trigger,ObjectOverwrite)</f>
        <v>EURAB6E11Y_Quote#0003</v>
      </c>
      <c r="G19" s="51" t="str">
        <f>_xll.ohRangeRetrieveError(F19)</f>
        <v/>
      </c>
      <c r="H19" s="43"/>
      <c r="N19" s="98"/>
      <c r="O19" s="227" t="s">
        <v>52</v>
      </c>
      <c r="P19" s="261" t="str">
        <v>AB</v>
      </c>
      <c r="Q19" s="261" t="str">
        <v>6E</v>
      </c>
      <c r="R19" s="226" t="str">
        <f t="shared" si="0"/>
        <v>EURAB6E11Y</v>
      </c>
      <c r="S19" s="226" t="str">
        <v>EURAB6E11Y=ICAP</v>
      </c>
      <c r="T19" s="262">
        <v>1.887</v>
      </c>
      <c r="U19" s="262">
        <v>1.927</v>
      </c>
      <c r="V19" s="262">
        <v>0</v>
      </c>
      <c r="W19" s="262">
        <v>0</v>
      </c>
      <c r="X19" s="331">
        <f>_xll.qlMidEquivalent($T19,$U19,$V19,$W19)</f>
        <v>1.907</v>
      </c>
      <c r="Y19" s="216"/>
      <c r="Z19" s="224">
        <v>1.9570000000000001</v>
      </c>
      <c r="AA19" s="216"/>
      <c r="AB19" s="287">
        <v>1.907</v>
      </c>
      <c r="AC19" s="221" t="e">
        <f>_xll.qlSimpleQuoteSetValue(F19,AB19/100,Trigger)</f>
        <v>#N/A</v>
      </c>
      <c r="AD19" s="193"/>
      <c r="AE19" s="17"/>
      <c r="AF19" s="17"/>
      <c r="AG19" s="17"/>
      <c r="AH19" s="17"/>
      <c r="AI19" s="17"/>
      <c r="AJ19" s="253">
        <f t="shared" si="1"/>
        <v>4.0000000000000034E-4</v>
      </c>
    </row>
    <row r="20" spans="1:36" x14ac:dyDescent="0.2">
      <c r="A20" s="98"/>
      <c r="B20" s="187" t="s">
        <v>51</v>
      </c>
      <c r="C20" s="54" t="str">
        <v>AB</v>
      </c>
      <c r="D20" s="54" t="str">
        <v>6E</v>
      </c>
      <c r="E20" s="52" t="str">
        <f t="shared" si="2"/>
        <v>EURAB6E12Y_Quote</v>
      </c>
      <c r="F20" s="52" t="str">
        <f>_xll.qlSimpleQuote(Currency&amp;$C20&amp;$D20&amp;$B20&amp;QuoteSuffix,,RateTickValue,Permanent,Trigger,ObjectOverwrite)</f>
        <v>EURAB6E12Y_Quote#0003</v>
      </c>
      <c r="G20" s="51" t="str">
        <f>_xll.ohRangeRetrieveError(F20)</f>
        <v/>
      </c>
      <c r="H20" s="43"/>
      <c r="N20" s="98"/>
      <c r="O20" s="227" t="s">
        <v>51</v>
      </c>
      <c r="P20" s="261" t="str">
        <v>AB</v>
      </c>
      <c r="Q20" s="261" t="str">
        <v>6E</v>
      </c>
      <c r="R20" s="226" t="str">
        <f t="shared" si="0"/>
        <v>EURAB6E12Y</v>
      </c>
      <c r="S20" s="226" t="str">
        <v>EURAB6E12Y=ICAP</v>
      </c>
      <c r="T20" s="262">
        <v>1.992</v>
      </c>
      <c r="U20" s="262">
        <v>2.032</v>
      </c>
      <c r="V20" s="262">
        <v>0</v>
      </c>
      <c r="W20" s="262">
        <v>0</v>
      </c>
      <c r="X20" s="331">
        <f>_xll.qlMidEquivalent($T20,$U20,$V20,$W20)</f>
        <v>2.012</v>
      </c>
      <c r="Y20" s="216"/>
      <c r="Z20" s="224">
        <v>2.06</v>
      </c>
      <c r="AA20" s="216"/>
      <c r="AB20" s="287">
        <v>2.012</v>
      </c>
      <c r="AC20" s="221" t="e">
        <f>_xll.qlSimpleQuoteSetValue(F20,AB20/100,Trigger)</f>
        <v>#N/A</v>
      </c>
      <c r="AD20" s="193"/>
      <c r="AE20" s="17"/>
      <c r="AF20" s="17"/>
      <c r="AG20" s="17"/>
      <c r="AH20" s="17"/>
      <c r="AI20" s="17"/>
      <c r="AJ20" s="253">
        <f t="shared" si="1"/>
        <v>4.0000000000000034E-4</v>
      </c>
    </row>
    <row r="21" spans="1:36" x14ac:dyDescent="0.2">
      <c r="A21" s="98"/>
      <c r="B21" s="187" t="s">
        <v>50</v>
      </c>
      <c r="C21" s="54" t="str">
        <v>AB</v>
      </c>
      <c r="D21" s="54" t="str">
        <v>6E</v>
      </c>
      <c r="E21" s="52" t="str">
        <f t="shared" si="2"/>
        <v>EURAB6E13Y_Quote</v>
      </c>
      <c r="F21" s="52" t="str">
        <f>_xll.qlSimpleQuote(Currency&amp;$C21&amp;$D21&amp;$B21&amp;QuoteSuffix,,RateTickValue,Permanent,Trigger,ObjectOverwrite)</f>
        <v>EURAB6E13Y_Quote#0003</v>
      </c>
      <c r="G21" s="51" t="str">
        <f>_xll.ohRangeRetrieveError(F21)</f>
        <v/>
      </c>
      <c r="H21" s="43"/>
      <c r="N21" s="98"/>
      <c r="O21" s="227" t="s">
        <v>50</v>
      </c>
      <c r="P21" s="261" t="str">
        <v>AB</v>
      </c>
      <c r="Q21" s="261" t="str">
        <v>6E</v>
      </c>
      <c r="R21" s="226" t="str">
        <f t="shared" si="0"/>
        <v>EURAB6E13Y</v>
      </c>
      <c r="S21" s="226" t="str">
        <v>EURAB6E13Y=ICAP</v>
      </c>
      <c r="T21" s="262">
        <v>2.0819999999999999</v>
      </c>
      <c r="U21" s="262">
        <v>2.1219999999999999</v>
      </c>
      <c r="V21" s="262">
        <v>0</v>
      </c>
      <c r="W21" s="262">
        <v>0</v>
      </c>
      <c r="X21" s="331">
        <f>_xll.qlMidEquivalent($T21,$U21,$V21,$W21)</f>
        <v>2.1019999999999999</v>
      </c>
      <c r="Y21" s="216"/>
      <c r="Z21" s="224">
        <v>2.1480000000000001</v>
      </c>
      <c r="AA21" s="216"/>
      <c r="AB21" s="287">
        <v>2.1019999999999999</v>
      </c>
      <c r="AC21" s="221" t="e">
        <f>_xll.qlSimpleQuoteSetValue(F21,AB21/100,Trigger)</f>
        <v>#N/A</v>
      </c>
      <c r="AD21" s="193"/>
      <c r="AE21" s="17"/>
      <c r="AF21" s="17"/>
      <c r="AG21" s="17"/>
      <c r="AH21" s="17"/>
      <c r="AI21" s="17"/>
      <c r="AJ21" s="253">
        <f t="shared" si="1"/>
        <v>4.0000000000000034E-4</v>
      </c>
    </row>
    <row r="22" spans="1:36" x14ac:dyDescent="0.2">
      <c r="A22" s="98"/>
      <c r="B22" s="187" t="s">
        <v>49</v>
      </c>
      <c r="C22" s="54" t="str">
        <v>AB</v>
      </c>
      <c r="D22" s="54" t="str">
        <v>6E</v>
      </c>
      <c r="E22" s="52" t="str">
        <f t="shared" si="2"/>
        <v>EURAB6E14Y_Quote</v>
      </c>
      <c r="F22" s="52" t="str">
        <f>_xll.qlSimpleQuote(Currency&amp;$C22&amp;$D22&amp;$B22&amp;QuoteSuffix,,RateTickValue,Permanent,Trigger,ObjectOverwrite)</f>
        <v>EURAB6E14Y_Quote#0003</v>
      </c>
      <c r="G22" s="51" t="str">
        <f>_xll.ohRangeRetrieveError(F22)</f>
        <v/>
      </c>
      <c r="H22" s="43"/>
      <c r="N22" s="98"/>
      <c r="O22" s="227" t="s">
        <v>49</v>
      </c>
      <c r="P22" s="261" t="str">
        <v>AB</v>
      </c>
      <c r="Q22" s="261" t="str">
        <v>6E</v>
      </c>
      <c r="R22" s="226" t="str">
        <f t="shared" si="0"/>
        <v>EURAB6E14Y</v>
      </c>
      <c r="S22" s="226" t="str">
        <v>EURAB6E14Y=ICAP</v>
      </c>
      <c r="T22" s="262">
        <v>2.1579999999999999</v>
      </c>
      <c r="U22" s="262">
        <v>2.198</v>
      </c>
      <c r="V22" s="262">
        <v>0</v>
      </c>
      <c r="W22" s="262">
        <v>0</v>
      </c>
      <c r="X22" s="331">
        <f>_xll.qlMidEquivalent($T22,$U22,$V22,$W22)</f>
        <v>2.1779999999999999</v>
      </c>
      <c r="Y22" s="216"/>
      <c r="Z22" s="224">
        <v>2.222</v>
      </c>
      <c r="AA22" s="216"/>
      <c r="AB22" s="287">
        <v>2.1779999999999999</v>
      </c>
      <c r="AC22" s="221" t="e">
        <f>_xll.qlSimpleQuoteSetValue(F22,AB22/100,Trigger)</f>
        <v>#N/A</v>
      </c>
      <c r="AD22" s="193"/>
      <c r="AE22" s="17"/>
      <c r="AF22" s="17"/>
      <c r="AG22" s="17"/>
      <c r="AH22" s="17"/>
      <c r="AI22" s="17"/>
      <c r="AJ22" s="253">
        <f t="shared" si="1"/>
        <v>4.0000000000000034E-4</v>
      </c>
    </row>
    <row r="23" spans="1:36" x14ac:dyDescent="0.2">
      <c r="A23" s="98"/>
      <c r="B23" s="187" t="s">
        <v>48</v>
      </c>
      <c r="C23" s="54" t="str">
        <v>AB</v>
      </c>
      <c r="D23" s="54" t="str">
        <v>6E</v>
      </c>
      <c r="E23" s="52" t="str">
        <f t="shared" si="2"/>
        <v>EURAB6E15Y_Quote</v>
      </c>
      <c r="F23" s="52" t="str">
        <f>_xll.qlSimpleQuote(Currency&amp;$C23&amp;$D23&amp;$B23&amp;QuoteSuffix,,RateTickValue,Permanent,Trigger,ObjectOverwrite)</f>
        <v>EURAB6E15Y_Quote#0003</v>
      </c>
      <c r="G23" s="51" t="str">
        <f>_xll.ohRangeRetrieveError(F23)</f>
        <v/>
      </c>
      <c r="H23" s="43"/>
      <c r="N23" s="98"/>
      <c r="O23" s="227" t="s">
        <v>48</v>
      </c>
      <c r="P23" s="261" t="str">
        <v>AB</v>
      </c>
      <c r="Q23" s="261" t="str">
        <v>6E</v>
      </c>
      <c r="R23" s="226" t="str">
        <f t="shared" si="0"/>
        <v>EURAB6E15Y</v>
      </c>
      <c r="S23" s="226" t="str">
        <v>EURAB6E15Y=ICAP</v>
      </c>
      <c r="T23" s="262">
        <v>2.222</v>
      </c>
      <c r="U23" s="262">
        <v>2.262</v>
      </c>
      <c r="V23" s="262">
        <v>0</v>
      </c>
      <c r="W23" s="262">
        <v>0</v>
      </c>
      <c r="X23" s="331">
        <f>_xll.qlMidEquivalent($T23,$U23,$V23,$W23)</f>
        <v>2.242</v>
      </c>
      <c r="Y23" s="216"/>
      <c r="Z23" s="224">
        <v>2.2839999999999998</v>
      </c>
      <c r="AA23" s="216"/>
      <c r="AB23" s="287">
        <v>2.242</v>
      </c>
      <c r="AC23" s="221" t="e">
        <f>_xll.qlSimpleQuoteSetValue(F23,AB23/100,Trigger)</f>
        <v>#N/A</v>
      </c>
      <c r="AD23" s="193"/>
      <c r="AE23" s="17"/>
      <c r="AF23" s="17"/>
      <c r="AG23" s="17"/>
      <c r="AH23" s="17"/>
      <c r="AI23" s="17"/>
      <c r="AJ23" s="253">
        <f t="shared" si="1"/>
        <v>4.0000000000000034E-4</v>
      </c>
    </row>
    <row r="24" spans="1:36" x14ac:dyDescent="0.2">
      <c r="A24" s="98"/>
      <c r="B24" s="187" t="s">
        <v>47</v>
      </c>
      <c r="C24" s="54" t="str">
        <v>AB</v>
      </c>
      <c r="D24" s="54" t="str">
        <v>6E</v>
      </c>
      <c r="E24" s="52" t="str">
        <f t="shared" si="2"/>
        <v>EURAB6E16Y_Quote</v>
      </c>
      <c r="F24" s="52" t="str">
        <f>_xll.qlSimpleQuote(Currency&amp;$C24&amp;$D24&amp;$B24&amp;QuoteSuffix,,RateTickValue,Permanent,Trigger,ObjectOverwrite)</f>
        <v>EURAB6E16Y_Quote#0003</v>
      </c>
      <c r="G24" s="51" t="str">
        <f>_xll.ohRangeRetrieveError(F24)</f>
        <v/>
      </c>
      <c r="H24" s="43"/>
      <c r="N24" s="98"/>
      <c r="O24" s="227" t="s">
        <v>47</v>
      </c>
      <c r="P24" s="261" t="str">
        <v>AB</v>
      </c>
      <c r="Q24" s="261" t="str">
        <v>6E</v>
      </c>
      <c r="R24" s="226" t="str">
        <f t="shared" si="0"/>
        <v>EURAB6E16Y</v>
      </c>
      <c r="S24" s="226" t="str">
        <v>EURAB6E16Y=ICAP</v>
      </c>
      <c r="T24" s="262">
        <v>2.2730000000000001</v>
      </c>
      <c r="U24" s="262">
        <v>2.3130000000000002</v>
      </c>
      <c r="V24" s="262">
        <v>0</v>
      </c>
      <c r="W24" s="262">
        <v>0</v>
      </c>
      <c r="X24" s="331">
        <f>_xll.qlMidEquivalent($T24,$U24,$V24,$W24)</f>
        <v>2.2930000000000001</v>
      </c>
      <c r="Y24" s="216"/>
      <c r="Z24" s="224">
        <v>2.3340000000000001</v>
      </c>
      <c r="AA24" s="216"/>
      <c r="AB24" s="287">
        <v>2.2930000000000001</v>
      </c>
      <c r="AC24" s="221" t="e">
        <f>_xll.qlSimpleQuoteSetValue(F24,AB24/100,Trigger)</f>
        <v>#N/A</v>
      </c>
      <c r="AD24" s="193"/>
      <c r="AE24" s="17"/>
      <c r="AF24" s="17"/>
      <c r="AG24" s="17"/>
      <c r="AH24" s="17"/>
      <c r="AI24" s="17"/>
      <c r="AJ24" s="253">
        <f t="shared" si="1"/>
        <v>4.0000000000000034E-4</v>
      </c>
    </row>
    <row r="25" spans="1:36" x14ac:dyDescent="0.2">
      <c r="A25" s="98"/>
      <c r="B25" s="187" t="s">
        <v>46</v>
      </c>
      <c r="C25" s="54" t="str">
        <v>AB</v>
      </c>
      <c r="D25" s="54" t="str">
        <v>6E</v>
      </c>
      <c r="E25" s="52" t="str">
        <f t="shared" si="2"/>
        <v>EURAB6E17Y_Quote</v>
      </c>
      <c r="F25" s="52" t="str">
        <f>_xll.qlSimpleQuote(Currency&amp;$C25&amp;$D25&amp;$B25&amp;QuoteSuffix,,RateTickValue,Permanent,Trigger,ObjectOverwrite)</f>
        <v>EURAB6E17Y_Quote#0003</v>
      </c>
      <c r="G25" s="51" t="str">
        <f>_xll.ohRangeRetrieveError(F25)</f>
        <v/>
      </c>
      <c r="H25" s="43"/>
      <c r="N25" s="98"/>
      <c r="O25" s="227" t="s">
        <v>46</v>
      </c>
      <c r="P25" s="261" t="str">
        <v>AB</v>
      </c>
      <c r="Q25" s="261" t="str">
        <v>6E</v>
      </c>
      <c r="R25" s="226" t="str">
        <f t="shared" si="0"/>
        <v>EURAB6E17Y</v>
      </c>
      <c r="S25" s="226" t="str">
        <v>EURAB6E17Y=ICAP</v>
      </c>
      <c r="T25" s="262">
        <v>2.3149999999999999</v>
      </c>
      <c r="U25" s="262">
        <v>2.355</v>
      </c>
      <c r="V25" s="262">
        <v>0</v>
      </c>
      <c r="W25" s="262">
        <v>0</v>
      </c>
      <c r="X25" s="331">
        <f>_xll.qlMidEquivalent($T25,$U25,$V25,$W25)</f>
        <v>2.335</v>
      </c>
      <c r="Y25" s="216"/>
      <c r="Z25" s="224">
        <v>2.3730000000000002</v>
      </c>
      <c r="AA25" s="216"/>
      <c r="AB25" s="287">
        <v>2.335</v>
      </c>
      <c r="AC25" s="221" t="e">
        <f>_xll.qlSimpleQuoteSetValue(F25,AB25/100,Trigger)</f>
        <v>#N/A</v>
      </c>
      <c r="AD25" s="193"/>
      <c r="AE25" s="17"/>
      <c r="AF25" s="17"/>
      <c r="AG25" s="17"/>
      <c r="AH25" s="17"/>
      <c r="AI25" s="17"/>
      <c r="AJ25" s="253">
        <f t="shared" si="1"/>
        <v>4.0000000000000034E-4</v>
      </c>
    </row>
    <row r="26" spans="1:36" x14ac:dyDescent="0.2">
      <c r="A26" s="98"/>
      <c r="B26" s="187" t="s">
        <v>45</v>
      </c>
      <c r="C26" s="54" t="str">
        <v>AB</v>
      </c>
      <c r="D26" s="54" t="str">
        <v>6E</v>
      </c>
      <c r="E26" s="52" t="str">
        <f t="shared" si="2"/>
        <v>EURAB6E18Y_Quote</v>
      </c>
      <c r="F26" s="52" t="str">
        <f>_xll.qlSimpleQuote(Currency&amp;$C26&amp;$D26&amp;$B26&amp;QuoteSuffix,,RateTickValue,Permanent,Trigger,ObjectOverwrite)</f>
        <v>EURAB6E18Y_Quote#0003</v>
      </c>
      <c r="G26" s="51" t="str">
        <f>_xll.ohRangeRetrieveError(F26)</f>
        <v/>
      </c>
      <c r="H26" s="43"/>
      <c r="N26" s="98"/>
      <c r="O26" s="227" t="s">
        <v>45</v>
      </c>
      <c r="P26" s="261" t="str">
        <v>AB</v>
      </c>
      <c r="Q26" s="261" t="str">
        <v>6E</v>
      </c>
      <c r="R26" s="226" t="str">
        <f t="shared" si="0"/>
        <v>EURAB6E18Y</v>
      </c>
      <c r="S26" s="226" t="str">
        <v>EURAB6E18Y=ICAP</v>
      </c>
      <c r="T26" s="262">
        <v>2.3479999999999999</v>
      </c>
      <c r="U26" s="262">
        <v>2.3879999999999999</v>
      </c>
      <c r="V26" s="262">
        <v>0</v>
      </c>
      <c r="W26" s="262">
        <v>0</v>
      </c>
      <c r="X26" s="331">
        <f>_xll.qlMidEquivalent($T26,$U26,$V26,$W26)</f>
        <v>2.3679999999999999</v>
      </c>
      <c r="Y26" s="216"/>
      <c r="Z26" s="224">
        <v>2.4049999999999998</v>
      </c>
      <c r="AA26" s="216"/>
      <c r="AB26" s="287">
        <v>2.3679999999999999</v>
      </c>
      <c r="AC26" s="221" t="e">
        <f>_xll.qlSimpleQuoteSetValue(F26,AB26/100,Trigger)</f>
        <v>#N/A</v>
      </c>
      <c r="AD26" s="193"/>
      <c r="AE26" s="17"/>
      <c r="AF26" s="17"/>
      <c r="AG26" s="17"/>
      <c r="AH26" s="17"/>
      <c r="AI26" s="17"/>
      <c r="AJ26" s="253">
        <f t="shared" si="1"/>
        <v>4.0000000000000034E-4</v>
      </c>
    </row>
    <row r="27" spans="1:36" x14ac:dyDescent="0.2">
      <c r="A27" s="98"/>
      <c r="B27" s="187" t="s">
        <v>44</v>
      </c>
      <c r="C27" s="54" t="str">
        <v>AB</v>
      </c>
      <c r="D27" s="54" t="str">
        <v>6E</v>
      </c>
      <c r="E27" s="52" t="str">
        <f t="shared" si="2"/>
        <v>EURAB6E19Y_Quote</v>
      </c>
      <c r="F27" s="52" t="str">
        <f>_xll.qlSimpleQuote(Currency&amp;$C27&amp;$D27&amp;$B27&amp;QuoteSuffix,,RateTickValue,Permanent,Trigger,ObjectOverwrite)</f>
        <v>EURAB6E19Y_Quote#0003</v>
      </c>
      <c r="G27" s="51" t="str">
        <f>_xll.ohRangeRetrieveError(F27)</f>
        <v/>
      </c>
      <c r="H27" s="43"/>
      <c r="N27" s="98"/>
      <c r="O27" s="227" t="s">
        <v>44</v>
      </c>
      <c r="P27" s="261" t="str">
        <v>AB</v>
      </c>
      <c r="Q27" s="261" t="str">
        <v>6E</v>
      </c>
      <c r="R27" s="226" t="str">
        <f t="shared" si="0"/>
        <v>EURAB6E19Y</v>
      </c>
      <c r="S27" s="226" t="str">
        <v>EURAB6E19Y=ICAP</v>
      </c>
      <c r="T27" s="262">
        <v>2.3740000000000001</v>
      </c>
      <c r="U27" s="262">
        <v>2.4140000000000001</v>
      </c>
      <c r="V27" s="262">
        <v>0</v>
      </c>
      <c r="W27" s="262">
        <v>0</v>
      </c>
      <c r="X27" s="331">
        <f>_xll.qlMidEquivalent($T27,$U27,$V27,$W27)</f>
        <v>2.3940000000000001</v>
      </c>
      <c r="Y27" s="216"/>
      <c r="Z27" s="224">
        <v>2.4289999999999998</v>
      </c>
      <c r="AA27" s="216"/>
      <c r="AB27" s="287">
        <v>2.3940000000000001</v>
      </c>
      <c r="AC27" s="221" t="e">
        <f>_xll.qlSimpleQuoteSetValue(F27,AB27/100,Trigger)</f>
        <v>#N/A</v>
      </c>
      <c r="AD27" s="193"/>
      <c r="AE27" s="17"/>
      <c r="AF27" s="17"/>
      <c r="AG27" s="17"/>
      <c r="AH27" s="17"/>
      <c r="AI27" s="17"/>
      <c r="AJ27" s="253">
        <f t="shared" si="1"/>
        <v>4.0000000000000034E-4</v>
      </c>
    </row>
    <row r="28" spans="1:36" x14ac:dyDescent="0.2">
      <c r="A28" s="98"/>
      <c r="B28" s="187" t="s">
        <v>43</v>
      </c>
      <c r="C28" s="54" t="str">
        <v>AB</v>
      </c>
      <c r="D28" s="54" t="str">
        <v>6E</v>
      </c>
      <c r="E28" s="52" t="str">
        <f t="shared" si="2"/>
        <v>EURAB6E20Y_Quote</v>
      </c>
      <c r="F28" s="52" t="str">
        <f>_xll.qlSimpleQuote(Currency&amp;$C28&amp;$D28&amp;$B28&amp;QuoteSuffix,,RateTickValue,Permanent,Trigger,ObjectOverwrite)</f>
        <v>EURAB6E20Y_Quote#0003</v>
      </c>
      <c r="G28" s="51" t="str">
        <f>_xll.ohRangeRetrieveError(F28)</f>
        <v/>
      </c>
      <c r="H28" s="43"/>
      <c r="N28" s="98"/>
      <c r="O28" s="227" t="s">
        <v>43</v>
      </c>
      <c r="P28" s="261" t="str">
        <v>AB</v>
      </c>
      <c r="Q28" s="261" t="str">
        <v>6E</v>
      </c>
      <c r="R28" s="226" t="str">
        <f t="shared" si="0"/>
        <v>EURAB6E20Y</v>
      </c>
      <c r="S28" s="226" t="str">
        <v>EURAB6E20Y=ICAP</v>
      </c>
      <c r="T28" s="262">
        <v>2.395</v>
      </c>
      <c r="U28" s="262">
        <v>2.4350000000000001</v>
      </c>
      <c r="V28" s="262">
        <v>0</v>
      </c>
      <c r="W28" s="262">
        <v>0</v>
      </c>
      <c r="X28" s="331">
        <f>_xll.qlMidEquivalent($T28,$U28,$V28,$W28)</f>
        <v>2.415</v>
      </c>
      <c r="Y28" s="216"/>
      <c r="Z28" s="224">
        <v>2.4489999999999998</v>
      </c>
      <c r="AA28" s="216"/>
      <c r="AB28" s="287">
        <v>2.415</v>
      </c>
      <c r="AC28" s="221" t="e">
        <f>_xll.qlSimpleQuoteSetValue(F28,AB28/100,Trigger)</f>
        <v>#N/A</v>
      </c>
      <c r="AD28" s="193"/>
      <c r="AE28" s="17"/>
      <c r="AF28" s="17"/>
      <c r="AG28" s="17"/>
      <c r="AH28" s="17"/>
      <c r="AI28" s="17"/>
      <c r="AJ28" s="253">
        <f t="shared" si="1"/>
        <v>4.0000000000000034E-4</v>
      </c>
    </row>
    <row r="29" spans="1:36" x14ac:dyDescent="0.2">
      <c r="A29" s="98"/>
      <c r="B29" s="187" t="s">
        <v>42</v>
      </c>
      <c r="C29" s="54" t="str">
        <v>AB</v>
      </c>
      <c r="D29" s="54" t="str">
        <v>6E</v>
      </c>
      <c r="E29" s="52" t="str">
        <f t="shared" si="2"/>
        <v>EURAB6E21Y_Quote</v>
      </c>
      <c r="F29" s="52" t="str">
        <f>_xll.qlSimpleQuote(Currency&amp;$C29&amp;$D29&amp;$B29&amp;QuoteSuffix,,RateTickValue,Permanent,Trigger,ObjectOverwrite)</f>
        <v>EURAB6E21Y_Quote#0003</v>
      </c>
      <c r="G29" s="51" t="str">
        <f>_xll.ohRangeRetrieveError(F29)</f>
        <v/>
      </c>
      <c r="H29" s="43"/>
      <c r="N29" s="98"/>
      <c r="O29" s="227" t="s">
        <v>42</v>
      </c>
      <c r="P29" s="261" t="str">
        <v>AB</v>
      </c>
      <c r="Q29" s="261" t="str">
        <v>6E</v>
      </c>
      <c r="R29" s="226" t="str">
        <f t="shared" si="0"/>
        <v>EURAB6E21Y</v>
      </c>
      <c r="S29" s="226" t="str">
        <v>EURAB6E21Y=ICAP</v>
      </c>
      <c r="T29" s="262">
        <v>2.4119999999999999</v>
      </c>
      <c r="U29" s="262">
        <v>2.452</v>
      </c>
      <c r="V29" s="262">
        <v>0</v>
      </c>
      <c r="W29" s="262">
        <v>0</v>
      </c>
      <c r="X29" s="331">
        <f>_xll.qlMidEquivalent($T29,$U29,$V29,$W29)</f>
        <v>2.4319999999999999</v>
      </c>
      <c r="Y29" s="216"/>
      <c r="Z29" s="224">
        <v>2.464</v>
      </c>
      <c r="AA29" s="216"/>
      <c r="AB29" s="287">
        <v>2.4319999999999999</v>
      </c>
      <c r="AC29" s="221" t="e">
        <f>_xll.qlSimpleQuoteSetValue(F29,AB29/100,Trigger)</f>
        <v>#N/A</v>
      </c>
      <c r="AD29" s="193"/>
      <c r="AE29" s="17"/>
      <c r="AF29" s="17"/>
      <c r="AG29" s="17"/>
      <c r="AH29" s="17"/>
      <c r="AI29" s="17"/>
      <c r="AJ29" s="253">
        <f t="shared" si="1"/>
        <v>4.0000000000000034E-4</v>
      </c>
    </row>
    <row r="30" spans="1:36" x14ac:dyDescent="0.2">
      <c r="A30" s="98"/>
      <c r="B30" s="187" t="s">
        <v>41</v>
      </c>
      <c r="C30" s="54" t="str">
        <v>AB</v>
      </c>
      <c r="D30" s="54" t="str">
        <v>6E</v>
      </c>
      <c r="E30" s="52" t="str">
        <f t="shared" si="2"/>
        <v>EURAB6E22Y_Quote</v>
      </c>
      <c r="F30" s="52" t="str">
        <f>_xll.qlSimpleQuote(Currency&amp;$C30&amp;$D30&amp;$B30&amp;QuoteSuffix,,RateTickValue,Permanent,Trigger,ObjectOverwrite)</f>
        <v>EURAB6E22Y_Quote#0003</v>
      </c>
      <c r="G30" s="51" t="str">
        <f>_xll.ohRangeRetrieveError(F30)</f>
        <v/>
      </c>
      <c r="H30" s="43"/>
      <c r="N30" s="98"/>
      <c r="O30" s="227" t="s">
        <v>41</v>
      </c>
      <c r="P30" s="261" t="str">
        <v>AB</v>
      </c>
      <c r="Q30" s="261" t="str">
        <v>6E</v>
      </c>
      <c r="R30" s="226" t="str">
        <f t="shared" si="0"/>
        <v>EURAB6E22Y</v>
      </c>
      <c r="S30" s="226" t="str">
        <v>EURAB6E22Y=ICAP</v>
      </c>
      <c r="T30" s="262">
        <v>2.4249999999999998</v>
      </c>
      <c r="U30" s="262">
        <v>2.4649999999999999</v>
      </c>
      <c r="V30" s="262">
        <v>0</v>
      </c>
      <c r="W30" s="262">
        <v>0</v>
      </c>
      <c r="X30" s="331">
        <f>_xll.qlMidEquivalent($T30,$U30,$V30,$W30)</f>
        <v>2.4449999999999998</v>
      </c>
      <c r="Y30" s="216"/>
      <c r="Z30" s="224">
        <v>2.4769999999999999</v>
      </c>
      <c r="AA30" s="216"/>
      <c r="AB30" s="287">
        <v>2.4449999999999998</v>
      </c>
      <c r="AC30" s="221" t="e">
        <f>_xll.qlSimpleQuoteSetValue(F30,AB30/100,Trigger)</f>
        <v>#N/A</v>
      </c>
      <c r="AD30" s="193"/>
      <c r="AE30" s="17"/>
      <c r="AF30" s="17"/>
      <c r="AG30" s="17"/>
      <c r="AH30" s="17"/>
      <c r="AI30" s="17"/>
      <c r="AJ30" s="253">
        <f t="shared" si="1"/>
        <v>4.0000000000000034E-4</v>
      </c>
    </row>
    <row r="31" spans="1:36" x14ac:dyDescent="0.2">
      <c r="A31" s="98"/>
      <c r="B31" s="187" t="s">
        <v>40</v>
      </c>
      <c r="C31" s="54" t="str">
        <v>AB</v>
      </c>
      <c r="D31" s="54" t="str">
        <v>6E</v>
      </c>
      <c r="E31" s="52" t="str">
        <f t="shared" si="2"/>
        <v>EURAB6E23Y_Quote</v>
      </c>
      <c r="F31" s="52" t="str">
        <f>_xll.qlSimpleQuote(Currency&amp;$C31&amp;$D31&amp;$B31&amp;QuoteSuffix,,RateTickValue,Permanent,Trigger,ObjectOverwrite)</f>
        <v>EURAB6E23Y_Quote#0003</v>
      </c>
      <c r="G31" s="51" t="str">
        <f>_xll.ohRangeRetrieveError(F31)</f>
        <v/>
      </c>
      <c r="H31" s="43"/>
      <c r="N31" s="98"/>
      <c r="O31" s="227" t="s">
        <v>40</v>
      </c>
      <c r="P31" s="261" t="str">
        <v>AB</v>
      </c>
      <c r="Q31" s="261" t="str">
        <v>6E</v>
      </c>
      <c r="R31" s="226" t="str">
        <f t="shared" si="0"/>
        <v>EURAB6E23Y</v>
      </c>
      <c r="S31" s="226" t="str">
        <v>EURAB6E23Y=ICAP</v>
      </c>
      <c r="T31" s="262">
        <v>2.4350000000000001</v>
      </c>
      <c r="U31" s="262">
        <v>2.4750000000000001</v>
      </c>
      <c r="V31" s="262">
        <v>0</v>
      </c>
      <c r="W31" s="262">
        <v>0</v>
      </c>
      <c r="X31" s="331">
        <f>_xll.qlMidEquivalent($T31,$U31,$V31,$W31)</f>
        <v>2.4550000000000001</v>
      </c>
      <c r="Y31" s="216"/>
      <c r="Z31" s="224">
        <v>2.4859999999999998</v>
      </c>
      <c r="AA31" s="216"/>
      <c r="AB31" s="287">
        <v>2.4550000000000001</v>
      </c>
      <c r="AC31" s="221" t="e">
        <f>_xll.qlSimpleQuoteSetValue(F31,AB31/100,Trigger)</f>
        <v>#N/A</v>
      </c>
      <c r="AD31" s="193"/>
      <c r="AE31" s="17"/>
      <c r="AF31" s="17"/>
      <c r="AG31" s="17"/>
      <c r="AH31" s="17"/>
      <c r="AI31" s="17"/>
      <c r="AJ31" s="253">
        <f t="shared" si="1"/>
        <v>4.0000000000000034E-4</v>
      </c>
    </row>
    <row r="32" spans="1:36" x14ac:dyDescent="0.2">
      <c r="A32" s="98"/>
      <c r="B32" s="187" t="s">
        <v>39</v>
      </c>
      <c r="C32" s="54" t="str">
        <v>AB</v>
      </c>
      <c r="D32" s="54" t="str">
        <v>6E</v>
      </c>
      <c r="E32" s="52" t="str">
        <f t="shared" si="2"/>
        <v>EURAB6E24Y_Quote</v>
      </c>
      <c r="F32" s="52" t="str">
        <f>_xll.qlSimpleQuote(Currency&amp;$C32&amp;$D32&amp;$B32&amp;QuoteSuffix,,RateTickValue,Permanent,Trigger,ObjectOverwrite)</f>
        <v>EURAB6E24Y_Quote#0003</v>
      </c>
      <c r="G32" s="51" t="str">
        <f>_xll.ohRangeRetrieveError(F32)</f>
        <v/>
      </c>
      <c r="H32" s="43"/>
      <c r="N32" s="98"/>
      <c r="O32" s="227" t="s">
        <v>39</v>
      </c>
      <c r="P32" s="261" t="str">
        <v>AB</v>
      </c>
      <c r="Q32" s="261" t="str">
        <v>6E</v>
      </c>
      <c r="R32" s="226" t="str">
        <f t="shared" si="0"/>
        <v>EURAB6E24Y</v>
      </c>
      <c r="S32" s="226" t="str">
        <v>EURAB6E24Y=ICAP</v>
      </c>
      <c r="T32" s="262">
        <v>2.4430000000000001</v>
      </c>
      <c r="U32" s="262">
        <v>2.4830000000000001</v>
      </c>
      <c r="V32" s="262">
        <v>0</v>
      </c>
      <c r="W32" s="262">
        <v>0</v>
      </c>
      <c r="X32" s="331">
        <f>_xll.qlMidEquivalent($T32,$U32,$V32,$W32)</f>
        <v>2.4630000000000001</v>
      </c>
      <c r="Y32" s="216"/>
      <c r="Z32" s="224">
        <v>2.4929999999999999</v>
      </c>
      <c r="AA32" s="216"/>
      <c r="AB32" s="287">
        <v>2.4630000000000001</v>
      </c>
      <c r="AC32" s="221" t="e">
        <f>_xll.qlSimpleQuoteSetValue(F32,AB32/100,Trigger)</f>
        <v>#N/A</v>
      </c>
      <c r="AD32" s="193"/>
      <c r="AE32" s="17"/>
      <c r="AF32" s="17"/>
      <c r="AG32" s="17"/>
      <c r="AH32" s="17"/>
      <c r="AI32" s="17"/>
      <c r="AJ32" s="253">
        <f t="shared" si="1"/>
        <v>4.0000000000000034E-4</v>
      </c>
    </row>
    <row r="33" spans="1:36" x14ac:dyDescent="0.2">
      <c r="A33" s="98"/>
      <c r="B33" s="187" t="s">
        <v>38</v>
      </c>
      <c r="C33" s="54" t="str">
        <v>AB</v>
      </c>
      <c r="D33" s="54" t="str">
        <v>6E</v>
      </c>
      <c r="E33" s="52" t="str">
        <f t="shared" si="2"/>
        <v>EURAB6E25Y_Quote</v>
      </c>
      <c r="F33" s="52" t="str">
        <f>_xll.qlSimpleQuote(Currency&amp;$C33&amp;$D33&amp;$B33&amp;QuoteSuffix,,RateTickValue,Permanent,Trigger,ObjectOverwrite)</f>
        <v>EURAB6E25Y_Quote#0003</v>
      </c>
      <c r="G33" s="51" t="str">
        <f>_xll.ohRangeRetrieveError(F33)</f>
        <v/>
      </c>
      <c r="H33" s="43"/>
      <c r="N33" s="98"/>
      <c r="O33" s="227" t="s">
        <v>38</v>
      </c>
      <c r="P33" s="261" t="str">
        <v>AB</v>
      </c>
      <c r="Q33" s="261" t="str">
        <v>6E</v>
      </c>
      <c r="R33" s="226" t="str">
        <f t="shared" si="0"/>
        <v>EURAB6E25Y</v>
      </c>
      <c r="S33" s="226" t="str">
        <v>EURAB6E25Y=ICAP</v>
      </c>
      <c r="T33" s="262">
        <v>2.4489999999999998</v>
      </c>
      <c r="U33" s="262">
        <v>2.4889999999999999</v>
      </c>
      <c r="V33" s="262">
        <v>0</v>
      </c>
      <c r="W33" s="262">
        <v>0</v>
      </c>
      <c r="X33" s="331">
        <f>_xll.qlMidEquivalent($T33,$U33,$V33,$W33)</f>
        <v>2.4689999999999999</v>
      </c>
      <c r="Y33" s="216"/>
      <c r="Z33" s="224">
        <v>2.4980000000000002</v>
      </c>
      <c r="AA33" s="216"/>
      <c r="AB33" s="287">
        <v>2.4689999999999999</v>
      </c>
      <c r="AC33" s="221" t="e">
        <f>_xll.qlSimpleQuoteSetValue(F33,AB33/100,Trigger)</f>
        <v>#N/A</v>
      </c>
      <c r="AD33" s="193"/>
      <c r="AE33" s="17"/>
      <c r="AF33" s="17"/>
      <c r="AG33" s="17"/>
      <c r="AH33" s="17"/>
      <c r="AI33" s="17"/>
      <c r="AJ33" s="253">
        <f t="shared" si="1"/>
        <v>4.0000000000000034E-4</v>
      </c>
    </row>
    <row r="34" spans="1:36" x14ac:dyDescent="0.2">
      <c r="A34" s="98"/>
      <c r="B34" s="187" t="s">
        <v>37</v>
      </c>
      <c r="C34" s="54" t="str">
        <v>AB</v>
      </c>
      <c r="D34" s="54" t="str">
        <v>6E</v>
      </c>
      <c r="E34" s="52" t="str">
        <f t="shared" si="2"/>
        <v>EURAB6E26Y_Quote</v>
      </c>
      <c r="F34" s="52" t="str">
        <f>_xll.qlSimpleQuote(Currency&amp;$C34&amp;$D34&amp;$B34&amp;QuoteSuffix,,RateTickValue,Permanent,Trigger,ObjectOverwrite)</f>
        <v>EURAB6E26Y_Quote#0003</v>
      </c>
      <c r="G34" s="51" t="str">
        <f>_xll.ohRangeRetrieveError(F34)</f>
        <v/>
      </c>
      <c r="H34" s="43"/>
      <c r="N34" s="98"/>
      <c r="O34" s="227" t="s">
        <v>37</v>
      </c>
      <c r="P34" s="261" t="str">
        <v>AB</v>
      </c>
      <c r="Q34" s="261" t="str">
        <v>6E</v>
      </c>
      <c r="R34" s="226" t="str">
        <f t="shared" si="0"/>
        <v>EURAB6E26Y</v>
      </c>
      <c r="S34" s="226" t="str">
        <v>EURAB6E26Y=ICAP</v>
      </c>
      <c r="T34" s="262">
        <v>2.4529999999999998</v>
      </c>
      <c r="U34" s="262">
        <v>2.4929999999999999</v>
      </c>
      <c r="V34" s="262">
        <v>0</v>
      </c>
      <c r="W34" s="262">
        <v>0</v>
      </c>
      <c r="X34" s="331">
        <f>_xll.qlMidEquivalent($T34,$U34,$V34,$W34)</f>
        <v>2.4729999999999999</v>
      </c>
      <c r="Y34" s="216"/>
      <c r="Z34" s="224">
        <v>2.5009999999999999</v>
      </c>
      <c r="AA34" s="216"/>
      <c r="AB34" s="287">
        <v>2.4729999999999999</v>
      </c>
      <c r="AC34" s="221" t="e">
        <f>_xll.qlSimpleQuoteSetValue(F34,AB34/100,Trigger)</f>
        <v>#N/A</v>
      </c>
      <c r="AD34" s="193"/>
      <c r="AE34" s="17"/>
      <c r="AF34" s="17"/>
      <c r="AG34" s="17"/>
      <c r="AH34" s="17"/>
      <c r="AI34" s="17"/>
      <c r="AJ34" s="253">
        <f t="shared" si="1"/>
        <v>4.0000000000000034E-4</v>
      </c>
    </row>
    <row r="35" spans="1:36" x14ac:dyDescent="0.2">
      <c r="A35" s="98"/>
      <c r="B35" s="187" t="s">
        <v>36</v>
      </c>
      <c r="C35" s="54" t="str">
        <v>AB</v>
      </c>
      <c r="D35" s="54" t="str">
        <v>6E</v>
      </c>
      <c r="E35" s="52" t="str">
        <f t="shared" si="2"/>
        <v>EURAB6E27Y_Quote</v>
      </c>
      <c r="F35" s="52" t="str">
        <f>_xll.qlSimpleQuote(Currency&amp;$C35&amp;$D35&amp;$B35&amp;QuoteSuffix,,RateTickValue,Permanent,Trigger,ObjectOverwrite)</f>
        <v>EURAB6E27Y_Quote#0003</v>
      </c>
      <c r="G35" s="51" t="str">
        <f>_xll.ohRangeRetrieveError(F35)</f>
        <v/>
      </c>
      <c r="H35" s="43"/>
      <c r="N35" s="98"/>
      <c r="O35" s="227" t="s">
        <v>36</v>
      </c>
      <c r="P35" s="261" t="str">
        <v>AB</v>
      </c>
      <c r="Q35" s="261" t="str">
        <v>6E</v>
      </c>
      <c r="R35" s="226" t="str">
        <f t="shared" si="0"/>
        <v>EURAB6E27Y</v>
      </c>
      <c r="S35" s="226" t="str">
        <v>EURAB6E27Y=ICAP</v>
      </c>
      <c r="T35" s="262">
        <v>2.456</v>
      </c>
      <c r="U35" s="262">
        <v>2.496</v>
      </c>
      <c r="V35" s="262">
        <v>0</v>
      </c>
      <c r="W35" s="262">
        <v>0</v>
      </c>
      <c r="X35" s="331">
        <f>_xll.qlMidEquivalent($T35,$U35,$V35,$W35)</f>
        <v>2.476</v>
      </c>
      <c r="Y35" s="216"/>
      <c r="Z35" s="224">
        <v>2.5030000000000001</v>
      </c>
      <c r="AA35" s="216"/>
      <c r="AB35" s="287">
        <v>2.476</v>
      </c>
      <c r="AC35" s="221" t="e">
        <f>_xll.qlSimpleQuoteSetValue(F35,AB35/100,Trigger)</f>
        <v>#N/A</v>
      </c>
      <c r="AD35" s="193"/>
      <c r="AE35" s="17"/>
      <c r="AF35" s="17"/>
      <c r="AG35" s="17"/>
      <c r="AH35" s="17"/>
      <c r="AI35" s="17"/>
      <c r="AJ35" s="253">
        <f t="shared" si="1"/>
        <v>4.0000000000000034E-4</v>
      </c>
    </row>
    <row r="36" spans="1:36" x14ac:dyDescent="0.2">
      <c r="A36" s="98"/>
      <c r="B36" s="187" t="s">
        <v>35</v>
      </c>
      <c r="C36" s="54" t="str">
        <v>AB</v>
      </c>
      <c r="D36" s="54" t="str">
        <v>6E</v>
      </c>
      <c r="E36" s="52" t="str">
        <f t="shared" si="2"/>
        <v>EURAB6E28Y_Quote</v>
      </c>
      <c r="F36" s="52" t="str">
        <f>_xll.qlSimpleQuote(Currency&amp;$C36&amp;$D36&amp;$B36&amp;QuoteSuffix,,RateTickValue,Permanent,Trigger,ObjectOverwrite)</f>
        <v>EURAB6E28Y_Quote#0003</v>
      </c>
      <c r="G36" s="51" t="str">
        <f>_xll.ohRangeRetrieveError(F36)</f>
        <v/>
      </c>
      <c r="H36" s="43"/>
      <c r="N36" s="98"/>
      <c r="O36" s="227" t="s">
        <v>35</v>
      </c>
      <c r="P36" s="261" t="str">
        <v>AB</v>
      </c>
      <c r="Q36" s="261" t="str">
        <v>6E</v>
      </c>
      <c r="R36" s="226" t="str">
        <f t="shared" si="0"/>
        <v>EURAB6E28Y</v>
      </c>
      <c r="S36" s="226" t="str">
        <v>EURAB6E28Y=ICAP</v>
      </c>
      <c r="T36" s="262">
        <v>2.4580000000000002</v>
      </c>
      <c r="U36" s="262">
        <v>2.4980000000000002</v>
      </c>
      <c r="V36" s="262">
        <v>0</v>
      </c>
      <c r="W36" s="262">
        <v>0</v>
      </c>
      <c r="X36" s="331">
        <f>_xll.qlMidEquivalent($T36,$U36,$V36,$W36)</f>
        <v>2.4780000000000002</v>
      </c>
      <c r="Y36" s="216"/>
      <c r="Z36" s="224">
        <v>2.504</v>
      </c>
      <c r="AA36" s="216"/>
      <c r="AB36" s="287">
        <v>2.4780000000000002</v>
      </c>
      <c r="AC36" s="221" t="e">
        <f>_xll.qlSimpleQuoteSetValue(F36,AB36/100,Trigger)</f>
        <v>#N/A</v>
      </c>
      <c r="AD36" s="193"/>
      <c r="AE36" s="17"/>
      <c r="AF36" s="17"/>
      <c r="AG36" s="17"/>
      <c r="AH36" s="17"/>
      <c r="AI36" s="17"/>
      <c r="AJ36" s="253">
        <f t="shared" si="1"/>
        <v>4.0000000000000034E-4</v>
      </c>
    </row>
    <row r="37" spans="1:36" x14ac:dyDescent="0.2">
      <c r="A37" s="98"/>
      <c r="B37" s="187" t="s">
        <v>34</v>
      </c>
      <c r="C37" s="54" t="str">
        <v>AB</v>
      </c>
      <c r="D37" s="54" t="str">
        <v>6E</v>
      </c>
      <c r="E37" s="52" t="str">
        <f t="shared" si="2"/>
        <v>EURAB6E29Y_Quote</v>
      </c>
      <c r="F37" s="52" t="str">
        <f>_xll.qlSimpleQuote(Currency&amp;$C37&amp;$D37&amp;$B37&amp;QuoteSuffix,,RateTickValue,Permanent,Trigger,ObjectOverwrite)</f>
        <v>EURAB6E29Y_Quote#0003</v>
      </c>
      <c r="G37" s="51" t="str">
        <f>_xll.ohRangeRetrieveError(F37)</f>
        <v/>
      </c>
      <c r="H37" s="43"/>
      <c r="N37" s="98"/>
      <c r="O37" s="227" t="s">
        <v>34</v>
      </c>
      <c r="P37" s="261" t="str">
        <v>AB</v>
      </c>
      <c r="Q37" s="261" t="str">
        <v>6E</v>
      </c>
      <c r="R37" s="226" t="str">
        <f t="shared" si="0"/>
        <v>EURAB6E29Y</v>
      </c>
      <c r="S37" s="226" t="str">
        <v>EURAB6E29Y=ICAP</v>
      </c>
      <c r="T37" s="262">
        <v>2.46</v>
      </c>
      <c r="U37" s="262">
        <v>2.5</v>
      </c>
      <c r="V37" s="262">
        <v>0</v>
      </c>
      <c r="W37" s="262">
        <v>0</v>
      </c>
      <c r="X37" s="331">
        <f>_xll.qlMidEquivalent($T37,$U37,$V37,$W37)</f>
        <v>2.48</v>
      </c>
      <c r="Y37" s="216"/>
      <c r="Z37" s="224">
        <v>2.504</v>
      </c>
      <c r="AA37" s="216"/>
      <c r="AB37" s="287">
        <v>2.48</v>
      </c>
      <c r="AC37" s="221" t="e">
        <f>_xll.qlSimpleQuoteSetValue(F37,AB37/100,Trigger)</f>
        <v>#N/A</v>
      </c>
      <c r="AD37" s="193"/>
      <c r="AE37" s="17"/>
      <c r="AF37" s="17"/>
      <c r="AG37" s="17"/>
      <c r="AH37" s="17"/>
      <c r="AI37" s="17"/>
      <c r="AJ37" s="253">
        <f t="shared" si="1"/>
        <v>4.0000000000000034E-4</v>
      </c>
    </row>
    <row r="38" spans="1:36" x14ac:dyDescent="0.2">
      <c r="A38" s="98"/>
      <c r="B38" s="187" t="s">
        <v>33</v>
      </c>
      <c r="C38" s="54" t="str">
        <v>AB</v>
      </c>
      <c r="D38" s="54" t="str">
        <v>6E</v>
      </c>
      <c r="E38" s="52" t="str">
        <f t="shared" si="2"/>
        <v>EURAB6E30Y_Quote</v>
      </c>
      <c r="F38" s="52" t="str">
        <f>_xll.qlSimpleQuote(Currency&amp;$C38&amp;$D38&amp;$B38&amp;QuoteSuffix,,RateTickValue,Permanent,Trigger,ObjectOverwrite)</f>
        <v>EURAB6E30Y_Quote#0003</v>
      </c>
      <c r="G38" s="51" t="str">
        <f>_xll.ohRangeRetrieveError(F38)</f>
        <v/>
      </c>
      <c r="H38" s="43"/>
      <c r="N38" s="98"/>
      <c r="O38" s="227" t="s">
        <v>33</v>
      </c>
      <c r="P38" s="261" t="str">
        <v>AB</v>
      </c>
      <c r="Q38" s="261" t="str">
        <v>6E</v>
      </c>
      <c r="R38" s="226" t="str">
        <f t="shared" si="0"/>
        <v>EURAB6E30Y</v>
      </c>
      <c r="S38" s="226" t="str">
        <v>EURAB6E30Y=ICAP</v>
      </c>
      <c r="T38" s="262">
        <v>2.4609999999999999</v>
      </c>
      <c r="U38" s="262">
        <v>2.5009999999999999</v>
      </c>
      <c r="V38" s="262">
        <v>0</v>
      </c>
      <c r="W38" s="262">
        <v>0</v>
      </c>
      <c r="X38" s="331">
        <f>_xll.qlMidEquivalent($T38,$U38,$V38,$W38)</f>
        <v>2.4809999999999999</v>
      </c>
      <c r="Y38" s="216"/>
      <c r="Z38" s="224">
        <v>2.5049999999999999</v>
      </c>
      <c r="AA38" s="216"/>
      <c r="AB38" s="287">
        <v>2.4809999999999999</v>
      </c>
      <c r="AC38" s="221" t="e">
        <f>_xll.qlSimpleQuoteSetValue(F38,AB38/100,Trigger)</f>
        <v>#N/A</v>
      </c>
      <c r="AD38" s="193"/>
      <c r="AE38" s="17"/>
      <c r="AF38" s="17"/>
      <c r="AG38" s="17"/>
      <c r="AH38" s="17"/>
      <c r="AI38" s="17"/>
      <c r="AJ38" s="253">
        <f t="shared" si="1"/>
        <v>4.0000000000000034E-4</v>
      </c>
    </row>
    <row r="39" spans="1:36" x14ac:dyDescent="0.2">
      <c r="A39" s="98"/>
      <c r="B39" s="187" t="s">
        <v>32</v>
      </c>
      <c r="C39" s="54" t="str">
        <v>AB</v>
      </c>
      <c r="D39" s="54" t="str">
        <v>6E</v>
      </c>
      <c r="E39" s="52" t="str">
        <f t="shared" si="2"/>
        <v>EURAB6E35Y_Quote</v>
      </c>
      <c r="F39" s="52" t="str">
        <f>_xll.qlSimpleQuote(Currency&amp;$C39&amp;$D39&amp;$B39&amp;QuoteSuffix,,RateTickValue,Permanent,Trigger,ObjectOverwrite)</f>
        <v>EURAB6E35Y_Quote#0003</v>
      </c>
      <c r="G39" s="51" t="str">
        <f>_xll.ohRangeRetrieveError(F39)</f>
        <v/>
      </c>
      <c r="H39" s="43"/>
      <c r="N39" s="98"/>
      <c r="O39" s="227" t="s">
        <v>32</v>
      </c>
      <c r="P39" s="261" t="str">
        <v>AB</v>
      </c>
      <c r="Q39" s="261" t="str">
        <v>6E</v>
      </c>
      <c r="R39" s="226" t="str">
        <f t="shared" si="0"/>
        <v>EURAB6E35Y</v>
      </c>
      <c r="S39" s="226" t="str">
        <v>EURAB6E35Y=ICAP</v>
      </c>
      <c r="T39" s="262">
        <v>2.4700000000000002</v>
      </c>
      <c r="U39" s="262">
        <v>2.5099999999999998</v>
      </c>
      <c r="V39" s="262">
        <v>0</v>
      </c>
      <c r="W39" s="262">
        <v>0</v>
      </c>
      <c r="X39" s="331">
        <f>_xll.qlMidEquivalent($T39,$U39,$V39,$W39)</f>
        <v>2.4900000000000002</v>
      </c>
      <c r="Y39" s="216"/>
      <c r="Z39" s="224">
        <v>2.5150000000000001</v>
      </c>
      <c r="AA39" s="216"/>
      <c r="AB39" s="287">
        <v>2.4900000000000002</v>
      </c>
      <c r="AC39" s="221" t="e">
        <f>_xll.qlSimpleQuoteSetValue(F39,AB39/100,Trigger)</f>
        <v>#N/A</v>
      </c>
      <c r="AD39" s="193"/>
      <c r="AE39" s="17"/>
      <c r="AF39" s="17"/>
      <c r="AG39" s="17"/>
      <c r="AH39" s="17"/>
      <c r="AI39" s="17"/>
      <c r="AJ39" s="253">
        <f t="shared" si="1"/>
        <v>3.9999999999999145E-4</v>
      </c>
    </row>
    <row r="40" spans="1:36" x14ac:dyDescent="0.2">
      <c r="A40" s="98"/>
      <c r="B40" s="187" t="s">
        <v>31</v>
      </c>
      <c r="C40" s="54" t="str">
        <v>AB</v>
      </c>
      <c r="D40" s="54" t="str">
        <v>6E</v>
      </c>
      <c r="E40" s="52" t="str">
        <f t="shared" si="2"/>
        <v>EURAB6E40Y_Quote</v>
      </c>
      <c r="F40" s="52" t="str">
        <f>_xll.qlSimpleQuote(Currency&amp;$C40&amp;$D40&amp;$B40&amp;QuoteSuffix,,RateTickValue,Permanent,Trigger,ObjectOverwrite)</f>
        <v>EURAB6E40Y_Quote#0003</v>
      </c>
      <c r="G40" s="51" t="str">
        <f>_xll.ohRangeRetrieveError(F40)</f>
        <v/>
      </c>
      <c r="H40" s="43"/>
      <c r="N40" s="98"/>
      <c r="O40" s="227" t="s">
        <v>31</v>
      </c>
      <c r="P40" s="261" t="str">
        <v>AB</v>
      </c>
      <c r="Q40" s="261" t="str">
        <v>6E</v>
      </c>
      <c r="R40" s="226" t="str">
        <f t="shared" si="0"/>
        <v>EURAB6E40Y</v>
      </c>
      <c r="S40" s="226" t="str">
        <v>EURAB6E40Y=ICAP</v>
      </c>
      <c r="T40" s="262">
        <v>2.4860000000000002</v>
      </c>
      <c r="U40" s="262">
        <v>2.5259999999999998</v>
      </c>
      <c r="V40" s="262">
        <v>0</v>
      </c>
      <c r="W40" s="262">
        <v>0</v>
      </c>
      <c r="X40" s="331">
        <f>_xll.qlMidEquivalent($T40,$U40,$V40,$W40)</f>
        <v>2.5060000000000002</v>
      </c>
      <c r="Y40" s="216"/>
      <c r="Z40" s="224">
        <v>2.5310000000000001</v>
      </c>
      <c r="AA40" s="216"/>
      <c r="AB40" s="287">
        <v>2.5060000000000002</v>
      </c>
      <c r="AC40" s="221" t="e">
        <f>_xll.qlSimpleQuoteSetValue(F40,AB40/100,Trigger)</f>
        <v>#N/A</v>
      </c>
      <c r="AD40" s="193"/>
      <c r="AE40" s="17"/>
      <c r="AF40" s="17"/>
      <c r="AG40" s="17"/>
      <c r="AH40" s="17"/>
      <c r="AI40" s="17"/>
      <c r="AJ40" s="253">
        <f t="shared" si="1"/>
        <v>3.9999999999999145E-4</v>
      </c>
    </row>
    <row r="41" spans="1:36" x14ac:dyDescent="0.2">
      <c r="A41" s="98"/>
      <c r="B41" s="187" t="s">
        <v>30</v>
      </c>
      <c r="C41" s="54" t="str">
        <v>AB</v>
      </c>
      <c r="D41" s="54" t="str">
        <v>6E</v>
      </c>
      <c r="E41" s="52" t="str">
        <f t="shared" si="2"/>
        <v>EURAB6E50Y_Quote</v>
      </c>
      <c r="F41" s="52" t="str">
        <f>_xll.qlSimpleQuote(Currency&amp;$C41&amp;$D41&amp;$B41&amp;QuoteSuffix,,RateTickValue,Permanent,Trigger,ObjectOverwrite)</f>
        <v>EURAB6E50Y_Quote#0003</v>
      </c>
      <c r="G41" s="51" t="str">
        <f>_xll.ohRangeRetrieveError(F41)</f>
        <v/>
      </c>
      <c r="H41" s="43"/>
      <c r="N41" s="98"/>
      <c r="O41" s="227" t="s">
        <v>30</v>
      </c>
      <c r="P41" s="261" t="str">
        <v>AB</v>
      </c>
      <c r="Q41" s="261" t="str">
        <v>6E</v>
      </c>
      <c r="R41" s="226" t="str">
        <f t="shared" si="0"/>
        <v>EURAB6E50Y</v>
      </c>
      <c r="S41" s="226" t="str">
        <v>EURAB6E50Y=ICAP</v>
      </c>
      <c r="T41" s="262">
        <v>2.5</v>
      </c>
      <c r="U41" s="262">
        <v>2.54</v>
      </c>
      <c r="V41" s="262">
        <v>0</v>
      </c>
      <c r="W41" s="262">
        <v>0</v>
      </c>
      <c r="X41" s="331">
        <f>_xll.qlMidEquivalent($T41,$U41,$V41,$W41)</f>
        <v>2.52</v>
      </c>
      <c r="Y41" s="216"/>
      <c r="Z41" s="224">
        <v>2.5449999999999999</v>
      </c>
      <c r="AA41" s="216"/>
      <c r="AB41" s="287">
        <v>2.52</v>
      </c>
      <c r="AC41" s="221" t="e">
        <f>_xll.qlSimpleQuoteSetValue(F41,AB41/100,Trigger)</f>
        <v>#N/A</v>
      </c>
      <c r="AD41" s="193"/>
      <c r="AE41" s="17"/>
      <c r="AF41" s="17"/>
      <c r="AG41" s="17"/>
      <c r="AH41" s="17"/>
      <c r="AI41" s="17"/>
      <c r="AJ41" s="253">
        <f t="shared" si="1"/>
        <v>4.0000000000000034E-4</v>
      </c>
    </row>
    <row r="42" spans="1:36" x14ac:dyDescent="0.2">
      <c r="A42" s="98"/>
      <c r="B42" s="187" t="s">
        <v>29</v>
      </c>
      <c r="C42" s="54" t="str">
        <v>AB</v>
      </c>
      <c r="D42" s="54" t="str">
        <v>6E</v>
      </c>
      <c r="E42" s="52" t="str">
        <f t="shared" si="2"/>
        <v>EURAB6E60Y_Quote</v>
      </c>
      <c r="F42" s="52" t="str">
        <f>_xll.qlSimpleQuote(Currency&amp;$C42&amp;$D42&amp;$B42&amp;QuoteSuffix,,RateTickValue,Permanent,Trigger,ObjectOverwrite)</f>
        <v>EURAB6E60Y_Quote#0003</v>
      </c>
      <c r="G42" s="51" t="str">
        <f>_xll.ohRangeRetrieveError(F42)</f>
        <v/>
      </c>
      <c r="H42" s="43"/>
      <c r="N42" s="98"/>
      <c r="O42" s="220" t="s">
        <v>29</v>
      </c>
      <c r="P42" s="266" t="str">
        <v>AB</v>
      </c>
      <c r="Q42" s="266" t="str">
        <v>6E</v>
      </c>
      <c r="R42" s="219" t="str">
        <f t="shared" si="0"/>
        <v>EURAB6E60Y</v>
      </c>
      <c r="S42" s="219" t="str">
        <v>EURAB6E60Y=ICAP</v>
      </c>
      <c r="T42" s="267">
        <v>2.5129999999999999</v>
      </c>
      <c r="U42" s="267">
        <v>2.5529999999999999</v>
      </c>
      <c r="V42" s="267">
        <v>0</v>
      </c>
      <c r="W42" s="267">
        <v>0</v>
      </c>
      <c r="X42" s="330">
        <f>_xll.qlMidEquivalent($T42,$U42,$V42,$W42)</f>
        <v>2.5329999999999999</v>
      </c>
      <c r="Y42" s="216"/>
      <c r="Z42" s="217">
        <v>2.5579999999999998</v>
      </c>
      <c r="AA42" s="216"/>
      <c r="AB42" s="280">
        <v>2.5329999999999999</v>
      </c>
      <c r="AC42" s="213" t="e">
        <f>_xll.qlSimpleQuoteSetValue(F42,AB42/100,Trigger)</f>
        <v>#N/A</v>
      </c>
      <c r="AD42" s="193"/>
      <c r="AE42" s="17"/>
      <c r="AF42" s="17"/>
      <c r="AG42" s="17"/>
      <c r="AH42" s="17"/>
      <c r="AI42" s="17"/>
      <c r="AJ42" s="253">
        <f t="shared" si="1"/>
        <v>4.0000000000000034E-4</v>
      </c>
    </row>
    <row r="43" spans="1:36" ht="12" thickBot="1" x14ac:dyDescent="0.25">
      <c r="A43" s="186"/>
      <c r="B43" s="185"/>
      <c r="C43" s="185"/>
      <c r="D43" s="185"/>
      <c r="E43" s="185"/>
      <c r="F43" s="185"/>
      <c r="G43" s="185"/>
      <c r="H43" s="40"/>
      <c r="N43" s="42"/>
      <c r="O43" s="41"/>
      <c r="P43" s="41"/>
      <c r="Q43" s="41"/>
      <c r="R43" s="41"/>
      <c r="S43" s="41"/>
      <c r="T43" s="41"/>
      <c r="U43" s="41"/>
      <c r="V43" s="41"/>
      <c r="W43" s="41"/>
      <c r="X43" s="41"/>
      <c r="Y43" s="41"/>
      <c r="Z43" s="41"/>
      <c r="AA43" s="41"/>
      <c r="AB43" s="41"/>
      <c r="AC43" s="41"/>
      <c r="AD43" s="329"/>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8" sqref="D8"/>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33" t="s">
        <v>148</v>
      </c>
      <c r="B1" s="201">
        <v>1</v>
      </c>
      <c r="C1" s="202" t="s">
        <v>66</v>
      </c>
      <c r="D1" s="201"/>
      <c r="E1" s="201"/>
      <c r="F1" s="200"/>
    </row>
    <row r="2" spans="1:6" x14ac:dyDescent="0.2">
      <c r="A2" s="98"/>
      <c r="B2" s="199"/>
      <c r="C2" s="198" t="str">
        <f>Currency&amp;"_015_SyntheticQuotes"&amp;Tenor&amp;".xml"</f>
        <v>EUR_015_SyntheticQuotesON.xml</v>
      </c>
      <c r="D2" s="10">
        <f ca="1">IF(Serialize,_xll.ohObjectSave(D3:D4,SerializationPath&amp;C2,FileOverwrite,Serialize),"---")</f>
        <v>2</v>
      </c>
      <c r="E2" s="7" t="str">
        <f ca="1">_xll.ohRangeRetrieveError(D2)</f>
        <v/>
      </c>
      <c r="F2" s="193"/>
    </row>
    <row r="3" spans="1:6" x14ac:dyDescent="0.2">
      <c r="A3" s="98"/>
      <c r="B3" s="197" t="s">
        <v>147</v>
      </c>
      <c r="C3" s="101" t="str">
        <f>Currency&amp;$B3&amp;"_SYNTH"&amp;Tenor&amp;QuoteSuffix</f>
        <v>EURTOY_SYNTHON_Quote</v>
      </c>
      <c r="D3" s="103" t="str">
        <f>_xll.qlSimpleQuote(C3,1,RateTickValue,Permanent,Trigger,ObjectOverwrite)</f>
        <v>EURTOY_SYNTHON_Quote#0003</v>
      </c>
      <c r="E3" s="196" t="str">
        <f>_xll.ohRangeRetrieveError(D3)</f>
        <v/>
      </c>
      <c r="F3" s="193"/>
    </row>
    <row r="4" spans="1:6" x14ac:dyDescent="0.2">
      <c r="A4" s="98"/>
      <c r="B4" s="195" t="s">
        <v>146</v>
      </c>
      <c r="C4" s="94" t="str">
        <f>Currency&amp;$B4&amp;"_SYNTH"&amp;Tenor&amp;QuoteSuffix</f>
        <v>EURTOY2_SYNTHON_Quote</v>
      </c>
      <c r="D4" s="99" t="str">
        <f>_xll.qlSimpleQuote(C4,1,RateTickValue,Permanent,Trigger,ObjectOverwrite)</f>
        <v>EURTOY2_SYNTHON_Quote#0003</v>
      </c>
      <c r="E4" s="194" t="str">
        <f>_xll.ohRangeRetrieveError(D4)</f>
        <v/>
      </c>
      <c r="F4" s="193"/>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election activeCell="H16" sqref="H16"/>
    </sheetView>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92" t="s">
        <v>159</v>
      </c>
      <c r="B1" s="175"/>
      <c r="C1" s="175"/>
      <c r="D1" s="175"/>
      <c r="E1" s="175"/>
      <c r="F1" s="175"/>
      <c r="G1" s="175"/>
      <c r="H1" s="175"/>
      <c r="I1" s="130"/>
      <c r="J1" s="191"/>
      <c r="K1" s="130"/>
      <c r="L1" s="172"/>
    </row>
    <row r="2" spans="1:13" x14ac:dyDescent="0.2">
      <c r="A2" s="98"/>
      <c r="B2" s="208" t="s">
        <v>80</v>
      </c>
      <c r="C2" s="209"/>
      <c r="D2" s="208"/>
      <c r="E2" s="208"/>
      <c r="F2" s="208" t="s">
        <v>157</v>
      </c>
      <c r="G2" s="208" t="s">
        <v>156</v>
      </c>
      <c r="H2" s="208" t="s">
        <v>149</v>
      </c>
      <c r="I2" s="207" t="str">
        <f>Currency&amp;"_020_Sw"&amp;$C$3&amp;$D$3&amp;"_Basis.xml"</f>
        <v>EUR_020_SwAB1E_Basis.xml</v>
      </c>
      <c r="J2" s="206">
        <f ca="1">IF(Serialize,_xll.ohObjectSave(J3:J39,SerializationPath&amp;I2,FileOverwrite,Serialize),"---")</f>
        <v>37</v>
      </c>
      <c r="K2" s="205" t="str">
        <f ca="1">_xll.ohRangeRetrieveError(J2)</f>
        <v/>
      </c>
      <c r="L2" s="43"/>
    </row>
    <row r="3" spans="1:13" x14ac:dyDescent="0.2">
      <c r="A3" s="98"/>
      <c r="B3" s="190" t="s">
        <v>9</v>
      </c>
      <c r="C3" s="82" t="s">
        <v>140</v>
      </c>
      <c r="D3" s="82" t="s">
        <v>75</v>
      </c>
      <c r="E3" s="82" t="s">
        <v>74</v>
      </c>
      <c r="F3" s="203" t="str">
        <f>Swap6M!F6</f>
        <v>EURAB6E1Y_Quote#0003</v>
      </c>
      <c r="G3" s="82" t="s">
        <v>155</v>
      </c>
      <c r="H3" s="204" t="str">
        <f>BasisSwap1MxM!F6</f>
        <v>EUR1E6E1Y_Quote#0002</v>
      </c>
      <c r="I3" s="203" t="str">
        <f t="shared" ref="I3:I39" si="0">Currency&amp;$C3&amp;$D3&amp;"BASIS"&amp;$B3&amp;QuoteSuffix</f>
        <v>EURAB1EBASIS1Y_Quote</v>
      </c>
      <c r="J3" s="203" t="str">
        <f>_xll.qlCompositeQuote(I3,F3,H3,G3,Permanent,Trigger,ObjectOverwrite)</f>
        <v>EURAB1EBASIS1Y_Quote#0002</v>
      </c>
      <c r="K3" s="210" t="str">
        <f>_xll.ohRangeRetrieveError(J3)</f>
        <v/>
      </c>
      <c r="L3" s="43"/>
    </row>
    <row r="4" spans="1:13" x14ac:dyDescent="0.2">
      <c r="A4" s="98"/>
      <c r="B4" s="190" t="s">
        <v>79</v>
      </c>
      <c r="C4" s="82" t="s">
        <v>140</v>
      </c>
      <c r="D4" s="82" t="s">
        <v>75</v>
      </c>
      <c r="E4" s="82" t="s">
        <v>74</v>
      </c>
      <c r="F4" s="203" t="str">
        <f>Swap6M!F7</f>
        <v>EURAB6E15M_Quote#0003</v>
      </c>
      <c r="G4" s="82" t="s">
        <v>155</v>
      </c>
      <c r="H4" s="204" t="str">
        <f>BasisSwap1MxM!F7</f>
        <v>EUR1E6E15M_Quote#0002</v>
      </c>
      <c r="I4" s="203" t="str">
        <f t="shared" si="0"/>
        <v>EURAB1EBASIS15M_Quote</v>
      </c>
      <c r="J4" s="203" t="str">
        <f>_xll.qlCompositeQuote(I4,F4,H4,G4,Permanent,Trigger,ObjectOverwrite)</f>
        <v>EURAB1EBASIS15M_Quote#0002</v>
      </c>
      <c r="K4" s="210" t="str">
        <f>_xll.ohRangeRetrieveError(J4)</f>
        <v/>
      </c>
      <c r="L4" s="43"/>
      <c r="M4" s="44" t="str">
        <f>_xll.ohObjectCallerAddress(J4)</f>
        <v>'[EUR_Market.xlsx]1M (3)'!R4C10</v>
      </c>
    </row>
    <row r="5" spans="1:13" x14ac:dyDescent="0.2">
      <c r="A5" s="98"/>
      <c r="B5" s="190" t="s">
        <v>78</v>
      </c>
      <c r="C5" s="82" t="s">
        <v>140</v>
      </c>
      <c r="D5" s="82" t="s">
        <v>75</v>
      </c>
      <c r="E5" s="82" t="s">
        <v>74</v>
      </c>
      <c r="F5" s="203" t="str">
        <f>Swap6M!F8</f>
        <v>EURAB6E18M_Quote#0003</v>
      </c>
      <c r="G5" s="82" t="s">
        <v>155</v>
      </c>
      <c r="H5" s="204" t="str">
        <f>BasisSwap1MxM!F8</f>
        <v>EUR1E6E18M_Quote#0002</v>
      </c>
      <c r="I5" s="203" t="str">
        <f t="shared" si="0"/>
        <v>EURAB1EBASIS18M_Quote</v>
      </c>
      <c r="J5" s="203" t="str">
        <f>_xll.qlCompositeQuote(I5,F5,H5,G5,Permanent,Trigger,ObjectOverwrite)</f>
        <v>EURAB1EBASIS18M_Quote#0002</v>
      </c>
      <c r="K5" s="210" t="str">
        <f>_xll.ohRangeRetrieveError(J5)</f>
        <v/>
      </c>
      <c r="L5" s="43"/>
    </row>
    <row r="6" spans="1:13" x14ac:dyDescent="0.2">
      <c r="A6" s="98"/>
      <c r="B6" s="190" t="s">
        <v>77</v>
      </c>
      <c r="C6" s="82" t="s">
        <v>140</v>
      </c>
      <c r="D6" s="82" t="s">
        <v>75</v>
      </c>
      <c r="E6" s="82" t="s">
        <v>74</v>
      </c>
      <c r="F6" s="203" t="str">
        <f>Swap6M!F9</f>
        <v>EURAB6E21M_Quote#0003</v>
      </c>
      <c r="G6" s="82" t="s">
        <v>155</v>
      </c>
      <c r="H6" s="204" t="str">
        <f>BasisSwap1MxM!F9</f>
        <v>EUR1E6E21M_Quote#0002</v>
      </c>
      <c r="I6" s="203" t="str">
        <f t="shared" si="0"/>
        <v>EURAB1EBASIS21M_Quote</v>
      </c>
      <c r="J6" s="203" t="str">
        <f>_xll.qlCompositeQuote(I6,F6,H6,G6,Permanent,Trigger,ObjectOverwrite)</f>
        <v>EURAB1EBASIS21M_Quote#0002</v>
      </c>
      <c r="K6" s="210" t="str">
        <f>_xll.ohRangeRetrieveError(J6)</f>
        <v/>
      </c>
      <c r="L6" s="43"/>
      <c r="M6" s="44" t="e">
        <f>_xll.qlQuoteValue(J3)</f>
        <v>#NUM!</v>
      </c>
    </row>
    <row r="7" spans="1:13" x14ac:dyDescent="0.2">
      <c r="A7" s="98"/>
      <c r="B7" s="190" t="s">
        <v>61</v>
      </c>
      <c r="C7" s="82" t="s">
        <v>140</v>
      </c>
      <c r="D7" s="82" t="s">
        <v>75</v>
      </c>
      <c r="E7" s="82" t="s">
        <v>74</v>
      </c>
      <c r="F7" s="203" t="str">
        <f>Swap6M!F10</f>
        <v>EURAB6E2Y_Quote#0003</v>
      </c>
      <c r="G7" s="82" t="s">
        <v>155</v>
      </c>
      <c r="H7" s="204" t="str">
        <f>BasisSwap1MxM!F10</f>
        <v>EUR1E6E2Y_Quote#0002</v>
      </c>
      <c r="I7" s="203" t="str">
        <f t="shared" si="0"/>
        <v>EURAB1EBASIS2Y_Quote</v>
      </c>
      <c r="J7" s="203" t="str">
        <f>_xll.qlCompositeQuote(I7,F7,H7,G7,Permanent,Trigger,ObjectOverwrite)</f>
        <v>EURAB1EBASIS2Y_Quote#0002</v>
      </c>
      <c r="K7" s="210" t="str">
        <f>_xll.ohRangeRetrieveError(J7)</f>
        <v/>
      </c>
      <c r="L7" s="43"/>
    </row>
    <row r="8" spans="1:13" x14ac:dyDescent="0.2">
      <c r="A8" s="98"/>
      <c r="B8" s="190" t="s">
        <v>60</v>
      </c>
      <c r="C8" s="82" t="s">
        <v>140</v>
      </c>
      <c r="D8" s="82" t="s">
        <v>75</v>
      </c>
      <c r="E8" s="82" t="s">
        <v>74</v>
      </c>
      <c r="F8" s="203" t="str">
        <f>Swap6M!F11</f>
        <v>EURAB6E3Y_Quote#0003</v>
      </c>
      <c r="G8" s="82" t="s">
        <v>155</v>
      </c>
      <c r="H8" s="204" t="str">
        <f>BasisSwap1MxM!F11</f>
        <v>EUR1E6E3Y_Quote#0002</v>
      </c>
      <c r="I8" s="203" t="str">
        <f t="shared" si="0"/>
        <v>EURAB1EBASIS3Y_Quote</v>
      </c>
      <c r="J8" s="203" t="str">
        <f>_xll.qlCompositeQuote(I8,F8,H8,G8,Permanent,Trigger,ObjectOverwrite)</f>
        <v>EURAB1EBASIS3Y_Quote#0002</v>
      </c>
      <c r="K8" s="210" t="str">
        <f>_xll.ohRangeRetrieveError(J8)</f>
        <v/>
      </c>
      <c r="L8" s="43"/>
    </row>
    <row r="9" spans="1:13" x14ac:dyDescent="0.2">
      <c r="A9" s="98"/>
      <c r="B9" s="190" t="s">
        <v>59</v>
      </c>
      <c r="C9" s="82" t="s">
        <v>140</v>
      </c>
      <c r="D9" s="82" t="s">
        <v>75</v>
      </c>
      <c r="E9" s="82" t="s">
        <v>74</v>
      </c>
      <c r="F9" s="203" t="str">
        <f>Swap6M!F12</f>
        <v>EURAB6E4Y_Quote#0003</v>
      </c>
      <c r="G9" s="82" t="s">
        <v>155</v>
      </c>
      <c r="H9" s="204" t="str">
        <f>BasisSwap1MxM!F12</f>
        <v>EUR1E6E4Y_Quote#0002</v>
      </c>
      <c r="I9" s="203" t="str">
        <f t="shared" si="0"/>
        <v>EURAB1EBASIS4Y_Quote</v>
      </c>
      <c r="J9" s="203" t="str">
        <f>_xll.qlCompositeQuote(I9,F9,H9,G9,Permanent,Trigger,ObjectOverwrite)</f>
        <v>EURAB1EBASIS4Y_Quote#0002</v>
      </c>
      <c r="K9" s="210" t="str">
        <f>_xll.ohRangeRetrieveError(J9)</f>
        <v/>
      </c>
      <c r="L9" s="43"/>
    </row>
    <row r="10" spans="1:13" x14ac:dyDescent="0.2">
      <c r="A10" s="98"/>
      <c r="B10" s="190" t="s">
        <v>58</v>
      </c>
      <c r="C10" s="82" t="s">
        <v>140</v>
      </c>
      <c r="D10" s="82" t="s">
        <v>75</v>
      </c>
      <c r="E10" s="82" t="s">
        <v>74</v>
      </c>
      <c r="F10" s="203" t="str">
        <f>Swap6M!F13</f>
        <v>EURAB6E5Y_Quote#0003</v>
      </c>
      <c r="G10" s="82" t="s">
        <v>155</v>
      </c>
      <c r="H10" s="204" t="str">
        <f>BasisSwap1MxM!F13</f>
        <v>EUR1E6E5Y_Quote#0002</v>
      </c>
      <c r="I10" s="203" t="str">
        <f t="shared" si="0"/>
        <v>EURAB1EBASIS5Y_Quote</v>
      </c>
      <c r="J10" s="203" t="str">
        <f>_xll.qlCompositeQuote(I10,F10,H10,G10,Permanent,Trigger,ObjectOverwrite)</f>
        <v>EURAB1EBASIS5Y_Quote#0002</v>
      </c>
      <c r="K10" s="210" t="str">
        <f>_xll.ohRangeRetrieveError(J10)</f>
        <v/>
      </c>
      <c r="L10" s="43"/>
    </row>
    <row r="11" spans="1:13" x14ac:dyDescent="0.2">
      <c r="A11" s="98"/>
      <c r="B11" s="190" t="s">
        <v>57</v>
      </c>
      <c r="C11" s="82" t="s">
        <v>140</v>
      </c>
      <c r="D11" s="82" t="s">
        <v>75</v>
      </c>
      <c r="E11" s="82" t="s">
        <v>74</v>
      </c>
      <c r="F11" s="203" t="str">
        <f>Swap6M!F14</f>
        <v>EURAB6E6Y_Quote#0003</v>
      </c>
      <c r="G11" s="82" t="s">
        <v>155</v>
      </c>
      <c r="H11" s="204" t="str">
        <f>BasisSwap1MxM!F14</f>
        <v>EUR1E6E6Y_Quote#0002</v>
      </c>
      <c r="I11" s="203" t="str">
        <f t="shared" si="0"/>
        <v>EURAB1EBASIS6Y_Quote</v>
      </c>
      <c r="J11" s="203" t="str">
        <f>_xll.qlCompositeQuote(I11,F11,H11,G11,Permanent,Trigger,ObjectOverwrite)</f>
        <v>EURAB1EBASIS6Y_Quote#0002</v>
      </c>
      <c r="K11" s="210" t="str">
        <f>_xll.ohRangeRetrieveError(J11)</f>
        <v/>
      </c>
      <c r="L11" s="43"/>
    </row>
    <row r="12" spans="1:13" x14ac:dyDescent="0.2">
      <c r="A12" s="98"/>
      <c r="B12" s="190" t="s">
        <v>56</v>
      </c>
      <c r="C12" s="82" t="s">
        <v>140</v>
      </c>
      <c r="D12" s="82" t="s">
        <v>75</v>
      </c>
      <c r="E12" s="82" t="s">
        <v>74</v>
      </c>
      <c r="F12" s="203" t="str">
        <f>Swap6M!F15</f>
        <v>EURAB6E7Y_Quote#0003</v>
      </c>
      <c r="G12" s="82" t="s">
        <v>155</v>
      </c>
      <c r="H12" s="204" t="str">
        <f>BasisSwap1MxM!F15</f>
        <v>EUR1E6E7Y_Quote#0002</v>
      </c>
      <c r="I12" s="203" t="str">
        <f t="shared" si="0"/>
        <v>EURAB1EBASIS7Y_Quote</v>
      </c>
      <c r="J12" s="203" t="str">
        <f>_xll.qlCompositeQuote(I12,F12,H12,G12,Permanent,Trigger,ObjectOverwrite)</f>
        <v>EURAB1EBASIS7Y_Quote#0002</v>
      </c>
      <c r="K12" s="210" t="str">
        <f>_xll.ohRangeRetrieveError(J12)</f>
        <v/>
      </c>
      <c r="L12" s="43"/>
    </row>
    <row r="13" spans="1:13" x14ac:dyDescent="0.2">
      <c r="A13" s="98"/>
      <c r="B13" s="190" t="s">
        <v>55</v>
      </c>
      <c r="C13" s="82" t="s">
        <v>140</v>
      </c>
      <c r="D13" s="82" t="s">
        <v>75</v>
      </c>
      <c r="E13" s="82" t="s">
        <v>74</v>
      </c>
      <c r="F13" s="203" t="str">
        <f>Swap6M!F16</f>
        <v>EURAB6E8Y_Quote#0003</v>
      </c>
      <c r="G13" s="82" t="s">
        <v>155</v>
      </c>
      <c r="H13" s="204" t="str">
        <f>BasisSwap1MxM!F16</f>
        <v>EUR1E6E8Y_Quote#0002</v>
      </c>
      <c r="I13" s="203" t="str">
        <f t="shared" si="0"/>
        <v>EURAB1EBASIS8Y_Quote</v>
      </c>
      <c r="J13" s="203" t="str">
        <f>_xll.qlCompositeQuote(I13,F13,H13,G13,Permanent,Trigger,ObjectOverwrite)</f>
        <v>EURAB1EBASIS8Y_Quote#0002</v>
      </c>
      <c r="K13" s="210" t="str">
        <f>_xll.ohRangeRetrieveError(J13)</f>
        <v/>
      </c>
      <c r="L13" s="43"/>
    </row>
    <row r="14" spans="1:13" x14ac:dyDescent="0.2">
      <c r="A14" s="98"/>
      <c r="B14" s="190" t="s">
        <v>54</v>
      </c>
      <c r="C14" s="82" t="s">
        <v>140</v>
      </c>
      <c r="D14" s="82" t="s">
        <v>75</v>
      </c>
      <c r="E14" s="82" t="s">
        <v>74</v>
      </c>
      <c r="F14" s="203" t="str">
        <f>Swap6M!F17</f>
        <v>EURAB6E9Y_Quote#0003</v>
      </c>
      <c r="G14" s="82" t="s">
        <v>155</v>
      </c>
      <c r="H14" s="204" t="str">
        <f>BasisSwap1MxM!F17</f>
        <v>EUR1E6E9Y_Quote#0002</v>
      </c>
      <c r="I14" s="203" t="str">
        <f t="shared" si="0"/>
        <v>EURAB1EBASIS9Y_Quote</v>
      </c>
      <c r="J14" s="203" t="str">
        <f>_xll.qlCompositeQuote(I14,F14,H14,G14,Permanent,Trigger,ObjectOverwrite)</f>
        <v>EURAB1EBASIS9Y_Quote#0002</v>
      </c>
      <c r="K14" s="210" t="str">
        <f>_xll.ohRangeRetrieveError(J14)</f>
        <v/>
      </c>
      <c r="L14" s="43"/>
    </row>
    <row r="15" spans="1:13" x14ac:dyDescent="0.2">
      <c r="A15" s="98"/>
      <c r="B15" s="190" t="s">
        <v>53</v>
      </c>
      <c r="C15" s="82" t="s">
        <v>140</v>
      </c>
      <c r="D15" s="82" t="s">
        <v>75</v>
      </c>
      <c r="E15" s="82" t="s">
        <v>74</v>
      </c>
      <c r="F15" s="203" t="str">
        <f>Swap6M!F18</f>
        <v>EURAB6E10Y_Quote#0003</v>
      </c>
      <c r="G15" s="82" t="s">
        <v>155</v>
      </c>
      <c r="H15" s="204" t="str">
        <f>BasisSwap1MxM!F18</f>
        <v>EUR1E6E10Y_Quote#0002</v>
      </c>
      <c r="I15" s="203" t="str">
        <f t="shared" si="0"/>
        <v>EURAB1EBASIS10Y_Quote</v>
      </c>
      <c r="J15" s="203" t="str">
        <f>_xll.qlCompositeQuote(I15,F15,H15,G15,Permanent,Trigger,ObjectOverwrite)</f>
        <v>EURAB1EBASIS10Y_Quote#0002</v>
      </c>
      <c r="K15" s="210" t="str">
        <f>_xll.ohRangeRetrieveError(J15)</f>
        <v/>
      </c>
      <c r="L15" s="43"/>
    </row>
    <row r="16" spans="1:13" x14ac:dyDescent="0.2">
      <c r="A16" s="98"/>
      <c r="B16" s="190" t="s">
        <v>52</v>
      </c>
      <c r="C16" s="82" t="s">
        <v>140</v>
      </c>
      <c r="D16" s="82" t="s">
        <v>75</v>
      </c>
      <c r="E16" s="82" t="s">
        <v>74</v>
      </c>
      <c r="F16" s="203" t="str">
        <f>Swap6M!F19</f>
        <v>EURAB6E11Y_Quote#0003</v>
      </c>
      <c r="G16" s="82" t="s">
        <v>155</v>
      </c>
      <c r="H16" s="204" t="str">
        <f>BasisSwap1MxM!F19</f>
        <v>EUR1E6E11Y_Quote#0002</v>
      </c>
      <c r="I16" s="203" t="str">
        <f t="shared" si="0"/>
        <v>EURAB1EBASIS11Y_Quote</v>
      </c>
      <c r="J16" s="203" t="str">
        <f>_xll.qlCompositeQuote(I16,F16,H16,G16,Permanent,Trigger,ObjectOverwrite)</f>
        <v>EURAB1EBASIS11Y_Quote#0002</v>
      </c>
      <c r="K16" s="210" t="str">
        <f>_xll.ohRangeRetrieveError(J16)</f>
        <v/>
      </c>
      <c r="L16" s="43"/>
    </row>
    <row r="17" spans="1:12" x14ac:dyDescent="0.2">
      <c r="A17" s="98"/>
      <c r="B17" s="190" t="s">
        <v>51</v>
      </c>
      <c r="C17" s="82" t="s">
        <v>140</v>
      </c>
      <c r="D17" s="82" t="s">
        <v>75</v>
      </c>
      <c r="E17" s="82" t="s">
        <v>74</v>
      </c>
      <c r="F17" s="203" t="str">
        <f>Swap6M!F20</f>
        <v>EURAB6E12Y_Quote#0003</v>
      </c>
      <c r="G17" s="82" t="s">
        <v>155</v>
      </c>
      <c r="H17" s="204" t="str">
        <f>BasisSwap1MxM!F20</f>
        <v>EUR1E6E12Y_Quote#0002</v>
      </c>
      <c r="I17" s="203" t="str">
        <f t="shared" si="0"/>
        <v>EURAB1EBASIS12Y_Quote</v>
      </c>
      <c r="J17" s="203" t="str">
        <f>_xll.qlCompositeQuote(I17,F17,H17,G17,Permanent,Trigger,ObjectOverwrite)</f>
        <v>EURAB1EBASIS12Y_Quote#0002</v>
      </c>
      <c r="K17" s="210" t="str">
        <f>_xll.ohRangeRetrieveError(J17)</f>
        <v/>
      </c>
      <c r="L17" s="43"/>
    </row>
    <row r="18" spans="1:12" x14ac:dyDescent="0.2">
      <c r="A18" s="98"/>
      <c r="B18" s="190" t="s">
        <v>50</v>
      </c>
      <c r="C18" s="82" t="s">
        <v>140</v>
      </c>
      <c r="D18" s="82" t="s">
        <v>75</v>
      </c>
      <c r="E18" s="82" t="s">
        <v>74</v>
      </c>
      <c r="F18" s="203" t="str">
        <f>Swap6M!F21</f>
        <v>EURAB6E13Y_Quote#0003</v>
      </c>
      <c r="G18" s="82" t="s">
        <v>155</v>
      </c>
      <c r="H18" s="204" t="str">
        <f>BasisSwap1MxM!F21</f>
        <v>EUR1E6E13Y_Quote#0002</v>
      </c>
      <c r="I18" s="203" t="str">
        <f t="shared" si="0"/>
        <v>EURAB1EBASIS13Y_Quote</v>
      </c>
      <c r="J18" s="203" t="str">
        <f>_xll.qlCompositeQuote(I18,F18,H18,G18,Permanent,Trigger,ObjectOverwrite)</f>
        <v>EURAB1EBASIS13Y_Quote#0002</v>
      </c>
      <c r="K18" s="210" t="str">
        <f>_xll.ohRangeRetrieveError(J18)</f>
        <v/>
      </c>
      <c r="L18" s="43"/>
    </row>
    <row r="19" spans="1:12" x14ac:dyDescent="0.2">
      <c r="A19" s="98"/>
      <c r="B19" s="190" t="s">
        <v>49</v>
      </c>
      <c r="C19" s="82" t="s">
        <v>140</v>
      </c>
      <c r="D19" s="82" t="s">
        <v>75</v>
      </c>
      <c r="E19" s="82" t="s">
        <v>74</v>
      </c>
      <c r="F19" s="203" t="str">
        <f>Swap6M!F22</f>
        <v>EURAB6E14Y_Quote#0003</v>
      </c>
      <c r="G19" s="82" t="s">
        <v>155</v>
      </c>
      <c r="H19" s="204" t="str">
        <f>BasisSwap1MxM!F22</f>
        <v>EUR1E6E14Y_Quote#0002</v>
      </c>
      <c r="I19" s="203" t="str">
        <f t="shared" si="0"/>
        <v>EURAB1EBASIS14Y_Quote</v>
      </c>
      <c r="J19" s="203" t="str">
        <f>_xll.qlCompositeQuote(I19,F19,H19,G19,Permanent,Trigger,ObjectOverwrite)</f>
        <v>EURAB1EBASIS14Y_Quote#0002</v>
      </c>
      <c r="K19" s="210" t="str">
        <f>_xll.ohRangeRetrieveError(J19)</f>
        <v/>
      </c>
      <c r="L19" s="43"/>
    </row>
    <row r="20" spans="1:12" x14ac:dyDescent="0.2">
      <c r="A20" s="98"/>
      <c r="B20" s="190" t="s">
        <v>48</v>
      </c>
      <c r="C20" s="82" t="s">
        <v>140</v>
      </c>
      <c r="D20" s="82" t="s">
        <v>75</v>
      </c>
      <c r="E20" s="82" t="s">
        <v>74</v>
      </c>
      <c r="F20" s="203" t="str">
        <f>Swap6M!F23</f>
        <v>EURAB6E15Y_Quote#0003</v>
      </c>
      <c r="G20" s="82" t="s">
        <v>155</v>
      </c>
      <c r="H20" s="204" t="str">
        <f>BasisSwap1MxM!F23</f>
        <v>EUR1E6E15Y_Quote#0002</v>
      </c>
      <c r="I20" s="203" t="str">
        <f t="shared" si="0"/>
        <v>EURAB1EBASIS15Y_Quote</v>
      </c>
      <c r="J20" s="203" t="str">
        <f>_xll.qlCompositeQuote(I20,F20,H20,G20,Permanent,Trigger,ObjectOverwrite)</f>
        <v>EURAB1EBASIS15Y_Quote#0002</v>
      </c>
      <c r="K20" s="210" t="str">
        <f>_xll.ohRangeRetrieveError(J20)</f>
        <v/>
      </c>
      <c r="L20" s="43"/>
    </row>
    <row r="21" spans="1:12" x14ac:dyDescent="0.2">
      <c r="A21" s="98"/>
      <c r="B21" s="190" t="s">
        <v>47</v>
      </c>
      <c r="C21" s="82" t="s">
        <v>140</v>
      </c>
      <c r="D21" s="82" t="s">
        <v>75</v>
      </c>
      <c r="E21" s="82" t="s">
        <v>74</v>
      </c>
      <c r="F21" s="203" t="str">
        <f>Swap6M!F24</f>
        <v>EURAB6E16Y_Quote#0003</v>
      </c>
      <c r="G21" s="82" t="s">
        <v>155</v>
      </c>
      <c r="H21" s="204" t="str">
        <f>BasisSwap1MxM!F24</f>
        <v>EUR1E6E16Y_Quote#0002</v>
      </c>
      <c r="I21" s="203" t="str">
        <f t="shared" si="0"/>
        <v>EURAB1EBASIS16Y_Quote</v>
      </c>
      <c r="J21" s="203" t="str">
        <f>_xll.qlCompositeQuote(I21,F21,H21,G21,Permanent,Trigger,ObjectOverwrite)</f>
        <v>EURAB1EBASIS16Y_Quote#0002</v>
      </c>
      <c r="K21" s="210" t="str">
        <f>_xll.ohRangeRetrieveError(J21)</f>
        <v/>
      </c>
      <c r="L21" s="43"/>
    </row>
    <row r="22" spans="1:12" x14ac:dyDescent="0.2">
      <c r="A22" s="98"/>
      <c r="B22" s="190" t="s">
        <v>46</v>
      </c>
      <c r="C22" s="82" t="s">
        <v>140</v>
      </c>
      <c r="D22" s="82" t="s">
        <v>75</v>
      </c>
      <c r="E22" s="82" t="s">
        <v>74</v>
      </c>
      <c r="F22" s="203" t="str">
        <f>Swap6M!F25</f>
        <v>EURAB6E17Y_Quote#0003</v>
      </c>
      <c r="G22" s="82" t="s">
        <v>155</v>
      </c>
      <c r="H22" s="204" t="str">
        <f>BasisSwap1MxM!F25</f>
        <v>EUR1E6E17Y_Quote#0002</v>
      </c>
      <c r="I22" s="203" t="str">
        <f t="shared" si="0"/>
        <v>EURAB1EBASIS17Y_Quote</v>
      </c>
      <c r="J22" s="203" t="str">
        <f>_xll.qlCompositeQuote(I22,F22,H22,G22,Permanent,Trigger,ObjectOverwrite)</f>
        <v>EURAB1EBASIS17Y_Quote#0002</v>
      </c>
      <c r="K22" s="210" t="str">
        <f>_xll.ohRangeRetrieveError(J22)</f>
        <v/>
      </c>
      <c r="L22" s="43"/>
    </row>
    <row r="23" spans="1:12" x14ac:dyDescent="0.2">
      <c r="A23" s="98"/>
      <c r="B23" s="190" t="s">
        <v>45</v>
      </c>
      <c r="C23" s="82" t="s">
        <v>140</v>
      </c>
      <c r="D23" s="82" t="s">
        <v>75</v>
      </c>
      <c r="E23" s="82" t="s">
        <v>74</v>
      </c>
      <c r="F23" s="203" t="str">
        <f>Swap6M!F26</f>
        <v>EURAB6E18Y_Quote#0003</v>
      </c>
      <c r="G23" s="82" t="s">
        <v>155</v>
      </c>
      <c r="H23" s="204" t="str">
        <f>BasisSwap1MxM!F26</f>
        <v>EUR1E6E18Y_Quote#0002</v>
      </c>
      <c r="I23" s="203" t="str">
        <f t="shared" si="0"/>
        <v>EURAB1EBASIS18Y_Quote</v>
      </c>
      <c r="J23" s="203" t="str">
        <f>_xll.qlCompositeQuote(I23,F23,H23,G23,Permanent,Trigger,ObjectOverwrite)</f>
        <v>EURAB1EBASIS18Y_Quote#0002</v>
      </c>
      <c r="K23" s="210" t="str">
        <f>_xll.ohRangeRetrieveError(J23)</f>
        <v/>
      </c>
      <c r="L23" s="43"/>
    </row>
    <row r="24" spans="1:12" x14ac:dyDescent="0.2">
      <c r="A24" s="98"/>
      <c r="B24" s="190" t="s">
        <v>44</v>
      </c>
      <c r="C24" s="82" t="s">
        <v>140</v>
      </c>
      <c r="D24" s="82" t="s">
        <v>75</v>
      </c>
      <c r="E24" s="82" t="s">
        <v>74</v>
      </c>
      <c r="F24" s="203" t="str">
        <f>Swap6M!F27</f>
        <v>EURAB6E19Y_Quote#0003</v>
      </c>
      <c r="G24" s="82" t="s">
        <v>155</v>
      </c>
      <c r="H24" s="204" t="str">
        <f>BasisSwap1MxM!F27</f>
        <v>EUR1E6E19Y_Quote#0002</v>
      </c>
      <c r="I24" s="203" t="str">
        <f t="shared" si="0"/>
        <v>EURAB1EBASIS19Y_Quote</v>
      </c>
      <c r="J24" s="203" t="str">
        <f>_xll.qlCompositeQuote(I24,F24,H24,G24,Permanent,Trigger,ObjectOverwrite)</f>
        <v>EURAB1EBASIS19Y_Quote#0002</v>
      </c>
      <c r="K24" s="210" t="str">
        <f>_xll.ohRangeRetrieveError(J24)</f>
        <v/>
      </c>
      <c r="L24" s="43"/>
    </row>
    <row r="25" spans="1:12" x14ac:dyDescent="0.2">
      <c r="A25" s="98"/>
      <c r="B25" s="190" t="s">
        <v>43</v>
      </c>
      <c r="C25" s="82" t="s">
        <v>140</v>
      </c>
      <c r="D25" s="82" t="s">
        <v>75</v>
      </c>
      <c r="E25" s="82" t="s">
        <v>74</v>
      </c>
      <c r="F25" s="203" t="str">
        <f>Swap6M!F28</f>
        <v>EURAB6E20Y_Quote#0003</v>
      </c>
      <c r="G25" s="82" t="s">
        <v>155</v>
      </c>
      <c r="H25" s="204" t="str">
        <f>BasisSwap1MxM!F28</f>
        <v>EUR1E6E20Y_Quote#0002</v>
      </c>
      <c r="I25" s="203" t="str">
        <f t="shared" si="0"/>
        <v>EURAB1EBASIS20Y_Quote</v>
      </c>
      <c r="J25" s="203" t="str">
        <f>_xll.qlCompositeQuote(I25,F25,H25,G25,Permanent,Trigger,ObjectOverwrite)</f>
        <v>EURAB1EBASIS20Y_Quote#0002</v>
      </c>
      <c r="K25" s="210" t="str">
        <f>_xll.ohRangeRetrieveError(J25)</f>
        <v/>
      </c>
      <c r="L25" s="43"/>
    </row>
    <row r="26" spans="1:12" x14ac:dyDescent="0.2">
      <c r="A26" s="98"/>
      <c r="B26" s="190" t="s">
        <v>42</v>
      </c>
      <c r="C26" s="82" t="s">
        <v>140</v>
      </c>
      <c r="D26" s="82" t="s">
        <v>75</v>
      </c>
      <c r="E26" s="82" t="s">
        <v>74</v>
      </c>
      <c r="F26" s="203" t="str">
        <f>Swap6M!F29</f>
        <v>EURAB6E21Y_Quote#0003</v>
      </c>
      <c r="G26" s="82" t="s">
        <v>155</v>
      </c>
      <c r="H26" s="204" t="str">
        <f>BasisSwap1MxM!F29</f>
        <v>EUR1E6E21Y_Quote#0002</v>
      </c>
      <c r="I26" s="203" t="str">
        <f t="shared" si="0"/>
        <v>EURAB1EBASIS21Y_Quote</v>
      </c>
      <c r="J26" s="203" t="str">
        <f>_xll.qlCompositeQuote(I26,F26,H26,G26,Permanent,Trigger,ObjectOverwrite)</f>
        <v>EURAB1EBASIS21Y_Quote#0002</v>
      </c>
      <c r="K26" s="210" t="str">
        <f>_xll.ohRangeRetrieveError(J26)</f>
        <v/>
      </c>
      <c r="L26" s="43"/>
    </row>
    <row r="27" spans="1:12" x14ac:dyDescent="0.2">
      <c r="A27" s="98"/>
      <c r="B27" s="190" t="s">
        <v>41</v>
      </c>
      <c r="C27" s="82" t="s">
        <v>140</v>
      </c>
      <c r="D27" s="82" t="s">
        <v>75</v>
      </c>
      <c r="E27" s="82" t="s">
        <v>74</v>
      </c>
      <c r="F27" s="203" t="str">
        <f>Swap6M!F30</f>
        <v>EURAB6E22Y_Quote#0003</v>
      </c>
      <c r="G27" s="82" t="s">
        <v>155</v>
      </c>
      <c r="H27" s="204" t="str">
        <f>BasisSwap1MxM!F30</f>
        <v>EUR1E6E22Y_Quote#0002</v>
      </c>
      <c r="I27" s="203" t="str">
        <f t="shared" si="0"/>
        <v>EURAB1EBASIS22Y_Quote</v>
      </c>
      <c r="J27" s="203" t="str">
        <f>_xll.qlCompositeQuote(I27,F27,H27,G27,Permanent,Trigger,ObjectOverwrite)</f>
        <v>EURAB1EBASIS22Y_Quote#0002</v>
      </c>
      <c r="K27" s="210" t="str">
        <f>_xll.ohRangeRetrieveError(J27)</f>
        <v/>
      </c>
      <c r="L27" s="43"/>
    </row>
    <row r="28" spans="1:12" x14ac:dyDescent="0.2">
      <c r="A28" s="98"/>
      <c r="B28" s="190" t="s">
        <v>40</v>
      </c>
      <c r="C28" s="82" t="s">
        <v>140</v>
      </c>
      <c r="D28" s="82" t="s">
        <v>75</v>
      </c>
      <c r="E28" s="82" t="s">
        <v>74</v>
      </c>
      <c r="F28" s="203" t="str">
        <f>Swap6M!F31</f>
        <v>EURAB6E23Y_Quote#0003</v>
      </c>
      <c r="G28" s="82" t="s">
        <v>155</v>
      </c>
      <c r="H28" s="204" t="str">
        <f>BasisSwap1MxM!F31</f>
        <v>EUR1E6E23Y_Quote#0002</v>
      </c>
      <c r="I28" s="203" t="str">
        <f t="shared" si="0"/>
        <v>EURAB1EBASIS23Y_Quote</v>
      </c>
      <c r="J28" s="203" t="str">
        <f>_xll.qlCompositeQuote(I28,F28,H28,G28,Permanent,Trigger,ObjectOverwrite)</f>
        <v>EURAB1EBASIS23Y_Quote#0002</v>
      </c>
      <c r="K28" s="210" t="str">
        <f>_xll.ohRangeRetrieveError(J28)</f>
        <v/>
      </c>
      <c r="L28" s="43"/>
    </row>
    <row r="29" spans="1:12" x14ac:dyDescent="0.2">
      <c r="A29" s="98"/>
      <c r="B29" s="190" t="s">
        <v>39</v>
      </c>
      <c r="C29" s="82" t="s">
        <v>140</v>
      </c>
      <c r="D29" s="82" t="s">
        <v>75</v>
      </c>
      <c r="E29" s="82" t="s">
        <v>74</v>
      </c>
      <c r="F29" s="203" t="str">
        <f>Swap6M!F32</f>
        <v>EURAB6E24Y_Quote#0003</v>
      </c>
      <c r="G29" s="82" t="s">
        <v>155</v>
      </c>
      <c r="H29" s="204" t="str">
        <f>BasisSwap1MxM!F32</f>
        <v>EUR1E6E24Y_Quote#0002</v>
      </c>
      <c r="I29" s="203" t="str">
        <f t="shared" si="0"/>
        <v>EURAB1EBASIS24Y_Quote</v>
      </c>
      <c r="J29" s="203" t="str">
        <f>_xll.qlCompositeQuote(I29,F29,H29,G29,Permanent,Trigger,ObjectOverwrite)</f>
        <v>EURAB1EBASIS24Y_Quote#0002</v>
      </c>
      <c r="K29" s="210" t="str">
        <f>_xll.ohRangeRetrieveError(J29)</f>
        <v/>
      </c>
      <c r="L29" s="43"/>
    </row>
    <row r="30" spans="1:12" x14ac:dyDescent="0.2">
      <c r="A30" s="98"/>
      <c r="B30" s="190" t="s">
        <v>38</v>
      </c>
      <c r="C30" s="82" t="s">
        <v>140</v>
      </c>
      <c r="D30" s="82" t="s">
        <v>75</v>
      </c>
      <c r="E30" s="82" t="s">
        <v>74</v>
      </c>
      <c r="F30" s="203" t="str">
        <f>Swap6M!F33</f>
        <v>EURAB6E25Y_Quote#0003</v>
      </c>
      <c r="G30" s="82" t="s">
        <v>155</v>
      </c>
      <c r="H30" s="204" t="str">
        <f>BasisSwap1MxM!F33</f>
        <v>EUR1E6E25Y_Quote#0002</v>
      </c>
      <c r="I30" s="203" t="str">
        <f t="shared" si="0"/>
        <v>EURAB1EBASIS25Y_Quote</v>
      </c>
      <c r="J30" s="203" t="str">
        <f>_xll.qlCompositeQuote(I30,F30,H30,G30,Permanent,Trigger,ObjectOverwrite)</f>
        <v>EURAB1EBASIS25Y_Quote#0002</v>
      </c>
      <c r="K30" s="210" t="str">
        <f>_xll.ohRangeRetrieveError(J30)</f>
        <v/>
      </c>
      <c r="L30" s="43"/>
    </row>
    <row r="31" spans="1:12" x14ac:dyDescent="0.2">
      <c r="A31" s="98"/>
      <c r="B31" s="190" t="s">
        <v>37</v>
      </c>
      <c r="C31" s="82" t="s">
        <v>140</v>
      </c>
      <c r="D31" s="82" t="s">
        <v>75</v>
      </c>
      <c r="E31" s="82" t="s">
        <v>74</v>
      </c>
      <c r="F31" s="203" t="str">
        <f>Swap6M!F34</f>
        <v>EURAB6E26Y_Quote#0003</v>
      </c>
      <c r="G31" s="82" t="s">
        <v>155</v>
      </c>
      <c r="H31" s="204" t="str">
        <f>BasisSwap1MxM!F34</f>
        <v>EUR1E6E26Y_Quote#0002</v>
      </c>
      <c r="I31" s="203" t="str">
        <f t="shared" si="0"/>
        <v>EURAB1EBASIS26Y_Quote</v>
      </c>
      <c r="J31" s="203" t="str">
        <f>_xll.qlCompositeQuote(I31,F31,H31,G31,Permanent,Trigger,ObjectOverwrite)</f>
        <v>EURAB1EBASIS26Y_Quote#0002</v>
      </c>
      <c r="K31" s="210" t="str">
        <f>_xll.ohRangeRetrieveError(J31)</f>
        <v/>
      </c>
      <c r="L31" s="43"/>
    </row>
    <row r="32" spans="1:12" x14ac:dyDescent="0.2">
      <c r="A32" s="98"/>
      <c r="B32" s="190" t="s">
        <v>36</v>
      </c>
      <c r="C32" s="82" t="s">
        <v>140</v>
      </c>
      <c r="D32" s="82" t="s">
        <v>75</v>
      </c>
      <c r="E32" s="82" t="s">
        <v>74</v>
      </c>
      <c r="F32" s="203" t="str">
        <f>Swap6M!F35</f>
        <v>EURAB6E27Y_Quote#0003</v>
      </c>
      <c r="G32" s="82" t="s">
        <v>155</v>
      </c>
      <c r="H32" s="204" t="str">
        <f>BasisSwap1MxM!F35</f>
        <v>EUR1E6E27Y_Quote#0002</v>
      </c>
      <c r="I32" s="203" t="str">
        <f t="shared" si="0"/>
        <v>EURAB1EBASIS27Y_Quote</v>
      </c>
      <c r="J32" s="203" t="str">
        <f>_xll.qlCompositeQuote(I32,F32,H32,G32,Permanent,Trigger,ObjectOverwrite)</f>
        <v>EURAB1EBASIS27Y_Quote#0002</v>
      </c>
      <c r="K32" s="210" t="str">
        <f>_xll.ohRangeRetrieveError(J32)</f>
        <v/>
      </c>
      <c r="L32" s="43"/>
    </row>
    <row r="33" spans="1:12" x14ac:dyDescent="0.2">
      <c r="A33" s="98"/>
      <c r="B33" s="190" t="s">
        <v>35</v>
      </c>
      <c r="C33" s="82" t="s">
        <v>140</v>
      </c>
      <c r="D33" s="82" t="s">
        <v>75</v>
      </c>
      <c r="E33" s="82" t="s">
        <v>74</v>
      </c>
      <c r="F33" s="203" t="str">
        <f>Swap6M!F36</f>
        <v>EURAB6E28Y_Quote#0003</v>
      </c>
      <c r="G33" s="82" t="s">
        <v>155</v>
      </c>
      <c r="H33" s="204" t="str">
        <f>BasisSwap1MxM!F36</f>
        <v>EUR1E6E28Y_Quote#0002</v>
      </c>
      <c r="I33" s="203" t="str">
        <f t="shared" si="0"/>
        <v>EURAB1EBASIS28Y_Quote</v>
      </c>
      <c r="J33" s="203" t="str">
        <f>_xll.qlCompositeQuote(I33,F33,H33,G33,Permanent,Trigger,ObjectOverwrite)</f>
        <v>EURAB1EBASIS28Y_Quote#0002</v>
      </c>
      <c r="K33" s="210" t="str">
        <f>_xll.ohRangeRetrieveError(J33)</f>
        <v/>
      </c>
      <c r="L33" s="43"/>
    </row>
    <row r="34" spans="1:12" x14ac:dyDescent="0.2">
      <c r="A34" s="98"/>
      <c r="B34" s="190" t="s">
        <v>34</v>
      </c>
      <c r="C34" s="82" t="s">
        <v>140</v>
      </c>
      <c r="D34" s="82" t="s">
        <v>75</v>
      </c>
      <c r="E34" s="82" t="s">
        <v>74</v>
      </c>
      <c r="F34" s="203" t="str">
        <f>Swap6M!F37</f>
        <v>EURAB6E29Y_Quote#0003</v>
      </c>
      <c r="G34" s="82" t="s">
        <v>155</v>
      </c>
      <c r="H34" s="204" t="str">
        <f>BasisSwap1MxM!F37</f>
        <v>EUR1E6E29Y_Quote#0002</v>
      </c>
      <c r="I34" s="203" t="str">
        <f t="shared" si="0"/>
        <v>EURAB1EBASIS29Y_Quote</v>
      </c>
      <c r="J34" s="203" t="str">
        <f>_xll.qlCompositeQuote(I34,F34,H34,G34,Permanent,Trigger,ObjectOverwrite)</f>
        <v>EURAB1EBASIS29Y_Quote#0002</v>
      </c>
      <c r="K34" s="210" t="str">
        <f>_xll.ohRangeRetrieveError(J34)</f>
        <v/>
      </c>
      <c r="L34" s="43"/>
    </row>
    <row r="35" spans="1:12" x14ac:dyDescent="0.2">
      <c r="A35" s="98"/>
      <c r="B35" s="190" t="s">
        <v>33</v>
      </c>
      <c r="C35" s="82" t="s">
        <v>140</v>
      </c>
      <c r="D35" s="82" t="s">
        <v>75</v>
      </c>
      <c r="E35" s="82" t="s">
        <v>74</v>
      </c>
      <c r="F35" s="203" t="str">
        <f>Swap6M!F38</f>
        <v>EURAB6E30Y_Quote#0003</v>
      </c>
      <c r="G35" s="82" t="s">
        <v>155</v>
      </c>
      <c r="H35" s="204" t="str">
        <f>BasisSwap1MxM!F38</f>
        <v>EUR1E6E30Y_Quote#0002</v>
      </c>
      <c r="I35" s="203" t="str">
        <f t="shared" si="0"/>
        <v>EURAB1EBASIS30Y_Quote</v>
      </c>
      <c r="J35" s="203" t="str">
        <f>_xll.qlCompositeQuote(I35,F35,H35,G35,Permanent,Trigger,ObjectOverwrite)</f>
        <v>EURAB1EBASIS30Y_Quote#0002</v>
      </c>
      <c r="K35" s="210" t="str">
        <f>_xll.ohRangeRetrieveError(J35)</f>
        <v/>
      </c>
      <c r="L35" s="43"/>
    </row>
    <row r="36" spans="1:12" x14ac:dyDescent="0.2">
      <c r="A36" s="98"/>
      <c r="B36" s="190" t="s">
        <v>32</v>
      </c>
      <c r="C36" s="82" t="s">
        <v>140</v>
      </c>
      <c r="D36" s="82" t="s">
        <v>75</v>
      </c>
      <c r="E36" s="82" t="s">
        <v>74</v>
      </c>
      <c r="F36" s="203" t="str">
        <f>Swap6M!F39</f>
        <v>EURAB6E35Y_Quote#0003</v>
      </c>
      <c r="G36" s="82" t="s">
        <v>155</v>
      </c>
      <c r="H36" s="204" t="str">
        <f>BasisSwap1MxM!F39</f>
        <v>EUR1E6E35Y_Quote#0002</v>
      </c>
      <c r="I36" s="203" t="str">
        <f t="shared" si="0"/>
        <v>EURAB1EBASIS35Y_Quote</v>
      </c>
      <c r="J36" s="203" t="str">
        <f>_xll.qlCompositeQuote(I36,F36,H36,G36,Permanent,Trigger,ObjectOverwrite)</f>
        <v>EURAB1EBASIS35Y_Quote#0002</v>
      </c>
      <c r="K36" s="210" t="str">
        <f>_xll.ohRangeRetrieveError(J36)</f>
        <v/>
      </c>
      <c r="L36" s="43"/>
    </row>
    <row r="37" spans="1:12" x14ac:dyDescent="0.2">
      <c r="A37" s="98"/>
      <c r="B37" s="190" t="s">
        <v>31</v>
      </c>
      <c r="C37" s="82" t="s">
        <v>140</v>
      </c>
      <c r="D37" s="82" t="s">
        <v>75</v>
      </c>
      <c r="E37" s="82" t="s">
        <v>74</v>
      </c>
      <c r="F37" s="203" t="str">
        <f>Swap6M!F40</f>
        <v>EURAB6E40Y_Quote#0003</v>
      </c>
      <c r="G37" s="82" t="s">
        <v>155</v>
      </c>
      <c r="H37" s="204" t="str">
        <f>BasisSwap1MxM!F40</f>
        <v>EUR1E6E40Y_Quote#0002</v>
      </c>
      <c r="I37" s="203" t="str">
        <f t="shared" si="0"/>
        <v>EURAB1EBASIS40Y_Quote</v>
      </c>
      <c r="J37" s="203" t="str">
        <f>_xll.qlCompositeQuote(I37,F37,H37,G37,Permanent,Trigger,ObjectOverwrite)</f>
        <v>EURAB1EBASIS40Y_Quote#0002</v>
      </c>
      <c r="K37" s="210" t="str">
        <f>_xll.ohRangeRetrieveError(J37)</f>
        <v/>
      </c>
      <c r="L37" s="43"/>
    </row>
    <row r="38" spans="1:12" x14ac:dyDescent="0.2">
      <c r="A38" s="98"/>
      <c r="B38" s="190" t="s">
        <v>30</v>
      </c>
      <c r="C38" s="82" t="s">
        <v>140</v>
      </c>
      <c r="D38" s="82" t="s">
        <v>75</v>
      </c>
      <c r="E38" s="82" t="s">
        <v>74</v>
      </c>
      <c r="F38" s="203" t="str">
        <f>Swap6M!F41</f>
        <v>EURAB6E50Y_Quote#0003</v>
      </c>
      <c r="G38" s="82" t="s">
        <v>155</v>
      </c>
      <c r="H38" s="204" t="str">
        <f>BasisSwap1MxM!F41</f>
        <v>EUR1E6E50Y_Quote#0002</v>
      </c>
      <c r="I38" s="203" t="str">
        <f t="shared" si="0"/>
        <v>EURAB1EBASIS50Y_Quote</v>
      </c>
      <c r="J38" s="203" t="str">
        <f>_xll.qlCompositeQuote(I38,F38,H38,G38,Permanent,Trigger,ObjectOverwrite)</f>
        <v>EURAB1EBASIS50Y_Quote#0002</v>
      </c>
      <c r="K38" s="210" t="str">
        <f>_xll.ohRangeRetrieveError(J38)</f>
        <v/>
      </c>
      <c r="L38" s="43"/>
    </row>
    <row r="39" spans="1:12" x14ac:dyDescent="0.2">
      <c r="A39" s="98"/>
      <c r="B39" s="190" t="s">
        <v>29</v>
      </c>
      <c r="C39" s="82" t="s">
        <v>140</v>
      </c>
      <c r="D39" s="82" t="s">
        <v>75</v>
      </c>
      <c r="E39" s="82" t="s">
        <v>74</v>
      </c>
      <c r="F39" s="203" t="str">
        <f>Swap6M!F42</f>
        <v>EURAB6E60Y_Quote#0003</v>
      </c>
      <c r="G39" s="82" t="s">
        <v>155</v>
      </c>
      <c r="H39" s="204" t="str">
        <f>BasisSwap1MxM!F42</f>
        <v>EUR1E6E60Y_Quote#0002</v>
      </c>
      <c r="I39" s="203" t="str">
        <f t="shared" si="0"/>
        <v>EURAB1EBASIS60Y_Quote</v>
      </c>
      <c r="J39" s="203" t="str">
        <f>_xll.qlCompositeQuote(I39,F39,H39,G39,Permanent,Trigger,ObjectOverwrite)</f>
        <v>EURAB1EBASIS60Y_Quote#0002</v>
      </c>
      <c r="K39" s="210"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election activeCell="M2" sqref="M2"/>
    </sheetView>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92" t="s">
        <v>159</v>
      </c>
      <c r="B1" s="175"/>
      <c r="C1" s="175"/>
      <c r="D1" s="175"/>
      <c r="E1" s="175"/>
      <c r="F1" s="175"/>
      <c r="G1" s="175"/>
      <c r="H1" s="175"/>
      <c r="I1" s="130"/>
      <c r="J1" s="191"/>
      <c r="K1" s="130"/>
      <c r="L1" s="172"/>
    </row>
    <row r="2" spans="1:14" x14ac:dyDescent="0.2">
      <c r="A2" s="98"/>
      <c r="B2" s="208" t="s">
        <v>80</v>
      </c>
      <c r="C2" s="209"/>
      <c r="D2" s="208"/>
      <c r="E2" s="208"/>
      <c r="F2" s="208" t="s">
        <v>157</v>
      </c>
      <c r="G2" s="208" t="s">
        <v>156</v>
      </c>
      <c r="H2" s="208" t="s">
        <v>149</v>
      </c>
      <c r="I2" s="207" t="str">
        <f>Currency&amp;"_020_Sw"&amp;$C$3&amp;$D$3&amp;"_Basis.xml"</f>
        <v>EUR_020_SwAB3E_Basis.xml</v>
      </c>
      <c r="J2" s="206">
        <f ca="1">IF(Serialize,_xll.ohObjectSave(J3:J39,SerializationPath&amp;I2,FileOverwrite,Serialize),"---")</f>
        <v>37</v>
      </c>
      <c r="K2" s="205" t="str">
        <f ca="1">_xll.ohRangeRetrieveError(J2)</f>
        <v/>
      </c>
      <c r="L2" s="43"/>
      <c r="N2" s="44" t="str">
        <f>_xll.ohObjectCallerAddress(H3)</f>
        <v>[EUR_Market.xlsx]BasisSwap3M6M!R6C6</v>
      </c>
    </row>
    <row r="3" spans="1:14" x14ac:dyDescent="0.2">
      <c r="A3" s="98"/>
      <c r="B3" s="190" t="s">
        <v>9</v>
      </c>
      <c r="C3" s="82" t="s">
        <v>140</v>
      </c>
      <c r="D3" s="82" t="s">
        <v>81</v>
      </c>
      <c r="E3" s="82" t="s">
        <v>74</v>
      </c>
      <c r="F3" s="203" t="str">
        <f>Swap6M!F6</f>
        <v>EURAB6E1Y_Quote#0003</v>
      </c>
      <c r="G3" s="82" t="s">
        <v>155</v>
      </c>
      <c r="H3" s="204" t="str">
        <f>BasisSwap3M6M!F6</f>
        <v>EUR3E6E1Y_Quote#0002</v>
      </c>
      <c r="I3" s="203" t="str">
        <f t="shared" ref="I3:I39" si="0">Currency&amp;$C3&amp;$D3&amp;"BASIS"&amp;$B3&amp;QuoteSuffix</f>
        <v>EURAB3EBASIS1Y_Quote</v>
      </c>
      <c r="J3" s="203" t="str">
        <f>_xll.qlCompositeQuote(I3,F3,H3,G3,Permanent,Trigger,ObjectOverwrite)</f>
        <v>EURAB3EBASIS1Y_Quote#0002</v>
      </c>
      <c r="K3" s="210" t="str">
        <f>_xll.ohRangeRetrieveError(J3)</f>
        <v/>
      </c>
      <c r="L3" s="43"/>
      <c r="M3" s="44" t="e">
        <f>_xll.qlQuoteValue(J3)</f>
        <v>#NUM!</v>
      </c>
    </row>
    <row r="4" spans="1:14" x14ac:dyDescent="0.2">
      <c r="A4" s="98"/>
      <c r="B4" s="190" t="s">
        <v>79</v>
      </c>
      <c r="C4" s="82" t="s">
        <v>140</v>
      </c>
      <c r="D4" s="82" t="s">
        <v>81</v>
      </c>
      <c r="E4" s="82" t="s">
        <v>74</v>
      </c>
      <c r="F4" s="203" t="str">
        <f>Swap6M!F7</f>
        <v>EURAB6E15M_Quote#0003</v>
      </c>
      <c r="G4" s="82" t="s">
        <v>155</v>
      </c>
      <c r="H4" s="204" t="str">
        <f>BasisSwap3M6M!F7</f>
        <v>EUR3E6E15M_Quote#0002</v>
      </c>
      <c r="I4" s="203" t="str">
        <f t="shared" si="0"/>
        <v>EURAB3EBASIS15M_Quote</v>
      </c>
      <c r="J4" s="203" t="str">
        <f>_xll.qlCompositeQuote(I4,F4,H4,G4,Permanent,Trigger,ObjectOverwrite)</f>
        <v>EURAB3EBASIS15M_Quote#0002</v>
      </c>
      <c r="K4" s="210" t="str">
        <f>_xll.ohRangeRetrieveError(J4)</f>
        <v/>
      </c>
      <c r="L4" s="43"/>
      <c r="M4" s="44" t="e">
        <f>_xll.qlQuoteValue(J4)</f>
        <v>#NUM!</v>
      </c>
    </row>
    <row r="5" spans="1:14" x14ac:dyDescent="0.2">
      <c r="A5" s="98"/>
      <c r="B5" s="190" t="s">
        <v>78</v>
      </c>
      <c r="C5" s="82" t="s">
        <v>140</v>
      </c>
      <c r="D5" s="82" t="s">
        <v>81</v>
      </c>
      <c r="E5" s="82" t="s">
        <v>74</v>
      </c>
      <c r="F5" s="203" t="str">
        <f>Swap6M!F8</f>
        <v>EURAB6E18M_Quote#0003</v>
      </c>
      <c r="G5" s="82" t="s">
        <v>155</v>
      </c>
      <c r="H5" s="204" t="str">
        <f>BasisSwap3M6M!F8</f>
        <v>EUR3E6E18M_Quote#0002</v>
      </c>
      <c r="I5" s="203" t="str">
        <f t="shared" si="0"/>
        <v>EURAB3EBASIS18M_Quote</v>
      </c>
      <c r="J5" s="203" t="str">
        <f>_xll.qlCompositeQuote(I5,F5,H5,G5,Permanent,Trigger,ObjectOverwrite)</f>
        <v>EURAB3EBASIS18M_Quote#0002</v>
      </c>
      <c r="K5" s="210" t="str">
        <f>_xll.ohRangeRetrieveError(J5)</f>
        <v/>
      </c>
      <c r="L5" s="43"/>
      <c r="M5" s="44" t="e">
        <f>_xll.qlQuoteValue(J5)</f>
        <v>#NUM!</v>
      </c>
    </row>
    <row r="6" spans="1:14" x14ac:dyDescent="0.2">
      <c r="A6" s="98"/>
      <c r="B6" s="190" t="s">
        <v>77</v>
      </c>
      <c r="C6" s="82" t="s">
        <v>140</v>
      </c>
      <c r="D6" s="82" t="s">
        <v>81</v>
      </c>
      <c r="E6" s="82" t="s">
        <v>74</v>
      </c>
      <c r="F6" s="203" t="str">
        <f>Swap6M!F9</f>
        <v>EURAB6E21M_Quote#0003</v>
      </c>
      <c r="G6" s="82" t="s">
        <v>155</v>
      </c>
      <c r="H6" s="204" t="str">
        <f>BasisSwap3M6M!F9</f>
        <v>EUR3E6E21M_Quote#0002</v>
      </c>
      <c r="I6" s="203" t="str">
        <f t="shared" si="0"/>
        <v>EURAB3EBASIS21M_Quote</v>
      </c>
      <c r="J6" s="203" t="str">
        <f>_xll.qlCompositeQuote(I6,F6,H6,G6,Permanent,Trigger,ObjectOverwrite)</f>
        <v>EURAB3EBASIS21M_Quote#0002</v>
      </c>
      <c r="K6" s="210" t="str">
        <f>_xll.ohRangeRetrieveError(J6)</f>
        <v/>
      </c>
      <c r="L6" s="43"/>
      <c r="M6" s="44" t="e">
        <f>_xll.qlQuoteValue(J6)</f>
        <v>#NUM!</v>
      </c>
      <c r="N6" s="17"/>
    </row>
    <row r="7" spans="1:14" x14ac:dyDescent="0.2">
      <c r="A7" s="98"/>
      <c r="B7" s="190" t="s">
        <v>61</v>
      </c>
      <c r="C7" s="82" t="s">
        <v>140</v>
      </c>
      <c r="D7" s="82" t="s">
        <v>81</v>
      </c>
      <c r="E7" s="82" t="s">
        <v>74</v>
      </c>
      <c r="F7" s="203" t="str">
        <f>Swap6M!F10</f>
        <v>EURAB6E2Y_Quote#0003</v>
      </c>
      <c r="G7" s="82" t="s">
        <v>155</v>
      </c>
      <c r="H7" s="204" t="str">
        <f>BasisSwap3M6M!F10</f>
        <v>EUR3E6E2Y_Quote#0002</v>
      </c>
      <c r="I7" s="203" t="str">
        <f t="shared" si="0"/>
        <v>EURAB3EBASIS2Y_Quote</v>
      </c>
      <c r="J7" s="203" t="str">
        <f>_xll.qlCompositeQuote(I7,F7,H7,G7,Permanent,Trigger,ObjectOverwrite)</f>
        <v>EURAB3EBASIS2Y_Quote#0002</v>
      </c>
      <c r="K7" s="210" t="str">
        <f>_xll.ohRangeRetrieveError(J7)</f>
        <v/>
      </c>
      <c r="L7" s="43"/>
      <c r="M7" s="44" t="e">
        <f>_xll.qlQuoteValue(J7)</f>
        <v>#NUM!</v>
      </c>
    </row>
    <row r="8" spans="1:14" x14ac:dyDescent="0.2">
      <c r="A8" s="98"/>
      <c r="B8" s="190" t="s">
        <v>60</v>
      </c>
      <c r="C8" s="82" t="s">
        <v>140</v>
      </c>
      <c r="D8" s="82" t="s">
        <v>81</v>
      </c>
      <c r="E8" s="82" t="s">
        <v>74</v>
      </c>
      <c r="F8" s="203" t="str">
        <f>Swap6M!F11</f>
        <v>EURAB6E3Y_Quote#0003</v>
      </c>
      <c r="G8" s="82" t="s">
        <v>155</v>
      </c>
      <c r="H8" s="204" t="str">
        <f>BasisSwap3M6M!F11</f>
        <v>EUR3E6E3Y_Quote#0002</v>
      </c>
      <c r="I8" s="203" t="str">
        <f t="shared" si="0"/>
        <v>EURAB3EBASIS3Y_Quote</v>
      </c>
      <c r="J8" s="203" t="str">
        <f>_xll.qlCompositeQuote(I8,F8,H8,G8,Permanent,Trigger,ObjectOverwrite)</f>
        <v>EURAB3EBASIS3Y_Quote#0002</v>
      </c>
      <c r="K8" s="210" t="str">
        <f>_xll.ohRangeRetrieveError(J8)</f>
        <v/>
      </c>
      <c r="L8" s="43"/>
      <c r="M8" s="44" t="e">
        <f>_xll.qlQuoteValue(J8)</f>
        <v>#NUM!</v>
      </c>
    </row>
    <row r="9" spans="1:14" x14ac:dyDescent="0.2">
      <c r="A9" s="98"/>
      <c r="B9" s="190" t="s">
        <v>59</v>
      </c>
      <c r="C9" s="82" t="s">
        <v>140</v>
      </c>
      <c r="D9" s="82" t="s">
        <v>81</v>
      </c>
      <c r="E9" s="82" t="s">
        <v>74</v>
      </c>
      <c r="F9" s="203" t="str">
        <f>Swap6M!F12</f>
        <v>EURAB6E4Y_Quote#0003</v>
      </c>
      <c r="G9" s="82" t="s">
        <v>155</v>
      </c>
      <c r="H9" s="204" t="str">
        <f>BasisSwap3M6M!F12</f>
        <v>EUR3E6E4Y_Quote#0002</v>
      </c>
      <c r="I9" s="203" t="str">
        <f t="shared" si="0"/>
        <v>EURAB3EBASIS4Y_Quote</v>
      </c>
      <c r="J9" s="203" t="str">
        <f>_xll.qlCompositeQuote(I9,F9,H9,G9,Permanent,Trigger,ObjectOverwrite)</f>
        <v>EURAB3EBASIS4Y_Quote#0002</v>
      </c>
      <c r="K9" s="210" t="str">
        <f>_xll.ohRangeRetrieveError(J9)</f>
        <v/>
      </c>
      <c r="L9" s="43"/>
      <c r="M9" s="44" t="e">
        <f>_xll.qlQuoteValue(J9)</f>
        <v>#NUM!</v>
      </c>
    </row>
    <row r="10" spans="1:14" x14ac:dyDescent="0.2">
      <c r="A10" s="98"/>
      <c r="B10" s="190" t="s">
        <v>58</v>
      </c>
      <c r="C10" s="82" t="s">
        <v>140</v>
      </c>
      <c r="D10" s="82" t="s">
        <v>81</v>
      </c>
      <c r="E10" s="82" t="s">
        <v>74</v>
      </c>
      <c r="F10" s="203" t="str">
        <f>Swap6M!F13</f>
        <v>EURAB6E5Y_Quote#0003</v>
      </c>
      <c r="G10" s="82" t="s">
        <v>155</v>
      </c>
      <c r="H10" s="204" t="str">
        <f>BasisSwap3M6M!F13</f>
        <v>EUR3E6E5Y_Quote#0002</v>
      </c>
      <c r="I10" s="203" t="str">
        <f t="shared" si="0"/>
        <v>EURAB3EBASIS5Y_Quote</v>
      </c>
      <c r="J10" s="203" t="str">
        <f>_xll.qlCompositeQuote(I10,F10,H10,G10,Permanent,Trigger,ObjectOverwrite)</f>
        <v>EURAB3EBASIS5Y_Quote#0002</v>
      </c>
      <c r="K10" s="210" t="str">
        <f>_xll.ohRangeRetrieveError(J10)</f>
        <v/>
      </c>
      <c r="L10" s="43"/>
      <c r="M10" s="44" t="e">
        <f>_xll.qlQuoteValue(J10)</f>
        <v>#NUM!</v>
      </c>
    </row>
    <row r="11" spans="1:14" x14ac:dyDescent="0.2">
      <c r="A11" s="98"/>
      <c r="B11" s="190" t="s">
        <v>57</v>
      </c>
      <c r="C11" s="82" t="s">
        <v>140</v>
      </c>
      <c r="D11" s="82" t="s">
        <v>81</v>
      </c>
      <c r="E11" s="82" t="s">
        <v>74</v>
      </c>
      <c r="F11" s="203" t="str">
        <f>Swap6M!F14</f>
        <v>EURAB6E6Y_Quote#0003</v>
      </c>
      <c r="G11" s="82" t="s">
        <v>155</v>
      </c>
      <c r="H11" s="204" t="str">
        <f>BasisSwap3M6M!F14</f>
        <v>EUR3E6E6Y_Quote#0002</v>
      </c>
      <c r="I11" s="203" t="str">
        <f t="shared" si="0"/>
        <v>EURAB3EBASIS6Y_Quote</v>
      </c>
      <c r="J11" s="203" t="str">
        <f>_xll.qlCompositeQuote(I11,F11,H11,G11,Permanent,Trigger,ObjectOverwrite)</f>
        <v>EURAB3EBASIS6Y_Quote#0002</v>
      </c>
      <c r="K11" s="210" t="str">
        <f>_xll.ohRangeRetrieveError(J11)</f>
        <v/>
      </c>
      <c r="L11" s="43"/>
      <c r="M11" s="44" t="e">
        <f>_xll.qlQuoteValue(J11)</f>
        <v>#NUM!</v>
      </c>
    </row>
    <row r="12" spans="1:14" x14ac:dyDescent="0.2">
      <c r="A12" s="98"/>
      <c r="B12" s="190" t="s">
        <v>56</v>
      </c>
      <c r="C12" s="82" t="s">
        <v>140</v>
      </c>
      <c r="D12" s="82" t="s">
        <v>81</v>
      </c>
      <c r="E12" s="82" t="s">
        <v>74</v>
      </c>
      <c r="F12" s="203" t="str">
        <f>Swap6M!F15</f>
        <v>EURAB6E7Y_Quote#0003</v>
      </c>
      <c r="G12" s="82" t="s">
        <v>155</v>
      </c>
      <c r="H12" s="204" t="str">
        <f>BasisSwap3M6M!F15</f>
        <v>EUR3E6E7Y_Quote#0002</v>
      </c>
      <c r="I12" s="203" t="str">
        <f t="shared" si="0"/>
        <v>EURAB3EBASIS7Y_Quote</v>
      </c>
      <c r="J12" s="203" t="str">
        <f>_xll.qlCompositeQuote(I12,F12,H12,G12,Permanent,Trigger,ObjectOverwrite)</f>
        <v>EURAB3EBASIS7Y_Quote#0002</v>
      </c>
      <c r="K12" s="210" t="str">
        <f>_xll.ohRangeRetrieveError(J12)</f>
        <v/>
      </c>
      <c r="L12" s="43"/>
      <c r="M12" s="44" t="e">
        <f>_xll.qlQuoteValue(J12)</f>
        <v>#NUM!</v>
      </c>
    </row>
    <row r="13" spans="1:14" x14ac:dyDescent="0.2">
      <c r="A13" s="98"/>
      <c r="B13" s="190" t="s">
        <v>55</v>
      </c>
      <c r="C13" s="82" t="s">
        <v>140</v>
      </c>
      <c r="D13" s="82" t="s">
        <v>81</v>
      </c>
      <c r="E13" s="82" t="s">
        <v>74</v>
      </c>
      <c r="F13" s="203" t="str">
        <f>Swap6M!F16</f>
        <v>EURAB6E8Y_Quote#0003</v>
      </c>
      <c r="G13" s="82" t="s">
        <v>155</v>
      </c>
      <c r="H13" s="204" t="str">
        <f>BasisSwap3M6M!F16</f>
        <v>EUR3E6E8Y_Quote#0002</v>
      </c>
      <c r="I13" s="203" t="str">
        <f t="shared" si="0"/>
        <v>EURAB3EBASIS8Y_Quote</v>
      </c>
      <c r="J13" s="203" t="str">
        <f>_xll.qlCompositeQuote(I13,F13,H13,G13,Permanent,Trigger,ObjectOverwrite)</f>
        <v>EURAB3EBASIS8Y_Quote#0002</v>
      </c>
      <c r="K13" s="210" t="str">
        <f>_xll.ohRangeRetrieveError(J13)</f>
        <v/>
      </c>
      <c r="L13" s="43"/>
      <c r="M13" s="44" t="e">
        <f>_xll.qlQuoteValue(J13)</f>
        <v>#NUM!</v>
      </c>
    </row>
    <row r="14" spans="1:14" x14ac:dyDescent="0.2">
      <c r="A14" s="98"/>
      <c r="B14" s="190" t="s">
        <v>54</v>
      </c>
      <c r="C14" s="82" t="s">
        <v>140</v>
      </c>
      <c r="D14" s="82" t="s">
        <v>81</v>
      </c>
      <c r="E14" s="82" t="s">
        <v>74</v>
      </c>
      <c r="F14" s="203" t="str">
        <f>Swap6M!F17</f>
        <v>EURAB6E9Y_Quote#0003</v>
      </c>
      <c r="G14" s="82" t="s">
        <v>155</v>
      </c>
      <c r="H14" s="204" t="str">
        <f>BasisSwap3M6M!F17</f>
        <v>EUR3E6E9Y_Quote#0002</v>
      </c>
      <c r="I14" s="203" t="str">
        <f t="shared" si="0"/>
        <v>EURAB3EBASIS9Y_Quote</v>
      </c>
      <c r="J14" s="203" t="str">
        <f>_xll.qlCompositeQuote(I14,F14,H14,G14,Permanent,Trigger,ObjectOverwrite)</f>
        <v>EURAB3EBASIS9Y_Quote#0002</v>
      </c>
      <c r="K14" s="210" t="str">
        <f>_xll.ohRangeRetrieveError(J14)</f>
        <v/>
      </c>
      <c r="L14" s="43"/>
      <c r="M14" s="44" t="e">
        <f>_xll.qlQuoteValue(J14)</f>
        <v>#NUM!</v>
      </c>
    </row>
    <row r="15" spans="1:14" x14ac:dyDescent="0.2">
      <c r="A15" s="98"/>
      <c r="B15" s="190" t="s">
        <v>53</v>
      </c>
      <c r="C15" s="82" t="s">
        <v>140</v>
      </c>
      <c r="D15" s="82" t="s">
        <v>81</v>
      </c>
      <c r="E15" s="82" t="s">
        <v>74</v>
      </c>
      <c r="F15" s="203" t="str">
        <f>Swap6M!F18</f>
        <v>EURAB6E10Y_Quote#0003</v>
      </c>
      <c r="G15" s="82" t="s">
        <v>155</v>
      </c>
      <c r="H15" s="204" t="str">
        <f>BasisSwap3M6M!F18</f>
        <v>EUR3E6E10Y_Quote#0002</v>
      </c>
      <c r="I15" s="203" t="str">
        <f t="shared" si="0"/>
        <v>EURAB3EBASIS10Y_Quote</v>
      </c>
      <c r="J15" s="203" t="str">
        <f>_xll.qlCompositeQuote(I15,F15,H15,G15,Permanent,Trigger,ObjectOverwrite)</f>
        <v>EURAB3EBASIS10Y_Quote#0002</v>
      </c>
      <c r="K15" s="210" t="str">
        <f>_xll.ohRangeRetrieveError(J15)</f>
        <v/>
      </c>
      <c r="L15" s="43"/>
      <c r="M15" s="44" t="e">
        <f>_xll.qlQuoteValue(J15)</f>
        <v>#NUM!</v>
      </c>
    </row>
    <row r="16" spans="1:14" x14ac:dyDescent="0.2">
      <c r="A16" s="98"/>
      <c r="B16" s="190" t="s">
        <v>52</v>
      </c>
      <c r="C16" s="82" t="s">
        <v>140</v>
      </c>
      <c r="D16" s="82" t="s">
        <v>81</v>
      </c>
      <c r="E16" s="82" t="s">
        <v>74</v>
      </c>
      <c r="F16" s="203" t="str">
        <f>Swap6M!F19</f>
        <v>EURAB6E11Y_Quote#0003</v>
      </c>
      <c r="G16" s="82" t="s">
        <v>155</v>
      </c>
      <c r="H16" s="204" t="str">
        <f>BasisSwap3M6M!F19</f>
        <v>EUR3E6E11Y_Quote#0002</v>
      </c>
      <c r="I16" s="203" t="str">
        <f t="shared" si="0"/>
        <v>EURAB3EBASIS11Y_Quote</v>
      </c>
      <c r="J16" s="203" t="str">
        <f>_xll.qlCompositeQuote(I16,F16,H16,G16,Permanent,Trigger,ObjectOverwrite)</f>
        <v>EURAB3EBASIS11Y_Quote#0002</v>
      </c>
      <c r="K16" s="210" t="str">
        <f>_xll.ohRangeRetrieveError(J16)</f>
        <v/>
      </c>
      <c r="L16" s="43"/>
      <c r="M16" s="44" t="e">
        <f>_xll.qlQuoteValue(J16)</f>
        <v>#NUM!</v>
      </c>
    </row>
    <row r="17" spans="1:13" x14ac:dyDescent="0.2">
      <c r="A17" s="98"/>
      <c r="B17" s="190" t="s">
        <v>51</v>
      </c>
      <c r="C17" s="82" t="s">
        <v>140</v>
      </c>
      <c r="D17" s="82" t="s">
        <v>81</v>
      </c>
      <c r="E17" s="82" t="s">
        <v>74</v>
      </c>
      <c r="F17" s="203" t="str">
        <f>Swap6M!F20</f>
        <v>EURAB6E12Y_Quote#0003</v>
      </c>
      <c r="G17" s="82" t="s">
        <v>155</v>
      </c>
      <c r="H17" s="204" t="str">
        <f>BasisSwap3M6M!F20</f>
        <v>EUR3E6E12Y_Quote#0002</v>
      </c>
      <c r="I17" s="203" t="str">
        <f t="shared" si="0"/>
        <v>EURAB3EBASIS12Y_Quote</v>
      </c>
      <c r="J17" s="203" t="str">
        <f>_xll.qlCompositeQuote(I17,F17,H17,G17,Permanent,Trigger,ObjectOverwrite)</f>
        <v>EURAB3EBASIS12Y_Quote#0002</v>
      </c>
      <c r="K17" s="210" t="str">
        <f>_xll.ohRangeRetrieveError(J17)</f>
        <v/>
      </c>
      <c r="L17" s="43"/>
      <c r="M17" s="44" t="e">
        <f>_xll.qlQuoteValue(J17)</f>
        <v>#NUM!</v>
      </c>
    </row>
    <row r="18" spans="1:13" x14ac:dyDescent="0.2">
      <c r="A18" s="98"/>
      <c r="B18" s="190" t="s">
        <v>50</v>
      </c>
      <c r="C18" s="82" t="s">
        <v>140</v>
      </c>
      <c r="D18" s="82" t="s">
        <v>81</v>
      </c>
      <c r="E18" s="82" t="s">
        <v>74</v>
      </c>
      <c r="F18" s="203" t="str">
        <f>Swap6M!F21</f>
        <v>EURAB6E13Y_Quote#0003</v>
      </c>
      <c r="G18" s="82" t="s">
        <v>155</v>
      </c>
      <c r="H18" s="204" t="str">
        <f>BasisSwap3M6M!F21</f>
        <v>EUR3E6E13Y_Quote#0002</v>
      </c>
      <c r="I18" s="203" t="str">
        <f t="shared" si="0"/>
        <v>EURAB3EBASIS13Y_Quote</v>
      </c>
      <c r="J18" s="203" t="str">
        <f>_xll.qlCompositeQuote(I18,F18,H18,G18,Permanent,Trigger,ObjectOverwrite)</f>
        <v>EURAB3EBASIS13Y_Quote#0002</v>
      </c>
      <c r="K18" s="210" t="str">
        <f>_xll.ohRangeRetrieveError(J18)</f>
        <v/>
      </c>
      <c r="L18" s="43"/>
      <c r="M18" s="44" t="e">
        <f>_xll.qlQuoteValue(J18)</f>
        <v>#NUM!</v>
      </c>
    </row>
    <row r="19" spans="1:13" x14ac:dyDescent="0.2">
      <c r="A19" s="98"/>
      <c r="B19" s="190" t="s">
        <v>49</v>
      </c>
      <c r="C19" s="82" t="s">
        <v>140</v>
      </c>
      <c r="D19" s="82" t="s">
        <v>81</v>
      </c>
      <c r="E19" s="82" t="s">
        <v>74</v>
      </c>
      <c r="F19" s="203" t="str">
        <f>Swap6M!F22</f>
        <v>EURAB6E14Y_Quote#0003</v>
      </c>
      <c r="G19" s="82" t="s">
        <v>155</v>
      </c>
      <c r="H19" s="204" t="str">
        <f>BasisSwap3M6M!F22</f>
        <v>EUR3E6E14Y_Quote#0002</v>
      </c>
      <c r="I19" s="203" t="str">
        <f t="shared" si="0"/>
        <v>EURAB3EBASIS14Y_Quote</v>
      </c>
      <c r="J19" s="203" t="str">
        <f>_xll.qlCompositeQuote(I19,F19,H19,G19,Permanent,Trigger,ObjectOverwrite)</f>
        <v>EURAB3EBASIS14Y_Quote#0002</v>
      </c>
      <c r="K19" s="210" t="str">
        <f>_xll.ohRangeRetrieveError(J19)</f>
        <v/>
      </c>
      <c r="L19" s="43"/>
      <c r="M19" s="44" t="e">
        <f>_xll.qlQuoteValue(J19)</f>
        <v>#NUM!</v>
      </c>
    </row>
    <row r="20" spans="1:13" x14ac:dyDescent="0.2">
      <c r="A20" s="98"/>
      <c r="B20" s="190" t="s">
        <v>48</v>
      </c>
      <c r="C20" s="82" t="s">
        <v>140</v>
      </c>
      <c r="D20" s="82" t="s">
        <v>81</v>
      </c>
      <c r="E20" s="82" t="s">
        <v>74</v>
      </c>
      <c r="F20" s="203" t="str">
        <f>Swap6M!F23</f>
        <v>EURAB6E15Y_Quote#0003</v>
      </c>
      <c r="G20" s="82" t="s">
        <v>155</v>
      </c>
      <c r="H20" s="204" t="str">
        <f>BasisSwap3M6M!F23</f>
        <v>EUR3E6E15Y_Quote#0002</v>
      </c>
      <c r="I20" s="203" t="str">
        <f t="shared" si="0"/>
        <v>EURAB3EBASIS15Y_Quote</v>
      </c>
      <c r="J20" s="203" t="str">
        <f>_xll.qlCompositeQuote(I20,F20,H20,G20,Permanent,Trigger,ObjectOverwrite)</f>
        <v>EURAB3EBASIS15Y_Quote#0002</v>
      </c>
      <c r="K20" s="210" t="str">
        <f>_xll.ohRangeRetrieveError(J20)</f>
        <v/>
      </c>
      <c r="L20" s="43"/>
      <c r="M20" s="44" t="e">
        <f>_xll.qlQuoteValue(J20)</f>
        <v>#NUM!</v>
      </c>
    </row>
    <row r="21" spans="1:13" x14ac:dyDescent="0.2">
      <c r="A21" s="98"/>
      <c r="B21" s="190" t="s">
        <v>47</v>
      </c>
      <c r="C21" s="82" t="s">
        <v>140</v>
      </c>
      <c r="D21" s="82" t="s">
        <v>81</v>
      </c>
      <c r="E21" s="82" t="s">
        <v>74</v>
      </c>
      <c r="F21" s="203" t="str">
        <f>Swap6M!F24</f>
        <v>EURAB6E16Y_Quote#0003</v>
      </c>
      <c r="G21" s="82" t="s">
        <v>155</v>
      </c>
      <c r="H21" s="204" t="str">
        <f>BasisSwap3M6M!F24</f>
        <v>EUR3E6E16Y_Quote#0002</v>
      </c>
      <c r="I21" s="203" t="str">
        <f t="shared" si="0"/>
        <v>EURAB3EBASIS16Y_Quote</v>
      </c>
      <c r="J21" s="203" t="str">
        <f>_xll.qlCompositeQuote(I21,F21,H21,G21,Permanent,Trigger,ObjectOverwrite)</f>
        <v>EURAB3EBASIS16Y_Quote#0002</v>
      </c>
      <c r="K21" s="210" t="str">
        <f>_xll.ohRangeRetrieveError(J21)</f>
        <v/>
      </c>
      <c r="L21" s="43"/>
      <c r="M21" s="44" t="e">
        <f>_xll.qlQuoteValue(J21)</f>
        <v>#NUM!</v>
      </c>
    </row>
    <row r="22" spans="1:13" x14ac:dyDescent="0.2">
      <c r="A22" s="98"/>
      <c r="B22" s="190" t="s">
        <v>46</v>
      </c>
      <c r="C22" s="82" t="s">
        <v>140</v>
      </c>
      <c r="D22" s="82" t="s">
        <v>81</v>
      </c>
      <c r="E22" s="82" t="s">
        <v>74</v>
      </c>
      <c r="F22" s="203" t="str">
        <f>Swap6M!F25</f>
        <v>EURAB6E17Y_Quote#0003</v>
      </c>
      <c r="G22" s="82" t="s">
        <v>155</v>
      </c>
      <c r="H22" s="204" t="str">
        <f>BasisSwap3M6M!F25</f>
        <v>EUR3E6E17Y_Quote#0002</v>
      </c>
      <c r="I22" s="203" t="str">
        <f t="shared" si="0"/>
        <v>EURAB3EBASIS17Y_Quote</v>
      </c>
      <c r="J22" s="203" t="str">
        <f>_xll.qlCompositeQuote(I22,F22,H22,G22,Permanent,Trigger,ObjectOverwrite)</f>
        <v>EURAB3EBASIS17Y_Quote#0002</v>
      </c>
      <c r="K22" s="210" t="str">
        <f>_xll.ohRangeRetrieveError(J22)</f>
        <v/>
      </c>
      <c r="L22" s="43"/>
      <c r="M22" s="44" t="e">
        <f>_xll.qlQuoteValue(J22)</f>
        <v>#NUM!</v>
      </c>
    </row>
    <row r="23" spans="1:13" x14ac:dyDescent="0.2">
      <c r="A23" s="98"/>
      <c r="B23" s="190" t="s">
        <v>45</v>
      </c>
      <c r="C23" s="82" t="s">
        <v>140</v>
      </c>
      <c r="D23" s="82" t="s">
        <v>81</v>
      </c>
      <c r="E23" s="82" t="s">
        <v>74</v>
      </c>
      <c r="F23" s="203" t="str">
        <f>Swap6M!F26</f>
        <v>EURAB6E18Y_Quote#0003</v>
      </c>
      <c r="G23" s="82" t="s">
        <v>155</v>
      </c>
      <c r="H23" s="204" t="str">
        <f>BasisSwap3M6M!F26</f>
        <v>EUR3E6E18Y_Quote#0002</v>
      </c>
      <c r="I23" s="203" t="str">
        <f t="shared" si="0"/>
        <v>EURAB3EBASIS18Y_Quote</v>
      </c>
      <c r="J23" s="203" t="str">
        <f>_xll.qlCompositeQuote(I23,F23,H23,G23,Permanent,Trigger,ObjectOverwrite)</f>
        <v>EURAB3EBASIS18Y_Quote#0002</v>
      </c>
      <c r="K23" s="210" t="str">
        <f>_xll.ohRangeRetrieveError(J23)</f>
        <v/>
      </c>
      <c r="L23" s="43"/>
      <c r="M23" s="44" t="e">
        <f>_xll.qlQuoteValue(J23)</f>
        <v>#NUM!</v>
      </c>
    </row>
    <row r="24" spans="1:13" x14ac:dyDescent="0.2">
      <c r="A24" s="98"/>
      <c r="B24" s="190" t="s">
        <v>44</v>
      </c>
      <c r="C24" s="82" t="s">
        <v>140</v>
      </c>
      <c r="D24" s="82" t="s">
        <v>81</v>
      </c>
      <c r="E24" s="82" t="s">
        <v>74</v>
      </c>
      <c r="F24" s="203" t="str">
        <f>Swap6M!F27</f>
        <v>EURAB6E19Y_Quote#0003</v>
      </c>
      <c r="G24" s="82" t="s">
        <v>155</v>
      </c>
      <c r="H24" s="204" t="str">
        <f>BasisSwap3M6M!F27</f>
        <v>EUR3E6E19Y_Quote#0002</v>
      </c>
      <c r="I24" s="203" t="str">
        <f t="shared" si="0"/>
        <v>EURAB3EBASIS19Y_Quote</v>
      </c>
      <c r="J24" s="203" t="str">
        <f>_xll.qlCompositeQuote(I24,F24,H24,G24,Permanent,Trigger,ObjectOverwrite)</f>
        <v>EURAB3EBASIS19Y_Quote#0002</v>
      </c>
      <c r="K24" s="210" t="str">
        <f>_xll.ohRangeRetrieveError(J24)</f>
        <v/>
      </c>
      <c r="L24" s="43"/>
      <c r="M24" s="44" t="e">
        <f>_xll.qlQuoteValue(J24)</f>
        <v>#NUM!</v>
      </c>
    </row>
    <row r="25" spans="1:13" x14ac:dyDescent="0.2">
      <c r="A25" s="98"/>
      <c r="B25" s="190" t="s">
        <v>43</v>
      </c>
      <c r="C25" s="82" t="s">
        <v>140</v>
      </c>
      <c r="D25" s="82" t="s">
        <v>81</v>
      </c>
      <c r="E25" s="82" t="s">
        <v>74</v>
      </c>
      <c r="F25" s="203" t="str">
        <f>Swap6M!F28</f>
        <v>EURAB6E20Y_Quote#0003</v>
      </c>
      <c r="G25" s="82" t="s">
        <v>155</v>
      </c>
      <c r="H25" s="204" t="str">
        <f>BasisSwap3M6M!F28</f>
        <v>EUR3E6E20Y_Quote#0002</v>
      </c>
      <c r="I25" s="203" t="str">
        <f t="shared" si="0"/>
        <v>EURAB3EBASIS20Y_Quote</v>
      </c>
      <c r="J25" s="203" t="str">
        <f>_xll.qlCompositeQuote(I25,F25,H25,G25,Permanent,Trigger,ObjectOverwrite)</f>
        <v>EURAB3EBASIS20Y_Quote#0002</v>
      </c>
      <c r="K25" s="210" t="str">
        <f>_xll.ohRangeRetrieveError(J25)</f>
        <v/>
      </c>
      <c r="L25" s="43"/>
      <c r="M25" s="44" t="e">
        <f>_xll.qlQuoteValue(J25)</f>
        <v>#NUM!</v>
      </c>
    </row>
    <row r="26" spans="1:13" x14ac:dyDescent="0.2">
      <c r="A26" s="98"/>
      <c r="B26" s="190" t="s">
        <v>42</v>
      </c>
      <c r="C26" s="82" t="s">
        <v>140</v>
      </c>
      <c r="D26" s="82" t="s">
        <v>81</v>
      </c>
      <c r="E26" s="82" t="s">
        <v>74</v>
      </c>
      <c r="F26" s="203" t="str">
        <f>Swap6M!F29</f>
        <v>EURAB6E21Y_Quote#0003</v>
      </c>
      <c r="G26" s="82" t="s">
        <v>155</v>
      </c>
      <c r="H26" s="204" t="str">
        <f>BasisSwap3M6M!F29</f>
        <v>EUR3E6E21Y_Quote#0002</v>
      </c>
      <c r="I26" s="203" t="str">
        <f t="shared" si="0"/>
        <v>EURAB3EBASIS21Y_Quote</v>
      </c>
      <c r="J26" s="203" t="str">
        <f>_xll.qlCompositeQuote(I26,F26,H26,G26,Permanent,Trigger,ObjectOverwrite)</f>
        <v>EURAB3EBASIS21Y_Quote#0002</v>
      </c>
      <c r="K26" s="210" t="str">
        <f>_xll.ohRangeRetrieveError(J26)</f>
        <v/>
      </c>
      <c r="L26" s="43"/>
      <c r="M26" s="44" t="e">
        <f>_xll.qlQuoteValue(J26)</f>
        <v>#NUM!</v>
      </c>
    </row>
    <row r="27" spans="1:13" x14ac:dyDescent="0.2">
      <c r="A27" s="98"/>
      <c r="B27" s="190" t="s">
        <v>41</v>
      </c>
      <c r="C27" s="82" t="s">
        <v>140</v>
      </c>
      <c r="D27" s="82" t="s">
        <v>81</v>
      </c>
      <c r="E27" s="82" t="s">
        <v>74</v>
      </c>
      <c r="F27" s="203" t="str">
        <f>Swap6M!F30</f>
        <v>EURAB6E22Y_Quote#0003</v>
      </c>
      <c r="G27" s="82" t="s">
        <v>155</v>
      </c>
      <c r="H27" s="204" t="str">
        <f>BasisSwap3M6M!F30</f>
        <v>EUR3E6E22Y_Quote#0002</v>
      </c>
      <c r="I27" s="203" t="str">
        <f t="shared" si="0"/>
        <v>EURAB3EBASIS22Y_Quote</v>
      </c>
      <c r="J27" s="203" t="str">
        <f>_xll.qlCompositeQuote(I27,F27,H27,G27,Permanent,Trigger,ObjectOverwrite)</f>
        <v>EURAB3EBASIS22Y_Quote#0002</v>
      </c>
      <c r="K27" s="210" t="str">
        <f>_xll.ohRangeRetrieveError(J27)</f>
        <v/>
      </c>
      <c r="L27" s="43"/>
      <c r="M27" s="44" t="e">
        <f>_xll.qlQuoteValue(J27)</f>
        <v>#NUM!</v>
      </c>
    </row>
    <row r="28" spans="1:13" x14ac:dyDescent="0.2">
      <c r="A28" s="98"/>
      <c r="B28" s="190" t="s">
        <v>40</v>
      </c>
      <c r="C28" s="82" t="s">
        <v>140</v>
      </c>
      <c r="D28" s="82" t="s">
        <v>81</v>
      </c>
      <c r="E28" s="82" t="s">
        <v>74</v>
      </c>
      <c r="F28" s="203" t="str">
        <f>Swap6M!F31</f>
        <v>EURAB6E23Y_Quote#0003</v>
      </c>
      <c r="G28" s="82" t="s">
        <v>155</v>
      </c>
      <c r="H28" s="204" t="str">
        <f>BasisSwap3M6M!F31</f>
        <v>EUR3E6E23Y_Quote#0002</v>
      </c>
      <c r="I28" s="203" t="str">
        <f t="shared" si="0"/>
        <v>EURAB3EBASIS23Y_Quote</v>
      </c>
      <c r="J28" s="203" t="str">
        <f>_xll.qlCompositeQuote(I28,F28,H28,G28,Permanent,Trigger,ObjectOverwrite)</f>
        <v>EURAB3EBASIS23Y_Quote#0002</v>
      </c>
      <c r="K28" s="210" t="str">
        <f>_xll.ohRangeRetrieveError(J28)</f>
        <v/>
      </c>
      <c r="L28" s="43"/>
      <c r="M28" s="44" t="e">
        <f>_xll.qlQuoteValue(J28)</f>
        <v>#NUM!</v>
      </c>
    </row>
    <row r="29" spans="1:13" x14ac:dyDescent="0.2">
      <c r="A29" s="98"/>
      <c r="B29" s="190" t="s">
        <v>39</v>
      </c>
      <c r="C29" s="82" t="s">
        <v>140</v>
      </c>
      <c r="D29" s="82" t="s">
        <v>81</v>
      </c>
      <c r="E29" s="82" t="s">
        <v>74</v>
      </c>
      <c r="F29" s="203" t="str">
        <f>Swap6M!F32</f>
        <v>EURAB6E24Y_Quote#0003</v>
      </c>
      <c r="G29" s="82" t="s">
        <v>155</v>
      </c>
      <c r="H29" s="204" t="str">
        <f>BasisSwap3M6M!F32</f>
        <v>EUR3E6E24Y_Quote#0002</v>
      </c>
      <c r="I29" s="203" t="str">
        <f t="shared" si="0"/>
        <v>EURAB3EBASIS24Y_Quote</v>
      </c>
      <c r="J29" s="203" t="str">
        <f>_xll.qlCompositeQuote(I29,F29,H29,G29,Permanent,Trigger,ObjectOverwrite)</f>
        <v>EURAB3EBASIS24Y_Quote#0002</v>
      </c>
      <c r="K29" s="210" t="str">
        <f>_xll.ohRangeRetrieveError(J29)</f>
        <v/>
      </c>
      <c r="L29" s="43"/>
      <c r="M29" s="44" t="e">
        <f>_xll.qlQuoteValue(J29)</f>
        <v>#NUM!</v>
      </c>
    </row>
    <row r="30" spans="1:13" x14ac:dyDescent="0.2">
      <c r="A30" s="98"/>
      <c r="B30" s="190" t="s">
        <v>38</v>
      </c>
      <c r="C30" s="82" t="s">
        <v>140</v>
      </c>
      <c r="D30" s="82" t="s">
        <v>81</v>
      </c>
      <c r="E30" s="82" t="s">
        <v>74</v>
      </c>
      <c r="F30" s="203" t="str">
        <f>Swap6M!F33</f>
        <v>EURAB6E25Y_Quote#0003</v>
      </c>
      <c r="G30" s="82" t="s">
        <v>155</v>
      </c>
      <c r="H30" s="204" t="str">
        <f>BasisSwap3M6M!F33</f>
        <v>EUR3E6E25Y_Quote#0002</v>
      </c>
      <c r="I30" s="203" t="str">
        <f t="shared" si="0"/>
        <v>EURAB3EBASIS25Y_Quote</v>
      </c>
      <c r="J30" s="203" t="str">
        <f>_xll.qlCompositeQuote(I30,F30,H30,G30,Permanent,Trigger,ObjectOverwrite)</f>
        <v>EURAB3EBASIS25Y_Quote#0002</v>
      </c>
      <c r="K30" s="210" t="str">
        <f>_xll.ohRangeRetrieveError(J30)</f>
        <v/>
      </c>
      <c r="L30" s="43"/>
      <c r="M30" s="44" t="e">
        <f>_xll.qlQuoteValue(J30)</f>
        <v>#NUM!</v>
      </c>
    </row>
    <row r="31" spans="1:13" x14ac:dyDescent="0.2">
      <c r="A31" s="98"/>
      <c r="B31" s="190" t="s">
        <v>37</v>
      </c>
      <c r="C31" s="82" t="s">
        <v>140</v>
      </c>
      <c r="D31" s="82" t="s">
        <v>81</v>
      </c>
      <c r="E31" s="82" t="s">
        <v>74</v>
      </c>
      <c r="F31" s="203" t="str">
        <f>Swap6M!F34</f>
        <v>EURAB6E26Y_Quote#0003</v>
      </c>
      <c r="G31" s="82" t="s">
        <v>155</v>
      </c>
      <c r="H31" s="204" t="str">
        <f>BasisSwap3M6M!F34</f>
        <v>EUR3E6E26Y_Quote#0002</v>
      </c>
      <c r="I31" s="203" t="str">
        <f t="shared" si="0"/>
        <v>EURAB3EBASIS26Y_Quote</v>
      </c>
      <c r="J31" s="203" t="str">
        <f>_xll.qlCompositeQuote(I31,F31,H31,G31,Permanent,Trigger,ObjectOverwrite)</f>
        <v>EURAB3EBASIS26Y_Quote#0002</v>
      </c>
      <c r="K31" s="210" t="str">
        <f>_xll.ohRangeRetrieveError(J31)</f>
        <v/>
      </c>
      <c r="L31" s="43"/>
      <c r="M31" s="44" t="e">
        <f>_xll.qlQuoteValue(J31)</f>
        <v>#NUM!</v>
      </c>
    </row>
    <row r="32" spans="1:13" x14ac:dyDescent="0.2">
      <c r="A32" s="98"/>
      <c r="B32" s="190" t="s">
        <v>36</v>
      </c>
      <c r="C32" s="82" t="s">
        <v>140</v>
      </c>
      <c r="D32" s="82" t="s">
        <v>81</v>
      </c>
      <c r="E32" s="82" t="s">
        <v>74</v>
      </c>
      <c r="F32" s="203" t="str">
        <f>Swap6M!F35</f>
        <v>EURAB6E27Y_Quote#0003</v>
      </c>
      <c r="G32" s="82" t="s">
        <v>155</v>
      </c>
      <c r="H32" s="204" t="str">
        <f>BasisSwap3M6M!F35</f>
        <v>EUR3E6E27Y_Quote#0002</v>
      </c>
      <c r="I32" s="203" t="str">
        <f t="shared" si="0"/>
        <v>EURAB3EBASIS27Y_Quote</v>
      </c>
      <c r="J32" s="203" t="str">
        <f>_xll.qlCompositeQuote(I32,F32,H32,G32,Permanent,Trigger,ObjectOverwrite)</f>
        <v>EURAB3EBASIS27Y_Quote#0002</v>
      </c>
      <c r="K32" s="210" t="str">
        <f>_xll.ohRangeRetrieveError(J32)</f>
        <v/>
      </c>
      <c r="L32" s="43"/>
      <c r="M32" s="44" t="e">
        <f>_xll.qlQuoteValue(J32)</f>
        <v>#NUM!</v>
      </c>
    </row>
    <row r="33" spans="1:13" x14ac:dyDescent="0.2">
      <c r="A33" s="98"/>
      <c r="B33" s="190" t="s">
        <v>35</v>
      </c>
      <c r="C33" s="82" t="s">
        <v>140</v>
      </c>
      <c r="D33" s="82" t="s">
        <v>81</v>
      </c>
      <c r="E33" s="82" t="s">
        <v>74</v>
      </c>
      <c r="F33" s="203" t="str">
        <f>Swap6M!F36</f>
        <v>EURAB6E28Y_Quote#0003</v>
      </c>
      <c r="G33" s="82" t="s">
        <v>155</v>
      </c>
      <c r="H33" s="204" t="str">
        <f>BasisSwap3M6M!F36</f>
        <v>EUR3E6E28Y_Quote#0002</v>
      </c>
      <c r="I33" s="203" t="str">
        <f t="shared" si="0"/>
        <v>EURAB3EBASIS28Y_Quote</v>
      </c>
      <c r="J33" s="203" t="str">
        <f>_xll.qlCompositeQuote(I33,F33,H33,G33,Permanent,Trigger,ObjectOverwrite)</f>
        <v>EURAB3EBASIS28Y_Quote#0002</v>
      </c>
      <c r="K33" s="210" t="str">
        <f>_xll.ohRangeRetrieveError(J33)</f>
        <v/>
      </c>
      <c r="L33" s="43"/>
      <c r="M33" s="44" t="e">
        <f>_xll.qlQuoteValue(J33)</f>
        <v>#NUM!</v>
      </c>
    </row>
    <row r="34" spans="1:13" x14ac:dyDescent="0.2">
      <c r="A34" s="98"/>
      <c r="B34" s="190" t="s">
        <v>34</v>
      </c>
      <c r="C34" s="82" t="s">
        <v>140</v>
      </c>
      <c r="D34" s="82" t="s">
        <v>81</v>
      </c>
      <c r="E34" s="82" t="s">
        <v>74</v>
      </c>
      <c r="F34" s="203" t="str">
        <f>Swap6M!F37</f>
        <v>EURAB6E29Y_Quote#0003</v>
      </c>
      <c r="G34" s="82" t="s">
        <v>155</v>
      </c>
      <c r="H34" s="204" t="str">
        <f>BasisSwap3M6M!F37</f>
        <v>EUR3E6E29Y_Quote#0002</v>
      </c>
      <c r="I34" s="203" t="str">
        <f t="shared" si="0"/>
        <v>EURAB3EBASIS29Y_Quote</v>
      </c>
      <c r="J34" s="203" t="str">
        <f>_xll.qlCompositeQuote(I34,F34,H34,G34,Permanent,Trigger,ObjectOverwrite)</f>
        <v>EURAB3EBASIS29Y_Quote#0002</v>
      </c>
      <c r="K34" s="210" t="str">
        <f>_xll.ohRangeRetrieveError(J34)</f>
        <v/>
      </c>
      <c r="L34" s="43"/>
      <c r="M34" s="44" t="e">
        <f>_xll.qlQuoteValue(J34)</f>
        <v>#NUM!</v>
      </c>
    </row>
    <row r="35" spans="1:13" x14ac:dyDescent="0.2">
      <c r="A35" s="98"/>
      <c r="B35" s="190" t="s">
        <v>33</v>
      </c>
      <c r="C35" s="82" t="s">
        <v>140</v>
      </c>
      <c r="D35" s="82" t="s">
        <v>81</v>
      </c>
      <c r="E35" s="82" t="s">
        <v>74</v>
      </c>
      <c r="F35" s="203" t="str">
        <f>Swap6M!F38</f>
        <v>EURAB6E30Y_Quote#0003</v>
      </c>
      <c r="G35" s="82" t="s">
        <v>155</v>
      </c>
      <c r="H35" s="204" t="str">
        <f>BasisSwap3M6M!F38</f>
        <v>EUR3E6E30Y_Quote#0002</v>
      </c>
      <c r="I35" s="203" t="str">
        <f t="shared" si="0"/>
        <v>EURAB3EBASIS30Y_Quote</v>
      </c>
      <c r="J35" s="203" t="str">
        <f>_xll.qlCompositeQuote(I35,F35,H35,G35,Permanent,Trigger,ObjectOverwrite)</f>
        <v>EURAB3EBASIS30Y_Quote#0002</v>
      </c>
      <c r="K35" s="210" t="str">
        <f>_xll.ohRangeRetrieveError(J35)</f>
        <v/>
      </c>
      <c r="L35" s="43"/>
      <c r="M35" s="44" t="e">
        <f>_xll.qlQuoteValue(J35)</f>
        <v>#NUM!</v>
      </c>
    </row>
    <row r="36" spans="1:13" x14ac:dyDescent="0.2">
      <c r="A36" s="98"/>
      <c r="B36" s="190" t="s">
        <v>32</v>
      </c>
      <c r="C36" s="82" t="s">
        <v>140</v>
      </c>
      <c r="D36" s="82" t="s">
        <v>81</v>
      </c>
      <c r="E36" s="82" t="s">
        <v>74</v>
      </c>
      <c r="F36" s="203" t="str">
        <f>Swap6M!F39</f>
        <v>EURAB6E35Y_Quote#0003</v>
      </c>
      <c r="G36" s="82" t="s">
        <v>155</v>
      </c>
      <c r="H36" s="204" t="str">
        <f>BasisSwap3M6M!F39</f>
        <v>EUR3E6E35Y_Quote#0002</v>
      </c>
      <c r="I36" s="203" t="str">
        <f t="shared" si="0"/>
        <v>EURAB3EBASIS35Y_Quote</v>
      </c>
      <c r="J36" s="203" t="str">
        <f>_xll.qlCompositeQuote(I36,F36,H36,G36,Permanent,Trigger,ObjectOverwrite)</f>
        <v>EURAB3EBASIS35Y_Quote#0002</v>
      </c>
      <c r="K36" s="210" t="str">
        <f>_xll.ohRangeRetrieveError(J36)</f>
        <v/>
      </c>
      <c r="L36" s="43"/>
      <c r="M36" s="44" t="e">
        <f>_xll.qlQuoteValue(J36)</f>
        <v>#NUM!</v>
      </c>
    </row>
    <row r="37" spans="1:13" x14ac:dyDescent="0.2">
      <c r="A37" s="98"/>
      <c r="B37" s="190" t="s">
        <v>31</v>
      </c>
      <c r="C37" s="82" t="s">
        <v>140</v>
      </c>
      <c r="D37" s="82" t="s">
        <v>81</v>
      </c>
      <c r="E37" s="82" t="s">
        <v>74</v>
      </c>
      <c r="F37" s="203" t="str">
        <f>Swap6M!F40</f>
        <v>EURAB6E40Y_Quote#0003</v>
      </c>
      <c r="G37" s="82" t="s">
        <v>155</v>
      </c>
      <c r="H37" s="204" t="str">
        <f>BasisSwap3M6M!F40</f>
        <v>EUR3E6E40Y_Quote#0002</v>
      </c>
      <c r="I37" s="203" t="str">
        <f t="shared" si="0"/>
        <v>EURAB3EBASIS40Y_Quote</v>
      </c>
      <c r="J37" s="203" t="str">
        <f>_xll.qlCompositeQuote(I37,F37,H37,G37,Permanent,Trigger,ObjectOverwrite)</f>
        <v>EURAB3EBASIS40Y_Quote#0002</v>
      </c>
      <c r="K37" s="210" t="str">
        <f>_xll.ohRangeRetrieveError(J37)</f>
        <v/>
      </c>
      <c r="L37" s="43"/>
      <c r="M37" s="44" t="e">
        <f>_xll.qlQuoteValue(J37)</f>
        <v>#NUM!</v>
      </c>
    </row>
    <row r="38" spans="1:13" x14ac:dyDescent="0.2">
      <c r="A38" s="98"/>
      <c r="B38" s="190" t="s">
        <v>30</v>
      </c>
      <c r="C38" s="82" t="s">
        <v>140</v>
      </c>
      <c r="D38" s="82" t="s">
        <v>81</v>
      </c>
      <c r="E38" s="82" t="s">
        <v>74</v>
      </c>
      <c r="F38" s="203" t="str">
        <f>Swap6M!F41</f>
        <v>EURAB6E50Y_Quote#0003</v>
      </c>
      <c r="G38" s="82" t="s">
        <v>155</v>
      </c>
      <c r="H38" s="204" t="str">
        <f>BasisSwap3M6M!F41</f>
        <v>EUR3E6E50Y_Quote#0002</v>
      </c>
      <c r="I38" s="203" t="str">
        <f t="shared" si="0"/>
        <v>EURAB3EBASIS50Y_Quote</v>
      </c>
      <c r="J38" s="203" t="str">
        <f>_xll.qlCompositeQuote(I38,F38,H38,G38,Permanent,Trigger,ObjectOverwrite)</f>
        <v>EURAB3EBASIS50Y_Quote#0002</v>
      </c>
      <c r="K38" s="210" t="str">
        <f>_xll.ohRangeRetrieveError(J38)</f>
        <v/>
      </c>
      <c r="L38" s="43"/>
      <c r="M38" s="44" t="e">
        <f>_xll.qlQuoteValue(J38)</f>
        <v>#NUM!</v>
      </c>
    </row>
    <row r="39" spans="1:13" x14ac:dyDescent="0.2">
      <c r="A39" s="98"/>
      <c r="B39" s="190" t="s">
        <v>29</v>
      </c>
      <c r="C39" s="82" t="s">
        <v>140</v>
      </c>
      <c r="D39" s="82" t="s">
        <v>81</v>
      </c>
      <c r="E39" s="82" t="s">
        <v>74</v>
      </c>
      <c r="F39" s="203" t="str">
        <f>Swap6M!F42</f>
        <v>EURAB6E60Y_Quote#0003</v>
      </c>
      <c r="G39" s="82" t="s">
        <v>155</v>
      </c>
      <c r="H39" s="204" t="str">
        <f>BasisSwap3M6M!F42</f>
        <v>EUR3E6E60Y_Quote#0002</v>
      </c>
      <c r="I39" s="203" t="str">
        <f t="shared" si="0"/>
        <v>EURAB3EBASIS60Y_Quote</v>
      </c>
      <c r="J39" s="203" t="str">
        <f>_xll.qlCompositeQuote(I39,F39,H39,G39,Permanent,Trigger,ObjectOverwrite)</f>
        <v>EURAB3EBASIS60Y_Quote#0002</v>
      </c>
      <c r="K39" s="210"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topLeftCell="D1" workbookViewId="0">
      <selection activeCell="H9" sqref="H9"/>
    </sheetView>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92" t="s">
        <v>159</v>
      </c>
      <c r="B1" s="175"/>
      <c r="C1" s="175"/>
      <c r="D1" s="175"/>
      <c r="E1" s="175"/>
      <c r="F1" s="175"/>
      <c r="G1" s="175"/>
      <c r="H1" s="175"/>
      <c r="I1" s="130"/>
      <c r="J1" s="191"/>
      <c r="K1" s="130"/>
      <c r="L1" s="172"/>
    </row>
    <row r="2" spans="1:14" x14ac:dyDescent="0.2">
      <c r="A2" s="98"/>
      <c r="B2" s="208" t="s">
        <v>80</v>
      </c>
      <c r="C2" s="209"/>
      <c r="D2" s="208"/>
      <c r="E2" s="208"/>
      <c r="F2" s="208" t="s">
        <v>157</v>
      </c>
      <c r="G2" s="208" t="s">
        <v>156</v>
      </c>
      <c r="H2" s="208" t="s">
        <v>149</v>
      </c>
      <c r="I2" s="207" t="str">
        <f>Currency&amp;"_020_Sw"&amp;$C$3&amp;$D$3&amp;"_Basis.xml"</f>
        <v>EUR_020_SwAB6E_Basis.xml</v>
      </c>
      <c r="J2" s="206">
        <f ca="1">IF(Serialize,_xll.ohObjectSave(J3:J39,SerializationPath&amp;I2,FileOverwrite,Serialize),"---")</f>
        <v>37</v>
      </c>
      <c r="K2" s="205" t="str">
        <f ca="1">_xll.ohRangeRetrieveError(J2)</f>
        <v/>
      </c>
      <c r="L2" s="43"/>
      <c r="N2" s="17"/>
    </row>
    <row r="3" spans="1:14" x14ac:dyDescent="0.2">
      <c r="A3" s="98"/>
      <c r="B3" s="190" t="s">
        <v>9</v>
      </c>
      <c r="C3" s="82" t="s">
        <v>140</v>
      </c>
      <c r="D3" s="82" t="s">
        <v>74</v>
      </c>
      <c r="E3" s="82" t="s">
        <v>81</v>
      </c>
      <c r="F3" s="203" t="str">
        <f t="shared" ref="F3:F39" si="0">Currency&amp;$C3&amp;E3&amp;$B3&amp;QuoteSuffix</f>
        <v>EURAB3E1Y_Quote</v>
      </c>
      <c r="G3" s="82" t="s">
        <v>158</v>
      </c>
      <c r="H3" s="204" t="str">
        <f t="shared" ref="H3:H39" si="1">Currency&amp;IF($G3="-",$D3&amp;E3,E3&amp;$D3)&amp;$B3&amp;QuoteSuffix</f>
        <v>EUR3E6E1Y_Quote</v>
      </c>
      <c r="I3" s="203" t="str">
        <f t="shared" ref="I3:I39" si="2">Currency&amp;$C3&amp;$D3&amp;"BASIS"&amp;$B3&amp;QuoteSuffix</f>
        <v>EURAB6EBASIS1Y_Quote</v>
      </c>
      <c r="J3" s="203" t="str">
        <f>_xll.qlCompositeQuote(I3,F3,H3,G3,Permanent,Trigger,ObjectOverwrite)</f>
        <v>EURAB6EBASIS1Y_Quote#0002</v>
      </c>
      <c r="K3" s="210" t="str">
        <f>_xll.ohRangeRetrieveError(J3)</f>
        <v/>
      </c>
      <c r="L3" s="43"/>
      <c r="M3" s="44" t="e">
        <f>_xll.qlQuoteValue(J3)</f>
        <v>#NUM!</v>
      </c>
    </row>
    <row r="4" spans="1:14" x14ac:dyDescent="0.2">
      <c r="A4" s="98"/>
      <c r="B4" s="190" t="s">
        <v>79</v>
      </c>
      <c r="C4" s="82" t="s">
        <v>140</v>
      </c>
      <c r="D4" s="82" t="s">
        <v>74</v>
      </c>
      <c r="E4" s="82" t="s">
        <v>81</v>
      </c>
      <c r="F4" s="203" t="str">
        <f t="shared" si="0"/>
        <v>EURAB3E15M_Quote</v>
      </c>
      <c r="G4" s="82" t="s">
        <v>158</v>
      </c>
      <c r="H4" s="204" t="str">
        <f t="shared" si="1"/>
        <v>EUR3E6E15M_Quote</v>
      </c>
      <c r="I4" s="203" t="str">
        <f t="shared" si="2"/>
        <v>EURAB6EBASIS15M_Quote</v>
      </c>
      <c r="J4" s="203" t="str">
        <f>_xll.qlCompositeQuote(I4,F4,H4,G4,Permanent,Trigger,ObjectOverwrite)</f>
        <v>EURAB6EBASIS15M_Quote#0002</v>
      </c>
      <c r="K4" s="210" t="str">
        <f>_xll.ohRangeRetrieveError(J4)</f>
        <v/>
      </c>
      <c r="L4" s="43"/>
      <c r="M4" s="44" t="e">
        <f>_xll.qlQuoteValue(J4)</f>
        <v>#NUM!</v>
      </c>
    </row>
    <row r="5" spans="1:14" x14ac:dyDescent="0.2">
      <c r="A5" s="98"/>
      <c r="B5" s="190" t="s">
        <v>78</v>
      </c>
      <c r="C5" s="82" t="s">
        <v>140</v>
      </c>
      <c r="D5" s="82" t="s">
        <v>74</v>
      </c>
      <c r="E5" s="82" t="s">
        <v>81</v>
      </c>
      <c r="F5" s="203" t="str">
        <f t="shared" si="0"/>
        <v>EURAB3E18M_Quote</v>
      </c>
      <c r="G5" s="82" t="s">
        <v>158</v>
      </c>
      <c r="H5" s="204" t="str">
        <f t="shared" si="1"/>
        <v>EUR3E6E18M_Quote</v>
      </c>
      <c r="I5" s="203" t="str">
        <f t="shared" si="2"/>
        <v>EURAB6EBASIS18M_Quote</v>
      </c>
      <c r="J5" s="203" t="str">
        <f>_xll.qlCompositeQuote(I5,F5,H5,G5,Permanent,Trigger,ObjectOverwrite)</f>
        <v>EURAB6EBASIS18M_Quote#0002</v>
      </c>
      <c r="K5" s="210" t="str">
        <f>_xll.ohRangeRetrieveError(J5)</f>
        <v/>
      </c>
      <c r="L5" s="43"/>
      <c r="M5" s="44" t="e">
        <f>_xll.qlQuoteValue(J5)</f>
        <v>#NUM!</v>
      </c>
    </row>
    <row r="6" spans="1:14" x14ac:dyDescent="0.2">
      <c r="A6" s="98"/>
      <c r="B6" s="190" t="s">
        <v>77</v>
      </c>
      <c r="C6" s="82" t="s">
        <v>140</v>
      </c>
      <c r="D6" s="82" t="s">
        <v>74</v>
      </c>
      <c r="E6" s="82" t="s">
        <v>81</v>
      </c>
      <c r="F6" s="203" t="str">
        <f t="shared" si="0"/>
        <v>EURAB3E21M_Quote</v>
      </c>
      <c r="G6" s="82" t="s">
        <v>158</v>
      </c>
      <c r="H6" s="204" t="str">
        <f t="shared" si="1"/>
        <v>EUR3E6E21M_Quote</v>
      </c>
      <c r="I6" s="203" t="str">
        <f t="shared" si="2"/>
        <v>EURAB6EBASIS21M_Quote</v>
      </c>
      <c r="J6" s="203" t="str">
        <f>_xll.qlCompositeQuote(I6,F6,H6,G6,Permanent,Trigger,ObjectOverwrite)</f>
        <v>EURAB6EBASIS21M_Quote#0002</v>
      </c>
      <c r="K6" s="210" t="str">
        <f>_xll.ohRangeRetrieveError(J6)</f>
        <v/>
      </c>
      <c r="L6" s="43"/>
      <c r="M6" s="44" t="e">
        <f>_xll.qlQuoteValue(J6)</f>
        <v>#NUM!</v>
      </c>
    </row>
    <row r="7" spans="1:14" x14ac:dyDescent="0.2">
      <c r="A7" s="98"/>
      <c r="B7" s="190" t="s">
        <v>61</v>
      </c>
      <c r="C7" s="82" t="s">
        <v>140</v>
      </c>
      <c r="D7" s="82" t="s">
        <v>74</v>
      </c>
      <c r="E7" s="82" t="s">
        <v>81</v>
      </c>
      <c r="F7" s="203" t="str">
        <f t="shared" si="0"/>
        <v>EURAB3E2Y_Quote</v>
      </c>
      <c r="G7" s="82" t="s">
        <v>158</v>
      </c>
      <c r="H7" s="204" t="str">
        <f t="shared" si="1"/>
        <v>EUR3E6E2Y_Quote</v>
      </c>
      <c r="I7" s="203" t="str">
        <f t="shared" si="2"/>
        <v>EURAB6EBASIS2Y_Quote</v>
      </c>
      <c r="J7" s="203" t="str">
        <f>_xll.qlCompositeQuote(I7,F7,H7,G7,Permanent,Trigger,ObjectOverwrite)</f>
        <v>EURAB6EBASIS2Y_Quote#0002</v>
      </c>
      <c r="K7" s="210" t="str">
        <f>_xll.ohRangeRetrieveError(J7)</f>
        <v/>
      </c>
      <c r="L7" s="43"/>
      <c r="M7" s="44" t="e">
        <f>_xll.qlQuoteValue(J7)</f>
        <v>#NUM!</v>
      </c>
    </row>
    <row r="8" spans="1:14" x14ac:dyDescent="0.2">
      <c r="A8" s="98"/>
      <c r="B8" s="190" t="s">
        <v>60</v>
      </c>
      <c r="C8" s="82" t="s">
        <v>140</v>
      </c>
      <c r="D8" s="82" t="s">
        <v>74</v>
      </c>
      <c r="E8" s="82" t="s">
        <v>81</v>
      </c>
      <c r="F8" s="203" t="str">
        <f t="shared" si="0"/>
        <v>EURAB3E3Y_Quote</v>
      </c>
      <c r="G8" s="82" t="s">
        <v>158</v>
      </c>
      <c r="H8" s="204" t="str">
        <f t="shared" si="1"/>
        <v>EUR3E6E3Y_Quote</v>
      </c>
      <c r="I8" s="203" t="str">
        <f t="shared" si="2"/>
        <v>EURAB6EBASIS3Y_Quote</v>
      </c>
      <c r="J8" s="203" t="str">
        <f>_xll.qlCompositeQuote(I8,F8,H8,G8,Permanent,Trigger,ObjectOverwrite)</f>
        <v>EURAB6EBASIS3Y_Quote#0002</v>
      </c>
      <c r="K8" s="210" t="str">
        <f>_xll.ohRangeRetrieveError(J8)</f>
        <v/>
      </c>
      <c r="L8" s="43"/>
      <c r="M8" s="44" t="e">
        <f>_xll.qlQuoteValue(J8)</f>
        <v>#NUM!</v>
      </c>
    </row>
    <row r="9" spans="1:14" x14ac:dyDescent="0.2">
      <c r="A9" s="98"/>
      <c r="B9" s="190" t="s">
        <v>59</v>
      </c>
      <c r="C9" s="82" t="s">
        <v>140</v>
      </c>
      <c r="D9" s="82" t="s">
        <v>74</v>
      </c>
      <c r="E9" s="82" t="s">
        <v>81</v>
      </c>
      <c r="F9" s="203" t="str">
        <f t="shared" si="0"/>
        <v>EURAB3E4Y_Quote</v>
      </c>
      <c r="G9" s="82" t="s">
        <v>158</v>
      </c>
      <c r="H9" s="204" t="str">
        <f t="shared" si="1"/>
        <v>EUR3E6E4Y_Quote</v>
      </c>
      <c r="I9" s="203" t="str">
        <f t="shared" si="2"/>
        <v>EURAB6EBASIS4Y_Quote</v>
      </c>
      <c r="J9" s="203" t="str">
        <f>_xll.qlCompositeQuote(I9,F9,H9,G9,Permanent,Trigger,ObjectOverwrite)</f>
        <v>EURAB6EBASIS4Y_Quote#0002</v>
      </c>
      <c r="K9" s="210" t="str">
        <f>_xll.ohRangeRetrieveError(J9)</f>
        <v/>
      </c>
      <c r="L9" s="43"/>
      <c r="M9" s="44" t="e">
        <f>_xll.qlQuoteValue(J9)</f>
        <v>#NUM!</v>
      </c>
    </row>
    <row r="10" spans="1:14" x14ac:dyDescent="0.2">
      <c r="A10" s="98"/>
      <c r="B10" s="190" t="s">
        <v>58</v>
      </c>
      <c r="C10" s="82" t="s">
        <v>140</v>
      </c>
      <c r="D10" s="82" t="s">
        <v>74</v>
      </c>
      <c r="E10" s="82" t="s">
        <v>81</v>
      </c>
      <c r="F10" s="203" t="str">
        <f t="shared" si="0"/>
        <v>EURAB3E5Y_Quote</v>
      </c>
      <c r="G10" s="82" t="s">
        <v>158</v>
      </c>
      <c r="H10" s="204" t="str">
        <f t="shared" si="1"/>
        <v>EUR3E6E5Y_Quote</v>
      </c>
      <c r="I10" s="203" t="str">
        <f t="shared" si="2"/>
        <v>EURAB6EBASIS5Y_Quote</v>
      </c>
      <c r="J10" s="203" t="str">
        <f>_xll.qlCompositeQuote(I10,F10,H10,G10,Permanent,Trigger,ObjectOverwrite)</f>
        <v>EURAB6EBASIS5Y_Quote#0002</v>
      </c>
      <c r="K10" s="210" t="str">
        <f>_xll.ohRangeRetrieveError(J10)</f>
        <v/>
      </c>
      <c r="L10" s="43"/>
      <c r="M10" s="44" t="e">
        <f>_xll.qlQuoteValue(J10)</f>
        <v>#NUM!</v>
      </c>
    </row>
    <row r="11" spans="1:14" x14ac:dyDescent="0.2">
      <c r="A11" s="98"/>
      <c r="B11" s="190" t="s">
        <v>57</v>
      </c>
      <c r="C11" s="82" t="s">
        <v>140</v>
      </c>
      <c r="D11" s="82" t="s">
        <v>74</v>
      </c>
      <c r="E11" s="82" t="s">
        <v>81</v>
      </c>
      <c r="F11" s="203" t="str">
        <f t="shared" si="0"/>
        <v>EURAB3E6Y_Quote</v>
      </c>
      <c r="G11" s="82" t="s">
        <v>158</v>
      </c>
      <c r="H11" s="204" t="str">
        <f t="shared" si="1"/>
        <v>EUR3E6E6Y_Quote</v>
      </c>
      <c r="I11" s="203" t="str">
        <f t="shared" si="2"/>
        <v>EURAB6EBASIS6Y_Quote</v>
      </c>
      <c r="J11" s="203" t="str">
        <f>_xll.qlCompositeQuote(I11,F11,H11,G11,Permanent,Trigger,ObjectOverwrite)</f>
        <v>EURAB6EBASIS6Y_Quote#0002</v>
      </c>
      <c r="K11" s="210" t="str">
        <f>_xll.ohRangeRetrieveError(J11)</f>
        <v/>
      </c>
      <c r="L11" s="43"/>
      <c r="M11" s="44" t="e">
        <f>_xll.qlQuoteValue(J11)</f>
        <v>#NUM!</v>
      </c>
    </row>
    <row r="12" spans="1:14" x14ac:dyDescent="0.2">
      <c r="A12" s="98"/>
      <c r="B12" s="190" t="s">
        <v>56</v>
      </c>
      <c r="C12" s="82" t="s">
        <v>140</v>
      </c>
      <c r="D12" s="82" t="s">
        <v>74</v>
      </c>
      <c r="E12" s="82" t="s">
        <v>81</v>
      </c>
      <c r="F12" s="203" t="str">
        <f t="shared" si="0"/>
        <v>EURAB3E7Y_Quote</v>
      </c>
      <c r="G12" s="82" t="s">
        <v>158</v>
      </c>
      <c r="H12" s="204" t="str">
        <f t="shared" si="1"/>
        <v>EUR3E6E7Y_Quote</v>
      </c>
      <c r="I12" s="203" t="str">
        <f t="shared" si="2"/>
        <v>EURAB6EBASIS7Y_Quote</v>
      </c>
      <c r="J12" s="203" t="str">
        <f>_xll.qlCompositeQuote(I12,F12,H12,G12,Permanent,Trigger,ObjectOverwrite)</f>
        <v>EURAB6EBASIS7Y_Quote#0002</v>
      </c>
      <c r="K12" s="210" t="str">
        <f>_xll.ohRangeRetrieveError(J12)</f>
        <v/>
      </c>
      <c r="L12" s="43"/>
      <c r="M12" s="44" t="e">
        <f>_xll.qlQuoteValue(J12)</f>
        <v>#NUM!</v>
      </c>
    </row>
    <row r="13" spans="1:14" x14ac:dyDescent="0.2">
      <c r="A13" s="98"/>
      <c r="B13" s="190" t="s">
        <v>55</v>
      </c>
      <c r="C13" s="82" t="s">
        <v>140</v>
      </c>
      <c r="D13" s="82" t="s">
        <v>74</v>
      </c>
      <c r="E13" s="82" t="s">
        <v>81</v>
      </c>
      <c r="F13" s="203" t="str">
        <f t="shared" si="0"/>
        <v>EURAB3E8Y_Quote</v>
      </c>
      <c r="G13" s="82" t="s">
        <v>158</v>
      </c>
      <c r="H13" s="204" t="str">
        <f t="shared" si="1"/>
        <v>EUR3E6E8Y_Quote</v>
      </c>
      <c r="I13" s="203" t="str">
        <f t="shared" si="2"/>
        <v>EURAB6EBASIS8Y_Quote</v>
      </c>
      <c r="J13" s="203" t="str">
        <f>_xll.qlCompositeQuote(I13,F13,H13,G13,Permanent,Trigger,ObjectOverwrite)</f>
        <v>EURAB6EBASIS8Y_Quote#0002</v>
      </c>
      <c r="K13" s="210" t="str">
        <f>_xll.ohRangeRetrieveError(J13)</f>
        <v/>
      </c>
      <c r="L13" s="43"/>
      <c r="M13" s="44" t="e">
        <f>_xll.qlQuoteValue(J13)</f>
        <v>#NUM!</v>
      </c>
    </row>
    <row r="14" spans="1:14" x14ac:dyDescent="0.2">
      <c r="A14" s="98"/>
      <c r="B14" s="190" t="s">
        <v>54</v>
      </c>
      <c r="C14" s="82" t="s">
        <v>140</v>
      </c>
      <c r="D14" s="82" t="s">
        <v>74</v>
      </c>
      <c r="E14" s="82" t="s">
        <v>81</v>
      </c>
      <c r="F14" s="203" t="str">
        <f t="shared" si="0"/>
        <v>EURAB3E9Y_Quote</v>
      </c>
      <c r="G14" s="82" t="s">
        <v>158</v>
      </c>
      <c r="H14" s="204" t="str">
        <f t="shared" si="1"/>
        <v>EUR3E6E9Y_Quote</v>
      </c>
      <c r="I14" s="203" t="str">
        <f t="shared" si="2"/>
        <v>EURAB6EBASIS9Y_Quote</v>
      </c>
      <c r="J14" s="203" t="str">
        <f>_xll.qlCompositeQuote(I14,F14,H14,G14,Permanent,Trigger,ObjectOverwrite)</f>
        <v>EURAB6EBASIS9Y_Quote#0002</v>
      </c>
      <c r="K14" s="210" t="str">
        <f>_xll.ohRangeRetrieveError(J14)</f>
        <v/>
      </c>
      <c r="L14" s="43"/>
      <c r="M14" s="44" t="e">
        <f>_xll.qlQuoteValue(J14)</f>
        <v>#NUM!</v>
      </c>
    </row>
    <row r="15" spans="1:14" x14ac:dyDescent="0.2">
      <c r="A15" s="98"/>
      <c r="B15" s="190" t="s">
        <v>53</v>
      </c>
      <c r="C15" s="82" t="s">
        <v>140</v>
      </c>
      <c r="D15" s="82" t="s">
        <v>74</v>
      </c>
      <c r="E15" s="82" t="s">
        <v>81</v>
      </c>
      <c r="F15" s="203" t="str">
        <f t="shared" si="0"/>
        <v>EURAB3E10Y_Quote</v>
      </c>
      <c r="G15" s="82" t="s">
        <v>158</v>
      </c>
      <c r="H15" s="204" t="str">
        <f t="shared" si="1"/>
        <v>EUR3E6E10Y_Quote</v>
      </c>
      <c r="I15" s="203" t="str">
        <f t="shared" si="2"/>
        <v>EURAB6EBASIS10Y_Quote</v>
      </c>
      <c r="J15" s="203" t="str">
        <f>_xll.qlCompositeQuote(I15,F15,H15,G15,Permanent,Trigger,ObjectOverwrite)</f>
        <v>EURAB6EBASIS10Y_Quote#0002</v>
      </c>
      <c r="K15" s="210" t="str">
        <f>_xll.ohRangeRetrieveError(J15)</f>
        <v/>
      </c>
      <c r="L15" s="43"/>
      <c r="M15" s="44" t="e">
        <f>_xll.qlQuoteValue(J15)</f>
        <v>#NUM!</v>
      </c>
    </row>
    <row r="16" spans="1:14" x14ac:dyDescent="0.2">
      <c r="A16" s="98"/>
      <c r="B16" s="190" t="s">
        <v>52</v>
      </c>
      <c r="C16" s="82" t="s">
        <v>140</v>
      </c>
      <c r="D16" s="82" t="s">
        <v>74</v>
      </c>
      <c r="E16" s="82" t="s">
        <v>81</v>
      </c>
      <c r="F16" s="203" t="str">
        <f t="shared" si="0"/>
        <v>EURAB3E11Y_Quote</v>
      </c>
      <c r="G16" s="82" t="s">
        <v>158</v>
      </c>
      <c r="H16" s="204" t="str">
        <f t="shared" si="1"/>
        <v>EUR3E6E11Y_Quote</v>
      </c>
      <c r="I16" s="203" t="str">
        <f t="shared" si="2"/>
        <v>EURAB6EBASIS11Y_Quote</v>
      </c>
      <c r="J16" s="203" t="str">
        <f>_xll.qlCompositeQuote(I16,F16,H16,G16,Permanent,Trigger,ObjectOverwrite)</f>
        <v>EURAB6EBASIS11Y_Quote#0002</v>
      </c>
      <c r="K16" s="210" t="str">
        <f>_xll.ohRangeRetrieveError(J16)</f>
        <v/>
      </c>
      <c r="L16" s="43"/>
      <c r="M16" s="44" t="e">
        <f>_xll.qlQuoteValue(J16)</f>
        <v>#NUM!</v>
      </c>
    </row>
    <row r="17" spans="1:13" x14ac:dyDescent="0.2">
      <c r="A17" s="98"/>
      <c r="B17" s="190" t="s">
        <v>51</v>
      </c>
      <c r="C17" s="82" t="s">
        <v>140</v>
      </c>
      <c r="D17" s="82" t="s">
        <v>74</v>
      </c>
      <c r="E17" s="82" t="s">
        <v>81</v>
      </c>
      <c r="F17" s="203" t="str">
        <f t="shared" si="0"/>
        <v>EURAB3E12Y_Quote</v>
      </c>
      <c r="G17" s="82" t="s">
        <v>158</v>
      </c>
      <c r="H17" s="204" t="str">
        <f t="shared" si="1"/>
        <v>EUR3E6E12Y_Quote</v>
      </c>
      <c r="I17" s="203" t="str">
        <f t="shared" si="2"/>
        <v>EURAB6EBASIS12Y_Quote</v>
      </c>
      <c r="J17" s="203" t="str">
        <f>_xll.qlCompositeQuote(I17,F17,H17,G17,Permanent,Trigger,ObjectOverwrite)</f>
        <v>EURAB6EBASIS12Y_Quote#0002</v>
      </c>
      <c r="K17" s="210" t="str">
        <f>_xll.ohRangeRetrieveError(J17)</f>
        <v/>
      </c>
      <c r="L17" s="43"/>
      <c r="M17" s="44" t="e">
        <f>_xll.qlQuoteValue(J17)</f>
        <v>#NUM!</v>
      </c>
    </row>
    <row r="18" spans="1:13" x14ac:dyDescent="0.2">
      <c r="A18" s="98"/>
      <c r="B18" s="190" t="s">
        <v>50</v>
      </c>
      <c r="C18" s="82" t="s">
        <v>140</v>
      </c>
      <c r="D18" s="82" t="s">
        <v>74</v>
      </c>
      <c r="E18" s="82" t="s">
        <v>81</v>
      </c>
      <c r="F18" s="203" t="str">
        <f t="shared" si="0"/>
        <v>EURAB3E13Y_Quote</v>
      </c>
      <c r="G18" s="82" t="s">
        <v>158</v>
      </c>
      <c r="H18" s="204" t="str">
        <f t="shared" si="1"/>
        <v>EUR3E6E13Y_Quote</v>
      </c>
      <c r="I18" s="203" t="str">
        <f t="shared" si="2"/>
        <v>EURAB6EBASIS13Y_Quote</v>
      </c>
      <c r="J18" s="203" t="str">
        <f>_xll.qlCompositeQuote(I18,F18,H18,G18,Permanent,Trigger,ObjectOverwrite)</f>
        <v>EURAB6EBASIS13Y_Quote#0002</v>
      </c>
      <c r="K18" s="210" t="str">
        <f>_xll.ohRangeRetrieveError(J18)</f>
        <v/>
      </c>
      <c r="L18" s="43"/>
      <c r="M18" s="44" t="e">
        <f>_xll.qlQuoteValue(J18)</f>
        <v>#NUM!</v>
      </c>
    </row>
    <row r="19" spans="1:13" x14ac:dyDescent="0.2">
      <c r="A19" s="98"/>
      <c r="B19" s="190" t="s">
        <v>49</v>
      </c>
      <c r="C19" s="82" t="s">
        <v>140</v>
      </c>
      <c r="D19" s="82" t="s">
        <v>74</v>
      </c>
      <c r="E19" s="82" t="s">
        <v>81</v>
      </c>
      <c r="F19" s="203" t="str">
        <f t="shared" si="0"/>
        <v>EURAB3E14Y_Quote</v>
      </c>
      <c r="G19" s="82" t="s">
        <v>158</v>
      </c>
      <c r="H19" s="204" t="str">
        <f t="shared" si="1"/>
        <v>EUR3E6E14Y_Quote</v>
      </c>
      <c r="I19" s="203" t="str">
        <f t="shared" si="2"/>
        <v>EURAB6EBASIS14Y_Quote</v>
      </c>
      <c r="J19" s="203" t="str">
        <f>_xll.qlCompositeQuote(I19,F19,H19,G19,Permanent,Trigger,ObjectOverwrite)</f>
        <v>EURAB6EBASIS14Y_Quote#0002</v>
      </c>
      <c r="K19" s="210" t="str">
        <f>_xll.ohRangeRetrieveError(J19)</f>
        <v/>
      </c>
      <c r="L19" s="43"/>
      <c r="M19" s="44" t="e">
        <f>_xll.qlQuoteValue(J19)</f>
        <v>#NUM!</v>
      </c>
    </row>
    <row r="20" spans="1:13" x14ac:dyDescent="0.2">
      <c r="A20" s="98"/>
      <c r="B20" s="190" t="s">
        <v>48</v>
      </c>
      <c r="C20" s="82" t="s">
        <v>140</v>
      </c>
      <c r="D20" s="82" t="s">
        <v>74</v>
      </c>
      <c r="E20" s="82" t="s">
        <v>81</v>
      </c>
      <c r="F20" s="203" t="str">
        <f t="shared" si="0"/>
        <v>EURAB3E15Y_Quote</v>
      </c>
      <c r="G20" s="82" t="s">
        <v>158</v>
      </c>
      <c r="H20" s="204" t="str">
        <f t="shared" si="1"/>
        <v>EUR3E6E15Y_Quote</v>
      </c>
      <c r="I20" s="203" t="str">
        <f t="shared" si="2"/>
        <v>EURAB6EBASIS15Y_Quote</v>
      </c>
      <c r="J20" s="203" t="str">
        <f>_xll.qlCompositeQuote(I20,F20,H20,G20,Permanent,Trigger,ObjectOverwrite)</f>
        <v>EURAB6EBASIS15Y_Quote#0002</v>
      </c>
      <c r="K20" s="210" t="str">
        <f>_xll.ohRangeRetrieveError(J20)</f>
        <v/>
      </c>
      <c r="L20" s="43"/>
      <c r="M20" s="44" t="e">
        <f>_xll.qlQuoteValue(J20)</f>
        <v>#NUM!</v>
      </c>
    </row>
    <row r="21" spans="1:13" x14ac:dyDescent="0.2">
      <c r="A21" s="98"/>
      <c r="B21" s="190" t="s">
        <v>47</v>
      </c>
      <c r="C21" s="82" t="s">
        <v>140</v>
      </c>
      <c r="D21" s="82" t="s">
        <v>74</v>
      </c>
      <c r="E21" s="82" t="s">
        <v>81</v>
      </c>
      <c r="F21" s="203" t="str">
        <f t="shared" si="0"/>
        <v>EURAB3E16Y_Quote</v>
      </c>
      <c r="G21" s="82" t="s">
        <v>158</v>
      </c>
      <c r="H21" s="204" t="str">
        <f t="shared" si="1"/>
        <v>EUR3E6E16Y_Quote</v>
      </c>
      <c r="I21" s="203" t="str">
        <f t="shared" si="2"/>
        <v>EURAB6EBASIS16Y_Quote</v>
      </c>
      <c r="J21" s="203" t="str">
        <f>_xll.qlCompositeQuote(I21,F21,H21,G21,Permanent,Trigger,ObjectOverwrite)</f>
        <v>EURAB6EBASIS16Y_Quote#0002</v>
      </c>
      <c r="K21" s="210" t="str">
        <f>_xll.ohRangeRetrieveError(J21)</f>
        <v/>
      </c>
      <c r="L21" s="43"/>
      <c r="M21" s="44" t="e">
        <f>_xll.qlQuoteValue(J21)</f>
        <v>#NUM!</v>
      </c>
    </row>
    <row r="22" spans="1:13" x14ac:dyDescent="0.2">
      <c r="A22" s="98"/>
      <c r="B22" s="190" t="s">
        <v>46</v>
      </c>
      <c r="C22" s="82" t="s">
        <v>140</v>
      </c>
      <c r="D22" s="82" t="s">
        <v>74</v>
      </c>
      <c r="E22" s="82" t="s">
        <v>81</v>
      </c>
      <c r="F22" s="203" t="str">
        <f t="shared" si="0"/>
        <v>EURAB3E17Y_Quote</v>
      </c>
      <c r="G22" s="82" t="s">
        <v>158</v>
      </c>
      <c r="H22" s="204" t="str">
        <f t="shared" si="1"/>
        <v>EUR3E6E17Y_Quote</v>
      </c>
      <c r="I22" s="203" t="str">
        <f t="shared" si="2"/>
        <v>EURAB6EBASIS17Y_Quote</v>
      </c>
      <c r="J22" s="203" t="str">
        <f>_xll.qlCompositeQuote(I22,F22,H22,G22,Permanent,Trigger,ObjectOverwrite)</f>
        <v>EURAB6EBASIS17Y_Quote#0002</v>
      </c>
      <c r="K22" s="210" t="str">
        <f>_xll.ohRangeRetrieveError(J22)</f>
        <v/>
      </c>
      <c r="L22" s="43"/>
      <c r="M22" s="44" t="e">
        <f>_xll.qlQuoteValue(J22)</f>
        <v>#NUM!</v>
      </c>
    </row>
    <row r="23" spans="1:13" x14ac:dyDescent="0.2">
      <c r="A23" s="98"/>
      <c r="B23" s="190" t="s">
        <v>45</v>
      </c>
      <c r="C23" s="82" t="s">
        <v>140</v>
      </c>
      <c r="D23" s="82" t="s">
        <v>74</v>
      </c>
      <c r="E23" s="82" t="s">
        <v>81</v>
      </c>
      <c r="F23" s="203" t="str">
        <f t="shared" si="0"/>
        <v>EURAB3E18Y_Quote</v>
      </c>
      <c r="G23" s="82" t="s">
        <v>158</v>
      </c>
      <c r="H23" s="204" t="str">
        <f t="shared" si="1"/>
        <v>EUR3E6E18Y_Quote</v>
      </c>
      <c r="I23" s="203" t="str">
        <f t="shared" si="2"/>
        <v>EURAB6EBASIS18Y_Quote</v>
      </c>
      <c r="J23" s="203" t="str">
        <f>_xll.qlCompositeQuote(I23,F23,H23,G23,Permanent,Trigger,ObjectOverwrite)</f>
        <v>EURAB6EBASIS18Y_Quote#0002</v>
      </c>
      <c r="K23" s="210" t="str">
        <f>_xll.ohRangeRetrieveError(J23)</f>
        <v/>
      </c>
      <c r="L23" s="43"/>
      <c r="M23" s="44" t="e">
        <f>_xll.qlQuoteValue(J23)</f>
        <v>#NUM!</v>
      </c>
    </row>
    <row r="24" spans="1:13" x14ac:dyDescent="0.2">
      <c r="A24" s="98"/>
      <c r="B24" s="190" t="s">
        <v>44</v>
      </c>
      <c r="C24" s="82" t="s">
        <v>140</v>
      </c>
      <c r="D24" s="82" t="s">
        <v>74</v>
      </c>
      <c r="E24" s="82" t="s">
        <v>81</v>
      </c>
      <c r="F24" s="203" t="str">
        <f t="shared" si="0"/>
        <v>EURAB3E19Y_Quote</v>
      </c>
      <c r="G24" s="82" t="s">
        <v>158</v>
      </c>
      <c r="H24" s="204" t="str">
        <f t="shared" si="1"/>
        <v>EUR3E6E19Y_Quote</v>
      </c>
      <c r="I24" s="203" t="str">
        <f t="shared" si="2"/>
        <v>EURAB6EBASIS19Y_Quote</v>
      </c>
      <c r="J24" s="203" t="str">
        <f>_xll.qlCompositeQuote(I24,F24,H24,G24,Permanent,Trigger,ObjectOverwrite)</f>
        <v>EURAB6EBASIS19Y_Quote#0002</v>
      </c>
      <c r="K24" s="210" t="str">
        <f>_xll.ohRangeRetrieveError(J24)</f>
        <v/>
      </c>
      <c r="L24" s="43"/>
      <c r="M24" s="44" t="e">
        <f>_xll.qlQuoteValue(J24)</f>
        <v>#NUM!</v>
      </c>
    </row>
    <row r="25" spans="1:13" x14ac:dyDescent="0.2">
      <c r="A25" s="98"/>
      <c r="B25" s="190" t="s">
        <v>43</v>
      </c>
      <c r="C25" s="82" t="s">
        <v>140</v>
      </c>
      <c r="D25" s="82" t="s">
        <v>74</v>
      </c>
      <c r="E25" s="82" t="s">
        <v>81</v>
      </c>
      <c r="F25" s="203" t="str">
        <f t="shared" si="0"/>
        <v>EURAB3E20Y_Quote</v>
      </c>
      <c r="G25" s="82" t="s">
        <v>158</v>
      </c>
      <c r="H25" s="204" t="str">
        <f t="shared" si="1"/>
        <v>EUR3E6E20Y_Quote</v>
      </c>
      <c r="I25" s="203" t="str">
        <f t="shared" si="2"/>
        <v>EURAB6EBASIS20Y_Quote</v>
      </c>
      <c r="J25" s="203" t="str">
        <f>_xll.qlCompositeQuote(I25,F25,H25,G25,Permanent,Trigger,ObjectOverwrite)</f>
        <v>EURAB6EBASIS20Y_Quote#0002</v>
      </c>
      <c r="K25" s="210" t="str">
        <f>_xll.ohRangeRetrieveError(J25)</f>
        <v/>
      </c>
      <c r="L25" s="43"/>
      <c r="M25" s="44" t="e">
        <f>_xll.qlQuoteValue(J25)</f>
        <v>#NUM!</v>
      </c>
    </row>
    <row r="26" spans="1:13" x14ac:dyDescent="0.2">
      <c r="A26" s="98"/>
      <c r="B26" s="190" t="s">
        <v>42</v>
      </c>
      <c r="C26" s="82" t="s">
        <v>140</v>
      </c>
      <c r="D26" s="82" t="s">
        <v>74</v>
      </c>
      <c r="E26" s="82" t="s">
        <v>81</v>
      </c>
      <c r="F26" s="203" t="str">
        <f t="shared" si="0"/>
        <v>EURAB3E21Y_Quote</v>
      </c>
      <c r="G26" s="82" t="s">
        <v>158</v>
      </c>
      <c r="H26" s="204" t="str">
        <f t="shared" si="1"/>
        <v>EUR3E6E21Y_Quote</v>
      </c>
      <c r="I26" s="203" t="str">
        <f t="shared" si="2"/>
        <v>EURAB6EBASIS21Y_Quote</v>
      </c>
      <c r="J26" s="203" t="str">
        <f>_xll.qlCompositeQuote(I26,F26,H26,G26,Permanent,Trigger,ObjectOverwrite)</f>
        <v>EURAB6EBASIS21Y_Quote#0002</v>
      </c>
      <c r="K26" s="210" t="str">
        <f>_xll.ohRangeRetrieveError(J26)</f>
        <v/>
      </c>
      <c r="L26" s="43"/>
      <c r="M26" s="44" t="e">
        <f>_xll.qlQuoteValue(J26)</f>
        <v>#NUM!</v>
      </c>
    </row>
    <row r="27" spans="1:13" x14ac:dyDescent="0.2">
      <c r="A27" s="98"/>
      <c r="B27" s="190" t="s">
        <v>41</v>
      </c>
      <c r="C27" s="82" t="s">
        <v>140</v>
      </c>
      <c r="D27" s="82" t="s">
        <v>74</v>
      </c>
      <c r="E27" s="82" t="s">
        <v>81</v>
      </c>
      <c r="F27" s="203" t="str">
        <f t="shared" si="0"/>
        <v>EURAB3E22Y_Quote</v>
      </c>
      <c r="G27" s="82" t="s">
        <v>158</v>
      </c>
      <c r="H27" s="204" t="str">
        <f t="shared" si="1"/>
        <v>EUR3E6E22Y_Quote</v>
      </c>
      <c r="I27" s="203" t="str">
        <f t="shared" si="2"/>
        <v>EURAB6EBASIS22Y_Quote</v>
      </c>
      <c r="J27" s="203" t="str">
        <f>_xll.qlCompositeQuote(I27,F27,H27,G27,Permanent,Trigger,ObjectOverwrite)</f>
        <v>EURAB6EBASIS22Y_Quote#0002</v>
      </c>
      <c r="K27" s="210" t="str">
        <f>_xll.ohRangeRetrieveError(J27)</f>
        <v/>
      </c>
      <c r="L27" s="43"/>
      <c r="M27" s="44" t="e">
        <f>_xll.qlQuoteValue(J27)</f>
        <v>#NUM!</v>
      </c>
    </row>
    <row r="28" spans="1:13" x14ac:dyDescent="0.2">
      <c r="A28" s="98"/>
      <c r="B28" s="190" t="s">
        <v>40</v>
      </c>
      <c r="C28" s="82" t="s">
        <v>140</v>
      </c>
      <c r="D28" s="82" t="s">
        <v>74</v>
      </c>
      <c r="E28" s="82" t="s">
        <v>81</v>
      </c>
      <c r="F28" s="203" t="str">
        <f t="shared" si="0"/>
        <v>EURAB3E23Y_Quote</v>
      </c>
      <c r="G28" s="82" t="s">
        <v>158</v>
      </c>
      <c r="H28" s="204" t="str">
        <f t="shared" si="1"/>
        <v>EUR3E6E23Y_Quote</v>
      </c>
      <c r="I28" s="203" t="str">
        <f t="shared" si="2"/>
        <v>EURAB6EBASIS23Y_Quote</v>
      </c>
      <c r="J28" s="203" t="str">
        <f>_xll.qlCompositeQuote(I28,F28,H28,G28,Permanent,Trigger,ObjectOverwrite)</f>
        <v>EURAB6EBASIS23Y_Quote#0002</v>
      </c>
      <c r="K28" s="210" t="str">
        <f>_xll.ohRangeRetrieveError(J28)</f>
        <v/>
      </c>
      <c r="L28" s="43"/>
      <c r="M28" s="44" t="e">
        <f>_xll.qlQuoteValue(J28)</f>
        <v>#NUM!</v>
      </c>
    </row>
    <row r="29" spans="1:13" x14ac:dyDescent="0.2">
      <c r="A29" s="98"/>
      <c r="B29" s="190" t="s">
        <v>39</v>
      </c>
      <c r="C29" s="82" t="s">
        <v>140</v>
      </c>
      <c r="D29" s="82" t="s">
        <v>74</v>
      </c>
      <c r="E29" s="82" t="s">
        <v>81</v>
      </c>
      <c r="F29" s="203" t="str">
        <f t="shared" si="0"/>
        <v>EURAB3E24Y_Quote</v>
      </c>
      <c r="G29" s="82" t="s">
        <v>158</v>
      </c>
      <c r="H29" s="204" t="str">
        <f t="shared" si="1"/>
        <v>EUR3E6E24Y_Quote</v>
      </c>
      <c r="I29" s="203" t="str">
        <f t="shared" si="2"/>
        <v>EURAB6EBASIS24Y_Quote</v>
      </c>
      <c r="J29" s="203" t="str">
        <f>_xll.qlCompositeQuote(I29,F29,H29,G29,Permanent,Trigger,ObjectOverwrite)</f>
        <v>EURAB6EBASIS24Y_Quote#0002</v>
      </c>
      <c r="K29" s="210" t="str">
        <f>_xll.ohRangeRetrieveError(J29)</f>
        <v/>
      </c>
      <c r="L29" s="43"/>
    </row>
    <row r="30" spans="1:13" x14ac:dyDescent="0.2">
      <c r="A30" s="98"/>
      <c r="B30" s="190" t="s">
        <v>38</v>
      </c>
      <c r="C30" s="82" t="s">
        <v>140</v>
      </c>
      <c r="D30" s="82" t="s">
        <v>74</v>
      </c>
      <c r="E30" s="82" t="s">
        <v>81</v>
      </c>
      <c r="F30" s="203" t="str">
        <f t="shared" si="0"/>
        <v>EURAB3E25Y_Quote</v>
      </c>
      <c r="G30" s="82" t="s">
        <v>158</v>
      </c>
      <c r="H30" s="204" t="str">
        <f t="shared" si="1"/>
        <v>EUR3E6E25Y_Quote</v>
      </c>
      <c r="I30" s="203" t="str">
        <f t="shared" si="2"/>
        <v>EURAB6EBASIS25Y_Quote</v>
      </c>
      <c r="J30" s="203" t="str">
        <f>_xll.qlCompositeQuote(I30,F30,H30,G30,Permanent,Trigger,ObjectOverwrite)</f>
        <v>EURAB6EBASIS25Y_Quote#0002</v>
      </c>
      <c r="K30" s="210" t="str">
        <f>_xll.ohRangeRetrieveError(J30)</f>
        <v/>
      </c>
      <c r="L30" s="43"/>
    </row>
    <row r="31" spans="1:13" x14ac:dyDescent="0.2">
      <c r="A31" s="98"/>
      <c r="B31" s="190" t="s">
        <v>37</v>
      </c>
      <c r="C31" s="82" t="s">
        <v>140</v>
      </c>
      <c r="D31" s="82" t="s">
        <v>74</v>
      </c>
      <c r="E31" s="82" t="s">
        <v>81</v>
      </c>
      <c r="F31" s="203" t="str">
        <f t="shared" si="0"/>
        <v>EURAB3E26Y_Quote</v>
      </c>
      <c r="G31" s="82" t="s">
        <v>158</v>
      </c>
      <c r="H31" s="204" t="str">
        <f t="shared" si="1"/>
        <v>EUR3E6E26Y_Quote</v>
      </c>
      <c r="I31" s="203" t="str">
        <f t="shared" si="2"/>
        <v>EURAB6EBASIS26Y_Quote</v>
      </c>
      <c r="J31" s="203" t="str">
        <f>_xll.qlCompositeQuote(I31,F31,H31,G31,Permanent,Trigger,ObjectOverwrite)</f>
        <v>EURAB6EBASIS26Y_Quote#0002</v>
      </c>
      <c r="K31" s="210" t="str">
        <f>_xll.ohRangeRetrieveError(J31)</f>
        <v/>
      </c>
      <c r="L31" s="43"/>
    </row>
    <row r="32" spans="1:13" x14ac:dyDescent="0.2">
      <c r="A32" s="98"/>
      <c r="B32" s="190" t="s">
        <v>36</v>
      </c>
      <c r="C32" s="82" t="s">
        <v>140</v>
      </c>
      <c r="D32" s="82" t="s">
        <v>74</v>
      </c>
      <c r="E32" s="82" t="s">
        <v>81</v>
      </c>
      <c r="F32" s="203" t="str">
        <f t="shared" si="0"/>
        <v>EURAB3E27Y_Quote</v>
      </c>
      <c r="G32" s="82" t="s">
        <v>158</v>
      </c>
      <c r="H32" s="204" t="str">
        <f t="shared" si="1"/>
        <v>EUR3E6E27Y_Quote</v>
      </c>
      <c r="I32" s="203" t="str">
        <f t="shared" si="2"/>
        <v>EURAB6EBASIS27Y_Quote</v>
      </c>
      <c r="J32" s="203" t="str">
        <f>_xll.qlCompositeQuote(I32,F32,H32,G32,Permanent,Trigger,ObjectOverwrite)</f>
        <v>EURAB6EBASIS27Y_Quote#0002</v>
      </c>
      <c r="K32" s="210" t="str">
        <f>_xll.ohRangeRetrieveError(J32)</f>
        <v/>
      </c>
      <c r="L32" s="43"/>
    </row>
    <row r="33" spans="1:12" x14ac:dyDescent="0.2">
      <c r="A33" s="98"/>
      <c r="B33" s="190" t="s">
        <v>35</v>
      </c>
      <c r="C33" s="82" t="s">
        <v>140</v>
      </c>
      <c r="D33" s="82" t="s">
        <v>74</v>
      </c>
      <c r="E33" s="82" t="s">
        <v>81</v>
      </c>
      <c r="F33" s="203" t="str">
        <f t="shared" si="0"/>
        <v>EURAB3E28Y_Quote</v>
      </c>
      <c r="G33" s="82" t="s">
        <v>158</v>
      </c>
      <c r="H33" s="204" t="str">
        <f t="shared" si="1"/>
        <v>EUR3E6E28Y_Quote</v>
      </c>
      <c r="I33" s="203" t="str">
        <f t="shared" si="2"/>
        <v>EURAB6EBASIS28Y_Quote</v>
      </c>
      <c r="J33" s="203" t="str">
        <f>_xll.qlCompositeQuote(I33,F33,H33,G33,Permanent,Trigger,ObjectOverwrite)</f>
        <v>EURAB6EBASIS28Y_Quote#0002</v>
      </c>
      <c r="K33" s="210" t="str">
        <f>_xll.ohRangeRetrieveError(J33)</f>
        <v/>
      </c>
      <c r="L33" s="43"/>
    </row>
    <row r="34" spans="1:12" x14ac:dyDescent="0.2">
      <c r="A34" s="98"/>
      <c r="B34" s="190" t="s">
        <v>34</v>
      </c>
      <c r="C34" s="82" t="s">
        <v>140</v>
      </c>
      <c r="D34" s="82" t="s">
        <v>74</v>
      </c>
      <c r="E34" s="82" t="s">
        <v>81</v>
      </c>
      <c r="F34" s="203" t="str">
        <f t="shared" si="0"/>
        <v>EURAB3E29Y_Quote</v>
      </c>
      <c r="G34" s="82" t="s">
        <v>158</v>
      </c>
      <c r="H34" s="204" t="str">
        <f t="shared" si="1"/>
        <v>EUR3E6E29Y_Quote</v>
      </c>
      <c r="I34" s="203" t="str">
        <f t="shared" si="2"/>
        <v>EURAB6EBASIS29Y_Quote</v>
      </c>
      <c r="J34" s="203" t="str">
        <f>_xll.qlCompositeQuote(I34,F34,H34,G34,Permanent,Trigger,ObjectOverwrite)</f>
        <v>EURAB6EBASIS29Y_Quote#0002</v>
      </c>
      <c r="K34" s="210" t="str">
        <f>_xll.ohRangeRetrieveError(J34)</f>
        <v/>
      </c>
      <c r="L34" s="43"/>
    </row>
    <row r="35" spans="1:12" x14ac:dyDescent="0.2">
      <c r="A35" s="98"/>
      <c r="B35" s="190" t="s">
        <v>33</v>
      </c>
      <c r="C35" s="82" t="s">
        <v>140</v>
      </c>
      <c r="D35" s="82" t="s">
        <v>74</v>
      </c>
      <c r="E35" s="82" t="s">
        <v>81</v>
      </c>
      <c r="F35" s="203" t="str">
        <f t="shared" si="0"/>
        <v>EURAB3E30Y_Quote</v>
      </c>
      <c r="G35" s="82" t="s">
        <v>158</v>
      </c>
      <c r="H35" s="204" t="str">
        <f t="shared" si="1"/>
        <v>EUR3E6E30Y_Quote</v>
      </c>
      <c r="I35" s="203" t="str">
        <f t="shared" si="2"/>
        <v>EURAB6EBASIS30Y_Quote</v>
      </c>
      <c r="J35" s="203" t="str">
        <f>_xll.qlCompositeQuote(I35,F35,H35,G35,Permanent,Trigger,ObjectOverwrite)</f>
        <v>EURAB6EBASIS30Y_Quote#0002</v>
      </c>
      <c r="K35" s="210" t="str">
        <f>_xll.ohRangeRetrieveError(J35)</f>
        <v/>
      </c>
      <c r="L35" s="43"/>
    </row>
    <row r="36" spans="1:12" x14ac:dyDescent="0.2">
      <c r="A36" s="98"/>
      <c r="B36" s="190" t="s">
        <v>32</v>
      </c>
      <c r="C36" s="82" t="s">
        <v>140</v>
      </c>
      <c r="D36" s="82" t="s">
        <v>74</v>
      </c>
      <c r="E36" s="82" t="s">
        <v>81</v>
      </c>
      <c r="F36" s="203" t="str">
        <f t="shared" si="0"/>
        <v>EURAB3E35Y_Quote</v>
      </c>
      <c r="G36" s="82" t="s">
        <v>158</v>
      </c>
      <c r="H36" s="204" t="str">
        <f t="shared" si="1"/>
        <v>EUR3E6E35Y_Quote</v>
      </c>
      <c r="I36" s="203" t="str">
        <f t="shared" si="2"/>
        <v>EURAB6EBASIS35Y_Quote</v>
      </c>
      <c r="J36" s="203" t="str">
        <f>_xll.qlCompositeQuote(I36,F36,H36,G36,Permanent,Trigger,ObjectOverwrite)</f>
        <v>EURAB6EBASIS35Y_Quote#0002</v>
      </c>
      <c r="K36" s="210" t="str">
        <f>_xll.ohRangeRetrieveError(J36)</f>
        <v/>
      </c>
      <c r="L36" s="43"/>
    </row>
    <row r="37" spans="1:12" x14ac:dyDescent="0.2">
      <c r="A37" s="98"/>
      <c r="B37" s="190" t="s">
        <v>31</v>
      </c>
      <c r="C37" s="82" t="s">
        <v>140</v>
      </c>
      <c r="D37" s="82" t="s">
        <v>74</v>
      </c>
      <c r="E37" s="82" t="s">
        <v>81</v>
      </c>
      <c r="F37" s="203" t="str">
        <f t="shared" si="0"/>
        <v>EURAB3E40Y_Quote</v>
      </c>
      <c r="G37" s="82" t="s">
        <v>158</v>
      </c>
      <c r="H37" s="204" t="str">
        <f t="shared" si="1"/>
        <v>EUR3E6E40Y_Quote</v>
      </c>
      <c r="I37" s="203" t="str">
        <f t="shared" si="2"/>
        <v>EURAB6EBASIS40Y_Quote</v>
      </c>
      <c r="J37" s="203" t="str">
        <f>_xll.qlCompositeQuote(I37,F37,H37,G37,Permanent,Trigger,ObjectOverwrite)</f>
        <v>EURAB6EBASIS40Y_Quote#0002</v>
      </c>
      <c r="K37" s="210" t="str">
        <f>_xll.ohRangeRetrieveError(J37)</f>
        <v/>
      </c>
      <c r="L37" s="43"/>
    </row>
    <row r="38" spans="1:12" x14ac:dyDescent="0.2">
      <c r="A38" s="98"/>
      <c r="B38" s="190" t="s">
        <v>30</v>
      </c>
      <c r="C38" s="82" t="s">
        <v>140</v>
      </c>
      <c r="D38" s="82" t="s">
        <v>74</v>
      </c>
      <c r="E38" s="82" t="s">
        <v>81</v>
      </c>
      <c r="F38" s="203" t="str">
        <f t="shared" si="0"/>
        <v>EURAB3E50Y_Quote</v>
      </c>
      <c r="G38" s="82" t="s">
        <v>158</v>
      </c>
      <c r="H38" s="204" t="str">
        <f t="shared" si="1"/>
        <v>EUR3E6E50Y_Quote</v>
      </c>
      <c r="I38" s="203" t="str">
        <f t="shared" si="2"/>
        <v>EURAB6EBASIS50Y_Quote</v>
      </c>
      <c r="J38" s="203" t="str">
        <f>_xll.qlCompositeQuote(I38,F38,H38,G38,Permanent,Trigger,ObjectOverwrite)</f>
        <v>EURAB6EBASIS50Y_Quote#0002</v>
      </c>
      <c r="K38" s="210" t="str">
        <f>_xll.ohRangeRetrieveError(J38)</f>
        <v/>
      </c>
      <c r="L38" s="43"/>
    </row>
    <row r="39" spans="1:12" x14ac:dyDescent="0.2">
      <c r="A39" s="98"/>
      <c r="B39" s="190" t="s">
        <v>29</v>
      </c>
      <c r="C39" s="82" t="s">
        <v>140</v>
      </c>
      <c r="D39" s="82" t="s">
        <v>74</v>
      </c>
      <c r="E39" s="82" t="s">
        <v>81</v>
      </c>
      <c r="F39" s="203" t="str">
        <f t="shared" si="0"/>
        <v>EURAB3E60Y_Quote</v>
      </c>
      <c r="G39" s="82" t="s">
        <v>158</v>
      </c>
      <c r="H39" s="204" t="str">
        <f t="shared" si="1"/>
        <v>EUR3E6E60Y_Quote</v>
      </c>
      <c r="I39" s="203" t="str">
        <f t="shared" si="2"/>
        <v>EURAB6EBASIS60Y_Quote</v>
      </c>
      <c r="J39" s="203" t="str">
        <f>_xll.qlCompositeQuote(I39,F39,H39,G39,Permanent,Trigger,ObjectOverwrite)</f>
        <v>EURAB6EBASIS60Y_Quote#0002</v>
      </c>
      <c r="K39" s="210"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topLeftCell="B1" workbookViewId="0">
      <selection activeCell="N3" sqref="N3"/>
    </sheetView>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92" t="s">
        <v>159</v>
      </c>
      <c r="B1" s="175"/>
      <c r="C1" s="175"/>
      <c r="D1" s="175"/>
      <c r="E1" s="175"/>
      <c r="F1" s="175"/>
      <c r="G1" s="175"/>
      <c r="H1" s="175"/>
      <c r="I1" s="130"/>
      <c r="J1" s="191"/>
      <c r="K1" s="130"/>
      <c r="L1" s="172"/>
    </row>
    <row r="2" spans="1:13" x14ac:dyDescent="0.2">
      <c r="A2" s="98"/>
      <c r="B2" s="208" t="s">
        <v>80</v>
      </c>
      <c r="C2" s="209"/>
      <c r="D2" s="208"/>
      <c r="E2" s="208"/>
      <c r="F2" s="208" t="s">
        <v>157</v>
      </c>
      <c r="G2" s="208" t="s">
        <v>156</v>
      </c>
      <c r="H2" s="208" t="s">
        <v>149</v>
      </c>
      <c r="I2" s="207" t="str">
        <f>Currency&amp;"_020_Sw"&amp;$C$3&amp;$D$3&amp;"_Basis.xml"</f>
        <v>EUR_020_SwAB12E_Basis.xml</v>
      </c>
      <c r="J2" s="206">
        <f ca="1">IF(Serialize,_xll.ohObjectSave(J3:J39,SerializationPath&amp;I2,FileOverwrite,Serialize),"---")</f>
        <v>37</v>
      </c>
      <c r="K2" s="205" t="str">
        <f ca="1">_xll.ohRangeRetrieveError(J2)</f>
        <v/>
      </c>
      <c r="L2" s="43"/>
      <c r="M2" s="17"/>
    </row>
    <row r="3" spans="1:13" x14ac:dyDescent="0.2">
      <c r="A3" s="98"/>
      <c r="B3" s="190" t="s">
        <v>9</v>
      </c>
      <c r="C3" s="82" t="s">
        <v>140</v>
      </c>
      <c r="D3" s="82" t="s">
        <v>83</v>
      </c>
      <c r="E3" s="82" t="s">
        <v>74</v>
      </c>
      <c r="F3" s="203" t="str">
        <f t="shared" ref="F3:F39" si="0">Currency&amp;$C3&amp;E3&amp;$B3&amp;QuoteSuffix</f>
        <v>EURAB6E1Y_Quote</v>
      </c>
      <c r="G3" s="82" t="s">
        <v>158</v>
      </c>
      <c r="H3" s="204" t="str">
        <f>BasisSwapxM12M!F6</f>
        <v>EUR6E12E1Y_Quote#0002</v>
      </c>
      <c r="I3" s="203" t="str">
        <f t="shared" ref="I3:I39" si="1">Currency&amp;$C3&amp;$D3&amp;"BASIS"&amp;$B3&amp;QuoteSuffix</f>
        <v>EURAB12EBASIS1Y_Quote</v>
      </c>
      <c r="J3" s="203" t="str">
        <f>_xll.qlCompositeQuote(I3,F3,H3,G3,Permanent,Trigger,ObjectOverwrite)</f>
        <v>EURAB12EBASIS1Y_Quote#0002</v>
      </c>
      <c r="K3" s="210" t="str">
        <f>_xll.ohRangeRetrieveError(J3)</f>
        <v/>
      </c>
      <c r="L3" s="43"/>
      <c r="M3" s="441"/>
    </row>
    <row r="4" spans="1:13" x14ac:dyDescent="0.2">
      <c r="A4" s="98"/>
      <c r="B4" s="190" t="s">
        <v>79</v>
      </c>
      <c r="C4" s="82" t="s">
        <v>140</v>
      </c>
      <c r="D4" s="82" t="s">
        <v>83</v>
      </c>
      <c r="E4" s="82" t="s">
        <v>74</v>
      </c>
      <c r="F4" s="203" t="str">
        <f t="shared" si="0"/>
        <v>EURAB6E15M_Quote</v>
      </c>
      <c r="G4" s="82" t="s">
        <v>158</v>
      </c>
      <c r="H4" s="204" t="str">
        <f>BasisSwapxM12M!F7</f>
        <v>EUR6E12E15M_Quote#0002</v>
      </c>
      <c r="I4" s="203" t="str">
        <f t="shared" si="1"/>
        <v>EURAB12EBASIS15M_Quote</v>
      </c>
      <c r="J4" s="203" t="str">
        <f>_xll.qlCompositeQuote(I4,F4,H4,G4,Permanent,Trigger,ObjectOverwrite)</f>
        <v>EURAB12EBASIS15M_Quote#0002</v>
      </c>
      <c r="K4" s="210" t="str">
        <f>_xll.ohRangeRetrieveError(J4)</f>
        <v/>
      </c>
      <c r="L4" s="43"/>
      <c r="M4" s="441"/>
    </row>
    <row r="5" spans="1:13" x14ac:dyDescent="0.2">
      <c r="A5" s="98"/>
      <c r="B5" s="190" t="s">
        <v>78</v>
      </c>
      <c r="C5" s="82" t="s">
        <v>140</v>
      </c>
      <c r="D5" s="82" t="s">
        <v>83</v>
      </c>
      <c r="E5" s="82" t="s">
        <v>74</v>
      </c>
      <c r="F5" s="203" t="str">
        <f t="shared" si="0"/>
        <v>EURAB6E18M_Quote</v>
      </c>
      <c r="G5" s="82" t="s">
        <v>158</v>
      </c>
      <c r="H5" s="204" t="str">
        <f>BasisSwapxM12M!F8</f>
        <v>EUR6E12E18M_Quote#0002</v>
      </c>
      <c r="I5" s="203" t="str">
        <f t="shared" si="1"/>
        <v>EURAB12EBASIS18M_Quote</v>
      </c>
      <c r="J5" s="203" t="str">
        <f>_xll.qlCompositeQuote(I5,F5,H5,G5,Permanent,Trigger,ObjectOverwrite)</f>
        <v>EURAB12EBASIS18M_Quote#0002</v>
      </c>
      <c r="K5" s="210" t="str">
        <f>_xll.ohRangeRetrieveError(J5)</f>
        <v/>
      </c>
      <c r="L5" s="43"/>
      <c r="M5" s="441"/>
    </row>
    <row r="6" spans="1:13" x14ac:dyDescent="0.2">
      <c r="A6" s="98"/>
      <c r="B6" s="190" t="s">
        <v>77</v>
      </c>
      <c r="C6" s="82" t="s">
        <v>140</v>
      </c>
      <c r="D6" s="82" t="s">
        <v>83</v>
      </c>
      <c r="E6" s="82" t="s">
        <v>74</v>
      </c>
      <c r="F6" s="203" t="str">
        <f t="shared" si="0"/>
        <v>EURAB6E21M_Quote</v>
      </c>
      <c r="G6" s="82" t="s">
        <v>158</v>
      </c>
      <c r="H6" s="204" t="str">
        <f>BasisSwapxM12M!F9</f>
        <v>EUR6E12E21M_Quote#0002</v>
      </c>
      <c r="I6" s="203" t="str">
        <f t="shared" si="1"/>
        <v>EURAB12EBASIS21M_Quote</v>
      </c>
      <c r="J6" s="203" t="str">
        <f>_xll.qlCompositeQuote(I6,F6,H6,G6,Permanent,Trigger,ObjectOverwrite)</f>
        <v>EURAB12EBASIS21M_Quote#0002</v>
      </c>
      <c r="K6" s="210" t="str">
        <f>_xll.ohRangeRetrieveError(J6)</f>
        <v/>
      </c>
      <c r="L6" s="43"/>
      <c r="M6" s="441"/>
    </row>
    <row r="7" spans="1:13" x14ac:dyDescent="0.2">
      <c r="A7" s="98"/>
      <c r="B7" s="190" t="s">
        <v>61</v>
      </c>
      <c r="C7" s="82" t="s">
        <v>140</v>
      </c>
      <c r="D7" s="82" t="s">
        <v>83</v>
      </c>
      <c r="E7" s="82" t="s">
        <v>74</v>
      </c>
      <c r="F7" s="203" t="str">
        <f t="shared" si="0"/>
        <v>EURAB6E2Y_Quote</v>
      </c>
      <c r="G7" s="82" t="s">
        <v>158</v>
      </c>
      <c r="H7" s="204" t="str">
        <f>BasisSwapxM12M!F10</f>
        <v>EUR6E12E2Y_Quote#0002</v>
      </c>
      <c r="I7" s="203" t="str">
        <f t="shared" si="1"/>
        <v>EURAB12EBASIS2Y_Quote</v>
      </c>
      <c r="J7" s="203" t="str">
        <f>_xll.qlCompositeQuote(I7,F7,H7,G7,Permanent,Trigger,ObjectOverwrite)</f>
        <v>EURAB12EBASIS2Y_Quote#0002</v>
      </c>
      <c r="K7" s="210" t="str">
        <f>_xll.ohRangeRetrieveError(J7)</f>
        <v/>
      </c>
      <c r="L7" s="43"/>
      <c r="M7" s="441"/>
    </row>
    <row r="8" spans="1:13" x14ac:dyDescent="0.2">
      <c r="A8" s="98"/>
      <c r="B8" s="190" t="s">
        <v>60</v>
      </c>
      <c r="C8" s="82" t="s">
        <v>140</v>
      </c>
      <c r="D8" s="82" t="s">
        <v>83</v>
      </c>
      <c r="E8" s="82" t="s">
        <v>74</v>
      </c>
      <c r="F8" s="203" t="str">
        <f t="shared" si="0"/>
        <v>EURAB6E3Y_Quote</v>
      </c>
      <c r="G8" s="82" t="s">
        <v>158</v>
      </c>
      <c r="H8" s="204" t="str">
        <f>BasisSwapxM12M!F11</f>
        <v>EUR6E12E3Y_Quote#0002</v>
      </c>
      <c r="I8" s="203" t="str">
        <f t="shared" si="1"/>
        <v>EURAB12EBASIS3Y_Quote</v>
      </c>
      <c r="J8" s="203" t="str">
        <f>_xll.qlCompositeQuote(I8,F8,H8,G8,Permanent,Trigger,ObjectOverwrite)</f>
        <v>EURAB12EBASIS3Y_Quote#0002</v>
      </c>
      <c r="K8" s="210" t="str">
        <f>_xll.ohRangeRetrieveError(J8)</f>
        <v/>
      </c>
      <c r="L8" s="43"/>
      <c r="M8" s="441"/>
    </row>
    <row r="9" spans="1:13" x14ac:dyDescent="0.2">
      <c r="A9" s="98"/>
      <c r="B9" s="190" t="s">
        <v>59</v>
      </c>
      <c r="C9" s="82" t="s">
        <v>140</v>
      </c>
      <c r="D9" s="82" t="s">
        <v>83</v>
      </c>
      <c r="E9" s="82" t="s">
        <v>74</v>
      </c>
      <c r="F9" s="203" t="str">
        <f t="shared" si="0"/>
        <v>EURAB6E4Y_Quote</v>
      </c>
      <c r="G9" s="82" t="s">
        <v>158</v>
      </c>
      <c r="H9" s="204" t="str">
        <f>BasisSwapxM12M!F12</f>
        <v>EUR6E12E4Y_Quote#0002</v>
      </c>
      <c r="I9" s="203" t="str">
        <f t="shared" si="1"/>
        <v>EURAB12EBASIS4Y_Quote</v>
      </c>
      <c r="J9" s="203" t="str">
        <f>_xll.qlCompositeQuote(I9,F9,H9,G9,Permanent,Trigger,ObjectOverwrite)</f>
        <v>EURAB12EBASIS4Y_Quote#0002</v>
      </c>
      <c r="K9" s="210" t="str">
        <f>_xll.ohRangeRetrieveError(J9)</f>
        <v/>
      </c>
      <c r="L9" s="43"/>
      <c r="M9" s="441"/>
    </row>
    <row r="10" spans="1:13" x14ac:dyDescent="0.2">
      <c r="A10" s="98"/>
      <c r="B10" s="190" t="s">
        <v>58</v>
      </c>
      <c r="C10" s="82" t="s">
        <v>140</v>
      </c>
      <c r="D10" s="82" t="s">
        <v>83</v>
      </c>
      <c r="E10" s="82" t="s">
        <v>74</v>
      </c>
      <c r="F10" s="203" t="str">
        <f t="shared" si="0"/>
        <v>EURAB6E5Y_Quote</v>
      </c>
      <c r="G10" s="82" t="s">
        <v>158</v>
      </c>
      <c r="H10" s="204" t="str">
        <f>BasisSwapxM12M!F13</f>
        <v>EUR6E12E5Y_Quote#0002</v>
      </c>
      <c r="I10" s="203" t="str">
        <f t="shared" si="1"/>
        <v>EURAB12EBASIS5Y_Quote</v>
      </c>
      <c r="J10" s="203" t="str">
        <f>_xll.qlCompositeQuote(I10,F10,H10,G10,Permanent,Trigger,ObjectOverwrite)</f>
        <v>EURAB12EBASIS5Y_Quote#0002</v>
      </c>
      <c r="K10" s="210" t="str">
        <f>_xll.ohRangeRetrieveError(J10)</f>
        <v/>
      </c>
      <c r="L10" s="43"/>
      <c r="M10" s="441"/>
    </row>
    <row r="11" spans="1:13" x14ac:dyDescent="0.2">
      <c r="A11" s="98"/>
      <c r="B11" s="190" t="s">
        <v>57</v>
      </c>
      <c r="C11" s="82" t="s">
        <v>140</v>
      </c>
      <c r="D11" s="82" t="s">
        <v>83</v>
      </c>
      <c r="E11" s="82" t="s">
        <v>74</v>
      </c>
      <c r="F11" s="203" t="str">
        <f t="shared" si="0"/>
        <v>EURAB6E6Y_Quote</v>
      </c>
      <c r="G11" s="82" t="s">
        <v>158</v>
      </c>
      <c r="H11" s="204" t="str">
        <f>BasisSwapxM12M!F14</f>
        <v>EUR6E12E6Y_Quote#0002</v>
      </c>
      <c r="I11" s="203" t="str">
        <f t="shared" si="1"/>
        <v>EURAB12EBASIS6Y_Quote</v>
      </c>
      <c r="J11" s="203" t="str">
        <f>_xll.qlCompositeQuote(I11,F11,H11,G11,Permanent,Trigger,ObjectOverwrite)</f>
        <v>EURAB12EBASIS6Y_Quote#0002</v>
      </c>
      <c r="K11" s="210" t="str">
        <f>_xll.ohRangeRetrieveError(J11)</f>
        <v/>
      </c>
      <c r="L11" s="43"/>
      <c r="M11" s="441"/>
    </row>
    <row r="12" spans="1:13" x14ac:dyDescent="0.2">
      <c r="A12" s="98"/>
      <c r="B12" s="190" t="s">
        <v>56</v>
      </c>
      <c r="C12" s="82" t="s">
        <v>140</v>
      </c>
      <c r="D12" s="82" t="s">
        <v>83</v>
      </c>
      <c r="E12" s="82" t="s">
        <v>74</v>
      </c>
      <c r="F12" s="203" t="str">
        <f t="shared" si="0"/>
        <v>EURAB6E7Y_Quote</v>
      </c>
      <c r="G12" s="82" t="s">
        <v>158</v>
      </c>
      <c r="H12" s="204" t="str">
        <f>BasisSwapxM12M!F15</f>
        <v>EUR6E12E7Y_Quote#0002</v>
      </c>
      <c r="I12" s="203" t="str">
        <f t="shared" si="1"/>
        <v>EURAB12EBASIS7Y_Quote</v>
      </c>
      <c r="J12" s="203" t="str">
        <f>_xll.qlCompositeQuote(I12,F12,H12,G12,Permanent,Trigger,ObjectOverwrite)</f>
        <v>EURAB12EBASIS7Y_Quote#0002</v>
      </c>
      <c r="K12" s="210" t="str">
        <f>_xll.ohRangeRetrieveError(J12)</f>
        <v/>
      </c>
      <c r="L12" s="43"/>
      <c r="M12" s="441"/>
    </row>
    <row r="13" spans="1:13" x14ac:dyDescent="0.2">
      <c r="A13" s="98"/>
      <c r="B13" s="190" t="s">
        <v>55</v>
      </c>
      <c r="C13" s="82" t="s">
        <v>140</v>
      </c>
      <c r="D13" s="82" t="s">
        <v>83</v>
      </c>
      <c r="E13" s="82" t="s">
        <v>74</v>
      </c>
      <c r="F13" s="203" t="str">
        <f t="shared" si="0"/>
        <v>EURAB6E8Y_Quote</v>
      </c>
      <c r="G13" s="82" t="s">
        <v>158</v>
      </c>
      <c r="H13" s="204" t="str">
        <f>BasisSwapxM12M!F16</f>
        <v>EUR6E12E8Y_Quote#0002</v>
      </c>
      <c r="I13" s="203" t="str">
        <f t="shared" si="1"/>
        <v>EURAB12EBASIS8Y_Quote</v>
      </c>
      <c r="J13" s="203" t="str">
        <f>_xll.qlCompositeQuote(I13,F13,H13,G13,Permanent,Trigger,ObjectOverwrite)</f>
        <v>EURAB12EBASIS8Y_Quote#0002</v>
      </c>
      <c r="K13" s="210" t="str">
        <f>_xll.ohRangeRetrieveError(J13)</f>
        <v/>
      </c>
      <c r="L13" s="43"/>
      <c r="M13" s="441"/>
    </row>
    <row r="14" spans="1:13" x14ac:dyDescent="0.2">
      <c r="A14" s="98"/>
      <c r="B14" s="190" t="s">
        <v>54</v>
      </c>
      <c r="C14" s="82" t="s">
        <v>140</v>
      </c>
      <c r="D14" s="82" t="s">
        <v>83</v>
      </c>
      <c r="E14" s="82" t="s">
        <v>74</v>
      </c>
      <c r="F14" s="203" t="str">
        <f t="shared" si="0"/>
        <v>EURAB6E9Y_Quote</v>
      </c>
      <c r="G14" s="82" t="s">
        <v>158</v>
      </c>
      <c r="H14" s="204" t="str">
        <f>BasisSwapxM12M!F17</f>
        <v>EUR6E12E9Y_Quote#0002</v>
      </c>
      <c r="I14" s="203" t="str">
        <f t="shared" si="1"/>
        <v>EURAB12EBASIS9Y_Quote</v>
      </c>
      <c r="J14" s="203" t="str">
        <f>_xll.qlCompositeQuote(I14,F14,H14,G14,Permanent,Trigger,ObjectOverwrite)</f>
        <v>EURAB12EBASIS9Y_Quote#0002</v>
      </c>
      <c r="K14" s="210" t="str">
        <f>_xll.ohRangeRetrieveError(J14)</f>
        <v/>
      </c>
      <c r="L14" s="43"/>
      <c r="M14" s="441"/>
    </row>
    <row r="15" spans="1:13" x14ac:dyDescent="0.2">
      <c r="A15" s="98"/>
      <c r="B15" s="190" t="s">
        <v>53</v>
      </c>
      <c r="C15" s="82" t="s">
        <v>140</v>
      </c>
      <c r="D15" s="82" t="s">
        <v>83</v>
      </c>
      <c r="E15" s="82" t="s">
        <v>74</v>
      </c>
      <c r="F15" s="203" t="str">
        <f t="shared" si="0"/>
        <v>EURAB6E10Y_Quote</v>
      </c>
      <c r="G15" s="82" t="s">
        <v>158</v>
      </c>
      <c r="H15" s="204" t="str">
        <f>BasisSwapxM12M!F18</f>
        <v>EUR6E12E10Y_Quote#0002</v>
      </c>
      <c r="I15" s="203" t="str">
        <f t="shared" si="1"/>
        <v>EURAB12EBASIS10Y_Quote</v>
      </c>
      <c r="J15" s="203" t="str">
        <f>_xll.qlCompositeQuote(I15,F15,H15,G15,Permanent,Trigger,ObjectOverwrite)</f>
        <v>EURAB12EBASIS10Y_Quote#0002</v>
      </c>
      <c r="K15" s="210" t="str">
        <f>_xll.ohRangeRetrieveError(J15)</f>
        <v/>
      </c>
      <c r="L15" s="43"/>
      <c r="M15" s="441"/>
    </row>
    <row r="16" spans="1:13" x14ac:dyDescent="0.2">
      <c r="A16" s="98"/>
      <c r="B16" s="190" t="s">
        <v>52</v>
      </c>
      <c r="C16" s="82" t="s">
        <v>140</v>
      </c>
      <c r="D16" s="82" t="s">
        <v>83</v>
      </c>
      <c r="E16" s="82" t="s">
        <v>74</v>
      </c>
      <c r="F16" s="203" t="str">
        <f t="shared" si="0"/>
        <v>EURAB6E11Y_Quote</v>
      </c>
      <c r="G16" s="82" t="s">
        <v>158</v>
      </c>
      <c r="H16" s="204" t="str">
        <f>BasisSwapxM12M!F19</f>
        <v>EUR6E12E11Y_Quote#0002</v>
      </c>
      <c r="I16" s="203" t="str">
        <f t="shared" si="1"/>
        <v>EURAB12EBASIS11Y_Quote</v>
      </c>
      <c r="J16" s="203" t="str">
        <f>_xll.qlCompositeQuote(I16,F16,H16,G16,Permanent,Trigger,ObjectOverwrite)</f>
        <v>EURAB12EBASIS11Y_Quote#0002</v>
      </c>
      <c r="K16" s="210" t="str">
        <f>_xll.ohRangeRetrieveError(J16)</f>
        <v/>
      </c>
      <c r="L16" s="43"/>
      <c r="M16" s="441"/>
    </row>
    <row r="17" spans="1:13" x14ac:dyDescent="0.2">
      <c r="A17" s="98"/>
      <c r="B17" s="190" t="s">
        <v>51</v>
      </c>
      <c r="C17" s="82" t="s">
        <v>140</v>
      </c>
      <c r="D17" s="82" t="s">
        <v>83</v>
      </c>
      <c r="E17" s="82" t="s">
        <v>74</v>
      </c>
      <c r="F17" s="203" t="str">
        <f t="shared" si="0"/>
        <v>EURAB6E12Y_Quote</v>
      </c>
      <c r="G17" s="82" t="s">
        <v>158</v>
      </c>
      <c r="H17" s="204" t="str">
        <f>BasisSwapxM12M!F20</f>
        <v>EUR6E12E12Y_Quote#0002</v>
      </c>
      <c r="I17" s="203" t="str">
        <f t="shared" si="1"/>
        <v>EURAB12EBASIS12Y_Quote</v>
      </c>
      <c r="J17" s="203" t="str">
        <f>_xll.qlCompositeQuote(I17,F17,H17,G17,Permanent,Trigger,ObjectOverwrite)</f>
        <v>EURAB12EBASIS12Y_Quote#0002</v>
      </c>
      <c r="K17" s="210" t="str">
        <f>_xll.ohRangeRetrieveError(J17)</f>
        <v/>
      </c>
      <c r="L17" s="43"/>
      <c r="M17" s="441"/>
    </row>
    <row r="18" spans="1:13" x14ac:dyDescent="0.2">
      <c r="A18" s="98"/>
      <c r="B18" s="190" t="s">
        <v>50</v>
      </c>
      <c r="C18" s="82" t="s">
        <v>140</v>
      </c>
      <c r="D18" s="82" t="s">
        <v>83</v>
      </c>
      <c r="E18" s="82" t="s">
        <v>74</v>
      </c>
      <c r="F18" s="203" t="str">
        <f t="shared" si="0"/>
        <v>EURAB6E13Y_Quote</v>
      </c>
      <c r="G18" s="82" t="s">
        <v>158</v>
      </c>
      <c r="H18" s="204" t="str">
        <f>BasisSwapxM12M!F21</f>
        <v>EUR6E12E13Y_Quote#0002</v>
      </c>
      <c r="I18" s="203" t="str">
        <f t="shared" si="1"/>
        <v>EURAB12EBASIS13Y_Quote</v>
      </c>
      <c r="J18" s="203" t="str">
        <f>_xll.qlCompositeQuote(I18,F18,H18,G18,Permanent,Trigger,ObjectOverwrite)</f>
        <v>EURAB12EBASIS13Y_Quote#0002</v>
      </c>
      <c r="K18" s="210" t="str">
        <f>_xll.ohRangeRetrieveError(J18)</f>
        <v/>
      </c>
      <c r="L18" s="43"/>
      <c r="M18" s="441"/>
    </row>
    <row r="19" spans="1:13" x14ac:dyDescent="0.2">
      <c r="A19" s="98"/>
      <c r="B19" s="190" t="s">
        <v>49</v>
      </c>
      <c r="C19" s="82" t="s">
        <v>140</v>
      </c>
      <c r="D19" s="82" t="s">
        <v>83</v>
      </c>
      <c r="E19" s="82" t="s">
        <v>74</v>
      </c>
      <c r="F19" s="203" t="str">
        <f t="shared" si="0"/>
        <v>EURAB6E14Y_Quote</v>
      </c>
      <c r="G19" s="82" t="s">
        <v>158</v>
      </c>
      <c r="H19" s="204" t="str">
        <f>BasisSwapxM12M!F22</f>
        <v>EUR6E12E14Y_Quote#0002</v>
      </c>
      <c r="I19" s="203" t="str">
        <f t="shared" si="1"/>
        <v>EURAB12EBASIS14Y_Quote</v>
      </c>
      <c r="J19" s="203" t="str">
        <f>_xll.qlCompositeQuote(I19,F19,H19,G19,Permanent,Trigger,ObjectOverwrite)</f>
        <v>EURAB12EBASIS14Y_Quote#0002</v>
      </c>
      <c r="K19" s="210" t="str">
        <f>_xll.ohRangeRetrieveError(J19)</f>
        <v/>
      </c>
      <c r="L19" s="43"/>
      <c r="M19" s="441"/>
    </row>
    <row r="20" spans="1:13" x14ac:dyDescent="0.2">
      <c r="A20" s="98"/>
      <c r="B20" s="190" t="s">
        <v>48</v>
      </c>
      <c r="C20" s="82" t="s">
        <v>140</v>
      </c>
      <c r="D20" s="82" t="s">
        <v>83</v>
      </c>
      <c r="E20" s="82" t="s">
        <v>74</v>
      </c>
      <c r="F20" s="203" t="str">
        <f t="shared" si="0"/>
        <v>EURAB6E15Y_Quote</v>
      </c>
      <c r="G20" s="82" t="s">
        <v>158</v>
      </c>
      <c r="H20" s="204" t="str">
        <f>BasisSwapxM12M!F23</f>
        <v>EUR6E12E15Y_Quote#0002</v>
      </c>
      <c r="I20" s="203" t="str">
        <f t="shared" si="1"/>
        <v>EURAB12EBASIS15Y_Quote</v>
      </c>
      <c r="J20" s="203" t="str">
        <f>_xll.qlCompositeQuote(I20,F20,H20,G20,Permanent,Trigger,ObjectOverwrite)</f>
        <v>EURAB12EBASIS15Y_Quote#0002</v>
      </c>
      <c r="K20" s="210" t="str">
        <f>_xll.ohRangeRetrieveError(J20)</f>
        <v/>
      </c>
      <c r="L20" s="43"/>
      <c r="M20" s="441"/>
    </row>
    <row r="21" spans="1:13" x14ac:dyDescent="0.2">
      <c r="A21" s="98"/>
      <c r="B21" s="190" t="s">
        <v>47</v>
      </c>
      <c r="C21" s="82" t="s">
        <v>140</v>
      </c>
      <c r="D21" s="82" t="s">
        <v>83</v>
      </c>
      <c r="E21" s="82" t="s">
        <v>74</v>
      </c>
      <c r="F21" s="203" t="str">
        <f t="shared" si="0"/>
        <v>EURAB6E16Y_Quote</v>
      </c>
      <c r="G21" s="82" t="s">
        <v>158</v>
      </c>
      <c r="H21" s="204" t="str">
        <f>BasisSwapxM12M!F24</f>
        <v>EUR6E12E16Y_Quote#0002</v>
      </c>
      <c r="I21" s="203" t="str">
        <f t="shared" si="1"/>
        <v>EURAB12EBASIS16Y_Quote</v>
      </c>
      <c r="J21" s="203" t="str">
        <f>_xll.qlCompositeQuote(I21,F21,H21,G21,Permanent,Trigger,ObjectOverwrite)</f>
        <v>EURAB12EBASIS16Y_Quote#0002</v>
      </c>
      <c r="K21" s="210" t="str">
        <f>_xll.ohRangeRetrieveError(J21)</f>
        <v/>
      </c>
      <c r="L21" s="43"/>
      <c r="M21" s="441"/>
    </row>
    <row r="22" spans="1:13" x14ac:dyDescent="0.2">
      <c r="A22" s="98"/>
      <c r="B22" s="190" t="s">
        <v>46</v>
      </c>
      <c r="C22" s="82" t="s">
        <v>140</v>
      </c>
      <c r="D22" s="82" t="s">
        <v>83</v>
      </c>
      <c r="E22" s="82" t="s">
        <v>74</v>
      </c>
      <c r="F22" s="203" t="str">
        <f t="shared" si="0"/>
        <v>EURAB6E17Y_Quote</v>
      </c>
      <c r="G22" s="82" t="s">
        <v>158</v>
      </c>
      <c r="H22" s="204" t="str">
        <f>BasisSwapxM12M!F25</f>
        <v>EUR6E12E17Y_Quote#0002</v>
      </c>
      <c r="I22" s="203" t="str">
        <f t="shared" si="1"/>
        <v>EURAB12EBASIS17Y_Quote</v>
      </c>
      <c r="J22" s="203" t="str">
        <f>_xll.qlCompositeQuote(I22,F22,H22,G22,Permanent,Trigger,ObjectOverwrite)</f>
        <v>EURAB12EBASIS17Y_Quote#0002</v>
      </c>
      <c r="K22" s="210" t="str">
        <f>_xll.ohRangeRetrieveError(J22)</f>
        <v/>
      </c>
      <c r="L22" s="43"/>
      <c r="M22" s="441"/>
    </row>
    <row r="23" spans="1:13" x14ac:dyDescent="0.2">
      <c r="A23" s="98"/>
      <c r="B23" s="190" t="s">
        <v>45</v>
      </c>
      <c r="C23" s="82" t="s">
        <v>140</v>
      </c>
      <c r="D23" s="82" t="s">
        <v>83</v>
      </c>
      <c r="E23" s="82" t="s">
        <v>74</v>
      </c>
      <c r="F23" s="203" t="str">
        <f t="shared" si="0"/>
        <v>EURAB6E18Y_Quote</v>
      </c>
      <c r="G23" s="82" t="s">
        <v>158</v>
      </c>
      <c r="H23" s="204" t="str">
        <f>BasisSwapxM12M!F26</f>
        <v>EUR6E12E18Y_Quote#0002</v>
      </c>
      <c r="I23" s="203" t="str">
        <f t="shared" si="1"/>
        <v>EURAB12EBASIS18Y_Quote</v>
      </c>
      <c r="J23" s="203" t="str">
        <f>_xll.qlCompositeQuote(I23,F23,H23,G23,Permanent,Trigger,ObjectOverwrite)</f>
        <v>EURAB12EBASIS18Y_Quote#0002</v>
      </c>
      <c r="K23" s="210" t="str">
        <f>_xll.ohRangeRetrieveError(J23)</f>
        <v/>
      </c>
      <c r="L23" s="43"/>
      <c r="M23" s="441"/>
    </row>
    <row r="24" spans="1:13" x14ac:dyDescent="0.2">
      <c r="A24" s="98"/>
      <c r="B24" s="190" t="s">
        <v>44</v>
      </c>
      <c r="C24" s="82" t="s">
        <v>140</v>
      </c>
      <c r="D24" s="82" t="s">
        <v>83</v>
      </c>
      <c r="E24" s="82" t="s">
        <v>74</v>
      </c>
      <c r="F24" s="203" t="str">
        <f t="shared" si="0"/>
        <v>EURAB6E19Y_Quote</v>
      </c>
      <c r="G24" s="82" t="s">
        <v>158</v>
      </c>
      <c r="H24" s="204" t="str">
        <f>BasisSwapxM12M!F27</f>
        <v>EUR6E12E19Y_Quote#0002</v>
      </c>
      <c r="I24" s="203" t="str">
        <f t="shared" si="1"/>
        <v>EURAB12EBASIS19Y_Quote</v>
      </c>
      <c r="J24" s="203" t="str">
        <f>_xll.qlCompositeQuote(I24,F24,H24,G24,Permanent,Trigger,ObjectOverwrite)</f>
        <v>EURAB12EBASIS19Y_Quote#0002</v>
      </c>
      <c r="K24" s="210" t="str">
        <f>_xll.ohRangeRetrieveError(J24)</f>
        <v/>
      </c>
      <c r="L24" s="43"/>
      <c r="M24" s="441"/>
    </row>
    <row r="25" spans="1:13" x14ac:dyDescent="0.2">
      <c r="A25" s="98"/>
      <c r="B25" s="190" t="s">
        <v>43</v>
      </c>
      <c r="C25" s="82" t="s">
        <v>140</v>
      </c>
      <c r="D25" s="82" t="s">
        <v>83</v>
      </c>
      <c r="E25" s="82" t="s">
        <v>74</v>
      </c>
      <c r="F25" s="203" t="str">
        <f t="shared" si="0"/>
        <v>EURAB6E20Y_Quote</v>
      </c>
      <c r="G25" s="82" t="s">
        <v>158</v>
      </c>
      <c r="H25" s="204" t="str">
        <f>BasisSwapxM12M!F28</f>
        <v>EUR6E12E20Y_Quote#0002</v>
      </c>
      <c r="I25" s="203" t="str">
        <f t="shared" si="1"/>
        <v>EURAB12EBASIS20Y_Quote</v>
      </c>
      <c r="J25" s="203" t="str">
        <f>_xll.qlCompositeQuote(I25,F25,H25,G25,Permanent,Trigger,ObjectOverwrite)</f>
        <v>EURAB12EBASIS20Y_Quote#0002</v>
      </c>
      <c r="K25" s="210" t="str">
        <f>_xll.ohRangeRetrieveError(J25)</f>
        <v/>
      </c>
      <c r="L25" s="43"/>
      <c r="M25" s="441"/>
    </row>
    <row r="26" spans="1:13" x14ac:dyDescent="0.2">
      <c r="A26" s="98"/>
      <c r="B26" s="190" t="s">
        <v>42</v>
      </c>
      <c r="C26" s="82" t="s">
        <v>140</v>
      </c>
      <c r="D26" s="82" t="s">
        <v>83</v>
      </c>
      <c r="E26" s="82" t="s">
        <v>74</v>
      </c>
      <c r="F26" s="203" t="str">
        <f t="shared" si="0"/>
        <v>EURAB6E21Y_Quote</v>
      </c>
      <c r="G26" s="82" t="s">
        <v>158</v>
      </c>
      <c r="H26" s="204" t="str">
        <f>BasisSwapxM12M!F29</f>
        <v>EUR6E12E21Y_Quote#0002</v>
      </c>
      <c r="I26" s="203" t="str">
        <f t="shared" si="1"/>
        <v>EURAB12EBASIS21Y_Quote</v>
      </c>
      <c r="J26" s="203" t="str">
        <f>_xll.qlCompositeQuote(I26,F26,H26,G26,Permanent,Trigger,ObjectOverwrite)</f>
        <v>EURAB12EBASIS21Y_Quote#0002</v>
      </c>
      <c r="K26" s="210" t="str">
        <f>_xll.ohRangeRetrieveError(J26)</f>
        <v/>
      </c>
      <c r="L26" s="43"/>
      <c r="M26" s="441"/>
    </row>
    <row r="27" spans="1:13" x14ac:dyDescent="0.2">
      <c r="A27" s="98"/>
      <c r="B27" s="190" t="s">
        <v>41</v>
      </c>
      <c r="C27" s="82" t="s">
        <v>140</v>
      </c>
      <c r="D27" s="82" t="s">
        <v>83</v>
      </c>
      <c r="E27" s="82" t="s">
        <v>74</v>
      </c>
      <c r="F27" s="203" t="str">
        <f t="shared" si="0"/>
        <v>EURAB6E22Y_Quote</v>
      </c>
      <c r="G27" s="82" t="s">
        <v>158</v>
      </c>
      <c r="H27" s="204" t="str">
        <f>BasisSwapxM12M!F30</f>
        <v>EUR6E12E22Y_Quote#0002</v>
      </c>
      <c r="I27" s="203" t="str">
        <f t="shared" si="1"/>
        <v>EURAB12EBASIS22Y_Quote</v>
      </c>
      <c r="J27" s="203" t="str">
        <f>_xll.qlCompositeQuote(I27,F27,H27,G27,Permanent,Trigger,ObjectOverwrite)</f>
        <v>EURAB12EBASIS22Y_Quote#0002</v>
      </c>
      <c r="K27" s="210" t="str">
        <f>_xll.ohRangeRetrieveError(J27)</f>
        <v/>
      </c>
      <c r="L27" s="43"/>
      <c r="M27" s="441"/>
    </row>
    <row r="28" spans="1:13" x14ac:dyDescent="0.2">
      <c r="A28" s="98"/>
      <c r="B28" s="190" t="s">
        <v>40</v>
      </c>
      <c r="C28" s="82" t="s">
        <v>140</v>
      </c>
      <c r="D28" s="82" t="s">
        <v>83</v>
      </c>
      <c r="E28" s="82" t="s">
        <v>74</v>
      </c>
      <c r="F28" s="203" t="str">
        <f t="shared" si="0"/>
        <v>EURAB6E23Y_Quote</v>
      </c>
      <c r="G28" s="82" t="s">
        <v>158</v>
      </c>
      <c r="H28" s="204" t="str">
        <f>BasisSwapxM12M!F31</f>
        <v>EUR6E12E23Y_Quote#0002</v>
      </c>
      <c r="I28" s="203" t="str">
        <f t="shared" si="1"/>
        <v>EURAB12EBASIS23Y_Quote</v>
      </c>
      <c r="J28" s="203" t="str">
        <f>_xll.qlCompositeQuote(I28,F28,H28,G28,Permanent,Trigger,ObjectOverwrite)</f>
        <v>EURAB12EBASIS23Y_Quote#0002</v>
      </c>
      <c r="K28" s="210" t="str">
        <f>_xll.ohRangeRetrieveError(J28)</f>
        <v/>
      </c>
      <c r="L28" s="43"/>
      <c r="M28" s="441"/>
    </row>
    <row r="29" spans="1:13" x14ac:dyDescent="0.2">
      <c r="A29" s="98"/>
      <c r="B29" s="190" t="s">
        <v>39</v>
      </c>
      <c r="C29" s="82" t="s">
        <v>140</v>
      </c>
      <c r="D29" s="82" t="s">
        <v>83</v>
      </c>
      <c r="E29" s="82" t="s">
        <v>74</v>
      </c>
      <c r="F29" s="203" t="str">
        <f t="shared" si="0"/>
        <v>EURAB6E24Y_Quote</v>
      </c>
      <c r="G29" s="82" t="s">
        <v>158</v>
      </c>
      <c r="H29" s="204" t="str">
        <f>BasisSwapxM12M!F32</f>
        <v>EUR6E12E24Y_Quote#0002</v>
      </c>
      <c r="I29" s="203" t="str">
        <f t="shared" si="1"/>
        <v>EURAB12EBASIS24Y_Quote</v>
      </c>
      <c r="J29" s="203" t="str">
        <f>_xll.qlCompositeQuote(I29,F29,H29,G29,Permanent,Trigger,ObjectOverwrite)</f>
        <v>EURAB12EBASIS24Y_Quote#0002</v>
      </c>
      <c r="K29" s="210" t="str">
        <f>_xll.ohRangeRetrieveError(J29)</f>
        <v/>
      </c>
      <c r="L29" s="43"/>
      <c r="M29" s="441"/>
    </row>
    <row r="30" spans="1:13" x14ac:dyDescent="0.2">
      <c r="A30" s="98"/>
      <c r="B30" s="190" t="s">
        <v>38</v>
      </c>
      <c r="C30" s="82" t="s">
        <v>140</v>
      </c>
      <c r="D30" s="82" t="s">
        <v>83</v>
      </c>
      <c r="E30" s="82" t="s">
        <v>74</v>
      </c>
      <c r="F30" s="203" t="str">
        <f t="shared" si="0"/>
        <v>EURAB6E25Y_Quote</v>
      </c>
      <c r="G30" s="82" t="s">
        <v>158</v>
      </c>
      <c r="H30" s="204" t="str">
        <f>BasisSwapxM12M!F33</f>
        <v>EUR6E12E25Y_Quote#0002</v>
      </c>
      <c r="I30" s="203" t="str">
        <f t="shared" si="1"/>
        <v>EURAB12EBASIS25Y_Quote</v>
      </c>
      <c r="J30" s="203" t="str">
        <f>_xll.qlCompositeQuote(I30,F30,H30,G30,Permanent,Trigger,ObjectOverwrite)</f>
        <v>EURAB12EBASIS25Y_Quote#0002</v>
      </c>
      <c r="K30" s="210" t="str">
        <f>_xll.ohRangeRetrieveError(J30)</f>
        <v/>
      </c>
      <c r="L30" s="43"/>
      <c r="M30" s="441"/>
    </row>
    <row r="31" spans="1:13" x14ac:dyDescent="0.2">
      <c r="A31" s="98"/>
      <c r="B31" s="190" t="s">
        <v>37</v>
      </c>
      <c r="C31" s="82" t="s">
        <v>140</v>
      </c>
      <c r="D31" s="82" t="s">
        <v>83</v>
      </c>
      <c r="E31" s="82" t="s">
        <v>74</v>
      </c>
      <c r="F31" s="203" t="str">
        <f t="shared" si="0"/>
        <v>EURAB6E26Y_Quote</v>
      </c>
      <c r="G31" s="82" t="s">
        <v>158</v>
      </c>
      <c r="H31" s="204" t="str">
        <f>BasisSwapxM12M!F34</f>
        <v>EUR6E12E26Y_Quote#0002</v>
      </c>
      <c r="I31" s="203" t="str">
        <f t="shared" si="1"/>
        <v>EURAB12EBASIS26Y_Quote</v>
      </c>
      <c r="J31" s="203" t="str">
        <f>_xll.qlCompositeQuote(I31,F31,H31,G31,Permanent,Trigger,ObjectOverwrite)</f>
        <v>EURAB12EBASIS26Y_Quote#0002</v>
      </c>
      <c r="K31" s="210" t="str">
        <f>_xll.ohRangeRetrieveError(J31)</f>
        <v/>
      </c>
      <c r="L31" s="43"/>
      <c r="M31" s="441"/>
    </row>
    <row r="32" spans="1:13" x14ac:dyDescent="0.2">
      <c r="A32" s="98"/>
      <c r="B32" s="190" t="s">
        <v>36</v>
      </c>
      <c r="C32" s="82" t="s">
        <v>140</v>
      </c>
      <c r="D32" s="82" t="s">
        <v>83</v>
      </c>
      <c r="E32" s="82" t="s">
        <v>74</v>
      </c>
      <c r="F32" s="203" t="str">
        <f t="shared" si="0"/>
        <v>EURAB6E27Y_Quote</v>
      </c>
      <c r="G32" s="82" t="s">
        <v>158</v>
      </c>
      <c r="H32" s="204" t="str">
        <f>BasisSwapxM12M!F35</f>
        <v>EUR6E12E27Y_Quote#0002</v>
      </c>
      <c r="I32" s="203" t="str">
        <f t="shared" si="1"/>
        <v>EURAB12EBASIS27Y_Quote</v>
      </c>
      <c r="J32" s="203" t="str">
        <f>_xll.qlCompositeQuote(I32,F32,H32,G32,Permanent,Trigger,ObjectOverwrite)</f>
        <v>EURAB12EBASIS27Y_Quote#0002</v>
      </c>
      <c r="K32" s="210" t="str">
        <f>_xll.ohRangeRetrieveError(J32)</f>
        <v/>
      </c>
      <c r="L32" s="43"/>
      <c r="M32" s="441"/>
    </row>
    <row r="33" spans="1:13" x14ac:dyDescent="0.2">
      <c r="A33" s="98"/>
      <c r="B33" s="190" t="s">
        <v>35</v>
      </c>
      <c r="C33" s="82" t="s">
        <v>140</v>
      </c>
      <c r="D33" s="82" t="s">
        <v>83</v>
      </c>
      <c r="E33" s="82" t="s">
        <v>74</v>
      </c>
      <c r="F33" s="203" t="str">
        <f t="shared" si="0"/>
        <v>EURAB6E28Y_Quote</v>
      </c>
      <c r="G33" s="82" t="s">
        <v>158</v>
      </c>
      <c r="H33" s="204" t="str">
        <f>BasisSwapxM12M!F36</f>
        <v>EUR6E12E28Y_Quote#0002</v>
      </c>
      <c r="I33" s="203" t="str">
        <f t="shared" si="1"/>
        <v>EURAB12EBASIS28Y_Quote</v>
      </c>
      <c r="J33" s="203" t="str">
        <f>_xll.qlCompositeQuote(I33,F33,H33,G33,Permanent,Trigger,ObjectOverwrite)</f>
        <v>EURAB12EBASIS28Y_Quote#0002</v>
      </c>
      <c r="K33" s="210" t="str">
        <f>_xll.ohRangeRetrieveError(J33)</f>
        <v/>
      </c>
      <c r="L33" s="43"/>
      <c r="M33" s="441"/>
    </row>
    <row r="34" spans="1:13" x14ac:dyDescent="0.2">
      <c r="A34" s="98"/>
      <c r="B34" s="190" t="s">
        <v>34</v>
      </c>
      <c r="C34" s="82" t="s">
        <v>140</v>
      </c>
      <c r="D34" s="82" t="s">
        <v>83</v>
      </c>
      <c r="E34" s="82" t="s">
        <v>74</v>
      </c>
      <c r="F34" s="203" t="str">
        <f t="shared" si="0"/>
        <v>EURAB6E29Y_Quote</v>
      </c>
      <c r="G34" s="82" t="s">
        <v>158</v>
      </c>
      <c r="H34" s="204" t="str">
        <f>BasisSwapxM12M!F37</f>
        <v>EUR6E12E29Y_Quote#0002</v>
      </c>
      <c r="I34" s="203" t="str">
        <f t="shared" si="1"/>
        <v>EURAB12EBASIS29Y_Quote</v>
      </c>
      <c r="J34" s="203" t="str">
        <f>_xll.qlCompositeQuote(I34,F34,H34,G34,Permanent,Trigger,ObjectOverwrite)</f>
        <v>EURAB12EBASIS29Y_Quote#0002</v>
      </c>
      <c r="K34" s="210" t="str">
        <f>_xll.ohRangeRetrieveError(J34)</f>
        <v/>
      </c>
      <c r="L34" s="43"/>
      <c r="M34" s="441"/>
    </row>
    <row r="35" spans="1:13" x14ac:dyDescent="0.2">
      <c r="A35" s="98"/>
      <c r="B35" s="190" t="s">
        <v>33</v>
      </c>
      <c r="C35" s="82" t="s">
        <v>140</v>
      </c>
      <c r="D35" s="82" t="s">
        <v>83</v>
      </c>
      <c r="E35" s="82" t="s">
        <v>74</v>
      </c>
      <c r="F35" s="203" t="str">
        <f t="shared" si="0"/>
        <v>EURAB6E30Y_Quote</v>
      </c>
      <c r="G35" s="82" t="s">
        <v>158</v>
      </c>
      <c r="H35" s="204" t="str">
        <f>BasisSwapxM12M!F38</f>
        <v>EUR6E12E30Y_Quote#0002</v>
      </c>
      <c r="I35" s="203" t="str">
        <f t="shared" si="1"/>
        <v>EURAB12EBASIS30Y_Quote</v>
      </c>
      <c r="J35" s="203" t="str">
        <f>_xll.qlCompositeQuote(I35,F35,H35,G35,Permanent,Trigger,ObjectOverwrite)</f>
        <v>EURAB12EBASIS30Y_Quote#0002</v>
      </c>
      <c r="K35" s="210" t="str">
        <f>_xll.ohRangeRetrieveError(J35)</f>
        <v/>
      </c>
      <c r="L35" s="43"/>
      <c r="M35" s="441"/>
    </row>
    <row r="36" spans="1:13" x14ac:dyDescent="0.2">
      <c r="A36" s="98"/>
      <c r="B36" s="190" t="s">
        <v>32</v>
      </c>
      <c r="C36" s="82" t="s">
        <v>140</v>
      </c>
      <c r="D36" s="82" t="s">
        <v>83</v>
      </c>
      <c r="E36" s="82" t="s">
        <v>74</v>
      </c>
      <c r="F36" s="203" t="str">
        <f t="shared" si="0"/>
        <v>EURAB6E35Y_Quote</v>
      </c>
      <c r="G36" s="82" t="s">
        <v>158</v>
      </c>
      <c r="H36" s="204" t="str">
        <f>BasisSwapxM12M!F39</f>
        <v>EUR6E12E35Y_Quote#0002</v>
      </c>
      <c r="I36" s="203" t="str">
        <f t="shared" si="1"/>
        <v>EURAB12EBASIS35Y_Quote</v>
      </c>
      <c r="J36" s="203" t="str">
        <f>_xll.qlCompositeQuote(I36,F36,H36,G36,Permanent,Trigger,ObjectOverwrite)</f>
        <v>EURAB12EBASIS35Y_Quote#0002</v>
      </c>
      <c r="K36" s="210" t="str">
        <f>_xll.ohRangeRetrieveError(J36)</f>
        <v/>
      </c>
      <c r="L36" s="43"/>
      <c r="M36" s="441"/>
    </row>
    <row r="37" spans="1:13" x14ac:dyDescent="0.2">
      <c r="A37" s="98"/>
      <c r="B37" s="190" t="s">
        <v>31</v>
      </c>
      <c r="C37" s="82" t="s">
        <v>140</v>
      </c>
      <c r="D37" s="82" t="s">
        <v>83</v>
      </c>
      <c r="E37" s="82" t="s">
        <v>74</v>
      </c>
      <c r="F37" s="203" t="str">
        <f t="shared" si="0"/>
        <v>EURAB6E40Y_Quote</v>
      </c>
      <c r="G37" s="82" t="s">
        <v>158</v>
      </c>
      <c r="H37" s="204" t="str">
        <f>BasisSwapxM12M!F40</f>
        <v>EUR6E12E40Y_Quote#0002</v>
      </c>
      <c r="I37" s="203" t="str">
        <f t="shared" si="1"/>
        <v>EURAB12EBASIS40Y_Quote</v>
      </c>
      <c r="J37" s="203" t="str">
        <f>_xll.qlCompositeQuote(I37,F37,H37,G37,Permanent,Trigger,ObjectOverwrite)</f>
        <v>EURAB12EBASIS40Y_Quote#0002</v>
      </c>
      <c r="K37" s="210" t="str">
        <f>_xll.ohRangeRetrieveError(J37)</f>
        <v/>
      </c>
      <c r="L37" s="43"/>
    </row>
    <row r="38" spans="1:13" x14ac:dyDescent="0.2">
      <c r="A38" s="98"/>
      <c r="B38" s="190" t="s">
        <v>30</v>
      </c>
      <c r="C38" s="82" t="s">
        <v>140</v>
      </c>
      <c r="D38" s="82" t="s">
        <v>83</v>
      </c>
      <c r="E38" s="82" t="s">
        <v>74</v>
      </c>
      <c r="F38" s="203" t="str">
        <f t="shared" si="0"/>
        <v>EURAB6E50Y_Quote</v>
      </c>
      <c r="G38" s="82" t="s">
        <v>158</v>
      </c>
      <c r="H38" s="204" t="str">
        <f>BasisSwapxM12M!F41</f>
        <v>EUR6E12E50Y_Quote#0002</v>
      </c>
      <c r="I38" s="203" t="str">
        <f t="shared" si="1"/>
        <v>EURAB12EBASIS50Y_Quote</v>
      </c>
      <c r="J38" s="203" t="str">
        <f>_xll.qlCompositeQuote(I38,F38,H38,G38,Permanent,Trigger,ObjectOverwrite)</f>
        <v>EURAB12EBASIS50Y_Quote#0002</v>
      </c>
      <c r="K38" s="210" t="str">
        <f>_xll.ohRangeRetrieveError(J38)</f>
        <v/>
      </c>
      <c r="L38" s="43"/>
    </row>
    <row r="39" spans="1:13" x14ac:dyDescent="0.2">
      <c r="A39" s="98"/>
      <c r="B39" s="190" t="s">
        <v>29</v>
      </c>
      <c r="C39" s="82" t="s">
        <v>140</v>
      </c>
      <c r="D39" s="82" t="s">
        <v>83</v>
      </c>
      <c r="E39" s="82" t="s">
        <v>74</v>
      </c>
      <c r="F39" s="203" t="str">
        <f t="shared" si="0"/>
        <v>EURAB6E60Y_Quote</v>
      </c>
      <c r="G39" s="82" t="s">
        <v>158</v>
      </c>
      <c r="H39" s="204" t="str">
        <f>BasisSwapxM12M!F42</f>
        <v>EUR6E12E60Y_Quote#0002</v>
      </c>
      <c r="I39" s="203" t="str">
        <f t="shared" si="1"/>
        <v>EURAB12EBASIS60Y_Quote</v>
      </c>
      <c r="J39" s="203" t="str">
        <f>_xll.qlCompositeQuote(I39,F39,H39,G39,Permanent,Trigger,ObjectOverwrite)</f>
        <v>EURAB12EBASIS60Y_Quote#0002</v>
      </c>
      <c r="K39" s="210"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116</vt:i4>
      </vt:variant>
    </vt:vector>
  </HeadingPairs>
  <TitlesOfParts>
    <vt:vector size="137" baseType="lpstr">
      <vt:lpstr>General Settings</vt:lpstr>
      <vt:lpstr>Euribor</vt:lpstr>
      <vt:lpstr>BasisSwap1MxM</vt:lpstr>
      <vt:lpstr>BasisSwap3M6M</vt:lpstr>
      <vt:lpstr>BasisSwapxM12M</vt:lpstr>
      <vt:lpstr>Deposits</vt:lpstr>
      <vt:lpstr>FRA</vt:lpstr>
      <vt:lpstr>Futures1M</vt:lpstr>
      <vt:lpstr>Futures3M</vt:lpstr>
      <vt:lpstr>ImmFra6M </vt:lpstr>
      <vt:lpstr>FuturesHWConvAdj</vt:lpstr>
      <vt:lpstr>OIS</vt:lpstr>
      <vt:lpstr>Swaps1M</vt:lpstr>
      <vt:lpstr>SwapsIMMDated</vt:lpstr>
      <vt:lpstr>Swap3M</vt:lpstr>
      <vt:lpstr>Swap6M</vt:lpstr>
      <vt:lpstr>ON</vt:lpstr>
      <vt:lpstr>1M (3)</vt:lpstr>
      <vt:lpstr>3M (4)</vt:lpstr>
      <vt:lpstr>6M (3)</vt:lpstr>
      <vt:lpstr>1Y (3)</vt:lpstr>
      <vt:lpstr>BasisSwap1MxM!Contributor</vt:lpstr>
      <vt:lpstr>BasisSwap3M6M!Contributor</vt:lpstr>
      <vt:lpstr>BasisSwapxM12M!Contributor</vt:lpstr>
      <vt:lpstr>Deposits!Contributor</vt:lpstr>
      <vt:lpstr>FRA!Contributor</vt:lpstr>
      <vt:lpstr>FuturesHWConvAdj!Contributor</vt:lpstr>
      <vt:lpstr>'ImmFra6M '!Contributor</vt:lpstr>
      <vt:lpstr>OIS!Contributor</vt:lpstr>
      <vt:lpstr>Swap3M!Contributor</vt:lpstr>
      <vt:lpstr>Swap6M!Contributor</vt:lpstr>
      <vt:lpstr>Swaps1M!Contributor</vt:lpstr>
      <vt:lpstr>SwapsIMMDated!Contributor</vt:lpstr>
      <vt:lpstr>Contributors</vt:lpstr>
      <vt:lpstr>Deposits!ContributorTable</vt:lpstr>
      <vt:lpstr>ContributorTable</vt:lpstr>
      <vt:lpstr>BasisSwap1MxM!Conventions</vt:lpstr>
      <vt:lpstr>BasisSwap3M6M!Conventions</vt:lpstr>
      <vt:lpstr>BasisSwapxM12M!Conventions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BasisSwapxM12M!Instruments</vt:lpstr>
      <vt:lpstr>FRA!Instruments</vt:lpstr>
      <vt:lpstr>OIS!Instruments</vt:lpstr>
      <vt:lpstr>Swap3M!Instruments</vt:lpstr>
      <vt:lpstr>Swap6M!Instruments</vt:lpstr>
      <vt:lpstr>Swaps1M!Instruments</vt:lpstr>
      <vt:lpstr>SwapsIMMDated!Instruments</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BasisSwapxM12M!Quote</vt:lpstr>
      <vt:lpstr>Deposits!Quote</vt:lpstr>
      <vt:lpstr>FRA!Quote</vt:lpstr>
      <vt:lpstr>Futures1M!Quote</vt:lpstr>
      <vt:lpstr>Futures3M!Quote</vt:lpstr>
      <vt:lpstr>FuturesHWConvAdj!Quote</vt:lpstr>
      <vt:lpstr>'ImmFra6M '!Quote</vt:lpstr>
      <vt:lpstr>OIS!Quote</vt:lpstr>
      <vt:lpstr>Swap3M!Quote</vt:lpstr>
      <vt:lpstr>Swap6M!Quote</vt:lpstr>
      <vt:lpstr>Swaps1M!Quote</vt:lpstr>
      <vt:lpstr>SwapsIMMDated!Quote</vt:lpstr>
      <vt:lpstr>OIS!Quote2</vt:lpstr>
      <vt:lpstr>BasisSwap1MxM!QuoteLive</vt:lpstr>
      <vt:lpstr>BasisSwap3M6M!QuoteLive</vt:lpstr>
      <vt:lpstr>BasisSwapxM12M!QuoteLive</vt:lpstr>
      <vt:lpstr>Deposits!QuoteLive</vt:lpstr>
      <vt:lpstr>FRA!QuoteLive</vt:lpstr>
      <vt:lpstr>Futures1M!QuoteLive</vt:lpstr>
      <vt:lpstr>Futures3M!QuoteLive</vt:lpstr>
      <vt:lpstr>FuturesHWConvAdj!QuoteLive</vt:lpstr>
      <vt:lpstr>'ImmFra6M '!QuoteLive</vt:lpstr>
      <vt:lpstr>OIS!QuoteLive</vt:lpstr>
      <vt:lpstr>Swap3M!QuoteLive</vt:lpstr>
      <vt:lpstr>Swap6M!QuoteLive</vt:lpstr>
      <vt:lpstr>Swaps1M!QuoteLive</vt:lpstr>
      <vt:lpstr>SwapsIMMDated!QuoteLive</vt:lpstr>
      <vt:lpstr>OIS!QuoteLive2</vt:lpstr>
      <vt:lpstr>BasisSwap1MxM!QuoteStatic</vt:lpstr>
      <vt:lpstr>BasisSwap3M6M!QuoteStatic</vt:lpstr>
      <vt:lpstr>BasisSwapxM12M!QuoteStatic</vt:lpstr>
      <vt:lpstr>Deposits!QuoteStatic</vt:lpstr>
      <vt:lpstr>FRA!QuoteStatic</vt:lpstr>
      <vt:lpstr>Futures1M!QuoteStatic</vt:lpstr>
      <vt:lpstr>Futures3M!QuoteStatic</vt:lpstr>
      <vt:lpstr>FuturesHWConvAdj!QuoteStatic</vt:lpstr>
      <vt:lpstr>'ImmFra6M '!QuoteStatic</vt:lpstr>
      <vt:lpstr>OIS!QuoteStatic</vt:lpstr>
      <vt:lpstr>Swap3M!QuoteStatic</vt:lpstr>
      <vt:lpstr>Swap6M!QuoteStatic</vt:lpstr>
      <vt:lpstr>Swaps1M!QuoteStatic</vt:lpstr>
      <vt:lpstr>SwapsIMMDated!QuoteStatic</vt:lpstr>
      <vt:lpstr>OIS!QuoteStatic2</vt:lpstr>
      <vt:lpstr>QuoteSuffix</vt:lpstr>
      <vt:lpstr>RateTickValue</vt:lpstr>
      <vt:lpstr>ReutersRtMode</vt:lpstr>
      <vt:lpstr>SerializationPath</vt:lpstr>
      <vt:lpstr>Serialize</vt:lpstr>
      <vt:lpstr>Swap3M4Y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2013-12-09T23:24:41Z</dcterms:created>
  <dcterms:modified xsi:type="dcterms:W3CDTF">2014-04-04T14:12:41Z</dcterms:modified>
</cp:coreProperties>
</file>