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RateHelpers!$J$2:$J$166</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RateHelpers!$E$2:$E$166</definedName>
    <definedName name="RateHelpersIncluded">RateHelpers!$H$2:$H$166</definedName>
    <definedName name="RateHelpersPriority">RateHelpers!$I$2:$I$166</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6" i="7"/>
  <c r="E11" i="7"/>
  <c r="E10" i="7"/>
  <c r="G3" i="9"/>
  <c r="E7" i="7"/>
  <c r="E5" i="7"/>
  <c r="E9" i="7"/>
  <c r="E4" i="7"/>
  <c r="E8" i="7"/>
  <c r="E3" i="7"/>
  <c r="F3" i="7"/>
  <c r="F9" i="7"/>
  <c r="F4" i="7"/>
  <c r="F11" i="7"/>
  <c r="F6" i="7"/>
  <c r="H3" i="9"/>
  <c r="F8" i="7"/>
  <c r="F10" i="7"/>
  <c r="H4" i="9"/>
  <c r="F7" i="7"/>
  <c r="F5" i="7"/>
  <c r="H2" i="9"/>
  <c r="F2" i="7"/>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I72" i="11"/>
  <c r="I38" i="11"/>
  <c r="I4" i="9"/>
  <c r="I30" i="11"/>
  <c r="I50" i="11"/>
  <c r="I75" i="11"/>
  <c r="I80" i="11"/>
  <c r="I49" i="11"/>
  <c r="I84" i="11"/>
  <c r="I116" i="11"/>
  <c r="G10" i="7"/>
  <c r="I12" i="11"/>
  <c r="I103" i="11"/>
  <c r="I96" i="11"/>
  <c r="G7" i="7"/>
  <c r="I20" i="11"/>
  <c r="I13" i="11"/>
  <c r="G5" i="7"/>
  <c r="I35" i="11"/>
  <c r="I79" i="11"/>
  <c r="I101" i="11"/>
  <c r="J101" i="11" s="1"/>
  <c r="G4" i="7"/>
  <c r="I9" i="11"/>
  <c r="I66" i="11"/>
  <c r="I39" i="11"/>
  <c r="I120" i="11"/>
  <c r="I4" i="11"/>
  <c r="I81" i="11"/>
  <c r="J50" i="11"/>
  <c r="I122" i="11"/>
  <c r="I18" i="11"/>
  <c r="I36" i="11"/>
  <c r="I62" i="11"/>
  <c r="I70" i="11"/>
  <c r="I61" i="11"/>
  <c r="I97" i="11"/>
  <c r="I69" i="11"/>
  <c r="I102" i="11"/>
  <c r="I17" i="11"/>
  <c r="L4" i="13"/>
  <c r="I64" i="11"/>
  <c r="I67" i="11"/>
  <c r="I45" i="11"/>
  <c r="I82" i="11"/>
  <c r="I5" i="11"/>
  <c r="I115" i="11"/>
  <c r="I3" i="9"/>
  <c r="I25" i="11"/>
  <c r="I121" i="11"/>
  <c r="I59" i="11"/>
  <c r="I48" i="11"/>
  <c r="I42" i="11"/>
  <c r="I113" i="11"/>
  <c r="I41" i="11"/>
  <c r="I57" i="11"/>
  <c r="J41" i="11"/>
  <c r="I26" i="11"/>
  <c r="L13" i="13"/>
  <c r="I60" i="11"/>
  <c r="I51" i="11"/>
  <c r="I29" i="11"/>
  <c r="I11" i="11"/>
  <c r="I21" i="11"/>
  <c r="I107" i="11"/>
  <c r="I111" i="11"/>
  <c r="L23" i="13"/>
  <c r="L20" i="13"/>
  <c r="B1" i="6"/>
  <c r="I76" i="11"/>
  <c r="G11" i="7"/>
  <c r="L15" i="13"/>
  <c r="L33" i="13"/>
  <c r="I74" i="11"/>
  <c r="G3" i="7"/>
  <c r="L24" i="13"/>
  <c r="I98" i="11"/>
  <c r="I85" i="11"/>
  <c r="L8" i="13"/>
  <c r="I15" i="11"/>
  <c r="I114" i="11"/>
  <c r="I22" i="11"/>
  <c r="I88" i="11"/>
  <c r="I92" i="11"/>
  <c r="L16" i="13"/>
  <c r="I104" i="11"/>
  <c r="I118" i="11"/>
  <c r="I54" i="11"/>
  <c r="I99" i="11"/>
  <c r="I106" i="11"/>
  <c r="I43" i="11"/>
  <c r="I8" i="11"/>
  <c r="L41" i="13"/>
  <c r="I34" i="11"/>
  <c r="I63" i="11"/>
  <c r="I77" i="11"/>
  <c r="L42" i="13"/>
  <c r="I68" i="11"/>
  <c r="I105" i="11"/>
  <c r="I16" i="11"/>
  <c r="L40" i="13"/>
  <c r="I32" i="11"/>
  <c r="I37" i="11"/>
  <c r="I6" i="11"/>
  <c r="I71" i="11"/>
  <c r="J80" i="11"/>
  <c r="I46" i="11"/>
  <c r="G8" i="7"/>
  <c r="L6" i="13"/>
  <c r="G6" i="7"/>
  <c r="I52" i="11"/>
  <c r="I119" i="11"/>
  <c r="I10" i="11"/>
  <c r="I91" i="11"/>
  <c r="L26" i="13"/>
  <c r="I55" i="11"/>
  <c r="I100" i="11"/>
  <c r="L7" i="13"/>
  <c r="I23" i="11"/>
  <c r="J23" i="11" s="1"/>
  <c r="I73" i="11"/>
  <c r="I83" i="11"/>
  <c r="I90" i="11"/>
  <c r="I78" i="11"/>
  <c r="I7" i="11"/>
  <c r="I58" i="11"/>
  <c r="I53" i="11"/>
  <c r="I117" i="11"/>
  <c r="L35" i="13"/>
  <c r="I3" i="11"/>
  <c r="L19" i="13"/>
  <c r="L18" i="13"/>
  <c r="L22" i="13"/>
  <c r="I14" i="11"/>
  <c r="I109" i="11"/>
  <c r="I87" i="11"/>
  <c r="I110" i="11"/>
  <c r="I65" i="11"/>
  <c r="I112" i="11"/>
  <c r="I27" i="11"/>
  <c r="L10" i="13"/>
  <c r="I31" i="11"/>
  <c r="I40" i="11"/>
  <c r="I108" i="11"/>
  <c r="I95" i="11"/>
  <c r="J62" i="11"/>
  <c r="L25" i="13"/>
  <c r="I44" i="11"/>
  <c r="I56" i="11"/>
  <c r="I28" i="11"/>
  <c r="I94" i="11"/>
  <c r="I24" i="11"/>
  <c r="I47" i="11"/>
  <c r="I86" i="11"/>
  <c r="J65" i="11"/>
  <c r="I33" i="11"/>
  <c r="L28" i="13"/>
  <c r="I89" i="11"/>
  <c r="J89" i="11" s="1"/>
  <c r="I19" i="11"/>
  <c r="G9" i="7"/>
  <c r="I93" i="11"/>
  <c r="J49" i="11"/>
  <c r="J75" i="11"/>
  <c r="J28" i="11"/>
  <c r="J22" i="11"/>
  <c r="J116" i="11"/>
  <c r="J108" i="11"/>
  <c r="J121" i="11"/>
  <c r="J94" i="11"/>
  <c r="J76" i="11"/>
  <c r="J30" i="11"/>
  <c r="J43" i="11"/>
  <c r="J51" i="11"/>
  <c r="J118" i="11"/>
  <c r="J105" i="11"/>
  <c r="J119" i="11"/>
  <c r="I2" i="9"/>
  <c r="I2" i="11"/>
  <c r="J58" i="11"/>
  <c r="G2" i="7"/>
  <c r="J70" i="11"/>
  <c r="J61" i="11"/>
  <c r="J122" i="11"/>
  <c r="J33" i="11"/>
  <c r="J90" i="11"/>
  <c r="L27" i="13"/>
  <c r="L14" i="13"/>
  <c r="L37" i="13"/>
  <c r="L17" i="13"/>
  <c r="L29" i="13"/>
  <c r="L34" i="13"/>
  <c r="L9" i="13"/>
  <c r="L11" i="13"/>
  <c r="L12" i="13"/>
  <c r="L36" i="13"/>
  <c r="L38" i="13"/>
  <c r="L30" i="13"/>
  <c r="L32" i="13"/>
  <c r="L31" i="13"/>
  <c r="L39" i="13"/>
  <c r="L21" i="13"/>
  <c r="L3" i="13" s="1"/>
  <c r="D9" i="6" l="1"/>
  <c r="E2" i="4" s="1"/>
  <c r="D16" i="6"/>
  <c r="J5" i="11"/>
  <c r="M28" i="13"/>
  <c r="M6" i="13"/>
  <c r="M24" i="13"/>
  <c r="J74" i="11"/>
  <c r="M15" i="13"/>
  <c r="M20" i="13"/>
  <c r="M40" i="13"/>
  <c r="M14" i="13"/>
  <c r="J47" i="11"/>
  <c r="J10" i="11"/>
  <c r="J59" i="11"/>
  <c r="J83" i="11"/>
  <c r="M42" i="13"/>
  <c r="M26" i="13"/>
  <c r="J17" i="11"/>
  <c r="J104" i="11"/>
  <c r="M27" i="13"/>
  <c r="M10" i="13"/>
  <c r="M29" i="13"/>
  <c r="M37" i="13"/>
  <c r="M8" i="13"/>
  <c r="J3" i="11"/>
  <c r="J92" i="11"/>
  <c r="M21" i="13"/>
  <c r="M7" i="13"/>
  <c r="M39" i="13"/>
  <c r="J38" i="11"/>
  <c r="J6" i="11"/>
  <c r="M33" i="13"/>
  <c r="L2" i="4"/>
  <c r="M35" i="13"/>
  <c r="J71" i="11"/>
  <c r="M11" i="13"/>
  <c r="M12" i="13"/>
  <c r="M4" i="13"/>
  <c r="M9" i="13"/>
  <c r="J9" i="11"/>
  <c r="J14" i="11"/>
  <c r="J68" i="11"/>
  <c r="J7" i="11"/>
  <c r="J95" i="11"/>
  <c r="M19" i="13"/>
  <c r="J4" i="11"/>
  <c r="M41" i="13"/>
  <c r="M30" i="13"/>
  <c r="M17" i="13"/>
  <c r="M38" i="13"/>
  <c r="M34" i="13"/>
  <c r="M18" i="13"/>
  <c r="M22" i="13"/>
  <c r="M25" i="13"/>
  <c r="M13" i="13"/>
  <c r="M32" i="13"/>
  <c r="M23" i="13"/>
  <c r="J77" i="11"/>
  <c r="M16" i="13"/>
  <c r="J29" i="11"/>
  <c r="J53" i="11"/>
  <c r="J20" i="11"/>
  <c r="J44" i="11"/>
  <c r="J11" i="11"/>
  <c r="J98" i="11"/>
  <c r="K2" i="4"/>
  <c r="M31" i="13"/>
  <c r="J56" i="11"/>
  <c r="F2" i="4"/>
  <c r="J12" i="11"/>
  <c r="J26" i="11"/>
  <c r="J13" i="11"/>
  <c r="J86" i="11"/>
  <c r="J35" i="11"/>
  <c r="J8" i="11"/>
  <c r="M36" i="13"/>
  <c r="J32" i="11"/>
  <c r="J115" i="11"/>
  <c r="J111" i="11"/>
  <c r="J64" i="11"/>
  <c r="J82" i="11"/>
  <c r="J45" i="11"/>
  <c r="J99" i="11"/>
  <c r="J120" i="11"/>
  <c r="J25" i="11"/>
  <c r="J46" i="11"/>
  <c r="J113" i="11"/>
  <c r="J85" i="11"/>
  <c r="J97" i="11"/>
  <c r="J54" i="11"/>
  <c r="J102" i="11"/>
  <c r="J18" i="11"/>
  <c r="J110" i="11"/>
  <c r="J42" i="11"/>
  <c r="J60" i="11"/>
  <c r="J87" i="11"/>
  <c r="J48" i="11"/>
  <c r="J107" i="11"/>
  <c r="J31" i="11"/>
  <c r="J117" i="11"/>
  <c r="J63" i="11"/>
  <c r="J78" i="11"/>
  <c r="J106" i="11"/>
  <c r="J100" i="11"/>
  <c r="J67" i="11"/>
  <c r="M3" i="13"/>
  <c r="J36" i="11"/>
  <c r="J57" i="11"/>
  <c r="J52" i="11"/>
  <c r="J37" i="11"/>
  <c r="J88" i="11"/>
  <c r="J27" i="11"/>
  <c r="J73" i="11"/>
  <c r="J69" i="11"/>
  <c r="J103" i="11"/>
  <c r="J40" i="11"/>
  <c r="J114" i="11"/>
  <c r="J79" i="11"/>
  <c r="J34" i="11"/>
  <c r="J72" i="11"/>
  <c r="J91" i="11"/>
  <c r="J16" i="11"/>
  <c r="J84" i="11"/>
  <c r="J55" i="11"/>
  <c r="J2" i="11"/>
  <c r="J21" i="11"/>
  <c r="J93" i="11"/>
  <c r="J24" i="11"/>
  <c r="J109" i="11"/>
  <c r="J19" i="11"/>
  <c r="J66" i="11"/>
  <c r="J39" i="11"/>
  <c r="J96" i="11"/>
  <c r="J81" i="11"/>
  <c r="J15" i="11"/>
  <c r="J112" i="11"/>
  <c r="E3" i="4" l="1"/>
  <c r="L3" i="4"/>
  <c r="F3" i="4"/>
  <c r="K3" i="4"/>
  <c r="E4" i="4" l="1"/>
  <c r="K4" i="4"/>
  <c r="F4" i="4"/>
  <c r="L4" i="4"/>
  <c r="E5" i="4" l="1"/>
  <c r="K5" i="4"/>
  <c r="F5" i="4"/>
  <c r="L5" i="4"/>
  <c r="E6" i="4" l="1"/>
  <c r="K6" i="4"/>
  <c r="F6" i="4"/>
  <c r="L6" i="4"/>
  <c r="E7" i="4" l="1"/>
  <c r="F7" i="4"/>
  <c r="L7" i="4"/>
  <c r="K7" i="4"/>
  <c r="E8" i="4" l="1"/>
  <c r="L8" i="4"/>
  <c r="K8" i="4"/>
  <c r="F8" i="4"/>
  <c r="E9" i="4" l="1"/>
  <c r="L9" i="4"/>
  <c r="F9" i="4"/>
  <c r="K9" i="4"/>
  <c r="E10" i="4" l="1"/>
  <c r="F10" i="4"/>
  <c r="L10" i="4"/>
  <c r="K10" i="4"/>
  <c r="E11" i="4" l="1"/>
  <c r="L11" i="4"/>
  <c r="K11" i="4"/>
  <c r="F11" i="4"/>
  <c r="E12" i="4" l="1"/>
  <c r="F12" i="4"/>
  <c r="L12" i="4"/>
  <c r="K12" i="4"/>
  <c r="C13" i="4" l="1"/>
  <c r="E13" i="4" s="1"/>
  <c r="F13" i="4"/>
  <c r="L13" i="4"/>
  <c r="K13" i="4"/>
  <c r="C14" i="4" l="1"/>
  <c r="E14" i="4" s="1"/>
  <c r="O14" i="4"/>
  <c r="K14" i="4"/>
  <c r="L14" i="4"/>
  <c r="F14" i="4"/>
  <c r="D15" i="4" l="1"/>
  <c r="E15" i="4" s="1"/>
  <c r="F15" i="4"/>
  <c r="K15" i="4"/>
  <c r="L15" i="4"/>
  <c r="D16" i="4" l="1"/>
  <c r="E16" i="4" s="1"/>
  <c r="K16" i="4"/>
  <c r="L16" i="4"/>
  <c r="F16" i="4"/>
  <c r="D17" i="4" l="1"/>
  <c r="E17" i="4" s="1"/>
  <c r="F17" i="4"/>
  <c r="K17" i="4"/>
  <c r="L17" i="4"/>
  <c r="D18" i="4" l="1"/>
  <c r="E18" i="4" s="1"/>
  <c r="F18" i="4"/>
  <c r="K18" i="4"/>
  <c r="L18" i="4"/>
  <c r="D19" i="4" l="1"/>
  <c r="E19" i="4" s="1"/>
  <c r="F19" i="4"/>
  <c r="K19" i="4"/>
  <c r="L19" i="4"/>
  <c r="D20" i="4" l="1"/>
  <c r="E20" i="4" s="1"/>
  <c r="F20" i="4"/>
  <c r="K20" i="4"/>
  <c r="L20" i="4"/>
  <c r="D21" i="4" l="1"/>
  <c r="E21" i="4" s="1"/>
  <c r="F21" i="4"/>
  <c r="L21" i="4"/>
  <c r="K21" i="4"/>
  <c r="D22" i="4" l="1"/>
  <c r="E22" i="4" s="1"/>
  <c r="F22" i="4"/>
  <c r="K22" i="4"/>
  <c r="L22" i="4"/>
  <c r="D23" i="4" l="1"/>
  <c r="E23" i="4" s="1"/>
  <c r="K23" i="4"/>
  <c r="L23" i="4"/>
  <c r="F23" i="4"/>
  <c r="D24" i="4" l="1"/>
  <c r="E24" i="4" s="1"/>
  <c r="K24" i="4"/>
  <c r="L24" i="4"/>
  <c r="F24" i="4"/>
  <c r="D25" i="4" l="1"/>
  <c r="E25" i="4" s="1"/>
  <c r="K25" i="4"/>
  <c r="F25" i="4"/>
  <c r="L25" i="4"/>
  <c r="D26" i="4" l="1"/>
  <c r="E26" i="4" s="1"/>
  <c r="L26" i="4"/>
  <c r="F26" i="4"/>
  <c r="K26" i="4"/>
  <c r="D27" i="4" l="1"/>
  <c r="E27" i="4" s="1"/>
  <c r="D28" i="4"/>
  <c r="E28" i="4" s="1"/>
  <c r="D29" i="4"/>
  <c r="E29" i="4" s="1"/>
  <c r="D30" i="4"/>
  <c r="E30" i="4" s="1"/>
  <c r="D31" i="4"/>
  <c r="E31" i="4" s="1"/>
  <c r="D32" i="4"/>
  <c r="E32" i="4" s="1"/>
  <c r="C33" i="4"/>
  <c r="C34" i="4"/>
  <c r="C35" i="4"/>
  <c r="C36" i="4"/>
  <c r="C37" i="4"/>
  <c r="C38" i="4"/>
  <c r="C39" i="4"/>
  <c r="C40" i="4"/>
  <c r="C41" i="4"/>
  <c r="C42" i="4"/>
  <c r="F31" i="4"/>
  <c r="L30" i="4"/>
  <c r="F27" i="4"/>
  <c r="L28" i="4"/>
  <c r="K30" i="4"/>
  <c r="F28" i="4"/>
  <c r="K29" i="4"/>
  <c r="F32" i="4"/>
  <c r="L31" i="4"/>
  <c r="L27" i="4"/>
  <c r="K32" i="4"/>
  <c r="K28" i="4"/>
  <c r="D33" i="4" a="1"/>
  <c r="K31" i="4"/>
  <c r="L32" i="4"/>
  <c r="L29" i="4"/>
  <c r="F30" i="4"/>
  <c r="K27" i="4"/>
  <c r="F29" i="4"/>
  <c r="D34" i="4" l="1"/>
  <c r="E34" i="4" s="1"/>
  <c r="D38" i="4"/>
  <c r="E38" i="4" s="1"/>
  <c r="D42" i="4"/>
  <c r="E42" i="4" s="1"/>
  <c r="D41" i="4"/>
  <c r="E41" i="4" s="1"/>
  <c r="D40" i="4"/>
  <c r="E40" i="4" s="1"/>
  <c r="D37" i="4"/>
  <c r="E37" i="4" s="1"/>
  <c r="D33" i="4"/>
  <c r="E33" i="4" s="1"/>
  <c r="D35" i="4"/>
  <c r="E35" i="4" s="1"/>
  <c r="D39" i="4"/>
  <c r="E39" i="4" s="1"/>
  <c r="D36" i="4"/>
  <c r="E36" i="4" s="1"/>
  <c r="C43" i="4"/>
  <c r="D43" i="4"/>
  <c r="C44" i="4"/>
  <c r="D44" i="4"/>
  <c r="F37" i="4"/>
  <c r="K37" i="4"/>
  <c r="F40" i="4"/>
  <c r="L39" i="4"/>
  <c r="G39" i="4"/>
  <c r="K38" i="4"/>
  <c r="L35" i="4"/>
  <c r="K33" i="4"/>
  <c r="G35" i="4"/>
  <c r="K36" i="4"/>
  <c r="L33" i="4"/>
  <c r="K35" i="4"/>
  <c r="F38" i="4"/>
  <c r="F39" i="4"/>
  <c r="G40" i="4"/>
  <c r="F41" i="4"/>
  <c r="F33" i="4"/>
  <c r="L37" i="4"/>
  <c r="K41" i="4"/>
  <c r="L41" i="4"/>
  <c r="L38" i="4"/>
  <c r="G38" i="4"/>
  <c r="F42" i="4"/>
  <c r="G42" i="4"/>
  <c r="G33" i="4"/>
  <c r="K42" i="4"/>
  <c r="F34" i="4"/>
  <c r="G37" i="4"/>
  <c r="F36" i="4"/>
  <c r="K39" i="4"/>
  <c r="K34" i="4"/>
  <c r="L40" i="4"/>
  <c r="L34" i="4"/>
  <c r="L36" i="4"/>
  <c r="G34" i="4"/>
  <c r="L42" i="4"/>
  <c r="G41" i="4"/>
  <c r="G36" i="4"/>
  <c r="F35" i="4"/>
  <c r="K40" i="4"/>
  <c r="E43" i="4" l="1"/>
  <c r="E44" i="4"/>
  <c r="C45" i="4"/>
  <c r="D45" i="4"/>
  <c r="C46" i="4"/>
  <c r="D46" i="4"/>
  <c r="C47" i="4"/>
  <c r="D47" i="4"/>
  <c r="C48" i="4"/>
  <c r="D48" i="4"/>
  <c r="C49" i="4"/>
  <c r="D49" i="4"/>
  <c r="C50" i="4"/>
  <c r="D50" i="4"/>
  <c r="C51" i="4"/>
  <c r="D51" i="4"/>
  <c r="C52" i="4"/>
  <c r="D52" i="4"/>
  <c r="C53" i="4"/>
  <c r="D53" i="4"/>
  <c r="C54" i="4"/>
  <c r="D54" i="4"/>
  <c r="C55" i="4"/>
  <c r="D55" i="4"/>
  <c r="C56" i="4"/>
  <c r="D56" i="4"/>
  <c r="L44" i="4"/>
  <c r="G43" i="4"/>
  <c r="L43" i="4"/>
  <c r="F43" i="4"/>
  <c r="K43" i="4"/>
  <c r="F44" i="4"/>
  <c r="G44" i="4"/>
  <c r="K44" i="4"/>
  <c r="E52" i="4" l="1"/>
  <c r="E48" i="4"/>
  <c r="E55" i="4"/>
  <c r="E47" i="4"/>
  <c r="E45" i="4"/>
  <c r="E51" i="4"/>
  <c r="E54" i="4"/>
  <c r="E50" i="4"/>
  <c r="E46" i="4"/>
  <c r="E53" i="4"/>
  <c r="E49" i="4"/>
  <c r="E56" i="4"/>
  <c r="C57" i="4"/>
  <c r="D57" i="4"/>
  <c r="C58" i="4"/>
  <c r="D58" i="4"/>
  <c r="C59" i="4"/>
  <c r="D59" i="4"/>
  <c r="K52" i="4"/>
  <c r="K51" i="4"/>
  <c r="L46" i="4"/>
  <c r="L53" i="4"/>
  <c r="G54" i="4"/>
  <c r="K45" i="4"/>
  <c r="K53" i="4"/>
  <c r="F51" i="4"/>
  <c r="K48" i="4"/>
  <c r="G45" i="4"/>
  <c r="K49" i="4"/>
  <c r="K47" i="4"/>
  <c r="K55" i="4"/>
  <c r="L51" i="4"/>
  <c r="L55" i="4"/>
  <c r="G51" i="4"/>
  <c r="L45" i="4"/>
  <c r="K54" i="4"/>
  <c r="G47" i="4"/>
  <c r="G56" i="4"/>
  <c r="K50" i="4"/>
  <c r="G46" i="4"/>
  <c r="F50" i="4"/>
  <c r="L52" i="4"/>
  <c r="G49" i="4"/>
  <c r="L56" i="4"/>
  <c r="F55" i="4"/>
  <c r="L49" i="4"/>
  <c r="K46" i="4"/>
  <c r="F49" i="4"/>
  <c r="K56" i="4"/>
  <c r="F56" i="4"/>
  <c r="F45" i="4"/>
  <c r="G52" i="4"/>
  <c r="L54" i="4"/>
  <c r="F52" i="4"/>
  <c r="G53" i="4"/>
  <c r="F47" i="4"/>
  <c r="L50" i="4"/>
  <c r="L48" i="4"/>
  <c r="F54" i="4"/>
  <c r="G55" i="4"/>
  <c r="L47" i="4"/>
  <c r="G50" i="4"/>
  <c r="F46" i="4"/>
  <c r="F53" i="4"/>
  <c r="F48" i="4"/>
  <c r="G48" i="4"/>
  <c r="E58" i="4" l="1"/>
  <c r="E57" i="4"/>
  <c r="E59" i="4"/>
  <c r="C60" i="4"/>
  <c r="D60" i="4"/>
  <c r="C61" i="4"/>
  <c r="D61" i="4"/>
  <c r="C62" i="4"/>
  <c r="D62" i="4"/>
  <c r="L59" i="4"/>
  <c r="L57" i="4"/>
  <c r="G58" i="4"/>
  <c r="F58" i="4"/>
  <c r="F59" i="4"/>
  <c r="K58" i="4"/>
  <c r="G57" i="4"/>
  <c r="L58" i="4"/>
  <c r="K57" i="4"/>
  <c r="K59" i="4"/>
  <c r="F57" i="4"/>
  <c r="G59" i="4"/>
  <c r="E61" i="4" l="1"/>
  <c r="E60" i="4"/>
  <c r="E62" i="4"/>
  <c r="C63" i="4"/>
  <c r="D63" i="4"/>
  <c r="C64" i="4"/>
  <c r="D64" i="4"/>
  <c r="F61" i="4"/>
  <c r="L60" i="4"/>
  <c r="K62" i="4"/>
  <c r="F60" i="4"/>
  <c r="G61" i="4"/>
  <c r="L62" i="4"/>
  <c r="L61" i="4"/>
  <c r="G62" i="4"/>
  <c r="K61" i="4"/>
  <c r="K60" i="4"/>
  <c r="G60" i="4"/>
  <c r="F62" i="4"/>
  <c r="E63" i="4" l="1"/>
  <c r="E64" i="4"/>
  <c r="C65" i="4"/>
  <c r="D65" i="4"/>
  <c r="C66" i="4"/>
  <c r="D66" i="4"/>
  <c r="K63" i="4"/>
  <c r="F63" i="4"/>
  <c r="L63" i="4"/>
  <c r="G63" i="4"/>
  <c r="K64" i="4"/>
  <c r="L64" i="4"/>
  <c r="F64" i="4"/>
  <c r="G64" i="4"/>
  <c r="E65" i="4" l="1"/>
  <c r="E66" i="4"/>
  <c r="C67" i="4"/>
  <c r="D67" i="4"/>
  <c r="C68" i="4"/>
  <c r="D68" i="4"/>
  <c r="F66" i="4"/>
  <c r="F65" i="4"/>
  <c r="G65" i="4"/>
  <c r="K66" i="4"/>
  <c r="L66" i="4"/>
  <c r="K65" i="4"/>
  <c r="G66" i="4"/>
  <c r="L65" i="4"/>
  <c r="E67" i="4" l="1"/>
  <c r="E68" i="4"/>
  <c r="C69" i="4"/>
  <c r="D69" i="4"/>
  <c r="L67" i="4"/>
  <c r="F68" i="4"/>
  <c r="K68" i="4"/>
  <c r="G67" i="4"/>
  <c r="G68" i="4"/>
  <c r="L68" i="4"/>
  <c r="F67" i="4"/>
  <c r="K67" i="4"/>
  <c r="E69" i="4" l="1"/>
  <c r="C70" i="4"/>
  <c r="D70" i="4"/>
  <c r="C71" i="4"/>
  <c r="D71" i="4"/>
  <c r="C72" i="4"/>
  <c r="D72" i="4"/>
  <c r="C73" i="4"/>
  <c r="D73" i="4"/>
  <c r="K69" i="4"/>
  <c r="L69" i="4"/>
  <c r="G69" i="4"/>
  <c r="F69" i="4"/>
  <c r="E72" i="4" l="1"/>
  <c r="E70" i="4"/>
  <c r="E71" i="4"/>
  <c r="E73" i="4"/>
  <c r="C74" i="4"/>
  <c r="D74" i="4"/>
  <c r="E75" i="4"/>
  <c r="E76" i="4"/>
  <c r="E77" i="4"/>
  <c r="E78" i="4"/>
  <c r="E79" i="4"/>
  <c r="E80" i="4"/>
  <c r="E81" i="4"/>
  <c r="E82" i="4"/>
  <c r="E83" i="4"/>
  <c r="E84" i="4"/>
  <c r="E85" i="4"/>
  <c r="E86" i="4"/>
  <c r="E87" i="4"/>
  <c r="E88" i="4"/>
  <c r="E89" i="4"/>
  <c r="E90" i="4"/>
  <c r="E91" i="4"/>
  <c r="E92" i="4"/>
  <c r="B93" i="4"/>
  <c r="C93" i="4"/>
  <c r="K90" i="4"/>
  <c r="K70" i="4"/>
  <c r="G81" i="4"/>
  <c r="G73" i="4"/>
  <c r="G87" i="4"/>
  <c r="K83" i="4"/>
  <c r="K82" i="4"/>
  <c r="F88" i="4"/>
  <c r="F72" i="4"/>
  <c r="F85" i="4"/>
  <c r="L77" i="4"/>
  <c r="F89" i="4"/>
  <c r="G76" i="4"/>
  <c r="F71" i="4"/>
  <c r="G82" i="4"/>
  <c r="K87" i="4"/>
  <c r="K92" i="4"/>
  <c r="G85" i="4"/>
  <c r="L81" i="4"/>
  <c r="G92" i="4"/>
  <c r="F82" i="4"/>
  <c r="L70" i="4"/>
  <c r="G83" i="4"/>
  <c r="L89" i="4"/>
  <c r="L71" i="4"/>
  <c r="K85" i="4"/>
  <c r="L87" i="4"/>
  <c r="L82" i="4"/>
  <c r="L72" i="4"/>
  <c r="G91" i="4"/>
  <c r="G75" i="4"/>
  <c r="F83" i="4"/>
  <c r="F77" i="4"/>
  <c r="G84" i="4"/>
  <c r="F76" i="4"/>
  <c r="K88" i="4"/>
  <c r="G79" i="4"/>
  <c r="K84" i="4"/>
  <c r="L88" i="4"/>
  <c r="F73" i="4"/>
  <c r="L75" i="4"/>
  <c r="F79" i="4"/>
  <c r="G90" i="4"/>
  <c r="G88" i="4"/>
  <c r="K80" i="4"/>
  <c r="G86" i="4"/>
  <c r="K79" i="4"/>
  <c r="F78" i="4"/>
  <c r="L84" i="4"/>
  <c r="F90" i="4"/>
  <c r="L90" i="4"/>
  <c r="K73" i="4"/>
  <c r="G71" i="4"/>
  <c r="K75" i="4"/>
  <c r="L79" i="4"/>
  <c r="F70" i="4"/>
  <c r="L76" i="4"/>
  <c r="L83" i="4"/>
  <c r="K78" i="4"/>
  <c r="L80" i="4"/>
  <c r="K91" i="4"/>
  <c r="G77" i="4"/>
  <c r="F75" i="4"/>
  <c r="L86" i="4"/>
  <c r="K77" i="4"/>
  <c r="K72" i="4"/>
  <c r="K71" i="4"/>
  <c r="F87" i="4"/>
  <c r="K81" i="4"/>
  <c r="K89" i="4"/>
  <c r="F81" i="4"/>
  <c r="F84" i="4"/>
  <c r="F80" i="4"/>
  <c r="L85" i="4"/>
  <c r="G80" i="4"/>
  <c r="G89" i="4"/>
  <c r="F92" i="4"/>
  <c r="F91" i="4"/>
  <c r="L91" i="4"/>
  <c r="L73" i="4"/>
  <c r="G72" i="4"/>
  <c r="K76" i="4"/>
  <c r="L92" i="4"/>
  <c r="F86" i="4"/>
  <c r="K86" i="4"/>
  <c r="G70" i="4"/>
  <c r="G78" i="4"/>
  <c r="L78" i="4"/>
  <c r="E74" i="4" l="1"/>
  <c r="E93" i="4"/>
  <c r="B94" i="4"/>
  <c r="C94" i="4"/>
  <c r="K74" i="4"/>
  <c r="K93" i="4"/>
  <c r="G74" i="4"/>
  <c r="F74" i="4"/>
  <c r="G93" i="4"/>
  <c r="L74" i="4"/>
  <c r="F93" i="4"/>
  <c r="L93" i="4"/>
  <c r="E94" i="4" l="1"/>
  <c r="B95" i="4"/>
  <c r="C95" i="4"/>
  <c r="F94" i="4"/>
  <c r="L94" i="4"/>
  <c r="G94" i="4"/>
  <c r="K94" i="4"/>
  <c r="E95" i="4" l="1"/>
  <c r="B96" i="4"/>
  <c r="C96" i="4"/>
  <c r="F95" i="4"/>
  <c r="L95" i="4"/>
  <c r="G95" i="4"/>
  <c r="K95" i="4"/>
  <c r="E96" i="4" l="1"/>
  <c r="B97" i="4"/>
  <c r="C97" i="4"/>
  <c r="G96" i="4"/>
  <c r="F96" i="4"/>
  <c r="K96" i="4"/>
  <c r="L96" i="4"/>
  <c r="E97" i="4" l="1"/>
  <c r="B98" i="4"/>
  <c r="C98" i="4"/>
  <c r="F97" i="4"/>
  <c r="L97" i="4"/>
  <c r="G97" i="4"/>
  <c r="K97" i="4"/>
  <c r="E98" i="4" l="1"/>
  <c r="B99" i="4"/>
  <c r="C99" i="4"/>
  <c r="K98" i="4"/>
  <c r="L98" i="4"/>
  <c r="G98" i="4"/>
  <c r="F98" i="4"/>
  <c r="E99" i="4" l="1"/>
  <c r="B100" i="4"/>
  <c r="C100" i="4"/>
  <c r="F99" i="4"/>
  <c r="G99" i="4"/>
  <c r="L99" i="4"/>
  <c r="K99" i="4"/>
  <c r="E100" i="4" l="1"/>
  <c r="B101" i="4"/>
  <c r="C101" i="4"/>
  <c r="G100" i="4"/>
  <c r="K100" i="4"/>
  <c r="F100" i="4"/>
  <c r="L100" i="4"/>
  <c r="E101" i="4" l="1"/>
  <c r="B102" i="4"/>
  <c r="C102" i="4"/>
  <c r="K101" i="4"/>
  <c r="F101" i="4"/>
  <c r="G101" i="4"/>
  <c r="L101" i="4"/>
  <c r="E102" i="4" l="1"/>
  <c r="B103" i="4"/>
  <c r="C103" i="4"/>
  <c r="K102" i="4"/>
  <c r="F102" i="4"/>
  <c r="G102" i="4"/>
  <c r="L102" i="4"/>
  <c r="E103" i="4" l="1"/>
  <c r="B104" i="4"/>
  <c r="C104" i="4"/>
  <c r="F103" i="4"/>
  <c r="G103" i="4"/>
  <c r="K103" i="4"/>
  <c r="L103" i="4"/>
  <c r="E104" i="4" l="1"/>
  <c r="B105" i="4"/>
  <c r="C105" i="4"/>
  <c r="K104" i="4"/>
  <c r="L104" i="4"/>
  <c r="F104" i="4"/>
  <c r="G104" i="4"/>
  <c r="E105" i="4" l="1"/>
  <c r="B106" i="4"/>
  <c r="C106" i="4"/>
  <c r="F105" i="4"/>
  <c r="K105" i="4"/>
  <c r="L105" i="4"/>
  <c r="G105" i="4"/>
  <c r="E106" i="4" l="1"/>
  <c r="B107" i="4"/>
  <c r="C107" i="4"/>
  <c r="F106" i="4"/>
  <c r="L106" i="4"/>
  <c r="G106" i="4"/>
  <c r="K106" i="4"/>
  <c r="E107" i="4" l="1"/>
  <c r="B108" i="4"/>
  <c r="C108" i="4"/>
  <c r="K107" i="4"/>
  <c r="G107" i="4"/>
  <c r="L107" i="4"/>
  <c r="F107" i="4"/>
  <c r="E108" i="4" l="1"/>
  <c r="B109" i="4"/>
  <c r="C109" i="4"/>
  <c r="G108" i="4"/>
  <c r="K108" i="4"/>
  <c r="F108" i="4"/>
  <c r="L108" i="4"/>
  <c r="E109" i="4" l="1"/>
  <c r="B110" i="4"/>
  <c r="C110" i="4"/>
  <c r="G109" i="4"/>
  <c r="F109" i="4"/>
  <c r="L109" i="4"/>
  <c r="K109" i="4"/>
  <c r="E110" i="4" l="1"/>
  <c r="B111" i="4"/>
  <c r="C111" i="4"/>
  <c r="K110" i="4"/>
  <c r="G110" i="4"/>
  <c r="F110" i="4"/>
  <c r="L110" i="4"/>
  <c r="E111" i="4" l="1"/>
  <c r="B112" i="4"/>
  <c r="C112" i="4"/>
  <c r="L111" i="4"/>
  <c r="K111" i="4"/>
  <c r="G111" i="4"/>
  <c r="F111" i="4"/>
  <c r="E112" i="4" l="1"/>
  <c r="B113" i="4"/>
  <c r="C113" i="4"/>
  <c r="F112" i="4"/>
  <c r="G112" i="4"/>
  <c r="K112" i="4"/>
  <c r="L112" i="4"/>
  <c r="E113" i="4" l="1"/>
  <c r="B114" i="4"/>
  <c r="C114" i="4"/>
  <c r="G113" i="4"/>
  <c r="L113" i="4"/>
  <c r="F113" i="4"/>
  <c r="K113" i="4"/>
  <c r="E114" i="4" l="1"/>
  <c r="B115" i="4"/>
  <c r="C115" i="4"/>
  <c r="K114" i="4"/>
  <c r="G114" i="4"/>
  <c r="L114" i="4"/>
  <c r="F114" i="4"/>
  <c r="E115" i="4" l="1"/>
  <c r="B116" i="4"/>
  <c r="C116" i="4"/>
  <c r="G115" i="4"/>
  <c r="K115" i="4"/>
  <c r="L115" i="4"/>
  <c r="F115" i="4"/>
  <c r="E116" i="4" l="1"/>
  <c r="B117" i="4"/>
  <c r="C117" i="4"/>
  <c r="F116" i="4"/>
  <c r="G116" i="4"/>
  <c r="L116" i="4"/>
  <c r="K116" i="4"/>
  <c r="E117" i="4" l="1"/>
  <c r="B118" i="4"/>
  <c r="C118" i="4"/>
  <c r="G117" i="4"/>
  <c r="F117" i="4"/>
  <c r="K117" i="4"/>
  <c r="L117" i="4"/>
  <c r="E118" i="4" l="1"/>
  <c r="B119" i="4"/>
  <c r="C119" i="4"/>
  <c r="F118" i="4"/>
  <c r="L118" i="4"/>
  <c r="K118" i="4"/>
  <c r="G118" i="4"/>
  <c r="E119" i="4" l="1"/>
  <c r="B120" i="4"/>
  <c r="C120" i="4"/>
  <c r="K119" i="4"/>
  <c r="L119" i="4"/>
  <c r="G119" i="4"/>
  <c r="F119" i="4"/>
  <c r="E120" i="4" l="1"/>
  <c r="B121" i="4"/>
  <c r="C121" i="4"/>
  <c r="K120" i="4"/>
  <c r="F120" i="4"/>
  <c r="G120" i="4"/>
  <c r="L120" i="4"/>
  <c r="E121" i="4" l="1"/>
  <c r="B122" i="4"/>
  <c r="C122" i="4"/>
  <c r="K121" i="4"/>
  <c r="G121" i="4"/>
  <c r="L121" i="4"/>
  <c r="F121" i="4"/>
  <c r="E122" i="4" l="1"/>
  <c r="B123" i="4"/>
  <c r="C123" i="4"/>
  <c r="K122" i="4"/>
  <c r="F122" i="4"/>
  <c r="G122" i="4"/>
  <c r="L122" i="4"/>
  <c r="E123" i="4" l="1"/>
  <c r="B124" i="4"/>
  <c r="C124" i="4"/>
  <c r="K123" i="4"/>
  <c r="F123" i="4"/>
  <c r="L123" i="4"/>
  <c r="G123" i="4"/>
  <c r="E124" i="4" l="1"/>
  <c r="B125" i="4"/>
  <c r="C125" i="4"/>
  <c r="K124" i="4"/>
  <c r="F124" i="4"/>
  <c r="L124" i="4"/>
  <c r="G124" i="4"/>
  <c r="Q14" i="4" l="1"/>
  <c r="E125" i="4"/>
  <c r="B126" i="4"/>
  <c r="C126" i="4"/>
  <c r="B127" i="4"/>
  <c r="C127" i="4"/>
  <c r="L125" i="4"/>
  <c r="K125" i="4"/>
  <c r="G125" i="4"/>
  <c r="F125" i="4"/>
  <c r="E126" i="4" l="1"/>
  <c r="E127" i="4"/>
  <c r="B128" i="4"/>
  <c r="C128" i="4"/>
  <c r="K127" i="4"/>
  <c r="G126" i="4"/>
  <c r="K126" i="4"/>
  <c r="L126" i="4"/>
  <c r="G127" i="4"/>
  <c r="L127" i="4"/>
  <c r="F126" i="4"/>
  <c r="F127" i="4"/>
  <c r="E128" i="4" l="1"/>
  <c r="B129" i="4"/>
  <c r="C129" i="4"/>
  <c r="K128" i="4"/>
  <c r="G128" i="4"/>
  <c r="F128" i="4"/>
  <c r="L128" i="4"/>
  <c r="E129" i="4" l="1"/>
  <c r="B130" i="4"/>
  <c r="C130" i="4"/>
  <c r="L129" i="4"/>
  <c r="G129" i="4"/>
  <c r="F129" i="4"/>
  <c r="K129" i="4"/>
  <c r="E130" i="4" l="1"/>
  <c r="B131" i="4"/>
  <c r="C131" i="4"/>
  <c r="K130" i="4"/>
  <c r="F130" i="4"/>
  <c r="G130" i="4"/>
  <c r="L130" i="4"/>
  <c r="E131" i="4" l="1"/>
  <c r="N93" i="4"/>
  <c r="B132" i="4"/>
  <c r="C132" i="4"/>
  <c r="L131" i="4"/>
  <c r="F131" i="4"/>
  <c r="K131" i="4"/>
  <c r="G131" i="4"/>
  <c r="N94" i="4" l="1"/>
  <c r="E132" i="4"/>
  <c r="B133" i="4"/>
  <c r="C133" i="4"/>
  <c r="K132" i="4"/>
  <c r="L132" i="4"/>
  <c r="G132" i="4"/>
  <c r="F132" i="4"/>
  <c r="N95" i="4" l="1"/>
  <c r="E133" i="4"/>
  <c r="B134" i="4"/>
  <c r="C134" i="4"/>
  <c r="G133" i="4"/>
  <c r="K133" i="4"/>
  <c r="L133" i="4"/>
  <c r="F133" i="4"/>
  <c r="N96" i="4" l="1"/>
  <c r="E134" i="4"/>
  <c r="B135" i="4"/>
  <c r="C135" i="4"/>
  <c r="K134" i="4"/>
  <c r="G134" i="4"/>
  <c r="F134" i="4"/>
  <c r="L134" i="4"/>
  <c r="E135" i="4" l="1"/>
  <c r="N97" i="4"/>
  <c r="B136" i="4"/>
  <c r="C136" i="4"/>
  <c r="L135" i="4"/>
  <c r="F135" i="4"/>
  <c r="G135" i="4"/>
  <c r="K135" i="4"/>
  <c r="E136" i="4" l="1"/>
  <c r="N98" i="4"/>
  <c r="B137" i="4"/>
  <c r="C137" i="4"/>
  <c r="K136" i="4"/>
  <c r="G136" i="4"/>
  <c r="F136" i="4"/>
  <c r="L136" i="4"/>
  <c r="N99" i="4" l="1"/>
  <c r="E137" i="4"/>
  <c r="B138" i="4"/>
  <c r="C138" i="4"/>
  <c r="F137" i="4"/>
  <c r="G137" i="4"/>
  <c r="L137" i="4"/>
  <c r="K137" i="4"/>
  <c r="N100" i="4" l="1"/>
  <c r="E138" i="4"/>
  <c r="B139" i="4"/>
  <c r="C139" i="4"/>
  <c r="F138" i="4"/>
  <c r="K138" i="4"/>
  <c r="L138" i="4"/>
  <c r="G138" i="4"/>
  <c r="N101" i="4" l="1"/>
  <c r="E139" i="4"/>
  <c r="B140" i="4"/>
  <c r="C140" i="4"/>
  <c r="L139" i="4"/>
  <c r="F139" i="4"/>
  <c r="G139" i="4"/>
  <c r="K139" i="4"/>
  <c r="E140" i="4" l="1"/>
  <c r="N102" i="4"/>
  <c r="B141" i="4"/>
  <c r="C141" i="4"/>
  <c r="F140" i="4"/>
  <c r="K140" i="4"/>
  <c r="G140" i="4"/>
  <c r="L140" i="4"/>
  <c r="E141" i="4" l="1"/>
  <c r="N103" i="4"/>
  <c r="B142" i="4"/>
  <c r="C142" i="4"/>
  <c r="L141" i="4"/>
  <c r="G141" i="4"/>
  <c r="F141" i="4"/>
  <c r="K141" i="4"/>
  <c r="E142" i="4" l="1"/>
  <c r="N104" i="4"/>
  <c r="B143" i="4"/>
  <c r="C143" i="4"/>
  <c r="G142" i="4"/>
  <c r="K142" i="4"/>
  <c r="F142" i="4"/>
  <c r="L142" i="4"/>
  <c r="N105" i="4" l="1"/>
  <c r="E143" i="4"/>
  <c r="B144" i="4"/>
  <c r="C144" i="4"/>
  <c r="L143" i="4"/>
  <c r="G143" i="4"/>
  <c r="K143" i="4"/>
  <c r="F143" i="4"/>
  <c r="E144" i="4" l="1"/>
  <c r="N106" i="4"/>
  <c r="B145" i="4"/>
  <c r="C145" i="4"/>
  <c r="G144" i="4"/>
  <c r="F144" i="4"/>
  <c r="K144" i="4"/>
  <c r="L144" i="4"/>
  <c r="N107" i="4" l="1"/>
  <c r="E145" i="4"/>
  <c r="B146" i="4"/>
  <c r="C146" i="4"/>
  <c r="L145" i="4"/>
  <c r="K145" i="4"/>
  <c r="G145" i="4"/>
  <c r="F145" i="4"/>
  <c r="E146" i="4" l="1"/>
  <c r="N108" i="4"/>
  <c r="B147" i="4"/>
  <c r="C147" i="4"/>
  <c r="F146" i="4"/>
  <c r="L146" i="4"/>
  <c r="K146" i="4"/>
  <c r="G146" i="4"/>
  <c r="N109" i="4" l="1"/>
  <c r="E147" i="4"/>
  <c r="B148" i="4"/>
  <c r="C148" i="4"/>
  <c r="G147" i="4"/>
  <c r="K147" i="4"/>
  <c r="L147" i="4"/>
  <c r="F147" i="4"/>
  <c r="E148" i="4" l="1"/>
  <c r="N110" i="4"/>
  <c r="B149" i="4"/>
  <c r="C149" i="4"/>
  <c r="G148" i="4"/>
  <c r="L148" i="4"/>
  <c r="K148" i="4"/>
  <c r="F148" i="4"/>
  <c r="E149" i="4" l="1"/>
  <c r="N111" i="4"/>
  <c r="B150" i="4"/>
  <c r="C150" i="4"/>
  <c r="K149" i="4"/>
  <c r="L149" i="4"/>
  <c r="F149" i="4"/>
  <c r="G149" i="4"/>
  <c r="N112" i="4" l="1"/>
  <c r="E150" i="4"/>
  <c r="B151" i="4"/>
  <c r="C151" i="4"/>
  <c r="G150" i="4"/>
  <c r="L150" i="4"/>
  <c r="F150" i="4"/>
  <c r="K150" i="4"/>
  <c r="N113" i="4" l="1"/>
  <c r="E151" i="4"/>
  <c r="B152" i="4"/>
  <c r="C152" i="4"/>
  <c r="L151" i="4"/>
  <c r="K151" i="4"/>
  <c r="F151" i="4"/>
  <c r="G151" i="4"/>
  <c r="E152" i="4" l="1"/>
  <c r="N114" i="4"/>
  <c r="B153" i="4"/>
  <c r="C153" i="4"/>
  <c r="G152" i="4"/>
  <c r="L152" i="4"/>
  <c r="K152" i="4"/>
  <c r="F152" i="4"/>
  <c r="N115" i="4" l="1"/>
  <c r="E153" i="4"/>
  <c r="B154" i="4"/>
  <c r="C154" i="4"/>
  <c r="L153" i="4"/>
  <c r="G153" i="4"/>
  <c r="F153" i="4"/>
  <c r="K153" i="4"/>
  <c r="N116" i="4" l="1"/>
  <c r="E154" i="4"/>
  <c r="B155" i="4"/>
  <c r="C155" i="4"/>
  <c r="L154" i="4"/>
  <c r="F154" i="4"/>
  <c r="G154" i="4"/>
  <c r="K154" i="4"/>
  <c r="N117" i="4" l="1"/>
  <c r="E155" i="4"/>
  <c r="B156" i="4"/>
  <c r="C156" i="4"/>
  <c r="L155" i="4"/>
  <c r="K155" i="4"/>
  <c r="F155" i="4"/>
  <c r="G155" i="4"/>
  <c r="E156" i="4" l="1"/>
  <c r="N118" i="4"/>
  <c r="B157" i="4"/>
  <c r="C157" i="4"/>
  <c r="L156" i="4"/>
  <c r="F156" i="4"/>
  <c r="G156" i="4"/>
  <c r="K156" i="4"/>
  <c r="E157" i="4" l="1"/>
  <c r="N119" i="4"/>
  <c r="B158" i="4"/>
  <c r="C158" i="4"/>
  <c r="G157" i="4"/>
  <c r="K157" i="4"/>
  <c r="F157" i="4"/>
  <c r="L157" i="4"/>
  <c r="N120" i="4" l="1"/>
  <c r="E158" i="4"/>
  <c r="B159" i="4"/>
  <c r="C159" i="4"/>
  <c r="G158" i="4"/>
  <c r="K158" i="4"/>
  <c r="F158" i="4"/>
  <c r="L158" i="4"/>
  <c r="N121" i="4" l="1"/>
  <c r="E159" i="4"/>
  <c r="B160" i="4"/>
  <c r="C160" i="4"/>
  <c r="F159" i="4"/>
  <c r="L159" i="4"/>
  <c r="K159" i="4"/>
  <c r="G159" i="4"/>
  <c r="E160" i="4" l="1"/>
  <c r="N122" i="4"/>
  <c r="B161" i="4"/>
  <c r="C161" i="4"/>
  <c r="K160" i="4"/>
  <c r="G160" i="4"/>
  <c r="L160" i="4"/>
  <c r="F160" i="4"/>
  <c r="N123" i="4" l="1"/>
  <c r="E161" i="4"/>
  <c r="B162" i="4"/>
  <c r="C162" i="4"/>
  <c r="F161" i="4"/>
  <c r="L161" i="4"/>
  <c r="G161" i="4"/>
  <c r="K161" i="4"/>
  <c r="E162" i="4" l="1"/>
  <c r="N124" i="4"/>
  <c r="B163" i="4"/>
  <c r="C163" i="4"/>
  <c r="K162" i="4"/>
  <c r="L162" i="4"/>
  <c r="F162" i="4"/>
  <c r="G162" i="4"/>
  <c r="N125" i="4" l="1"/>
  <c r="E163" i="4"/>
  <c r="B164" i="4"/>
  <c r="C164" i="4"/>
  <c r="K163" i="4"/>
  <c r="G163" i="4"/>
  <c r="L163" i="4"/>
  <c r="F163" i="4"/>
  <c r="E164" i="4" l="1"/>
  <c r="N126" i="4"/>
  <c r="B165" i="4"/>
  <c r="C165" i="4"/>
  <c r="F164" i="4"/>
  <c r="K164" i="4"/>
  <c r="L164" i="4"/>
  <c r="G164" i="4"/>
  <c r="E165" i="4" l="1"/>
  <c r="N127" i="4"/>
  <c r="B166" i="4"/>
  <c r="C166" i="4"/>
  <c r="K165" i="4"/>
  <c r="F165" i="4"/>
  <c r="L165" i="4"/>
  <c r="G165" i="4"/>
  <c r="N128" i="4" l="1"/>
  <c r="E166" i="4"/>
  <c r="G166" i="4"/>
  <c r="L166" i="4"/>
  <c r="K166" i="4"/>
  <c r="F166" i="4"/>
  <c r="N129"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G77" i="5"/>
  <c r="H99" i="5"/>
  <c r="H118" i="5"/>
  <c r="G95" i="5"/>
  <c r="E41" i="5"/>
  <c r="G112" i="5"/>
  <c r="H47" i="5"/>
  <c r="G72" i="5"/>
  <c r="E52" i="5"/>
  <c r="G26" i="5"/>
  <c r="F22" i="5"/>
  <c r="E100" i="5"/>
  <c r="G4" i="5"/>
  <c r="E93" i="5"/>
  <c r="F121" i="5"/>
  <c r="F39" i="5"/>
  <c r="E21" i="5"/>
  <c r="H85" i="5"/>
  <c r="H30" i="5"/>
  <c r="F63" i="5"/>
  <c r="H82" i="5"/>
  <c r="F122" i="5"/>
  <c r="F64" i="5"/>
  <c r="E119" i="5"/>
  <c r="H83" i="5"/>
  <c r="E27" i="5"/>
  <c r="E63" i="5"/>
  <c r="G87" i="5"/>
  <c r="E15" i="5"/>
  <c r="F114" i="5"/>
  <c r="E85" i="5"/>
  <c r="F124" i="5"/>
  <c r="H63" i="5"/>
  <c r="H21" i="5"/>
  <c r="E5" i="5"/>
  <c r="G20" i="5"/>
  <c r="H37" i="5"/>
  <c r="G113" i="5"/>
  <c r="E72" i="5"/>
  <c r="E113" i="5"/>
  <c r="F119" i="5"/>
  <c r="H4" i="5"/>
  <c r="G11" i="5"/>
  <c r="F123" i="5"/>
  <c r="H120" i="5"/>
  <c r="F26" i="5"/>
  <c r="G82" i="5"/>
  <c r="F106" i="5"/>
  <c r="E62" i="5"/>
  <c r="F94" i="5"/>
  <c r="F70" i="5"/>
  <c r="H71" i="5"/>
  <c r="F25" i="5"/>
  <c r="G119" i="5"/>
  <c r="G22" i="5"/>
  <c r="G86" i="5"/>
  <c r="G123" i="5"/>
  <c r="G38" i="5"/>
  <c r="G107" i="5"/>
  <c r="H73" i="5"/>
  <c r="G92" i="5"/>
  <c r="F111" i="5"/>
  <c r="F6" i="5"/>
  <c r="G5" i="5"/>
  <c r="G106" i="5"/>
  <c r="H13" i="5"/>
  <c r="E92" i="5"/>
  <c r="E32" i="5"/>
  <c r="H27" i="5"/>
  <c r="F5" i="5"/>
  <c r="G121" i="5"/>
  <c r="H106" i="5"/>
  <c r="E95" i="5"/>
  <c r="E40" i="5"/>
  <c r="F125" i="5"/>
  <c r="E69" i="5"/>
  <c r="F21" i="5"/>
  <c r="E28" i="5"/>
  <c r="H100" i="5"/>
  <c r="F65" i="5"/>
  <c r="E43" i="5"/>
  <c r="H61" i="5"/>
  <c r="F62" i="5"/>
  <c r="E60" i="5"/>
  <c r="H25" i="5"/>
  <c r="H67" i="5"/>
  <c r="E98" i="5"/>
  <c r="G80" i="5"/>
  <c r="E44" i="5"/>
  <c r="E97" i="5"/>
  <c r="E65" i="5"/>
  <c r="H40" i="5"/>
  <c r="E84" i="5"/>
  <c r="E53" i="5"/>
  <c r="H33" i="5"/>
  <c r="F71" i="5"/>
  <c r="F56" i="5"/>
  <c r="E42" i="5"/>
  <c r="H113" i="5"/>
  <c r="E111" i="5"/>
  <c r="E54" i="5"/>
  <c r="H31" i="5"/>
  <c r="E25" i="5"/>
  <c r="G71" i="5"/>
  <c r="F57" i="5"/>
  <c r="G39" i="5"/>
  <c r="E70" i="5"/>
  <c r="F60" i="5"/>
  <c r="E89" i="5"/>
  <c r="G16" i="5"/>
  <c r="G111" i="5"/>
  <c r="H65" i="5"/>
  <c r="H104" i="5"/>
  <c r="H43" i="5"/>
  <c r="E105" i="5"/>
  <c r="H96" i="5"/>
  <c r="F15" i="5"/>
  <c r="H97" i="5"/>
  <c r="E124" i="5"/>
  <c r="F79" i="5"/>
  <c r="H108" i="5"/>
  <c r="E58" i="5"/>
  <c r="H84" i="5"/>
  <c r="F35" i="5"/>
  <c r="G45" i="5"/>
  <c r="E75" i="5"/>
  <c r="G13" i="5"/>
  <c r="G57" i="5"/>
  <c r="F77" i="5"/>
  <c r="F48" i="5"/>
  <c r="H32" i="5"/>
  <c r="H125" i="5"/>
  <c r="G52" i="5"/>
  <c r="G75" i="5"/>
  <c r="H122" i="5"/>
  <c r="H29" i="5"/>
  <c r="H54" i="5"/>
  <c r="H98" i="5"/>
  <c r="E61" i="5"/>
  <c r="G103" i="5"/>
  <c r="G36" i="5"/>
  <c r="H45" i="5"/>
  <c r="H101" i="5"/>
  <c r="E107" i="5"/>
  <c r="H69" i="5"/>
  <c r="H49" i="5"/>
  <c r="G55" i="5"/>
  <c r="G35" i="5"/>
  <c r="E17" i="5"/>
  <c r="E46" i="5"/>
  <c r="F19" i="5"/>
  <c r="G104" i="5"/>
  <c r="F97" i="5"/>
  <c r="H57" i="5"/>
  <c r="H72" i="5"/>
  <c r="F55" i="5"/>
  <c r="H36" i="5"/>
  <c r="F78" i="5"/>
  <c r="F30" i="5"/>
  <c r="F23" i="5"/>
  <c r="F49" i="5"/>
  <c r="H123" i="5"/>
  <c r="E6" i="5"/>
  <c r="F101" i="5"/>
  <c r="G70" i="5"/>
  <c r="G109" i="5"/>
  <c r="F47" i="5"/>
  <c r="F46" i="5"/>
  <c r="G65" i="5"/>
  <c r="F115" i="5"/>
  <c r="F107" i="5"/>
  <c r="G73" i="5"/>
  <c r="G99" i="5"/>
  <c r="E71" i="5"/>
  <c r="G56" i="5"/>
  <c r="G63" i="5"/>
  <c r="E47" i="5"/>
  <c r="H81" i="5"/>
  <c r="F27" i="5"/>
  <c r="F72" i="5"/>
  <c r="F10" i="5"/>
  <c r="H55" i="5"/>
  <c r="E78" i="5"/>
  <c r="E64" i="5"/>
  <c r="E123" i="5"/>
  <c r="G81" i="5"/>
  <c r="H92" i="5"/>
  <c r="G19" i="5"/>
  <c r="F2" i="5"/>
  <c r="E91" i="5"/>
  <c r="E86" i="5"/>
  <c r="F120" i="5"/>
  <c r="F12" i="5"/>
  <c r="G12" i="5"/>
  <c r="G97" i="5"/>
  <c r="G40" i="5"/>
  <c r="G93" i="5"/>
  <c r="G3" i="5"/>
  <c r="H94" i="5"/>
  <c r="E99" i="5"/>
  <c r="E125" i="5"/>
  <c r="F38" i="5"/>
  <c r="G30" i="5"/>
  <c r="G83" i="5"/>
  <c r="F43" i="5"/>
  <c r="G37" i="5"/>
  <c r="H91" i="5"/>
  <c r="G18" i="5"/>
  <c r="G118" i="5"/>
  <c r="F80" i="5"/>
  <c r="F92" i="5"/>
  <c r="G100" i="5"/>
  <c r="F89" i="5"/>
  <c r="H103" i="5"/>
  <c r="E11" i="5"/>
  <c r="G24" i="5"/>
  <c r="F45" i="5"/>
  <c r="E3" i="5"/>
  <c r="H42" i="5"/>
  <c r="G44" i="5"/>
  <c r="G120" i="5"/>
  <c r="G89" i="5"/>
  <c r="E19" i="5"/>
  <c r="H75" i="5"/>
  <c r="E108" i="5"/>
  <c r="H22" i="5"/>
  <c r="F61" i="5"/>
  <c r="E66" i="5"/>
  <c r="E14" i="5"/>
  <c r="G42" i="5"/>
  <c r="E16" i="5"/>
  <c r="G94" i="5"/>
  <c r="H114" i="5"/>
  <c r="H18" i="5"/>
  <c r="H41" i="5"/>
  <c r="G8" i="5"/>
  <c r="F74" i="5"/>
  <c r="G47" i="5"/>
  <c r="F14" i="5"/>
  <c r="F126" i="5"/>
  <c r="G60" i="5"/>
  <c r="H46" i="5"/>
  <c r="F33" i="5"/>
  <c r="H74" i="5"/>
  <c r="E20" i="5"/>
  <c r="G114" i="5"/>
  <c r="F102" i="5"/>
  <c r="H78" i="5"/>
  <c r="E55" i="5"/>
  <c r="E73" i="5"/>
  <c r="H93" i="5"/>
  <c r="G110" i="5"/>
  <c r="H90" i="5"/>
  <c r="G108" i="5"/>
  <c r="F91" i="5"/>
  <c r="H59" i="5"/>
  <c r="G32" i="5"/>
  <c r="H102" i="5"/>
  <c r="F36" i="5"/>
  <c r="G76" i="5"/>
  <c r="H80" i="5"/>
  <c r="E51" i="5"/>
  <c r="G23" i="5"/>
  <c r="E82" i="5"/>
  <c r="G41" i="5"/>
  <c r="F81" i="5"/>
  <c r="G96" i="5"/>
  <c r="F31" i="5"/>
  <c r="G69" i="5"/>
  <c r="H88" i="5"/>
  <c r="H89" i="5"/>
  <c r="E12" i="5"/>
  <c r="E88" i="5"/>
  <c r="G6" i="5"/>
  <c r="E34" i="5"/>
  <c r="H6" i="5"/>
  <c r="F84" i="5"/>
  <c r="E4" i="5"/>
  <c r="H115" i="5"/>
  <c r="F83" i="5"/>
  <c r="E50" i="5"/>
  <c r="H62" i="5"/>
  <c r="G126" i="5"/>
  <c r="E36" i="5"/>
  <c r="F24" i="5"/>
  <c r="F40" i="5"/>
  <c r="E96" i="5"/>
  <c r="E117" i="5"/>
  <c r="H77" i="5"/>
  <c r="G15" i="5"/>
  <c r="H95" i="5"/>
  <c r="G2" i="5"/>
  <c r="E90" i="5"/>
  <c r="E110" i="5"/>
  <c r="H28" i="5"/>
  <c r="G10" i="5"/>
  <c r="H121" i="5"/>
  <c r="E121" i="5"/>
  <c r="E81" i="5"/>
  <c r="H79" i="5"/>
  <c r="F69" i="5"/>
  <c r="B6" i="5"/>
  <c r="F96" i="5"/>
  <c r="G61" i="5"/>
  <c r="F11" i="5"/>
  <c r="E118" i="5"/>
  <c r="G43" i="5"/>
  <c r="F100" i="5"/>
  <c r="E120" i="5"/>
  <c r="E33" i="5"/>
  <c r="F4" i="5"/>
  <c r="H52" i="5"/>
  <c r="H87" i="5"/>
  <c r="F32" i="5"/>
  <c r="F99" i="5"/>
  <c r="F34" i="5"/>
  <c r="H35" i="5"/>
  <c r="F90" i="5"/>
  <c r="G66" i="5"/>
  <c r="E109" i="5"/>
  <c r="H39" i="5"/>
  <c r="E115" i="5"/>
  <c r="H11" i="5"/>
  <c r="G28" i="5"/>
  <c r="F53" i="5"/>
  <c r="G21" i="5"/>
  <c r="H44" i="5"/>
  <c r="E13" i="5"/>
  <c r="F58" i="5"/>
  <c r="G74" i="5"/>
  <c r="G46" i="5"/>
  <c r="G53" i="5"/>
  <c r="G122" i="5"/>
  <c r="H14" i="5"/>
  <c r="E80" i="5"/>
  <c r="F98" i="5"/>
  <c r="F66" i="5"/>
  <c r="F44" i="5"/>
  <c r="F108" i="5"/>
  <c r="H8" i="5"/>
  <c r="G68" i="5"/>
  <c r="G48" i="5"/>
  <c r="H64" i="5"/>
  <c r="E106" i="5"/>
  <c r="E45" i="5"/>
  <c r="G29" i="5"/>
  <c r="G49" i="5"/>
  <c r="E104" i="5"/>
  <c r="G62" i="5"/>
  <c r="E59" i="5"/>
  <c r="F52" i="5"/>
  <c r="H76" i="5"/>
  <c r="E57" i="5"/>
  <c r="H50" i="5"/>
  <c r="G54" i="5"/>
  <c r="G33" i="5"/>
  <c r="H34" i="5"/>
  <c r="F13" i="5"/>
  <c r="H12" i="5"/>
  <c r="F42" i="5"/>
  <c r="G115" i="5"/>
  <c r="E49" i="5"/>
  <c r="F41" i="5"/>
  <c r="E38" i="5"/>
  <c r="E122" i="5"/>
  <c r="E77" i="5"/>
  <c r="E35" i="5"/>
  <c r="H9" i="5"/>
  <c r="G9" i="5"/>
  <c r="E76" i="5"/>
  <c r="H86" i="5"/>
  <c r="F73" i="5"/>
  <c r="H58" i="5"/>
  <c r="H51" i="5"/>
  <c r="G78" i="5"/>
  <c r="H7" i="5"/>
  <c r="G7" i="5"/>
  <c r="E39" i="5"/>
  <c r="G51" i="5"/>
  <c r="H124" i="5"/>
  <c r="H111" i="5"/>
  <c r="E114" i="5"/>
  <c r="F87" i="5"/>
  <c r="F88" i="5"/>
  <c r="G79" i="5"/>
  <c r="E37" i="5"/>
  <c r="E103" i="5"/>
  <c r="E48" i="5"/>
  <c r="F8" i="5"/>
  <c r="E74" i="5"/>
  <c r="H60" i="5"/>
  <c r="G64" i="5"/>
  <c r="H66" i="5"/>
  <c r="E9" i="5"/>
  <c r="G58" i="5"/>
  <c r="H15" i="5"/>
  <c r="G101" i="5"/>
  <c r="G91" i="5"/>
  <c r="F86" i="5"/>
  <c r="H70" i="5"/>
  <c r="E116" i="5"/>
  <c r="G67" i="5"/>
  <c r="F105" i="5"/>
  <c r="H53" i="5"/>
  <c r="G31" i="5"/>
  <c r="F82" i="5"/>
  <c r="F51" i="5"/>
  <c r="H10" i="5"/>
  <c r="H56" i="5"/>
  <c r="F112" i="5"/>
  <c r="F29" i="5"/>
  <c r="E24" i="5"/>
  <c r="F116" i="5"/>
  <c r="G102" i="5"/>
  <c r="E7" i="5"/>
  <c r="E8" i="5"/>
  <c r="G59" i="5"/>
  <c r="H105" i="5"/>
  <c r="F7" i="5"/>
  <c r="H26" i="5"/>
  <c r="G116" i="5"/>
  <c r="H20" i="5"/>
  <c r="F20" i="5"/>
  <c r="G25" i="5"/>
  <c r="G98" i="5"/>
  <c r="F68" i="5"/>
  <c r="F103" i="5"/>
  <c r="H38" i="5"/>
  <c r="H17" i="5"/>
  <c r="G50" i="5"/>
  <c r="E87" i="5"/>
  <c r="F85" i="5"/>
  <c r="H119" i="5"/>
  <c r="E126" i="5"/>
  <c r="F37" i="5"/>
  <c r="F76" i="5"/>
  <c r="G117" i="5"/>
  <c r="A7" i="5"/>
  <c r="F104" i="5"/>
  <c r="F17" i="5"/>
  <c r="F109" i="5"/>
  <c r="F110" i="5"/>
  <c r="F118" i="5"/>
  <c r="F67" i="5"/>
  <c r="E30" i="5"/>
  <c r="F95" i="5"/>
  <c r="E26" i="5"/>
  <c r="G90" i="5"/>
  <c r="E31" i="5"/>
  <c r="E67" i="5"/>
  <c r="E22" i="5"/>
  <c r="F54" i="5"/>
  <c r="G85" i="5"/>
  <c r="F3" i="5"/>
  <c r="H116" i="5"/>
  <c r="G88" i="5"/>
  <c r="G125" i="5"/>
  <c r="F113" i="5"/>
  <c r="G105" i="5"/>
  <c r="H19" i="5"/>
  <c r="F16" i="5"/>
  <c r="H24" i="5"/>
  <c r="F50" i="5"/>
  <c r="E23" i="5"/>
  <c r="H23" i="5"/>
  <c r="H68" i="5"/>
  <c r="E112" i="5"/>
  <c r="F59" i="5"/>
  <c r="E18" i="5"/>
  <c r="G17" i="5"/>
  <c r="G84" i="5"/>
  <c r="E94" i="5"/>
  <c r="F93" i="5"/>
  <c r="E2" i="5"/>
  <c r="G34" i="5"/>
  <c r="F28" i="5"/>
  <c r="H107" i="5"/>
  <c r="E56" i="5"/>
  <c r="E101" i="5"/>
  <c r="H2" i="5"/>
  <c r="G124" i="5"/>
  <c r="H3" i="5"/>
  <c r="F117" i="5"/>
  <c r="E29" i="5"/>
  <c r="E10" i="5"/>
  <c r="H110" i="5"/>
  <c r="E83" i="5"/>
  <c r="E79" i="5"/>
  <c r="E102" i="5"/>
  <c r="F18" i="5"/>
  <c r="H109" i="5"/>
  <c r="H48" i="5"/>
  <c r="H126" i="5"/>
  <c r="H112" i="5"/>
  <c r="H16" i="5"/>
  <c r="E68" i="5"/>
  <c r="G14" i="5"/>
  <c r="F75" i="5"/>
  <c r="H117" i="5"/>
  <c r="F9" i="5"/>
  <c r="G27" i="5"/>
  <c r="H5" i="5"/>
  <c r="B7" i="5"/>
  <c r="D14" i="6" l="1"/>
  <c r="C24" i="6"/>
  <c r="I1" i="5" a="1"/>
  <c r="O11" i="4"/>
  <c r="Q10" i="4"/>
  <c r="C23" i="6"/>
  <c r="Q11" i="4"/>
  <c r="D15" i="6"/>
  <c r="D26" i="6"/>
  <c r="Q13" i="4" l="1"/>
  <c r="I1" i="5"/>
  <c r="I71" i="5"/>
  <c r="I3" i="5"/>
  <c r="I31" i="5"/>
  <c r="I98" i="5"/>
  <c r="I22" i="5"/>
  <c r="I72" i="5"/>
  <c r="I9" i="5"/>
  <c r="I73" i="5"/>
  <c r="I81" i="5"/>
  <c r="I58" i="5"/>
  <c r="I108" i="5"/>
  <c r="I90" i="5"/>
  <c r="I60" i="5"/>
  <c r="I61" i="5"/>
  <c r="I75" i="5"/>
  <c r="I119" i="5"/>
  <c r="I2" i="5"/>
  <c r="I56" i="5"/>
  <c r="I57" i="5"/>
  <c r="I39" i="5"/>
  <c r="I15" i="5"/>
  <c r="I13" i="5"/>
  <c r="I32" i="5"/>
  <c r="I83" i="5"/>
  <c r="I19" i="5"/>
  <c r="I43" i="5"/>
  <c r="I82" i="5"/>
  <c r="I7" i="5"/>
  <c r="I116" i="5"/>
  <c r="I104" i="5"/>
  <c r="I17" i="5"/>
  <c r="I118" i="5"/>
  <c r="I10" i="5"/>
  <c r="I91" i="5"/>
  <c r="I100" i="5"/>
  <c r="I121" i="5"/>
  <c r="I55" i="5"/>
  <c r="I16" i="5"/>
  <c r="I41" i="5"/>
  <c r="I25" i="5"/>
  <c r="I102" i="5"/>
  <c r="I101" i="5"/>
  <c r="I96" i="5"/>
  <c r="I111" i="5"/>
  <c r="I115" i="5"/>
  <c r="I20" i="5"/>
  <c r="I51" i="5"/>
  <c r="I63" i="5"/>
  <c r="I21" i="5"/>
  <c r="I62" i="5"/>
  <c r="I126" i="5"/>
  <c r="I33" i="5"/>
  <c r="I110" i="5"/>
  <c r="I92" i="5"/>
  <c r="I80" i="5"/>
  <c r="I26" i="5"/>
  <c r="I109" i="5"/>
  <c r="I36" i="5"/>
  <c r="I114" i="5"/>
  <c r="I53" i="5"/>
  <c r="I59" i="5"/>
  <c r="I87" i="5"/>
  <c r="I11" i="5"/>
  <c r="I28" i="5"/>
  <c r="I68" i="5"/>
  <c r="I97" i="5"/>
  <c r="I24" i="5"/>
  <c r="I29" i="5"/>
  <c r="I67" i="5"/>
  <c r="I38" i="5"/>
  <c r="I84" i="5"/>
  <c r="I8" i="5"/>
  <c r="I54" i="5"/>
  <c r="I85" i="5"/>
  <c r="I77" i="5"/>
  <c r="I35" i="5"/>
  <c r="I47" i="5"/>
  <c r="I94" i="5"/>
  <c r="I64" i="5"/>
  <c r="I12" i="5"/>
  <c r="I49" i="5"/>
  <c r="I117" i="5"/>
  <c r="I113" i="5"/>
  <c r="I6" i="5"/>
  <c r="I79" i="5"/>
  <c r="I52" i="5"/>
  <c r="I99" i="5"/>
  <c r="I66" i="5"/>
  <c r="I125" i="5"/>
  <c r="I93" i="5"/>
  <c r="I46" i="5"/>
  <c r="I120" i="5"/>
  <c r="I123" i="5"/>
  <c r="I65" i="5"/>
  <c r="I107" i="5"/>
  <c r="I42" i="5"/>
  <c r="I18" i="5"/>
  <c r="I103" i="5"/>
  <c r="I44" i="5"/>
  <c r="I74" i="5"/>
  <c r="I34" i="5"/>
  <c r="I89" i="5"/>
  <c r="I86" i="5"/>
  <c r="I70" i="5"/>
  <c r="I95" i="5"/>
  <c r="I78" i="5"/>
  <c r="I4" i="5"/>
  <c r="I37" i="5"/>
  <c r="I30" i="5"/>
  <c r="I112" i="5"/>
  <c r="I23" i="5"/>
  <c r="I69" i="5"/>
  <c r="I76" i="5"/>
  <c r="I88" i="5"/>
  <c r="I122" i="5"/>
  <c r="I105" i="5"/>
  <c r="I50" i="5"/>
  <c r="I27" i="5"/>
  <c r="I5" i="5"/>
  <c r="I40" i="5"/>
  <c r="I45" i="5"/>
  <c r="I124" i="5"/>
  <c r="I48" i="5"/>
  <c r="I106" i="5"/>
  <c r="I14" i="5"/>
  <c r="D25" i="6"/>
  <c r="Q15" i="4" l="1"/>
  <c r="R15" i="4"/>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<sst xmlns="http://schemas.openxmlformats.org/spreadsheetml/2006/main" count="414" uniqueCount="147">
  <si>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</si>
  <si>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</si>
  <si>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</si>
  <si>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</si>
  <si>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</si>
  <si>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</si>
  <si>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</si>
  <si>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</si>
  <si>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</si>
  <si>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</si>
  <si>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</si>
  <si>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</si>
  <si>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</si>
  <si>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</si>
  <si>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</si>
  <si>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</si>
  <si>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</si>
  <si>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</si>
  <si>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</si>
  <si>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</si>
  <si>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</si>
  <si>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</si>
  <si>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</si>
  <si>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</si>
  <si>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</si>
  <si>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</si>
  <si>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</si>
  <si>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</si>
  <si>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</si>
  <si>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</si>
  <si>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</si>
  <si>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</si>
  <si>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</si>
  <si>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</si>
  <si>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</si>
  <si>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</si>
  <si>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</si>
  <si>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</si>
  <si>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</si>
  <si>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</si>
  <si>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</si>
  <si>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</si>
  <si>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</si>
  <si>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</si>
  <si>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</si>
  <si>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</si>
  <si>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</si>
  <si>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</si>
  <si>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</si>
  <si>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3MD</t>
  </si>
  <si>
    <t>2MD</t>
  </si>
  <si>
    <t>1MD</t>
  </si>
  <si>
    <t>2WD</t>
  </si>
  <si>
    <t>SWD</t>
  </si>
  <si>
    <t>SND</t>
  </si>
  <si>
    <t>TND</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</si>
  <si>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</si>
  <si>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</si>
  <si>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</si>
  <si>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</si>
  <si>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</si>
  <si>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</si>
  <si>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</si>
  <si>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</si>
  <si>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</si>
  <si>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</si>
  <si>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</si>
  <si>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</si>
  <si>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</si>
  <si>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</si>
  <si>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</si>
  <si>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</si>
  <si>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</si>
  <si>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</si>
  <si>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</si>
  <si>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</si>
  <si>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</si>
  <si>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</si>
  <si>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</si>
  <si>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</si>
  <si>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</si>
  <si>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</si>
  <si>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</si>
  <si>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</si>
  <si>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</si>
  <si>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</si>
  <si>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</si>
  <si>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</si>
  <si>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</si>
  <si>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</si>
  <si>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</si>
  <si>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</si>
  <si>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</si>
  <si>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</si>
  <si>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</si>
  <si>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</si>
  <si>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</si>
  <si>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</si>
  <si>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</si>
  <si>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</si>
  <si>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</si>
  <si>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</si>
  <si>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</si>
  <si>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</si>
  <si>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</si>
  <si>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</si>
  <si>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</si>
  <si>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</si>
  <si>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</si>
  <si>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</si>
  <si>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</si>
  <si>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</si>
  <si>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</si>
  <si>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</si>
  <si>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</si>
  <si>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</si>
  <si>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</si>
  <si>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</si>
  <si>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</si>
  <si>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</si>
  <si>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</si>
  <si>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</si>
  <si>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</si>
  <si>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</si>
  <si>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</si>
  <si>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</si>
  <si>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</si>
  <si>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</si>
  <si>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</si>
  <si>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</si>
  <si>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</si>
  <si>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</si>
  <si>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</si>
  <si>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</si>
  <si>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</si>
  <si>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</si>
  <si>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</si>
  <si>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</si>
  <si>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</si>
  <si>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</si>
  <si>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</si>
  <si>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</si>
  <si>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</si>
  <si>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</si>
  <si>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</si>
  <si>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</si>
  <si>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EURSTD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</si>
</sst>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8" fillId="10" borderId="0" xfId="3" applyFont="1" applyFill="1"/>
    <xf numFmtId="0" fontId="5" fillId="10" borderId="0" xfId="3" applyFill="1"/>
    <xf numFmtId="0" fontId="11" fillId="8" borderId="28" xfId="3" applyFont="1" applyFill="1" applyBorder="1" applyAlignment="1">
      <alignment horizontal="center"/>
    </xf>
    <xf numFmtId="0" fontId="11" fillId="8" borderId="35" xfId="3" applyFont="1" applyFill="1" applyBorder="1" applyAlignment="1">
      <alignment horizontal="center"/>
    </xf>
    <xf numFmtId="0" fontId="11" fillId="0" borderId="27" xfId="1" applyFont="1" applyBorder="1" applyAlignment="1"/>
    <xf numFmtId="0" fontId="11"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170" fontId="8" fillId="2" borderId="30"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9" xfId="3" applyFont="1" applyFill="1" applyBorder="1" applyAlignment="1">
      <alignment horizontal="right"/>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tabSelected="1" workbookViewId="0">
      <selection activeCell="B2" sqref="B2:F2"/>
    </sheetView>
  </sheetViews>
  <sheetFormatPr defaultColWidth="8" defaultRowHeight="11.25" x14ac:dyDescent="0.2"/>
  <cols>
    <col min="1" max="2" width="2.7109375" style="211" customWidth="1"/>
    <col min="3" max="3" width="18" style="211" bestFit="1" customWidth="1"/>
    <col min="4" max="4" width="23.85546875" style="211" bestFit="1" customWidth="1"/>
    <col min="5" max="5" width="6" style="211" bestFit="1" customWidth="1"/>
    <col min="6" max="8" width="2.7109375" style="211" customWidth="1"/>
    <col min="9" max="9" width="18.5703125" style="211" bestFit="1" customWidth="1"/>
    <col min="10" max="10" width="53.7109375" style="211" bestFit="1" customWidth="1"/>
    <col min="11" max="11" width="2.7109375" style="211" customWidth="1"/>
    <col min="12" max="16384" width="8" style="211"/>
  </cols>
  <sheetData>
    <row r="1" spans="2:11" ht="12" thickBot="1" x14ac:dyDescent="0.25">
      <c r="B1" s="211" t="str">
        <f>_xll.qlxlVersion(TRUE,Trigger)</f>
        <v>QuantLibXL 1.4.0 - MS VC++ 9.0 - Multithreaded Dynamic Runtime library - Release Configuration - Mar  3 2014 10:58:57</v>
      </c>
    </row>
    <row r="2" spans="2:11" ht="18.75" thickBot="1" x14ac:dyDescent="0.3">
      <c r="B2" s="213" t="s">
        <v>98</v>
      </c>
      <c r="C2" s="214"/>
      <c r="D2" s="214"/>
      <c r="E2" s="214"/>
      <c r="F2" s="215"/>
      <c r="H2" s="213" t="s">
        <v>119</v>
      </c>
      <c r="I2" s="214"/>
      <c r="J2" s="214"/>
      <c r="K2" s="216"/>
    </row>
    <row r="3" spans="2:11" x14ac:dyDescent="0.2">
      <c r="B3" s="62"/>
      <c r="C3" s="89"/>
      <c r="D3" s="61"/>
      <c r="E3" s="61"/>
      <c r="F3" s="60"/>
      <c r="H3" s="131"/>
      <c r="I3" s="134"/>
      <c r="J3" s="134"/>
      <c r="K3" s="133"/>
    </row>
    <row r="4" spans="2:11" x14ac:dyDescent="0.2">
      <c r="B4" s="62"/>
      <c r="C4" s="87" t="s">
        <v>97</v>
      </c>
      <c r="D4" s="88" t="s">
        <v>95</v>
      </c>
      <c r="E4" s="61"/>
      <c r="F4" s="60"/>
      <c r="H4" s="131"/>
      <c r="I4" s="130" t="s">
        <v>118</v>
      </c>
      <c r="J4" s="124" t="b">
        <v>1</v>
      </c>
      <c r="K4" s="129"/>
    </row>
    <row r="5" spans="2:11" x14ac:dyDescent="0.2">
      <c r="B5" s="62"/>
      <c r="C5" s="84" t="s">
        <v>96</v>
      </c>
      <c r="D5" s="63">
        <v>3</v>
      </c>
      <c r="E5" s="61"/>
      <c r="F5" s="60"/>
      <c r="H5" s="131"/>
      <c r="I5" s="130" t="s">
        <v>117</v>
      </c>
      <c r="J5" s="132" t="str">
        <f ca="1">SUBSTITUTE(LEFT(CELL("filename",A1),FIND("[",CELL("filename",A1),1)-1),"\XLS\","\XML\")</f>
        <v>C:\Projects\quantlib\QuantLibXL\Data2\XML\</v>
      </c>
      <c r="K5" s="129"/>
    </row>
    <row r="6" spans="2:11" x14ac:dyDescent="0.2">
      <c r="B6" s="62"/>
      <c r="C6" s="84" t="s">
        <v>93</v>
      </c>
      <c r="D6" s="63" t="str">
        <f>_xll.qlPeriodEquivalent(D5&amp;"M")</f>
        <v>3M</v>
      </c>
      <c r="E6" s="61"/>
      <c r="F6" s="60"/>
      <c r="H6" s="131"/>
      <c r="I6" s="130" t="s">
        <v>116</v>
      </c>
      <c r="J6" s="121" t="b">
        <v>1</v>
      </c>
      <c r="K6" s="129"/>
    </row>
    <row r="7" spans="2:11" ht="12" thickBot="1" x14ac:dyDescent="0.25">
      <c r="B7" s="62"/>
      <c r="C7" s="87" t="s">
        <v>92</v>
      </c>
      <c r="D7" s="86" t="s">
        <v>91</v>
      </c>
      <c r="E7" s="61"/>
      <c r="F7" s="60"/>
      <c r="H7" s="128"/>
      <c r="I7" s="127"/>
      <c r="J7" s="127"/>
      <c r="K7" s="126"/>
    </row>
    <row r="8" spans="2:11" ht="12" thickBot="1" x14ac:dyDescent="0.25">
      <c r="B8" s="62"/>
      <c r="C8" s="85" t="s">
        <v>90</v>
      </c>
      <c r="D8" s="80" t="s">
        <v>94</v>
      </c>
      <c r="E8" s="61"/>
      <c r="F8" s="60"/>
      <c r="H8" s="212"/>
      <c r="I8" s="212"/>
      <c r="J8" s="212"/>
      <c r="K8" s="212"/>
    </row>
    <row r="9" spans="2:11" ht="18.75" thickBot="1" x14ac:dyDescent="0.3">
      <c r="B9" s="62"/>
      <c r="C9" s="84" t="s">
        <v>89</v>
      </c>
      <c r="D9" s="63" t="str">
        <f>Currency&amp;"_"&amp;$E$16&amp;"RH"</f>
        <v>EUR_YCSTDRH</v>
      </c>
      <c r="E9" s="61"/>
      <c r="F9" s="60"/>
      <c r="H9" s="213" t="s">
        <v>115</v>
      </c>
      <c r="I9" s="214"/>
      <c r="J9" s="214"/>
      <c r="K9" s="216"/>
    </row>
    <row r="10" spans="2:11" ht="12.75" x14ac:dyDescent="0.2">
      <c r="B10" s="62"/>
      <c r="C10" s="83" t="s">
        <v>88</v>
      </c>
      <c r="D10" s="63" t="b">
        <v>1</v>
      </c>
      <c r="E10" s="61"/>
      <c r="F10" s="60"/>
      <c r="H10" s="123"/>
      <c r="I10" s="125"/>
      <c r="J10" s="125"/>
      <c r="K10" s="120"/>
    </row>
    <row r="11" spans="2:11" ht="12.75" x14ac:dyDescent="0.2">
      <c r="B11" s="62"/>
      <c r="C11" s="83" t="s">
        <v>87</v>
      </c>
      <c r="D11" s="82">
        <v>41733.458645833336</v>
      </c>
      <c r="E11" s="61"/>
      <c r="F11" s="60"/>
      <c r="H11" s="123"/>
      <c r="I11" s="122" t="s">
        <v>114</v>
      </c>
      <c r="J11" s="124" t="s">
        <v>113</v>
      </c>
      <c r="K11" s="120"/>
    </row>
    <row r="12" spans="2:11" ht="12.75" x14ac:dyDescent="0.2">
      <c r="B12" s="62"/>
      <c r="C12" s="81" t="s">
        <v>86</v>
      </c>
      <c r="D12" s="80" t="b">
        <v>0</v>
      </c>
      <c r="E12" s="61"/>
      <c r="F12" s="60"/>
      <c r="H12" s="123"/>
      <c r="I12" s="122" t="s">
        <v>112</v>
      </c>
      <c r="J12" s="121" t="s">
        <v>111</v>
      </c>
      <c r="K12" s="120"/>
    </row>
    <row r="13" spans="2:11" ht="12.75" x14ac:dyDescent="0.2">
      <c r="B13" s="62"/>
      <c r="C13" s="67"/>
      <c r="D13" s="67"/>
      <c r="E13" s="61"/>
      <c r="F13" s="60"/>
      <c r="H13" s="123"/>
      <c r="I13" s="122" t="s">
        <v>140</v>
      </c>
      <c r="J13" s="124" t="str">
        <f>PROPER(Currency)&amp;"YC"</f>
        <v>EurYC</v>
      </c>
      <c r="K13" s="120"/>
    </row>
    <row r="14" spans="2:11" ht="12.75" x14ac:dyDescent="0.2">
      <c r="B14" s="62"/>
      <c r="C14" s="77" t="s">
        <v>85</v>
      </c>
      <c r="D14" s="79" t="str">
        <f>_xll.qlPiecewiseYieldCurve(D16,NDays,Calendar,RateHelpersSelected,,,,Accuracy,TraitsID,InterpolatorID,Permanent,,ObjectOverwrite)</f>
        <v>_EURYCSTD#0002</v>
      </c>
      <c r="E14" s="61"/>
      <c r="F14" s="60"/>
      <c r="H14" s="123"/>
      <c r="I14" s="122" t="s">
        <v>139</v>
      </c>
      <c r="J14" s="124" t="str">
        <f>PROPER(Currency)&amp;"YCSTD"</f>
        <v>EurYCSTD</v>
      </c>
      <c r="K14" s="120"/>
    </row>
    <row r="15" spans="2:11" ht="12.75" x14ac:dyDescent="0.2">
      <c r="B15" s="62"/>
      <c r="C15" s="69" t="s">
        <v>66</v>
      </c>
      <c r="D15" s="78" t="str">
        <f>_xll.ohRangeRetrieveError(YieldCurve)</f>
        <v/>
      </c>
      <c r="E15" s="61"/>
      <c r="F15" s="60"/>
      <c r="H15" s="205"/>
      <c r="I15" s="206" t="s">
        <v>141</v>
      </c>
      <c r="J15" s="207" t="s">
        <v>142</v>
      </c>
      <c r="K15" s="208"/>
    </row>
    <row r="16" spans="2:11" ht="12.75" x14ac:dyDescent="0.2">
      <c r="B16" s="62"/>
      <c r="C16" s="77" t="s">
        <v>84</v>
      </c>
      <c r="D16" s="76" t="str">
        <f>"_"&amp;Currency&amp;$E$16</f>
        <v>_EURYCSTD</v>
      </c>
      <c r="E16" s="75" t="s">
        <v>83</v>
      </c>
      <c r="F16" s="60"/>
      <c r="H16" s="205"/>
      <c r="I16" s="206" t="s">
        <v>143</v>
      </c>
      <c r="J16" s="207" t="s">
        <v>144</v>
      </c>
      <c r="K16" s="208"/>
    </row>
    <row r="17" spans="2:11" ht="13.5" thickBot="1" x14ac:dyDescent="0.25">
      <c r="B17" s="62"/>
      <c r="C17" s="71" t="s">
        <v>82</v>
      </c>
      <c r="D17" s="74">
        <v>0</v>
      </c>
      <c r="E17" s="61"/>
      <c r="F17" s="60"/>
      <c r="H17" s="119"/>
      <c r="I17" s="118"/>
      <c r="J17" s="118"/>
      <c r="K17" s="117"/>
    </row>
    <row r="18" spans="2:11" x14ac:dyDescent="0.2">
      <c r="B18" s="62"/>
      <c r="C18" s="71" t="s">
        <v>81</v>
      </c>
      <c r="D18" s="73" t="s">
        <v>80</v>
      </c>
      <c r="E18" s="61"/>
      <c r="F18" s="60"/>
    </row>
    <row r="19" spans="2:11" x14ac:dyDescent="0.2">
      <c r="B19" s="62"/>
      <c r="C19" s="71" t="s">
        <v>79</v>
      </c>
      <c r="D19" s="72"/>
      <c r="E19" s="61"/>
      <c r="F19" s="60"/>
    </row>
    <row r="20" spans="2:11" x14ac:dyDescent="0.2">
      <c r="B20" s="62"/>
      <c r="C20" s="71" t="s">
        <v>78</v>
      </c>
      <c r="D20" s="70" t="s">
        <v>77</v>
      </c>
      <c r="E20" s="61"/>
      <c r="F20" s="60"/>
    </row>
    <row r="21" spans="2:11" x14ac:dyDescent="0.2">
      <c r="B21" s="62"/>
      <c r="C21" s="69" t="s">
        <v>76</v>
      </c>
      <c r="D21" s="68" t="s">
        <v>75</v>
      </c>
      <c r="E21" s="61"/>
      <c r="F21" s="60"/>
    </row>
    <row r="22" spans="2:11" x14ac:dyDescent="0.2">
      <c r="B22" s="62"/>
      <c r="C22" s="67"/>
      <c r="D22" s="67"/>
      <c r="E22" s="61"/>
      <c r="F22" s="60"/>
    </row>
    <row r="23" spans="2:11" x14ac:dyDescent="0.2">
      <c r="B23" s="62"/>
      <c r="C23" s="66">
        <f>_xll.qlTermStructureReferenceDate(YieldCurve)</f>
        <v>41733</v>
      </c>
      <c r="D23" s="65">
        <f>MAX(_xll.ohPack(Selected!I1:I126))</f>
        <v>2.5949268366317727E-2</v>
      </c>
      <c r="E23" s="61"/>
      <c r="F23" s="60"/>
    </row>
    <row r="24" spans="2:11" x14ac:dyDescent="0.2">
      <c r="B24" s="62"/>
      <c r="C24" s="64">
        <f>MAX(_xll.ohPack(Selected!H2:H126))</f>
        <v>63653</v>
      </c>
      <c r="D24" s="63">
        <f>MIN(_xll.ohPack(Selected!I1:I126))</f>
        <v>2.326377295945265E-3</v>
      </c>
      <c r="E24" s="61"/>
      <c r="F24" s="60"/>
    </row>
    <row r="25" spans="2:11" x14ac:dyDescent="0.2">
      <c r="B25" s="62"/>
      <c r="C25" s="222" t="s">
        <v>66</v>
      </c>
      <c r="D25" s="223" t="str">
        <f>_xll.ohRangeRetrieveError(Selected!I1)</f>
        <v/>
      </c>
      <c r="E25" s="61"/>
      <c r="F25" s="60"/>
    </row>
    <row r="26" spans="2:11" ht="11.25" customHeight="1" x14ac:dyDescent="0.2">
      <c r="B26" s="62"/>
      <c r="C26" s="225" t="s">
        <v>146</v>
      </c>
      <c r="D26" s="224" t="b">
        <f>_xll.qlRelinkableHandleLinkTo(C26,YieldCurve)</f>
        <v>1</v>
      </c>
      <c r="E26" s="61"/>
      <c r="F26" s="60"/>
    </row>
    <row r="27" spans="2:11" ht="12" thickBot="1" x14ac:dyDescent="0.25">
      <c r="B27" s="59"/>
      <c r="C27" s="58"/>
      <c r="D27" s="58"/>
      <c r="E27" s="58"/>
      <c r="F27"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66"/>
  <sheetViews>
    <sheetView topLeftCell="E1" workbookViewId="0">
      <selection activeCell="H38" sqref="H38"/>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8" ht="22.5" x14ac:dyDescent="0.2">
      <c r="B1" s="217" t="s">
        <v>65</v>
      </c>
      <c r="C1" s="218"/>
      <c r="D1" s="219"/>
      <c r="E1" s="36" t="s">
        <v>64</v>
      </c>
      <c r="F1" s="36" t="s">
        <v>63</v>
      </c>
      <c r="G1" s="36" t="s">
        <v>62</v>
      </c>
      <c r="H1" s="36" t="s">
        <v>61</v>
      </c>
      <c r="I1" s="36" t="s">
        <v>60</v>
      </c>
      <c r="J1" s="36" t="s">
        <v>59</v>
      </c>
      <c r="K1" s="36" t="s">
        <v>58</v>
      </c>
      <c r="L1" s="36" t="s">
        <v>57</v>
      </c>
    </row>
    <row r="2" spans="2:18" ht="11.25" customHeight="1" x14ac:dyDescent="0.2">
      <c r="B2" s="35"/>
      <c r="C2" s="15"/>
      <c r="D2" s="34" t="s">
        <v>56</v>
      </c>
      <c r="E2" s="14" t="str">
        <f t="shared" ref="E2:E26" si="0">RateHelperPrefix&amp;"_"&amp;$B2&amp;$C2&amp;$D2</f>
        <v>EUR_YCSTDRH_OND</v>
      </c>
      <c r="F2" s="13">
        <f>_xll.qlRateHelperQuoteValue($E2,Trigger)</f>
        <v>2.5999999999999999E-3</v>
      </c>
      <c r="G2" s="13"/>
      <c r="H2" s="12" t="b">
        <v>1</v>
      </c>
      <c r="I2" s="12">
        <v>10</v>
      </c>
      <c r="J2" s="12">
        <v>1</v>
      </c>
      <c r="K2" s="11">
        <f>_xll.qlRateHelperEarliestDate($E2,Trigger)</f>
        <v>41733</v>
      </c>
      <c r="L2" s="10">
        <f>_xll.qlRateHelperLatestDate($E2,Trigger)</f>
        <v>41736</v>
      </c>
      <c r="M2" s="93"/>
      <c r="N2" s="93"/>
    </row>
    <row r="3" spans="2:18" x14ac:dyDescent="0.2">
      <c r="B3" s="35"/>
      <c r="C3" s="15"/>
      <c r="D3" s="34" t="s">
        <v>55</v>
      </c>
      <c r="E3" s="14" t="str">
        <f t="shared" si="0"/>
        <v>EUR_YCSTDRH_TND</v>
      </c>
      <c r="F3" s="13">
        <f>_xll.qlRateHelperQuoteValue($E3,Trigger)</f>
        <v>2.5999999999999999E-3</v>
      </c>
      <c r="G3" s="13"/>
      <c r="H3" s="12" t="b">
        <v>1</v>
      </c>
      <c r="I3" s="12">
        <v>10</v>
      </c>
      <c r="J3" s="12">
        <v>1</v>
      </c>
      <c r="K3" s="11">
        <f>_xll.qlRateHelperEarliestDate($E3,Trigger)</f>
        <v>41736</v>
      </c>
      <c r="L3" s="10">
        <f>_xll.qlRateHelperLatestDate($E3,Trigger)</f>
        <v>41737</v>
      </c>
      <c r="M3" s="93"/>
      <c r="N3" s="93"/>
    </row>
    <row r="4" spans="2:18" x14ac:dyDescent="0.2">
      <c r="B4" s="35"/>
      <c r="C4" s="15"/>
      <c r="D4" s="34" t="s">
        <v>54</v>
      </c>
      <c r="E4" s="14" t="str">
        <f t="shared" si="0"/>
        <v>EUR_YCSTDRH_SND</v>
      </c>
      <c r="F4" s="13">
        <f>_xll.qlRateHelperQuoteValue($E4,Trigger)</f>
        <v>2.5999999999999999E-3</v>
      </c>
      <c r="G4" s="13"/>
      <c r="H4" s="12" t="b">
        <v>1</v>
      </c>
      <c r="I4" s="12">
        <v>10</v>
      </c>
      <c r="J4" s="12">
        <v>1</v>
      </c>
      <c r="K4" s="11">
        <f>_xll.qlRateHelperEarliestDate($E4,Trigger)</f>
        <v>41737</v>
      </c>
      <c r="L4" s="10">
        <f>_xll.qlRateHelperLatestDate($E4,Trigger)</f>
        <v>41738</v>
      </c>
      <c r="M4" s="93"/>
      <c r="N4" s="93"/>
    </row>
    <row r="5" spans="2:18" x14ac:dyDescent="0.2">
      <c r="B5" s="35"/>
      <c r="C5" s="15"/>
      <c r="D5" s="34" t="s">
        <v>53</v>
      </c>
      <c r="E5" s="14" t="str">
        <f t="shared" si="0"/>
        <v>EUR_YCSTDRH_SWD</v>
      </c>
      <c r="F5" s="13">
        <f>_xll.qlRateHelperQuoteValue($E5,Trigger)</f>
        <v>2.1199999999999999E-3</v>
      </c>
      <c r="G5" s="13"/>
      <c r="H5" s="12" t="b">
        <v>1</v>
      </c>
      <c r="I5" s="12">
        <v>10</v>
      </c>
      <c r="J5" s="12">
        <v>1</v>
      </c>
      <c r="K5" s="11">
        <f>_xll.qlRateHelperEarliestDate($E5,Trigger)</f>
        <v>41737</v>
      </c>
      <c r="L5" s="10">
        <f>_xll.qlRateHelperLatestDate($E5,Trigger)</f>
        <v>41744</v>
      </c>
      <c r="M5" s="93"/>
      <c r="N5" s="93"/>
    </row>
    <row r="6" spans="2:18" x14ac:dyDescent="0.2">
      <c r="B6" s="35"/>
      <c r="C6" s="15"/>
      <c r="D6" s="34" t="s">
        <v>52</v>
      </c>
      <c r="E6" s="14" t="str">
        <f t="shared" si="0"/>
        <v>EUR_YCSTDRH_2WD</v>
      </c>
      <c r="F6" s="13">
        <f>_xll.qlRateHelperQuoteValue($E6,Trigger)</f>
        <v>2.2300000000000002E-3</v>
      </c>
      <c r="G6" s="13"/>
      <c r="H6" s="12" t="b">
        <v>1</v>
      </c>
      <c r="I6" s="12">
        <v>10</v>
      </c>
      <c r="J6" s="12">
        <v>1</v>
      </c>
      <c r="K6" s="11">
        <f>_xll.qlRateHelperEarliestDate($E6,Trigger)</f>
        <v>41737</v>
      </c>
      <c r="L6" s="10">
        <f>_xll.qlRateHelperLatestDate($E6,Trigger)</f>
        <v>41751</v>
      </c>
      <c r="M6" s="93"/>
      <c r="N6" s="93"/>
    </row>
    <row r="7" spans="2:18" x14ac:dyDescent="0.2">
      <c r="B7" s="35"/>
      <c r="C7" s="15"/>
      <c r="D7" s="34" t="s">
        <v>51</v>
      </c>
      <c r="E7" s="14" t="str">
        <f t="shared" si="0"/>
        <v>EUR_YCSTDRH_1MD</v>
      </c>
      <c r="F7" s="13">
        <f>_xll.qlRateHelperQuoteValue($E7,Trigger)</f>
        <v>2.49E-3</v>
      </c>
      <c r="G7" s="13"/>
      <c r="H7" s="12" t="b">
        <v>1</v>
      </c>
      <c r="I7" s="12">
        <v>10</v>
      </c>
      <c r="J7" s="12">
        <v>1</v>
      </c>
      <c r="K7" s="11">
        <f>_xll.qlRateHelperEarliestDate($E7,Trigger)</f>
        <v>41737</v>
      </c>
      <c r="L7" s="10">
        <f>_xll.qlRateHelperLatestDate($E7,Trigger)</f>
        <v>41767</v>
      </c>
      <c r="M7" s="93"/>
      <c r="N7" s="93"/>
    </row>
    <row r="8" spans="2:18" x14ac:dyDescent="0.2">
      <c r="B8" s="35"/>
      <c r="C8" s="15"/>
      <c r="D8" s="34" t="s">
        <v>50</v>
      </c>
      <c r="E8" s="14" t="str">
        <f t="shared" si="0"/>
        <v>EUR_YCSTDRH_2MD</v>
      </c>
      <c r="F8" s="13">
        <f>_xll.qlRateHelperQuoteValue($E8,Trigger)</f>
        <v>2.8699999999999997E-3</v>
      </c>
      <c r="G8" s="13"/>
      <c r="H8" s="12" t="b">
        <v>1</v>
      </c>
      <c r="I8" s="12">
        <v>10</v>
      </c>
      <c r="J8" s="12">
        <v>1</v>
      </c>
      <c r="K8" s="11">
        <f>_xll.qlRateHelperEarliestDate($E8,Trigger)</f>
        <v>41737</v>
      </c>
      <c r="L8" s="10">
        <f>_xll.qlRateHelperLatestDate($E8,Trigger)</f>
        <v>41799</v>
      </c>
      <c r="M8" s="93"/>
      <c r="N8" s="93"/>
    </row>
    <row r="9" spans="2:18" x14ac:dyDescent="0.2">
      <c r="B9" s="35"/>
      <c r="C9" s="15"/>
      <c r="D9" s="34" t="s">
        <v>49</v>
      </c>
      <c r="E9" s="14" t="str">
        <f t="shared" si="0"/>
        <v>EUR_YCSTDRH_3MD</v>
      </c>
      <c r="F9" s="13">
        <f>_xll.qlRateHelperQuoteValue($E9,Trigger)</f>
        <v>3.2500000000000003E-3</v>
      </c>
      <c r="G9" s="13"/>
      <c r="H9" s="12" t="b">
        <v>1</v>
      </c>
      <c r="I9" s="12">
        <v>10</v>
      </c>
      <c r="J9" s="12">
        <v>1</v>
      </c>
      <c r="K9" s="11">
        <f>_xll.qlRateHelperEarliestDate($E9,Trigger)</f>
        <v>41737</v>
      </c>
      <c r="L9" s="10">
        <f>_xll.qlRateHelperLatestDate($E9,Trigger)</f>
        <v>41828</v>
      </c>
      <c r="M9" s="93"/>
      <c r="N9" s="93"/>
    </row>
    <row r="10" spans="2:18" x14ac:dyDescent="0.2">
      <c r="B10" s="35"/>
      <c r="C10" s="15"/>
      <c r="D10" s="34" t="s">
        <v>48</v>
      </c>
      <c r="E10" s="14" t="str">
        <f t="shared" si="0"/>
        <v>EUR_YCSTDRH_6MD</v>
      </c>
      <c r="F10" s="13">
        <f>_xll.qlRateHelperQuoteValue($E10,Trigger)</f>
        <v>4.2699999999999995E-3</v>
      </c>
      <c r="G10" s="13"/>
      <c r="H10" s="12" t="b">
        <v>1</v>
      </c>
      <c r="I10" s="12">
        <v>70</v>
      </c>
      <c r="J10" s="12">
        <v>1</v>
      </c>
      <c r="K10" s="11">
        <f>_xll.qlRateHelperEarliestDate($E10,Trigger)</f>
        <v>41737</v>
      </c>
      <c r="L10" s="10">
        <f>_xll.qlRateHelperLatestDate($E10,Trigger)</f>
        <v>41920</v>
      </c>
      <c r="Q10" s="31">
        <f>_xll.qlYieldTSDiscount(YieldCurve,K2)</f>
        <v>1</v>
      </c>
    </row>
    <row r="11" spans="2:18" x14ac:dyDescent="0.2">
      <c r="B11" s="35"/>
      <c r="C11" s="15"/>
      <c r="D11" s="34" t="s">
        <v>47</v>
      </c>
      <c r="E11" s="14" t="str">
        <f t="shared" si="0"/>
        <v>EUR_YCSTDRH_9MD</v>
      </c>
      <c r="F11" s="13">
        <f>_xll.qlRateHelperQuoteValue($E11,Trigger)</f>
        <v>5.1200000000000004E-3</v>
      </c>
      <c r="G11" s="13"/>
      <c r="H11" s="12" t="b">
        <v>1</v>
      </c>
      <c r="I11" s="12">
        <v>10</v>
      </c>
      <c r="J11" s="12">
        <v>1</v>
      </c>
      <c r="K11" s="11">
        <f>_xll.qlRateHelperEarliestDate($E11,Trigger)</f>
        <v>41737</v>
      </c>
      <c r="L11" s="10">
        <f>_xll.qlRateHelperLatestDate($E11,Trigger)</f>
        <v>42012</v>
      </c>
      <c r="O11" s="29">
        <f>_xll.qlYieldTSForwardRate(YieldCurve,K2,L124,"act/365","simple","annual")</f>
        <v>3.8240967472268877E-2</v>
      </c>
      <c r="Q11" s="31">
        <f>_xll.qlYieldTSDiscount(YieldCurve,L124)</f>
        <v>0.47406685178621577</v>
      </c>
    </row>
    <row r="12" spans="2:18" x14ac:dyDescent="0.2">
      <c r="B12" s="33"/>
      <c r="C12" s="8"/>
      <c r="D12" s="32" t="s">
        <v>46</v>
      </c>
      <c r="E12" s="7" t="str">
        <f t="shared" si="0"/>
        <v>EUR_YCSTDRH_1YD</v>
      </c>
      <c r="F12" s="6">
        <f>_xll.qlRateHelperQuoteValue($E12,Trigger)</f>
        <v>6.0299999999999998E-3</v>
      </c>
      <c r="G12" s="6"/>
      <c r="H12" s="5" t="b">
        <v>1</v>
      </c>
      <c r="I12" s="5">
        <v>10</v>
      </c>
      <c r="J12" s="5">
        <v>1</v>
      </c>
      <c r="K12" s="4">
        <f>_xll.qlRateHelperEarliestDate($E12,Trigger)</f>
        <v>41737</v>
      </c>
      <c r="L12" s="3">
        <f>_xll.qlRateHelperLatestDate($E12,Trigger)</f>
        <v>42102</v>
      </c>
      <c r="Q12" s="31"/>
    </row>
    <row r="13" spans="2:18" x14ac:dyDescent="0.2">
      <c r="B13" s="24" t="s">
        <v>45</v>
      </c>
      <c r="C13" s="23">
        <f>Months</f>
        <v>3</v>
      </c>
      <c r="D13" s="22" t="s">
        <v>43</v>
      </c>
      <c r="E13" s="22" t="str">
        <f t="shared" si="0"/>
        <v>EUR_YCSTDRH_T3F1</v>
      </c>
      <c r="F13" s="21" t="e">
        <f>_xll.qlRateHelperQuoteValue($E13,Trigger)</f>
        <v>#NUM!</v>
      </c>
      <c r="G13" s="21"/>
      <c r="H13" s="20" t="b">
        <v>0</v>
      </c>
      <c r="I13" s="20">
        <v>20</v>
      </c>
      <c r="J13" s="20">
        <v>1</v>
      </c>
      <c r="K13" s="19" t="e">
        <f>_xll.qlRateHelperEarliestDate($E13,Trigger)</f>
        <v>#NUM!</v>
      </c>
      <c r="L13" s="18" t="e">
        <f>_xll.qlRateHelperLatestDate($E13,Trigger)</f>
        <v>#NUM!</v>
      </c>
      <c r="Q13" s="31">
        <f>1/Q11</f>
        <v>2.1094071357913839</v>
      </c>
    </row>
    <row r="14" spans="2:18" x14ac:dyDescent="0.2">
      <c r="B14" s="9" t="s">
        <v>44</v>
      </c>
      <c r="C14" s="8">
        <f>Months</f>
        <v>3</v>
      </c>
      <c r="D14" s="7" t="s">
        <v>43</v>
      </c>
      <c r="E14" s="7" t="str">
        <f t="shared" si="0"/>
        <v>EUR_YCSTDRH_TOM3F1</v>
      </c>
      <c r="F14" s="6" t="e">
        <f>_xll.qlRateHelperQuoteValue($E14,Trigger)</f>
        <v>#NUM!</v>
      </c>
      <c r="G14" s="6"/>
      <c r="H14" s="5" t="b">
        <v>0</v>
      </c>
      <c r="I14" s="5">
        <v>20</v>
      </c>
      <c r="J14" s="5">
        <v>1</v>
      </c>
      <c r="K14" s="4" t="e">
        <f>_xll.qlRateHelperEarliestDate($E14,Trigger)</f>
        <v>#NUM!</v>
      </c>
      <c r="L14" s="3" t="e">
        <f>_xll.qlRateHelperLatestDate($E14,Trigger)</f>
        <v>#NUM!</v>
      </c>
      <c r="O14" s="1" t="e">
        <f>_xll.qlYieldTSForwardRate()</f>
        <v>#NUM!</v>
      </c>
      <c r="Q14" s="30">
        <f>(L124-K2)/365</f>
        <v>29.030136986301368</v>
      </c>
    </row>
    <row r="15" spans="2:18" x14ac:dyDescent="0.2">
      <c r="B15" s="16">
        <v>1</v>
      </c>
      <c r="C15" s="15" t="s">
        <v>42</v>
      </c>
      <c r="D15" s="14" t="str">
        <f t="shared" ref="D15:D32" si="1">(B15+Months)&amp;"F"</f>
        <v>4F</v>
      </c>
      <c r="E15" s="14" t="str">
        <f t="shared" si="0"/>
        <v>EUR_YCSTDRH_1x4F</v>
      </c>
      <c r="F15" s="13" t="e">
        <f>_xll.qlRateHelperQuoteValue($E15,Trigger)</f>
        <v>#NUM!</v>
      </c>
      <c r="G15" s="13"/>
      <c r="H15" s="12" t="b">
        <v>0</v>
      </c>
      <c r="I15" s="12">
        <v>20</v>
      </c>
      <c r="J15" s="12">
        <v>1</v>
      </c>
      <c r="K15" s="11" t="e">
        <f>_xll.qlRateHelperEarliestDate($E15,Trigger)</f>
        <v>#NUM!</v>
      </c>
      <c r="L15" s="10" t="e">
        <f>_xll.qlRateHelperLatestDate($E15,Trigger)</f>
        <v>#NUM!</v>
      </c>
      <c r="Q15" s="29">
        <f>(Q13^(1/Q14))-1</f>
        <v>2.6044841013853182E-2</v>
      </c>
      <c r="R15" s="29">
        <f>(Q13-1)/Q14</f>
        <v>3.8215704469975006E-2</v>
      </c>
    </row>
    <row r="16" spans="2:18" x14ac:dyDescent="0.2">
      <c r="B16" s="16">
        <v>2</v>
      </c>
      <c r="C16" s="15" t="s">
        <v>42</v>
      </c>
      <c r="D16" s="14" t="str">
        <f t="shared" si="1"/>
        <v>5F</v>
      </c>
      <c r="E16" s="14" t="str">
        <f t="shared" si="0"/>
        <v>EUR_YCSTDRH_2x5F</v>
      </c>
      <c r="F16" s="13" t="e">
        <f>_xll.qlRateHelperQuoteValue($E16,Trigger)</f>
        <v>#NUM!</v>
      </c>
      <c r="G16" s="13"/>
      <c r="H16" s="12" t="b">
        <v>0</v>
      </c>
      <c r="I16" s="12">
        <v>20</v>
      </c>
      <c r="J16" s="12">
        <v>1</v>
      </c>
      <c r="K16" s="11" t="e">
        <f>_xll.qlRateHelperEarliestDate($E16,Trigger)</f>
        <v>#NUM!</v>
      </c>
      <c r="L16" s="10" t="e">
        <f>_xll.qlRateHelperLatestDate($E16,Trigger)</f>
        <v>#NUM!</v>
      </c>
    </row>
    <row r="17" spans="2:12" x14ac:dyDescent="0.2">
      <c r="B17" s="16">
        <v>3</v>
      </c>
      <c r="C17" s="15" t="s">
        <v>42</v>
      </c>
      <c r="D17" s="14" t="str">
        <f t="shared" si="1"/>
        <v>6F</v>
      </c>
      <c r="E17" s="14" t="str">
        <f t="shared" si="0"/>
        <v>EUR_YCSTDRH_3x6F</v>
      </c>
      <c r="F17" s="13" t="e">
        <f>_xll.qlRateHelperQuoteValue($E17,Trigger)</f>
        <v>#NUM!</v>
      </c>
      <c r="G17" s="13"/>
      <c r="H17" s="12" t="b">
        <v>0</v>
      </c>
      <c r="I17" s="12">
        <v>20</v>
      </c>
      <c r="J17" s="12">
        <v>1</v>
      </c>
      <c r="K17" s="11" t="e">
        <f>_xll.qlRateHelperEarliestDate($E17,Trigger)</f>
        <v>#NUM!</v>
      </c>
      <c r="L17" s="10" t="e">
        <f>_xll.qlRateHelperLatestDate($E17,Trigger)</f>
        <v>#NUM!</v>
      </c>
    </row>
    <row r="18" spans="2:12" x14ac:dyDescent="0.2">
      <c r="B18" s="16">
        <v>4</v>
      </c>
      <c r="C18" s="15" t="s">
        <v>42</v>
      </c>
      <c r="D18" s="14" t="str">
        <f t="shared" si="1"/>
        <v>7F</v>
      </c>
      <c r="E18" s="14" t="str">
        <f t="shared" si="0"/>
        <v>EUR_YCSTDRH_4x7F</v>
      </c>
      <c r="F18" s="13" t="e">
        <f>_xll.qlRateHelperQuoteValue($E18,Trigger)</f>
        <v>#NUM!</v>
      </c>
      <c r="G18" s="13"/>
      <c r="H18" s="12" t="b">
        <v>0</v>
      </c>
      <c r="I18" s="12">
        <v>20</v>
      </c>
      <c r="J18" s="12">
        <v>1</v>
      </c>
      <c r="K18" s="11" t="e">
        <f>_xll.qlRateHelperEarliestDate($E18,Trigger)</f>
        <v>#NUM!</v>
      </c>
      <c r="L18" s="10" t="e">
        <f>_xll.qlRateHelperLatestDate($E18,Trigger)</f>
        <v>#NUM!</v>
      </c>
    </row>
    <row r="19" spans="2:12" x14ac:dyDescent="0.2">
      <c r="B19" s="16">
        <v>5</v>
      </c>
      <c r="C19" s="15" t="s">
        <v>42</v>
      </c>
      <c r="D19" s="14" t="str">
        <f t="shared" si="1"/>
        <v>8F</v>
      </c>
      <c r="E19" s="14" t="str">
        <f t="shared" si="0"/>
        <v>EUR_YCSTDRH_5x8F</v>
      </c>
      <c r="F19" s="13" t="e">
        <f>_xll.qlRateHelperQuoteValue($E19,Trigger)</f>
        <v>#NUM!</v>
      </c>
      <c r="G19" s="13"/>
      <c r="H19" s="12" t="b">
        <v>0</v>
      </c>
      <c r="I19" s="12">
        <v>20</v>
      </c>
      <c r="J19" s="12">
        <v>1</v>
      </c>
      <c r="K19" s="11" t="e">
        <f>_xll.qlRateHelperEarliestDate($E19,Trigger)</f>
        <v>#NUM!</v>
      </c>
      <c r="L19" s="10" t="e">
        <f>_xll.qlRateHelperLatestDate($E19,Trigger)</f>
        <v>#NUM!</v>
      </c>
    </row>
    <row r="20" spans="2:12" x14ac:dyDescent="0.2">
      <c r="B20" s="16">
        <v>6</v>
      </c>
      <c r="C20" s="15" t="s">
        <v>42</v>
      </c>
      <c r="D20" s="14" t="str">
        <f t="shared" si="1"/>
        <v>9F</v>
      </c>
      <c r="E20" s="14" t="str">
        <f t="shared" si="0"/>
        <v>EUR_YCSTDRH_6x9F</v>
      </c>
      <c r="F20" s="13" t="e">
        <f>_xll.qlRateHelperQuoteValue($E20,Trigger)</f>
        <v>#NUM!</v>
      </c>
      <c r="G20" s="13"/>
      <c r="H20" s="12" t="b">
        <v>0</v>
      </c>
      <c r="I20" s="12">
        <v>20</v>
      </c>
      <c r="J20" s="12">
        <v>1</v>
      </c>
      <c r="K20" s="11" t="e">
        <f>_xll.qlRateHelperEarliestDate($E20,Trigger)</f>
        <v>#NUM!</v>
      </c>
      <c r="L20" s="10" t="e">
        <f>_xll.qlRateHelperLatestDate($E20,Trigger)</f>
        <v>#NUM!</v>
      </c>
    </row>
    <row r="21" spans="2:12" x14ac:dyDescent="0.2">
      <c r="B21" s="16">
        <v>7</v>
      </c>
      <c r="C21" s="15" t="s">
        <v>42</v>
      </c>
      <c r="D21" s="14" t="str">
        <f t="shared" si="1"/>
        <v>10F</v>
      </c>
      <c r="E21" s="14" t="str">
        <f t="shared" si="0"/>
        <v>EUR_YCSTDRH_7x10F</v>
      </c>
      <c r="F21" s="13" t="e">
        <f>_xll.qlRateHelperQuoteValue($E21,Trigger)</f>
        <v>#NUM!</v>
      </c>
      <c r="G21" s="13"/>
      <c r="H21" s="12" t="b">
        <v>0</v>
      </c>
      <c r="I21" s="12">
        <v>20</v>
      </c>
      <c r="J21" s="12">
        <v>1</v>
      </c>
      <c r="K21" s="11" t="e">
        <f>_xll.qlRateHelperEarliestDate($E21,Trigger)</f>
        <v>#NUM!</v>
      </c>
      <c r="L21" s="10" t="e">
        <f>_xll.qlRateHelperLatestDate($E21,Trigger)</f>
        <v>#NUM!</v>
      </c>
    </row>
    <row r="22" spans="2:12" x14ac:dyDescent="0.2">
      <c r="B22" s="16">
        <v>8</v>
      </c>
      <c r="C22" s="15" t="s">
        <v>42</v>
      </c>
      <c r="D22" s="14" t="str">
        <f t="shared" si="1"/>
        <v>11F</v>
      </c>
      <c r="E22" s="14" t="str">
        <f t="shared" si="0"/>
        <v>EUR_YCSTDRH_8x11F</v>
      </c>
      <c r="F22" s="13" t="e">
        <f>_xll.qlRateHelperQuoteValue($E22,Trigger)</f>
        <v>#NUM!</v>
      </c>
      <c r="G22" s="13"/>
      <c r="H22" s="12" t="b">
        <v>0</v>
      </c>
      <c r="I22" s="12">
        <v>20</v>
      </c>
      <c r="J22" s="12">
        <v>1</v>
      </c>
      <c r="K22" s="11" t="e">
        <f>_xll.qlRateHelperEarliestDate($E22,Trigger)</f>
        <v>#NUM!</v>
      </c>
      <c r="L22" s="10" t="e">
        <f>_xll.qlRateHelperLatestDate($E22,Trigger)</f>
        <v>#NUM!</v>
      </c>
    </row>
    <row r="23" spans="2:12" x14ac:dyDescent="0.2">
      <c r="B23" s="16">
        <v>9</v>
      </c>
      <c r="C23" s="15" t="s">
        <v>42</v>
      </c>
      <c r="D23" s="14" t="str">
        <f t="shared" si="1"/>
        <v>12F</v>
      </c>
      <c r="E23" s="14" t="str">
        <f t="shared" si="0"/>
        <v>EUR_YCSTDRH_9x12F</v>
      </c>
      <c r="F23" s="13" t="e">
        <f>_xll.qlRateHelperQuoteValue($E23,Trigger)</f>
        <v>#NUM!</v>
      </c>
      <c r="G23" s="13"/>
      <c r="H23" s="12" t="b">
        <v>0</v>
      </c>
      <c r="I23" s="12">
        <v>20</v>
      </c>
      <c r="J23" s="12">
        <v>1</v>
      </c>
      <c r="K23" s="11" t="e">
        <f>_xll.qlRateHelperEarliestDate($E23,Trigger)</f>
        <v>#NUM!</v>
      </c>
      <c r="L23" s="10" t="e">
        <f>_xll.qlRateHelperLatestDate($E23,Trigger)</f>
        <v>#NUM!</v>
      </c>
    </row>
    <row r="24" spans="2:12" x14ac:dyDescent="0.2">
      <c r="B24" s="16">
        <v>10</v>
      </c>
      <c r="C24" s="15" t="s">
        <v>42</v>
      </c>
      <c r="D24" s="14" t="str">
        <f t="shared" si="1"/>
        <v>13F</v>
      </c>
      <c r="E24" s="14" t="str">
        <f t="shared" si="0"/>
        <v>EUR_YCSTDRH_10x13F</v>
      </c>
      <c r="F24" s="13" t="e">
        <f>_xll.qlRateHelperQuoteValue($E24,Trigger)</f>
        <v>#NUM!</v>
      </c>
      <c r="G24" s="13"/>
      <c r="H24" s="12" t="b">
        <v>0</v>
      </c>
      <c r="I24" s="12">
        <v>20</v>
      </c>
      <c r="J24" s="12">
        <v>1</v>
      </c>
      <c r="K24" s="11" t="e">
        <f>_xll.qlRateHelperEarliestDate($E24,Trigger)</f>
        <v>#NUM!</v>
      </c>
      <c r="L24" s="10" t="e">
        <f>_xll.qlRateHelperLatestDate($E24,Trigger)</f>
        <v>#NUM!</v>
      </c>
    </row>
    <row r="25" spans="2:12" x14ac:dyDescent="0.2">
      <c r="B25" s="16">
        <v>11</v>
      </c>
      <c r="C25" s="15" t="s">
        <v>42</v>
      </c>
      <c r="D25" s="14" t="str">
        <f t="shared" si="1"/>
        <v>14F</v>
      </c>
      <c r="E25" s="14" t="str">
        <f t="shared" si="0"/>
        <v>EUR_YCSTDRH_11x14F</v>
      </c>
      <c r="F25" s="13" t="e">
        <f>_xll.qlRateHelperQuoteValue($E25,Trigger)</f>
        <v>#NUM!</v>
      </c>
      <c r="G25" s="13"/>
      <c r="H25" s="12" t="b">
        <v>0</v>
      </c>
      <c r="I25" s="12">
        <v>20</v>
      </c>
      <c r="J25" s="12">
        <v>1</v>
      </c>
      <c r="K25" s="11" t="e">
        <f>_xll.qlRateHelperEarliestDate($E25,Trigger)</f>
        <v>#NUM!</v>
      </c>
      <c r="L25" s="10" t="e">
        <f>_xll.qlRateHelperLatestDate($E25,Trigger)</f>
        <v>#NUM!</v>
      </c>
    </row>
    <row r="26" spans="2:12" x14ac:dyDescent="0.2">
      <c r="B26" s="16">
        <v>12</v>
      </c>
      <c r="C26" s="15" t="s">
        <v>42</v>
      </c>
      <c r="D26" s="14" t="str">
        <f t="shared" si="1"/>
        <v>15F</v>
      </c>
      <c r="E26" s="14" t="str">
        <f t="shared" si="0"/>
        <v>EUR_YCSTDRH_12x15F</v>
      </c>
      <c r="F26" s="13" t="e">
        <f>_xll.qlRateHelperQuoteValue($E26,Trigger)</f>
        <v>#NUM!</v>
      </c>
      <c r="G26" s="13"/>
      <c r="H26" s="12" t="b">
        <v>0</v>
      </c>
      <c r="I26" s="12">
        <v>20</v>
      </c>
      <c r="J26" s="12">
        <v>1</v>
      </c>
      <c r="K26" s="11" t="e">
        <f>_xll.qlRateHelperEarliestDate($E26,Trigger)</f>
        <v>#NUM!</v>
      </c>
      <c r="L26" s="10" t="e">
        <f>_xll.qlRateHelperLatestDate($E26,Trigger)</f>
        <v>#NUM!</v>
      </c>
    </row>
    <row r="27" spans="2:12" x14ac:dyDescent="0.2">
      <c r="B27" s="16">
        <v>13</v>
      </c>
      <c r="C27" s="15" t="s">
        <v>42</v>
      </c>
      <c r="D27" s="14" t="str">
        <f t="shared" si="1"/>
        <v>16F</v>
      </c>
      <c r="E27" s="14" t="str">
        <f t="shared" ref="E27:E58" si="2">RateHelperPrefix&amp;"_"&amp;$B27&amp;$C27&amp;$D27</f>
        <v>EUR_YCSTDRH_13x16F</v>
      </c>
      <c r="F27" s="13" t="e">
        <f>_xll.qlRateHelperQuoteValue($E27,Trigger)</f>
        <v>#NUM!</v>
      </c>
      <c r="G27" s="13"/>
      <c r="H27" s="12" t="b">
        <v>0</v>
      </c>
      <c r="I27" s="12">
        <v>20</v>
      </c>
      <c r="J27" s="12">
        <v>1</v>
      </c>
      <c r="K27" s="11" t="e">
        <f>_xll.qlRateHelperEarliestDate($E27,Trigger)</f>
        <v>#NUM!</v>
      </c>
      <c r="L27" s="10" t="e">
        <f>_xll.qlRateHelperLatestDate($E27,Trigger)</f>
        <v>#NUM!</v>
      </c>
    </row>
    <row r="28" spans="2:12" x14ac:dyDescent="0.2">
      <c r="B28" s="16">
        <v>14</v>
      </c>
      <c r="C28" s="15" t="s">
        <v>42</v>
      </c>
      <c r="D28" s="14" t="str">
        <f t="shared" si="1"/>
        <v>17F</v>
      </c>
      <c r="E28" s="14" t="str">
        <f t="shared" si="2"/>
        <v>EUR_YCSTDRH_14x17F</v>
      </c>
      <c r="F28" s="13" t="e">
        <f>_xll.qlRateHelperQuoteValue($E28,Trigger)</f>
        <v>#NUM!</v>
      </c>
      <c r="G28" s="13"/>
      <c r="H28" s="12" t="b">
        <v>0</v>
      </c>
      <c r="I28" s="12">
        <v>20</v>
      </c>
      <c r="J28" s="12">
        <v>1</v>
      </c>
      <c r="K28" s="11" t="e">
        <f>_xll.qlRateHelperEarliestDate($E28,Trigger)</f>
        <v>#NUM!</v>
      </c>
      <c r="L28" s="10" t="e">
        <f>_xll.qlRateHelperLatestDate($E28,Trigger)</f>
        <v>#NUM!</v>
      </c>
    </row>
    <row r="29" spans="2:12" x14ac:dyDescent="0.2">
      <c r="B29" s="16">
        <v>15</v>
      </c>
      <c r="C29" s="15" t="s">
        <v>42</v>
      </c>
      <c r="D29" s="14" t="str">
        <f t="shared" si="1"/>
        <v>18F</v>
      </c>
      <c r="E29" s="14" t="str">
        <f t="shared" si="2"/>
        <v>EUR_YCSTDRH_15x18F</v>
      </c>
      <c r="F29" s="13" t="e">
        <f>_xll.qlRateHelperQuoteValue($E29,Trigger)</f>
        <v>#NUM!</v>
      </c>
      <c r="G29" s="13"/>
      <c r="H29" s="12" t="b">
        <v>0</v>
      </c>
      <c r="I29" s="12">
        <v>20</v>
      </c>
      <c r="J29" s="12">
        <v>1</v>
      </c>
      <c r="K29" s="11" t="e">
        <f>_xll.qlRateHelperEarliestDate($E29,Trigger)</f>
        <v>#NUM!</v>
      </c>
      <c r="L29" s="10" t="e">
        <f>_xll.qlRateHelperLatestDate($E29,Trigger)</f>
        <v>#NUM!</v>
      </c>
    </row>
    <row r="30" spans="2:12" x14ac:dyDescent="0.2">
      <c r="B30" s="16">
        <v>16</v>
      </c>
      <c r="C30" s="15" t="s">
        <v>42</v>
      </c>
      <c r="D30" s="14" t="str">
        <f t="shared" si="1"/>
        <v>19F</v>
      </c>
      <c r="E30" s="14" t="str">
        <f t="shared" si="2"/>
        <v>EUR_YCSTDRH_16x19F</v>
      </c>
      <c r="F30" s="13" t="e">
        <f>_xll.qlRateHelperQuoteValue($E30,Trigger)</f>
        <v>#NUM!</v>
      </c>
      <c r="G30" s="13"/>
      <c r="H30" s="12" t="b">
        <v>0</v>
      </c>
      <c r="I30" s="12">
        <v>20</v>
      </c>
      <c r="J30" s="12">
        <v>1</v>
      </c>
      <c r="K30" s="11" t="e">
        <f>_xll.qlRateHelperEarliestDate($E30,Trigger)</f>
        <v>#NUM!</v>
      </c>
      <c r="L30" s="10" t="e">
        <f>_xll.qlRateHelperLatestDate($E30,Trigger)</f>
        <v>#NUM!</v>
      </c>
    </row>
    <row r="31" spans="2:12" x14ac:dyDescent="0.2">
      <c r="B31" s="16">
        <v>17</v>
      </c>
      <c r="C31" s="15" t="s">
        <v>42</v>
      </c>
      <c r="D31" s="14" t="str">
        <f t="shared" si="1"/>
        <v>20F</v>
      </c>
      <c r="E31" s="14" t="str">
        <f t="shared" si="2"/>
        <v>EUR_YCSTDRH_17x20F</v>
      </c>
      <c r="F31" s="13" t="e">
        <f>_xll.qlRateHelperQuoteValue($E31,Trigger)</f>
        <v>#NUM!</v>
      </c>
      <c r="G31" s="13"/>
      <c r="H31" s="12" t="b">
        <v>0</v>
      </c>
      <c r="I31" s="12">
        <v>20</v>
      </c>
      <c r="J31" s="12">
        <v>1</v>
      </c>
      <c r="K31" s="11" t="e">
        <f>_xll.qlRateHelperEarliestDate($E31,Trigger)</f>
        <v>#NUM!</v>
      </c>
      <c r="L31" s="10" t="e">
        <f>_xll.qlRateHelperLatestDate($E31,Trigger)</f>
        <v>#NUM!</v>
      </c>
    </row>
    <row r="32" spans="2:12" x14ac:dyDescent="0.2">
      <c r="B32" s="9">
        <v>18</v>
      </c>
      <c r="C32" s="8" t="s">
        <v>42</v>
      </c>
      <c r="D32" s="7" t="str">
        <f t="shared" si="1"/>
        <v>21F</v>
      </c>
      <c r="E32" s="7" t="str">
        <f t="shared" si="2"/>
        <v>EUR_YCSTDRH_18x21F</v>
      </c>
      <c r="F32" s="6" t="e">
        <f>_xll.qlRateHelperQuoteValue($E32,Trigger)</f>
        <v>#NUM!</v>
      </c>
      <c r="G32" s="6"/>
      <c r="H32" s="5" t="b">
        <v>0</v>
      </c>
      <c r="I32" s="5">
        <v>20</v>
      </c>
      <c r="J32" s="5">
        <v>1</v>
      </c>
      <c r="K32" s="4" t="e">
        <f>_xll.qlRateHelperEarliestDate($E32,Trigger)</f>
        <v>#NUM!</v>
      </c>
      <c r="L32" s="3" t="e">
        <f>_xll.qlRateHelperLatestDate($E32,Trigger)</f>
        <v>#NUM!</v>
      </c>
    </row>
    <row r="33" spans="1:12" ht="11.25" customHeight="1" x14ac:dyDescent="0.2">
      <c r="A33" s="23" t="b">
        <v>0</v>
      </c>
      <c r="B33" s="16"/>
      <c r="C33" s="15" t="str">
        <f t="shared" ref="C33:C74" si="3">IF(IndexTenor="6M","IMMFRA","FUT")&amp;IndexTenor</f>
        <v>FUT3M</v>
      </c>
      <c r="D33" s="14" t="str">
        <f t="array" ref="D33:D74">_xll.qlIMMNextCodes(_xll.qlSettingsEvaluationDate(Trigger)-1,$A33:$A74)</f>
        <v>J4</v>
      </c>
      <c r="E33" s="14" t="str">
        <f t="shared" si="2"/>
        <v>EUR_YCSTDRH_FUT3MJ4</v>
      </c>
      <c r="F33" s="28">
        <f>_xll.qlRateHelperQuoteValue($E33,Trigger)</f>
        <v>99.672499999999999</v>
      </c>
      <c r="G33" s="13">
        <f>_xll.qlFuturesRateHelperConvexityAdjustment($E33,Trigger)</f>
        <v>0</v>
      </c>
      <c r="H33" s="210" t="b">
        <v>0</v>
      </c>
      <c r="I33" s="12">
        <v>60</v>
      </c>
      <c r="J33" s="12">
        <v>1</v>
      </c>
      <c r="K33" s="11">
        <f>_xll.qlRateHelperEarliestDate($E33,Trigger)</f>
        <v>41745</v>
      </c>
      <c r="L33" s="10">
        <f>_xll.qlRateHelperLatestDate($E33,Trigger)</f>
        <v>41836</v>
      </c>
    </row>
    <row r="34" spans="1:12" x14ac:dyDescent="0.2">
      <c r="A34" s="15" t="b">
        <v>0</v>
      </c>
      <c r="B34" s="16"/>
      <c r="C34" s="15" t="str">
        <f t="shared" si="3"/>
        <v>FUT3M</v>
      </c>
      <c r="D34" s="14" t="str">
        <v>K4</v>
      </c>
      <c r="E34" s="14" t="str">
        <f t="shared" si="2"/>
        <v>EUR_YCSTDRH_FUT3MK4</v>
      </c>
      <c r="F34" s="28">
        <f>_xll.qlRateHelperQuoteValue($E34,Trigger)</f>
        <v>99.682500000000005</v>
      </c>
      <c r="G34" s="13">
        <f>_xll.qlFuturesRateHelperConvexityAdjustment($E34,Trigger)</f>
        <v>0</v>
      </c>
      <c r="H34" s="210" t="b">
        <v>0</v>
      </c>
      <c r="I34" s="12">
        <v>60</v>
      </c>
      <c r="J34" s="12">
        <v>1</v>
      </c>
      <c r="K34" s="11">
        <f>_xll.qlRateHelperEarliestDate($E34,Trigger)</f>
        <v>41780</v>
      </c>
      <c r="L34" s="10">
        <f>_xll.qlRateHelperLatestDate($E34,Trigger)</f>
        <v>41872</v>
      </c>
    </row>
    <row r="35" spans="1:12" x14ac:dyDescent="0.2">
      <c r="A35" s="15" t="b">
        <v>0</v>
      </c>
      <c r="B35" s="16"/>
      <c r="C35" s="15" t="str">
        <f t="shared" si="3"/>
        <v>FUT3M</v>
      </c>
      <c r="D35" s="14" t="str">
        <v>M4</v>
      </c>
      <c r="E35" s="14" t="str">
        <f t="shared" si="2"/>
        <v>EUR_YCSTDRH_FUT3MM4</v>
      </c>
      <c r="F35" s="28">
        <f>_xll.qlRateHelperQuoteValue($E35,Trigger)</f>
        <v>99.692499999999995</v>
      </c>
      <c r="G35" s="13">
        <f>_xll.qlFuturesRateHelperConvexityAdjustment($E35,Trigger)</f>
        <v>0</v>
      </c>
      <c r="H35" s="210" t="b">
        <v>0</v>
      </c>
      <c r="I35" s="12">
        <v>60</v>
      </c>
      <c r="J35" s="12">
        <v>1</v>
      </c>
      <c r="K35" s="11">
        <f>_xll.qlRateHelperEarliestDate($E35,Trigger)</f>
        <v>41808</v>
      </c>
      <c r="L35" s="10">
        <f>_xll.qlRateHelperLatestDate($E35,Trigger)</f>
        <v>41900</v>
      </c>
    </row>
    <row r="36" spans="1:12" x14ac:dyDescent="0.2">
      <c r="A36" s="15" t="b">
        <v>0</v>
      </c>
      <c r="B36" s="16"/>
      <c r="C36" s="15" t="str">
        <f t="shared" si="3"/>
        <v>FUT3M</v>
      </c>
      <c r="D36" s="14" t="str">
        <v>N4</v>
      </c>
      <c r="E36" s="14" t="str">
        <f t="shared" si="2"/>
        <v>EUR_YCSTDRH_FUT3MN4</v>
      </c>
      <c r="F36" s="28" t="e">
        <f>_xll.qlRateHelperQuoteValue($E36,Trigger)</f>
        <v>#NUM!</v>
      </c>
      <c r="G36" s="13" t="e">
        <f>_xll.qlFuturesRateHelperConvexityAdjustment($E36,Trigger)</f>
        <v>#NUM!</v>
      </c>
      <c r="H36" s="210" t="b">
        <v>0</v>
      </c>
      <c r="I36" s="12">
        <v>60</v>
      </c>
      <c r="J36" s="12">
        <v>1</v>
      </c>
      <c r="K36" s="11">
        <f>_xll.qlRateHelperEarliestDate($E36,Trigger)</f>
        <v>41836</v>
      </c>
      <c r="L36" s="10">
        <f>_xll.qlRateHelperLatestDate($E36,Trigger)</f>
        <v>41928</v>
      </c>
    </row>
    <row r="37" spans="1:12" x14ac:dyDescent="0.2">
      <c r="A37" s="15" t="b">
        <v>0</v>
      </c>
      <c r="B37" s="16"/>
      <c r="C37" s="15" t="str">
        <f t="shared" si="3"/>
        <v>FUT3M</v>
      </c>
      <c r="D37" s="14" t="str">
        <v>Q4</v>
      </c>
      <c r="E37" s="14" t="str">
        <f t="shared" si="2"/>
        <v>EUR_YCSTDRH_FUT3MQ4</v>
      </c>
      <c r="F37" s="28" t="e">
        <f>_xll.qlRateHelperQuoteValue($E37,Trigger)</f>
        <v>#NUM!</v>
      </c>
      <c r="G37" s="13" t="e">
        <f>_xll.qlFuturesRateHelperConvexityAdjustment($E37,Trigger)</f>
        <v>#NUM!</v>
      </c>
      <c r="H37" s="210" t="b">
        <v>0</v>
      </c>
      <c r="I37" s="12">
        <v>60</v>
      </c>
      <c r="J37" s="12">
        <v>1</v>
      </c>
      <c r="K37" s="11">
        <f>_xll.qlRateHelperEarliestDate($E37,Trigger)</f>
        <v>41871</v>
      </c>
      <c r="L37" s="10">
        <f>_xll.qlRateHelperLatestDate($E37,Trigger)</f>
        <v>41963</v>
      </c>
    </row>
    <row r="38" spans="1:12" x14ac:dyDescent="0.2">
      <c r="A38" s="15" t="b">
        <v>0</v>
      </c>
      <c r="B38" s="16"/>
      <c r="C38" s="15" t="str">
        <f t="shared" si="3"/>
        <v>FUT3M</v>
      </c>
      <c r="D38" s="14" t="str">
        <v>U4</v>
      </c>
      <c r="E38" s="14" t="str">
        <f t="shared" si="2"/>
        <v>EUR_YCSTDRH_FUT3MU4</v>
      </c>
      <c r="F38" s="28">
        <f>_xll.qlRateHelperQuoteValue($E38,Trigger)</f>
        <v>99.707499999999996</v>
      </c>
      <c r="G38" s="13">
        <f>_xll.qlFuturesRateHelperConvexityAdjustment($E38,Trigger)</f>
        <v>0</v>
      </c>
      <c r="H38" s="210" t="b">
        <v>0</v>
      </c>
      <c r="I38" s="12">
        <v>60</v>
      </c>
      <c r="J38" s="12">
        <v>1</v>
      </c>
      <c r="K38" s="11">
        <f>_xll.qlRateHelperEarliestDate($E38,Trigger)</f>
        <v>41899</v>
      </c>
      <c r="L38" s="10">
        <f>_xll.qlRateHelperLatestDate($E38,Trigger)</f>
        <v>41990</v>
      </c>
    </row>
    <row r="39" spans="1:12" x14ac:dyDescent="0.2">
      <c r="A39" s="15" t="b">
        <v>0</v>
      </c>
      <c r="B39" s="16"/>
      <c r="C39" s="15" t="str">
        <f t="shared" si="3"/>
        <v>FUT3M</v>
      </c>
      <c r="D39" s="14" t="str">
        <v>V4</v>
      </c>
      <c r="E39" s="14" t="str">
        <f t="shared" si="2"/>
        <v>EUR_YCSTDRH_FUT3MV4</v>
      </c>
      <c r="F39" s="28" t="e">
        <f>_xll.qlRateHelperQuoteValue($E39,Trigger)</f>
        <v>#NUM!</v>
      </c>
      <c r="G39" s="13" t="e">
        <f>_xll.qlFuturesRateHelperConvexityAdjustment($E39,Trigger)</f>
        <v>#NUM!</v>
      </c>
      <c r="H39" s="210" t="b">
        <v>1</v>
      </c>
      <c r="I39" s="12">
        <v>60</v>
      </c>
      <c r="J39" s="12">
        <v>1</v>
      </c>
      <c r="K39" s="11">
        <f>_xll.qlRateHelperEarliestDate($E39,Trigger)</f>
        <v>41927</v>
      </c>
      <c r="L39" s="10">
        <f>_xll.qlRateHelperLatestDate($E39,Trigger)</f>
        <v>42019</v>
      </c>
    </row>
    <row r="40" spans="1:12" x14ac:dyDescent="0.2">
      <c r="A40" s="15" t="b">
        <v>0</v>
      </c>
      <c r="B40" s="16"/>
      <c r="C40" s="15" t="str">
        <f t="shared" si="3"/>
        <v>FUT3M</v>
      </c>
      <c r="D40" s="14" t="str">
        <v>X4</v>
      </c>
      <c r="E40" s="14" t="str">
        <f t="shared" si="2"/>
        <v>EUR_YCSTDRH_FUT3MX4</v>
      </c>
      <c r="F40" s="28" t="e">
        <f>_xll.qlRateHelperQuoteValue($E40,Trigger)</f>
        <v>#NUM!</v>
      </c>
      <c r="G40" s="13" t="e">
        <f>_xll.qlFuturesRateHelperConvexityAdjustment($E40,Trigger)</f>
        <v>#NUM!</v>
      </c>
      <c r="H40" s="210" t="b">
        <v>1</v>
      </c>
      <c r="I40" s="12">
        <v>60</v>
      </c>
      <c r="J40" s="12">
        <v>1</v>
      </c>
      <c r="K40" s="11">
        <f>_xll.qlRateHelperEarliestDate($E40,Trigger)</f>
        <v>41962</v>
      </c>
      <c r="L40" s="10">
        <f>_xll.qlRateHelperLatestDate($E40,Trigger)</f>
        <v>42054</v>
      </c>
    </row>
    <row r="41" spans="1:12" x14ac:dyDescent="0.2">
      <c r="A41" s="15" t="b">
        <v>0</v>
      </c>
      <c r="B41" s="16"/>
      <c r="C41" s="15" t="str">
        <f t="shared" si="3"/>
        <v>FUT3M</v>
      </c>
      <c r="D41" s="14" t="str">
        <v>Z4</v>
      </c>
      <c r="E41" s="14" t="str">
        <f t="shared" si="2"/>
        <v>EUR_YCSTDRH_FUT3MZ4</v>
      </c>
      <c r="F41" s="28">
        <f>_xll.qlRateHelperQuoteValue($E41,Trigger)</f>
        <v>99.697499999999991</v>
      </c>
      <c r="G41" s="13">
        <f>_xll.qlFuturesRateHelperConvexityAdjustment($E41,Trigger)</f>
        <v>0</v>
      </c>
      <c r="H41" s="210" t="b">
        <v>1</v>
      </c>
      <c r="I41" s="12">
        <v>60</v>
      </c>
      <c r="J41" s="12">
        <v>1</v>
      </c>
      <c r="K41" s="11">
        <f>_xll.qlRateHelperEarliestDate($E41,Trigger)</f>
        <v>41990</v>
      </c>
      <c r="L41" s="10">
        <f>_xll.qlRateHelperLatestDate($E41,Trigger)</f>
        <v>42080</v>
      </c>
    </row>
    <row r="42" spans="1:12" x14ac:dyDescent="0.2">
      <c r="A42" s="15" t="b">
        <v>0</v>
      </c>
      <c r="B42" s="16"/>
      <c r="C42" s="15" t="str">
        <f t="shared" si="3"/>
        <v>FUT3M</v>
      </c>
      <c r="D42" s="14" t="str">
        <v>F5</v>
      </c>
      <c r="E42" s="14" t="str">
        <f t="shared" si="2"/>
        <v>EUR_YCSTDRH_FUT3MF5</v>
      </c>
      <c r="F42" s="28" t="e">
        <f>_xll.qlRateHelperQuoteValue($E42,Trigger)</f>
        <v>#NUM!</v>
      </c>
      <c r="G42" s="13" t="e">
        <f>_xll.qlFuturesRateHelperConvexityAdjustment($E42,Trigger)</f>
        <v>#NUM!</v>
      </c>
      <c r="H42" s="210" t="b">
        <v>1</v>
      </c>
      <c r="I42" s="12">
        <v>60</v>
      </c>
      <c r="J42" s="12">
        <v>1</v>
      </c>
      <c r="K42" s="11">
        <f>_xll.qlRateHelperEarliestDate($E42,Trigger)</f>
        <v>42025</v>
      </c>
      <c r="L42" s="10">
        <f>_xll.qlRateHelperLatestDate($E42,Trigger)</f>
        <v>42115</v>
      </c>
    </row>
    <row r="43" spans="1:12" x14ac:dyDescent="0.2">
      <c r="A43" s="15" t="b">
        <v>0</v>
      </c>
      <c r="B43" s="16"/>
      <c r="C43" s="15" t="str">
        <f t="shared" si="3"/>
        <v>FUT3M</v>
      </c>
      <c r="D43" s="14" t="str">
        <v>G5</v>
      </c>
      <c r="E43" s="14" t="str">
        <f t="shared" si="2"/>
        <v>EUR_YCSTDRH_FUT3MG5</v>
      </c>
      <c r="F43" s="28" t="e">
        <f>_xll.qlRateHelperQuoteValue($E43,Trigger)</f>
        <v>#NUM!</v>
      </c>
      <c r="G43" s="13" t="e">
        <f>_xll.qlFuturesRateHelperConvexityAdjustment($E43,Trigger)</f>
        <v>#NUM!</v>
      </c>
      <c r="H43" s="210" t="b">
        <v>1</v>
      </c>
      <c r="I43" s="12">
        <v>60</v>
      </c>
      <c r="J43" s="12">
        <v>1</v>
      </c>
      <c r="K43" s="11">
        <f>_xll.qlRateHelperEarliestDate($E43,Trigger)</f>
        <v>42053</v>
      </c>
      <c r="L43" s="10">
        <f>_xll.qlRateHelperLatestDate($E43,Trigger)</f>
        <v>42142</v>
      </c>
    </row>
    <row r="44" spans="1:12" x14ac:dyDescent="0.2">
      <c r="A44" s="15" t="b">
        <v>0</v>
      </c>
      <c r="B44" s="16"/>
      <c r="C44" s="15" t="str">
        <f t="shared" si="3"/>
        <v>FUT3M</v>
      </c>
      <c r="D44" s="14" t="str">
        <v>H5</v>
      </c>
      <c r="E44" s="14" t="str">
        <f t="shared" si="2"/>
        <v>EUR_YCSTDRH_FUT3MH5</v>
      </c>
      <c r="F44" s="28">
        <f>_xll.qlRateHelperQuoteValue($E44,Trigger)</f>
        <v>99.677500000000009</v>
      </c>
      <c r="G44" s="13">
        <f>_xll.qlFuturesRateHelperConvexityAdjustment($E44,Trigger)</f>
        <v>0</v>
      </c>
      <c r="H44" s="210" t="b">
        <v>1</v>
      </c>
      <c r="I44" s="12">
        <v>60</v>
      </c>
      <c r="J44" s="12">
        <v>1</v>
      </c>
      <c r="K44" s="11">
        <f>_xll.qlRateHelperEarliestDate($E44,Trigger)</f>
        <v>42081</v>
      </c>
      <c r="L44" s="10">
        <f>_xll.qlRateHelperLatestDate($E44,Trigger)</f>
        <v>42173</v>
      </c>
    </row>
    <row r="45" spans="1:12" x14ac:dyDescent="0.2">
      <c r="A45" s="15" t="b">
        <v>1</v>
      </c>
      <c r="B45" s="16"/>
      <c r="C45" s="15" t="str">
        <f t="shared" si="3"/>
        <v>FUT3M</v>
      </c>
      <c r="D45" s="14" t="str">
        <v>M5</v>
      </c>
      <c r="E45" s="14" t="str">
        <f t="shared" si="2"/>
        <v>EUR_YCSTDRH_FUT3MM5</v>
      </c>
      <c r="F45" s="28">
        <f>_xll.qlRateHelperQuoteValue($E45,Trigger)</f>
        <v>99.637500000000003</v>
      </c>
      <c r="G45" s="13">
        <f>_xll.qlFuturesRateHelperConvexityAdjustment($E45,Trigger)</f>
        <v>0</v>
      </c>
      <c r="H45" s="210" t="b">
        <v>1</v>
      </c>
      <c r="I45" s="12">
        <v>60</v>
      </c>
      <c r="J45" s="12">
        <v>1</v>
      </c>
      <c r="K45" s="11">
        <f>_xll.qlRateHelperEarliestDate($E45,Trigger)</f>
        <v>42172</v>
      </c>
      <c r="L45" s="10">
        <f>_xll.qlRateHelperLatestDate($E45,Trigger)</f>
        <v>42264</v>
      </c>
    </row>
    <row r="46" spans="1:12" x14ac:dyDescent="0.2">
      <c r="A46" s="15" t="b">
        <v>1</v>
      </c>
      <c r="B46" s="16"/>
      <c r="C46" s="15" t="str">
        <f t="shared" si="3"/>
        <v>FUT3M</v>
      </c>
      <c r="D46" s="14" t="str">
        <v>U5</v>
      </c>
      <c r="E46" s="14" t="str">
        <f t="shared" si="2"/>
        <v>EUR_YCSTDRH_FUT3MU5</v>
      </c>
      <c r="F46" s="28">
        <f>_xll.qlRateHelperQuoteValue($E46,Trigger)</f>
        <v>99.587500000000006</v>
      </c>
      <c r="G46" s="13">
        <f>_xll.qlFuturesRateHelperConvexityAdjustment($E46,Trigger)</f>
        <v>0</v>
      </c>
      <c r="H46" s="210" t="b">
        <v>1</v>
      </c>
      <c r="I46" s="12">
        <v>60</v>
      </c>
      <c r="J46" s="12">
        <v>1</v>
      </c>
      <c r="K46" s="11">
        <f>_xll.qlRateHelperEarliestDate($E46,Trigger)</f>
        <v>42263</v>
      </c>
      <c r="L46" s="10">
        <f>_xll.qlRateHelperLatestDate($E46,Trigger)</f>
        <v>42354</v>
      </c>
    </row>
    <row r="47" spans="1:12" x14ac:dyDescent="0.2">
      <c r="A47" s="15" t="b">
        <v>1</v>
      </c>
      <c r="B47" s="16"/>
      <c r="C47" s="15" t="str">
        <f t="shared" si="3"/>
        <v>FUT3M</v>
      </c>
      <c r="D47" s="14" t="str">
        <v>Z5</v>
      </c>
      <c r="E47" s="14" t="str">
        <f t="shared" si="2"/>
        <v>EUR_YCSTDRH_FUT3MZ5</v>
      </c>
      <c r="F47" s="28">
        <f>_xll.qlRateHelperQuoteValue($E47,Trigger)</f>
        <v>99.522500000000008</v>
      </c>
      <c r="G47" s="13">
        <f>_xll.qlFuturesRateHelperConvexityAdjustment($E47,Trigger)</f>
        <v>0</v>
      </c>
      <c r="H47" s="210" t="b">
        <v>1</v>
      </c>
      <c r="I47" s="12">
        <v>60</v>
      </c>
      <c r="J47" s="12">
        <v>1</v>
      </c>
      <c r="K47" s="11">
        <f>_xll.qlRateHelperEarliestDate($E47,Trigger)</f>
        <v>42354</v>
      </c>
      <c r="L47" s="10">
        <f>_xll.qlRateHelperLatestDate($E47,Trigger)</f>
        <v>42445</v>
      </c>
    </row>
    <row r="48" spans="1:12" x14ac:dyDescent="0.2">
      <c r="A48" s="15" t="b">
        <v>1</v>
      </c>
      <c r="B48" s="16"/>
      <c r="C48" s="15" t="str">
        <f t="shared" si="3"/>
        <v>FUT3M</v>
      </c>
      <c r="D48" s="14" t="str">
        <v>H6</v>
      </c>
      <c r="E48" s="14" t="str">
        <f t="shared" si="2"/>
        <v>EUR_YCSTDRH_FUT3MH6</v>
      </c>
      <c r="F48" s="28">
        <f>_xll.qlRateHelperQuoteValue($E48,Trigger)</f>
        <v>99.442499999999995</v>
      </c>
      <c r="G48" s="13">
        <f>_xll.qlFuturesRateHelperConvexityAdjustment($E48,Trigger)</f>
        <v>0</v>
      </c>
      <c r="H48" s="210" t="b">
        <v>1</v>
      </c>
      <c r="I48" s="12">
        <v>60</v>
      </c>
      <c r="J48" s="12">
        <v>1</v>
      </c>
      <c r="K48" s="11">
        <f>_xll.qlRateHelperEarliestDate($E48,Trigger)</f>
        <v>42445</v>
      </c>
      <c r="L48" s="10">
        <f>_xll.qlRateHelperLatestDate($E48,Trigger)</f>
        <v>42537</v>
      </c>
    </row>
    <row r="49" spans="1:12" x14ac:dyDescent="0.2">
      <c r="A49" s="15" t="b">
        <v>1</v>
      </c>
      <c r="B49" s="16"/>
      <c r="C49" s="15" t="str">
        <f t="shared" si="3"/>
        <v>FUT3M</v>
      </c>
      <c r="D49" s="14" t="str">
        <v>M6</v>
      </c>
      <c r="E49" s="14" t="str">
        <f t="shared" si="2"/>
        <v>EUR_YCSTDRH_FUT3MM6</v>
      </c>
      <c r="F49" s="28">
        <f>_xll.qlRateHelperQuoteValue($E49,Trigger)</f>
        <v>99.342500000000001</v>
      </c>
      <c r="G49" s="13">
        <f>_xll.qlFuturesRateHelperConvexityAdjustment($E49,Trigger)</f>
        <v>0</v>
      </c>
      <c r="H49" s="210" t="b">
        <v>1</v>
      </c>
      <c r="I49" s="12">
        <v>60</v>
      </c>
      <c r="J49" s="12">
        <v>1</v>
      </c>
      <c r="K49" s="11">
        <f>_xll.qlRateHelperEarliestDate($E49,Trigger)</f>
        <v>42536</v>
      </c>
      <c r="L49" s="10">
        <f>_xll.qlRateHelperLatestDate($E49,Trigger)</f>
        <v>42628</v>
      </c>
    </row>
    <row r="50" spans="1:12" x14ac:dyDescent="0.2">
      <c r="A50" s="15" t="b">
        <v>1</v>
      </c>
      <c r="B50" s="16"/>
      <c r="C50" s="15" t="str">
        <f t="shared" si="3"/>
        <v>FUT3M</v>
      </c>
      <c r="D50" s="14" t="str">
        <v>U6</v>
      </c>
      <c r="E50" s="14" t="str">
        <f t="shared" si="2"/>
        <v>EUR_YCSTDRH_FUT3MU6</v>
      </c>
      <c r="F50" s="28">
        <f>_xll.qlRateHelperQuoteValue($E50,Trigger)</f>
        <v>99.232500000000002</v>
      </c>
      <c r="G50" s="13">
        <f>_xll.qlFuturesRateHelperConvexityAdjustment($E50,Trigger)</f>
        <v>0</v>
      </c>
      <c r="H50" s="210" t="b">
        <v>1</v>
      </c>
      <c r="I50" s="12">
        <v>30</v>
      </c>
      <c r="J50" s="12">
        <v>1</v>
      </c>
      <c r="K50" s="11">
        <f>_xll.qlRateHelperEarliestDate($E50,Trigger)</f>
        <v>42634</v>
      </c>
      <c r="L50" s="10">
        <f>_xll.qlRateHelperLatestDate($E50,Trigger)</f>
        <v>42725</v>
      </c>
    </row>
    <row r="51" spans="1:12" x14ac:dyDescent="0.2">
      <c r="A51" s="15" t="b">
        <v>1</v>
      </c>
      <c r="B51" s="16"/>
      <c r="C51" s="15" t="str">
        <f t="shared" si="3"/>
        <v>FUT3M</v>
      </c>
      <c r="D51" s="14" t="str">
        <v>Z6</v>
      </c>
      <c r="E51" s="14" t="str">
        <f t="shared" si="2"/>
        <v>EUR_YCSTDRH_FUT3MZ6</v>
      </c>
      <c r="F51" s="28">
        <f>_xll.qlRateHelperQuoteValue($E51,Trigger)</f>
        <v>99.115000000000009</v>
      </c>
      <c r="G51" s="13">
        <f>_xll.qlFuturesRateHelperConvexityAdjustment($E51,Trigger)</f>
        <v>0</v>
      </c>
      <c r="H51" s="210" t="b">
        <v>1</v>
      </c>
      <c r="I51" s="12">
        <v>30</v>
      </c>
      <c r="J51" s="12">
        <v>1</v>
      </c>
      <c r="K51" s="11">
        <f>_xll.qlRateHelperEarliestDate($E51,Trigger)</f>
        <v>42725</v>
      </c>
      <c r="L51" s="10">
        <f>_xll.qlRateHelperLatestDate($E51,Trigger)</f>
        <v>42815</v>
      </c>
    </row>
    <row r="52" spans="1:12" x14ac:dyDescent="0.2">
      <c r="A52" s="15" t="b">
        <v>1</v>
      </c>
      <c r="B52" s="16"/>
      <c r="C52" s="15" t="str">
        <f t="shared" si="3"/>
        <v>FUT3M</v>
      </c>
      <c r="D52" s="14" t="str">
        <v>H7</v>
      </c>
      <c r="E52" s="14" t="str">
        <f t="shared" si="2"/>
        <v>EUR_YCSTDRH_FUT3MH7</v>
      </c>
      <c r="F52" s="28">
        <f>_xll.qlRateHelperQuoteValue($E52,Trigger)</f>
        <v>99.002499999999998</v>
      </c>
      <c r="G52" s="13">
        <f>_xll.qlFuturesRateHelperConvexityAdjustment($E52,Trigger)</f>
        <v>0</v>
      </c>
      <c r="H52" s="12" t="b">
        <v>1</v>
      </c>
      <c r="I52" s="12">
        <v>30</v>
      </c>
      <c r="J52" s="12">
        <v>1</v>
      </c>
      <c r="K52" s="11">
        <f>_xll.qlRateHelperEarliestDate($E52,Trigger)</f>
        <v>42809</v>
      </c>
      <c r="L52" s="10">
        <f>_xll.qlRateHelperLatestDate($E52,Trigger)</f>
        <v>42901</v>
      </c>
    </row>
    <row r="53" spans="1:12" x14ac:dyDescent="0.2">
      <c r="A53" s="15" t="b">
        <v>1</v>
      </c>
      <c r="B53" s="16"/>
      <c r="C53" s="15" t="str">
        <f t="shared" si="3"/>
        <v>FUT3M</v>
      </c>
      <c r="D53" s="14" t="str">
        <v>M7</v>
      </c>
      <c r="E53" s="14" t="str">
        <f t="shared" si="2"/>
        <v>EUR_YCSTDRH_FUT3MM7</v>
      </c>
      <c r="F53" s="28">
        <f>_xll.qlRateHelperQuoteValue($E53,Trigger)</f>
        <v>98.882499999999993</v>
      </c>
      <c r="G53" s="13">
        <f>_xll.qlFuturesRateHelperConvexityAdjustment($E53,Trigger)</f>
        <v>0</v>
      </c>
      <c r="H53" s="12" t="b">
        <v>1</v>
      </c>
      <c r="I53" s="12">
        <v>30</v>
      </c>
      <c r="J53" s="12">
        <v>1</v>
      </c>
      <c r="K53" s="11">
        <f>_xll.qlRateHelperEarliestDate($E53,Trigger)</f>
        <v>42907</v>
      </c>
      <c r="L53" s="10">
        <f>_xll.qlRateHelperLatestDate($E53,Trigger)</f>
        <v>42999</v>
      </c>
    </row>
    <row r="54" spans="1:12" x14ac:dyDescent="0.2">
      <c r="A54" s="15" t="b">
        <v>1</v>
      </c>
      <c r="B54" s="16"/>
      <c r="C54" s="15" t="str">
        <f t="shared" si="3"/>
        <v>FUT3M</v>
      </c>
      <c r="D54" s="14" t="str">
        <v>U7</v>
      </c>
      <c r="E54" s="14" t="str">
        <f t="shared" si="2"/>
        <v>EUR_YCSTDRH_FUT3MU7</v>
      </c>
      <c r="F54" s="28">
        <f>_xll.qlRateHelperQuoteValue($E54,Trigger)</f>
        <v>98.762500000000003</v>
      </c>
      <c r="G54" s="13">
        <f>_xll.qlFuturesRateHelperConvexityAdjustment($E54,Trigger)</f>
        <v>0</v>
      </c>
      <c r="H54" s="12" t="b">
        <v>1</v>
      </c>
      <c r="I54" s="12">
        <v>30</v>
      </c>
      <c r="J54" s="12">
        <v>1</v>
      </c>
      <c r="K54" s="11">
        <f>_xll.qlRateHelperEarliestDate($E54,Trigger)</f>
        <v>42998</v>
      </c>
      <c r="L54" s="10">
        <f>_xll.qlRateHelperLatestDate($E54,Trigger)</f>
        <v>43089</v>
      </c>
    </row>
    <row r="55" spans="1:12" x14ac:dyDescent="0.2">
      <c r="A55" s="15" t="b">
        <v>1</v>
      </c>
      <c r="B55" s="16"/>
      <c r="C55" s="15" t="str">
        <f t="shared" si="3"/>
        <v>FUT3M</v>
      </c>
      <c r="D55" s="14" t="str">
        <v>Z7</v>
      </c>
      <c r="E55" s="14" t="str">
        <f t="shared" si="2"/>
        <v>EUR_YCSTDRH_FUT3MZ7</v>
      </c>
      <c r="F55" s="28">
        <f>_xll.qlRateHelperQuoteValue($E55,Trigger)</f>
        <v>98.64500000000001</v>
      </c>
      <c r="G55" s="13">
        <f>_xll.qlFuturesRateHelperConvexityAdjustment($E55,Trigger)</f>
        <v>0</v>
      </c>
      <c r="H55" s="12" t="b">
        <v>1</v>
      </c>
      <c r="I55" s="12">
        <v>30</v>
      </c>
      <c r="J55" s="12">
        <v>1</v>
      </c>
      <c r="K55" s="11">
        <f>_xll.qlRateHelperEarliestDate($E55,Trigger)</f>
        <v>43089</v>
      </c>
      <c r="L55" s="10">
        <f>_xll.qlRateHelperLatestDate($E55,Trigger)</f>
        <v>43179</v>
      </c>
    </row>
    <row r="56" spans="1:12" x14ac:dyDescent="0.2">
      <c r="A56" s="15" t="b">
        <v>1</v>
      </c>
      <c r="B56" s="16"/>
      <c r="C56" s="15" t="str">
        <f t="shared" si="3"/>
        <v>FUT3M</v>
      </c>
      <c r="D56" s="14" t="str">
        <v>H8</v>
      </c>
      <c r="E56" s="14" t="str">
        <f t="shared" si="2"/>
        <v>EUR_YCSTDRH_FUT3MH8</v>
      </c>
      <c r="F56" s="28">
        <f>_xll.qlRateHelperQuoteValue($E56,Trigger)</f>
        <v>98.539999999999992</v>
      </c>
      <c r="G56" s="13">
        <f>_xll.qlFuturesRateHelperConvexityAdjustment($E56,Trigger)</f>
        <v>0</v>
      </c>
      <c r="H56" s="12" t="b">
        <v>1</v>
      </c>
      <c r="I56" s="12">
        <v>30</v>
      </c>
      <c r="J56" s="12">
        <v>1</v>
      </c>
      <c r="K56" s="11">
        <f>_xll.qlRateHelperEarliestDate($E56,Trigger)</f>
        <v>43180</v>
      </c>
      <c r="L56" s="10">
        <f>_xll.qlRateHelperLatestDate($E56,Trigger)</f>
        <v>43272</v>
      </c>
    </row>
    <row r="57" spans="1:12" x14ac:dyDescent="0.2">
      <c r="A57" s="15" t="b">
        <v>1</v>
      </c>
      <c r="B57" s="16"/>
      <c r="C57" s="15" t="str">
        <f t="shared" si="3"/>
        <v>FUT3M</v>
      </c>
      <c r="D57" s="14" t="str">
        <v>M8</v>
      </c>
      <c r="E57" s="14" t="str">
        <f t="shared" si="2"/>
        <v>EUR_YCSTDRH_FUT3MM8</v>
      </c>
      <c r="F57" s="28">
        <f>_xll.qlRateHelperQuoteValue($E57,Trigger)</f>
        <v>98.435000000000002</v>
      </c>
      <c r="G57" s="13">
        <f>_xll.qlFuturesRateHelperConvexityAdjustment($E57,Trigger)</f>
        <v>0</v>
      </c>
      <c r="H57" s="12" t="b">
        <v>1</v>
      </c>
      <c r="I57" s="12">
        <v>30</v>
      </c>
      <c r="J57" s="12">
        <v>1</v>
      </c>
      <c r="K57" s="11">
        <f>_xll.qlRateHelperEarliestDate($E57,Trigger)</f>
        <v>43271</v>
      </c>
      <c r="L57" s="10">
        <f>_xll.qlRateHelperLatestDate($E57,Trigger)</f>
        <v>43363</v>
      </c>
    </row>
    <row r="58" spans="1:12" x14ac:dyDescent="0.2">
      <c r="A58" s="15" t="b">
        <v>1</v>
      </c>
      <c r="B58" s="16"/>
      <c r="C58" s="15" t="str">
        <f t="shared" si="3"/>
        <v>FUT3M</v>
      </c>
      <c r="D58" s="14" t="str">
        <v>U8</v>
      </c>
      <c r="E58" s="14" t="str">
        <f t="shared" si="2"/>
        <v>EUR_YCSTDRH_FUT3MU8</v>
      </c>
      <c r="F58" s="28">
        <f>_xll.qlRateHelperQuoteValue($E58,Trigger)</f>
        <v>98.33</v>
      </c>
      <c r="G58" s="13">
        <f>_xll.qlFuturesRateHelperConvexityAdjustment($E58,Trigger)</f>
        <v>0</v>
      </c>
      <c r="H58" s="12" t="b">
        <v>1</v>
      </c>
      <c r="I58" s="12">
        <v>30</v>
      </c>
      <c r="J58" s="12">
        <v>1</v>
      </c>
      <c r="K58" s="11">
        <f>_xll.qlRateHelperEarliestDate($E58,Trigger)</f>
        <v>43362</v>
      </c>
      <c r="L58" s="10">
        <f>_xll.qlRateHelperLatestDate($E58,Trigger)</f>
        <v>43453</v>
      </c>
    </row>
    <row r="59" spans="1:12" x14ac:dyDescent="0.2">
      <c r="A59" s="15" t="b">
        <v>1</v>
      </c>
      <c r="B59" s="16"/>
      <c r="C59" s="15" t="str">
        <f t="shared" si="3"/>
        <v>FUT3M</v>
      </c>
      <c r="D59" s="14" t="str">
        <v>Z8</v>
      </c>
      <c r="E59" s="14" t="str">
        <f t="shared" ref="E59:E90" si="4">RateHelperPrefix&amp;"_"&amp;$B59&amp;$C59&amp;$D59</f>
        <v>EUR_YCSTDRH_FUT3MZ8</v>
      </c>
      <c r="F59" s="28">
        <f>_xll.qlRateHelperQuoteValue($E59,Trigger)</f>
        <v>98.222499999999997</v>
      </c>
      <c r="G59" s="13">
        <f>_xll.qlFuturesRateHelperConvexityAdjustment($E59,Trigger)</f>
        <v>0</v>
      </c>
      <c r="H59" s="12" t="b">
        <v>1</v>
      </c>
      <c r="I59" s="12">
        <v>30</v>
      </c>
      <c r="J59" s="12">
        <v>1</v>
      </c>
      <c r="K59" s="11">
        <f>_xll.qlRateHelperEarliestDate($E59,Trigger)</f>
        <v>43453</v>
      </c>
      <c r="L59" s="10">
        <f>_xll.qlRateHelperLatestDate($E59,Trigger)</f>
        <v>43543</v>
      </c>
    </row>
    <row r="60" spans="1:12" x14ac:dyDescent="0.2">
      <c r="A60" s="15" t="b">
        <v>1</v>
      </c>
      <c r="B60" s="16"/>
      <c r="C60" s="15" t="str">
        <f t="shared" si="3"/>
        <v>FUT3M</v>
      </c>
      <c r="D60" s="14" t="str">
        <v>H9</v>
      </c>
      <c r="E60" s="14" t="str">
        <f t="shared" si="4"/>
        <v>EUR_YCSTDRH_FUT3MH9</v>
      </c>
      <c r="F60" s="28">
        <f>_xll.qlRateHelperQuoteValue($E60,Trigger)</f>
        <v>98.122500000000002</v>
      </c>
      <c r="G60" s="13">
        <f>_xll.qlFuturesRateHelperConvexityAdjustment($E60,Trigger)</f>
        <v>0</v>
      </c>
      <c r="H60" s="12" t="b">
        <v>1</v>
      </c>
      <c r="I60" s="12">
        <v>30</v>
      </c>
      <c r="J60" s="12">
        <v>1</v>
      </c>
      <c r="K60" s="11">
        <f>_xll.qlRateHelperEarliestDate($E60,Trigger)</f>
        <v>43544</v>
      </c>
      <c r="L60" s="10">
        <f>_xll.qlRateHelperLatestDate($E60,Trigger)</f>
        <v>43636</v>
      </c>
    </row>
    <row r="61" spans="1:12" x14ac:dyDescent="0.2">
      <c r="A61" s="15" t="b">
        <v>1</v>
      </c>
      <c r="B61" s="16"/>
      <c r="C61" s="15" t="str">
        <f t="shared" si="3"/>
        <v>FUT3M</v>
      </c>
      <c r="D61" s="14" t="str">
        <v>M9</v>
      </c>
      <c r="E61" s="14" t="str">
        <f t="shared" si="4"/>
        <v>EUR_YCSTDRH_FUT3MM9</v>
      </c>
      <c r="F61" s="28">
        <f>_xll.qlRateHelperQuoteValue($E61,Trigger)</f>
        <v>98.015000000000001</v>
      </c>
      <c r="G61" s="13">
        <f>_xll.qlFuturesRateHelperConvexityAdjustment($E61,Trigger)</f>
        <v>0</v>
      </c>
      <c r="H61" s="12" t="b">
        <v>1</v>
      </c>
      <c r="I61" s="12">
        <v>30</v>
      </c>
      <c r="J61" s="12">
        <v>1</v>
      </c>
      <c r="K61" s="11">
        <f>_xll.qlRateHelperEarliestDate($E61,Trigger)</f>
        <v>43635</v>
      </c>
      <c r="L61" s="10">
        <f>_xll.qlRateHelperLatestDate($E61,Trigger)</f>
        <v>43727</v>
      </c>
    </row>
    <row r="62" spans="1:12" x14ac:dyDescent="0.2">
      <c r="A62" s="15" t="b">
        <v>1</v>
      </c>
      <c r="B62" s="16"/>
      <c r="C62" s="15" t="str">
        <f t="shared" si="3"/>
        <v>FUT3M</v>
      </c>
      <c r="D62" s="14" t="str">
        <v>U9</v>
      </c>
      <c r="E62" s="14" t="str">
        <f t="shared" si="4"/>
        <v>EUR_YCSTDRH_FUT3MU9</v>
      </c>
      <c r="F62" s="28">
        <f>_xll.qlRateHelperQuoteValue($E62,Trigger)</f>
        <v>97.91</v>
      </c>
      <c r="G62" s="13">
        <f>_xll.qlFuturesRateHelperConvexityAdjustment($E62,Trigger)</f>
        <v>0</v>
      </c>
      <c r="H62" s="12" t="b">
        <v>1</v>
      </c>
      <c r="I62" s="12">
        <v>30</v>
      </c>
      <c r="J62" s="12">
        <v>1</v>
      </c>
      <c r="K62" s="11">
        <f>_xll.qlRateHelperEarliestDate($E62,Trigger)</f>
        <v>43726</v>
      </c>
      <c r="L62" s="10">
        <f>_xll.qlRateHelperLatestDate($E62,Trigger)</f>
        <v>43817</v>
      </c>
    </row>
    <row r="63" spans="1:12" x14ac:dyDescent="0.2">
      <c r="A63" s="15" t="b">
        <v>1</v>
      </c>
      <c r="B63" s="16"/>
      <c r="C63" s="15" t="str">
        <f t="shared" si="3"/>
        <v>FUT3M</v>
      </c>
      <c r="D63" s="14" t="str">
        <v>Z9</v>
      </c>
      <c r="E63" s="14" t="str">
        <f t="shared" si="4"/>
        <v>EUR_YCSTDRH_FUT3MZ9</v>
      </c>
      <c r="F63" s="28">
        <f>_xll.qlRateHelperQuoteValue($E63,Trigger)</f>
        <v>97.814999999999998</v>
      </c>
      <c r="G63" s="13">
        <f>_xll.qlFuturesRateHelperConvexityAdjustment($E63,Trigger)</f>
        <v>0</v>
      </c>
      <c r="H63" s="12" t="b">
        <v>1</v>
      </c>
      <c r="I63" s="12">
        <v>30</v>
      </c>
      <c r="J63" s="12">
        <v>1</v>
      </c>
      <c r="K63" s="11">
        <f>_xll.qlRateHelperEarliestDate($E63,Trigger)</f>
        <v>43817</v>
      </c>
      <c r="L63" s="10">
        <f>_xll.qlRateHelperLatestDate($E63,Trigger)</f>
        <v>43908</v>
      </c>
    </row>
    <row r="64" spans="1:12" x14ac:dyDescent="0.2">
      <c r="A64" s="15" t="b">
        <v>1</v>
      </c>
      <c r="B64" s="16"/>
      <c r="C64" s="15" t="str">
        <f t="shared" si="3"/>
        <v>FUT3M</v>
      </c>
      <c r="D64" s="14" t="str">
        <v>H0</v>
      </c>
      <c r="E64" s="14" t="str">
        <f t="shared" si="4"/>
        <v>EUR_YCSTDRH_FUT3MH0</v>
      </c>
      <c r="F64" s="28">
        <f>_xll.qlRateHelperQuoteValue($E64,Trigger)</f>
        <v>97.72</v>
      </c>
      <c r="G64" s="13">
        <f>_xll.qlFuturesRateHelperConvexityAdjustment($E64,Trigger)</f>
        <v>0</v>
      </c>
      <c r="H64" s="12" t="b">
        <v>1</v>
      </c>
      <c r="I64" s="12">
        <v>30</v>
      </c>
      <c r="J64" s="12">
        <v>1</v>
      </c>
      <c r="K64" s="11">
        <f>_xll.qlRateHelperEarliestDate($E64,Trigger)</f>
        <v>43908</v>
      </c>
      <c r="L64" s="10">
        <f>_xll.qlRateHelperLatestDate($E64,Trigger)</f>
        <v>44000</v>
      </c>
    </row>
    <row r="65" spans="1:13" x14ac:dyDescent="0.2">
      <c r="A65" s="15" t="b">
        <v>1</v>
      </c>
      <c r="B65" s="16"/>
      <c r="C65" s="15" t="str">
        <f t="shared" si="3"/>
        <v>FUT3M</v>
      </c>
      <c r="D65" s="14" t="str">
        <v>M0</v>
      </c>
      <c r="E65" s="14" t="str">
        <f t="shared" si="4"/>
        <v>EUR_YCSTDRH_FUT3MM0</v>
      </c>
      <c r="F65" s="28" t="e">
        <f>_xll.qlRateHelperQuoteValue($E65,Trigger)</f>
        <v>#NUM!</v>
      </c>
      <c r="G65" s="13" t="e">
        <f>_xll.qlFuturesRateHelperConvexityAdjustment($E65,Trigger)</f>
        <v>#NUM!</v>
      </c>
      <c r="H65" s="12" t="b">
        <v>1</v>
      </c>
      <c r="I65" s="12">
        <v>30</v>
      </c>
      <c r="J65" s="12">
        <v>1</v>
      </c>
      <c r="K65" s="11">
        <f>_xll.qlRateHelperEarliestDate($E65,Trigger)</f>
        <v>43999</v>
      </c>
      <c r="L65" s="10">
        <f>_xll.qlRateHelperLatestDate($E65,Trigger)</f>
        <v>44091</v>
      </c>
    </row>
    <row r="66" spans="1:13" x14ac:dyDescent="0.2">
      <c r="A66" s="15" t="b">
        <v>1</v>
      </c>
      <c r="B66" s="16"/>
      <c r="C66" s="15" t="str">
        <f t="shared" si="3"/>
        <v>FUT3M</v>
      </c>
      <c r="D66" s="14" t="str">
        <v>U0</v>
      </c>
      <c r="E66" s="14" t="str">
        <f t="shared" si="4"/>
        <v>EUR_YCSTDRH_FUT3MU0</v>
      </c>
      <c r="F66" s="28" t="e">
        <f>_xll.qlRateHelperQuoteValue($E66,Trigger)</f>
        <v>#NUM!</v>
      </c>
      <c r="G66" s="13" t="e">
        <f>_xll.qlFuturesRateHelperConvexityAdjustment($E66,Trigger)</f>
        <v>#NUM!</v>
      </c>
      <c r="H66" s="12" t="b">
        <v>1</v>
      </c>
      <c r="I66" s="12">
        <v>30</v>
      </c>
      <c r="J66" s="12">
        <v>1</v>
      </c>
      <c r="K66" s="11">
        <f>_xll.qlRateHelperEarliestDate($E66,Trigger)</f>
        <v>44090</v>
      </c>
      <c r="L66" s="10">
        <f>_xll.qlRateHelperLatestDate($E66,Trigger)</f>
        <v>44181</v>
      </c>
    </row>
    <row r="67" spans="1:13" x14ac:dyDescent="0.2">
      <c r="A67" s="15" t="b">
        <v>1</v>
      </c>
      <c r="B67" s="16"/>
      <c r="C67" s="15" t="str">
        <f t="shared" si="3"/>
        <v>FUT3M</v>
      </c>
      <c r="D67" s="14" t="str">
        <v>Z0</v>
      </c>
      <c r="E67" s="14" t="str">
        <f t="shared" si="4"/>
        <v>EUR_YCSTDRH_FUT3MZ0</v>
      </c>
      <c r="F67" s="28" t="e">
        <f>_xll.qlRateHelperQuoteValue($E67,Trigger)</f>
        <v>#NUM!</v>
      </c>
      <c r="G67" s="13" t="e">
        <f>_xll.qlFuturesRateHelperConvexityAdjustment($E67,Trigger)</f>
        <v>#NUM!</v>
      </c>
      <c r="H67" s="12" t="b">
        <v>1</v>
      </c>
      <c r="I67" s="12">
        <v>30</v>
      </c>
      <c r="J67" s="12">
        <v>1</v>
      </c>
      <c r="K67" s="11">
        <f>_xll.qlRateHelperEarliestDate($E67,Trigger)</f>
        <v>44181</v>
      </c>
      <c r="L67" s="10">
        <f>_xll.qlRateHelperLatestDate($E67,Trigger)</f>
        <v>44271</v>
      </c>
    </row>
    <row r="68" spans="1:13" x14ac:dyDescent="0.2">
      <c r="A68" s="15" t="b">
        <v>1</v>
      </c>
      <c r="B68" s="16"/>
      <c r="C68" s="15" t="str">
        <f t="shared" si="3"/>
        <v>FUT3M</v>
      </c>
      <c r="D68" s="14" t="str">
        <v>H1</v>
      </c>
      <c r="E68" s="14" t="str">
        <f t="shared" si="4"/>
        <v>EUR_YCSTDRH_FUT3MH1</v>
      </c>
      <c r="F68" s="28" t="e">
        <f>_xll.qlRateHelperQuoteValue($E68,Trigger)</f>
        <v>#NUM!</v>
      </c>
      <c r="G68" s="13" t="e">
        <f>_xll.qlFuturesRateHelperConvexityAdjustment($E68,Trigger)</f>
        <v>#NUM!</v>
      </c>
      <c r="H68" s="12" t="b">
        <v>1</v>
      </c>
      <c r="I68" s="12">
        <v>30</v>
      </c>
      <c r="J68" s="12">
        <v>1</v>
      </c>
      <c r="K68" s="11">
        <f>_xll.qlRateHelperEarliestDate($E68,Trigger)</f>
        <v>44272</v>
      </c>
      <c r="L68" s="10">
        <f>_xll.qlRateHelperLatestDate($E68,Trigger)</f>
        <v>44364</v>
      </c>
    </row>
    <row r="69" spans="1:13" x14ac:dyDescent="0.2">
      <c r="A69" s="15" t="b">
        <v>1</v>
      </c>
      <c r="B69" s="16"/>
      <c r="C69" s="15" t="str">
        <f t="shared" si="3"/>
        <v>FUT3M</v>
      </c>
      <c r="D69" s="14" t="str">
        <v>M1</v>
      </c>
      <c r="E69" s="14" t="str">
        <f t="shared" si="4"/>
        <v>EUR_YCSTDRH_FUT3MM1</v>
      </c>
      <c r="F69" s="28" t="e">
        <f>_xll.qlRateHelperQuoteValue($E69,Trigger)</f>
        <v>#NUM!</v>
      </c>
      <c r="G69" s="13" t="e">
        <f>_xll.qlFuturesRateHelperConvexityAdjustment($E69,Trigger)</f>
        <v>#NUM!</v>
      </c>
      <c r="H69" s="12" t="b">
        <v>1</v>
      </c>
      <c r="I69" s="12">
        <v>30</v>
      </c>
      <c r="J69" s="12">
        <v>1</v>
      </c>
      <c r="K69" s="11">
        <f>_xll.qlRateHelperEarliestDate($E69,Trigger)</f>
        <v>44363</v>
      </c>
      <c r="L69" s="10">
        <f>_xll.qlRateHelperLatestDate($E69,Trigger)</f>
        <v>44455</v>
      </c>
    </row>
    <row r="70" spans="1:13" x14ac:dyDescent="0.2">
      <c r="A70" s="15" t="b">
        <v>1</v>
      </c>
      <c r="B70" s="16"/>
      <c r="C70" s="15" t="str">
        <f t="shared" si="3"/>
        <v>FUT3M</v>
      </c>
      <c r="D70" s="14" t="str">
        <v>U1</v>
      </c>
      <c r="E70" s="14" t="str">
        <f t="shared" si="4"/>
        <v>EUR_YCSTDRH_FUT3MU1</v>
      </c>
      <c r="F70" s="28" t="e">
        <f>_xll.qlRateHelperQuoteValue($E70,Trigger)</f>
        <v>#NUM!</v>
      </c>
      <c r="G70" s="13" t="e">
        <f>_xll.qlFuturesRateHelperConvexityAdjustment($E70,Trigger)</f>
        <v>#NUM!</v>
      </c>
      <c r="H70" s="12" t="b">
        <v>1</v>
      </c>
      <c r="I70" s="12">
        <v>30</v>
      </c>
      <c r="J70" s="12">
        <v>1</v>
      </c>
      <c r="K70" s="11">
        <f>_xll.qlRateHelperEarliestDate($E70,Trigger)</f>
        <v>44454</v>
      </c>
      <c r="L70" s="10">
        <f>_xll.qlRateHelperLatestDate($E70,Trigger)</f>
        <v>44545</v>
      </c>
    </row>
    <row r="71" spans="1:13" x14ac:dyDescent="0.2">
      <c r="A71" s="15" t="b">
        <v>1</v>
      </c>
      <c r="B71" s="16"/>
      <c r="C71" s="15" t="str">
        <f t="shared" si="3"/>
        <v>FUT3M</v>
      </c>
      <c r="D71" s="14" t="str">
        <v>Z1</v>
      </c>
      <c r="E71" s="14" t="str">
        <f t="shared" si="4"/>
        <v>EUR_YCSTDRH_FUT3MZ1</v>
      </c>
      <c r="F71" s="28" t="e">
        <f>_xll.qlRateHelperQuoteValue($E71,Trigger)</f>
        <v>#NUM!</v>
      </c>
      <c r="G71" s="13" t="e">
        <f>_xll.qlFuturesRateHelperConvexityAdjustment($E71,Trigger)</f>
        <v>#NUM!</v>
      </c>
      <c r="H71" s="12" t="b">
        <v>1</v>
      </c>
      <c r="I71" s="12">
        <v>30</v>
      </c>
      <c r="J71" s="12">
        <v>1</v>
      </c>
      <c r="K71" s="11">
        <f>_xll.qlRateHelperEarliestDate($E71,Trigger)</f>
        <v>44545</v>
      </c>
      <c r="L71" s="10">
        <f>_xll.qlRateHelperLatestDate($E71,Trigger)</f>
        <v>44635</v>
      </c>
    </row>
    <row r="72" spans="1:13" x14ac:dyDescent="0.2">
      <c r="A72" s="15" t="b">
        <v>1</v>
      </c>
      <c r="B72" s="16"/>
      <c r="C72" s="15" t="str">
        <f t="shared" si="3"/>
        <v>FUT3M</v>
      </c>
      <c r="D72" s="14" t="str">
        <v>H2</v>
      </c>
      <c r="E72" s="14" t="str">
        <f t="shared" si="4"/>
        <v>EUR_YCSTDRH_FUT3MH2</v>
      </c>
      <c r="F72" s="28" t="e">
        <f>_xll.qlRateHelperQuoteValue($E72,Trigger)</f>
        <v>#NUM!</v>
      </c>
      <c r="G72" s="13" t="e">
        <f>_xll.qlFuturesRateHelperConvexityAdjustment($E72,Trigger)</f>
        <v>#NUM!</v>
      </c>
      <c r="H72" s="12" t="b">
        <v>1</v>
      </c>
      <c r="I72" s="12">
        <v>30</v>
      </c>
      <c r="J72" s="12">
        <v>1</v>
      </c>
      <c r="K72" s="11">
        <f>_xll.qlRateHelperEarliestDate($E72,Trigger)</f>
        <v>44636</v>
      </c>
      <c r="L72" s="10">
        <f>_xll.qlRateHelperLatestDate($E72,Trigger)</f>
        <v>44728</v>
      </c>
    </row>
    <row r="73" spans="1:13" x14ac:dyDescent="0.2">
      <c r="A73" s="15" t="b">
        <v>1</v>
      </c>
      <c r="B73" s="16"/>
      <c r="C73" s="15" t="str">
        <f t="shared" si="3"/>
        <v>FUT3M</v>
      </c>
      <c r="D73" s="14" t="str">
        <v>M2</v>
      </c>
      <c r="E73" s="14" t="str">
        <f t="shared" si="4"/>
        <v>EUR_YCSTDRH_FUT3MM2</v>
      </c>
      <c r="F73" s="28" t="e">
        <f>_xll.qlRateHelperQuoteValue($E73,Trigger)</f>
        <v>#NUM!</v>
      </c>
      <c r="G73" s="13" t="e">
        <f>_xll.qlFuturesRateHelperConvexityAdjustment($E73,Trigger)</f>
        <v>#NUM!</v>
      </c>
      <c r="H73" s="12" t="b">
        <v>1</v>
      </c>
      <c r="I73" s="12">
        <v>30</v>
      </c>
      <c r="J73" s="12">
        <v>1</v>
      </c>
      <c r="K73" s="11">
        <f>_xll.qlRateHelperEarliestDate($E73,Trigger)</f>
        <v>44727</v>
      </c>
      <c r="L73" s="10">
        <f>_xll.qlRateHelperLatestDate($E73,Trigger)</f>
        <v>44819</v>
      </c>
    </row>
    <row r="74" spans="1:13" x14ac:dyDescent="0.2">
      <c r="A74" s="8" t="b">
        <v>1</v>
      </c>
      <c r="B74" s="9"/>
      <c r="C74" s="8" t="str">
        <f t="shared" si="3"/>
        <v>FUT3M</v>
      </c>
      <c r="D74" s="7" t="str">
        <v>U2</v>
      </c>
      <c r="E74" s="7" t="str">
        <f t="shared" si="4"/>
        <v>EUR_YCSTDRH_FUT3MU2</v>
      </c>
      <c r="F74" s="27" t="e">
        <f>_xll.qlRateHelperQuoteValue($E74,Trigger)</f>
        <v>#NUM!</v>
      </c>
      <c r="G74" s="6" t="e">
        <f>_xll.qlFuturesRateHelperConvexityAdjustment($E74,Trigger)</f>
        <v>#NUM!</v>
      </c>
      <c r="H74" s="5" t="b">
        <v>0</v>
      </c>
      <c r="I74" s="5">
        <v>30</v>
      </c>
      <c r="J74" s="12">
        <v>1</v>
      </c>
      <c r="K74" s="4">
        <f>_xll.qlRateHelperEarliestDate($E74,Trigger)</f>
        <v>44825</v>
      </c>
      <c r="L74" s="3">
        <f>_xll.qlRateHelperLatestDate($E74,Trigger)</f>
        <v>44916</v>
      </c>
      <c r="M74" s="26"/>
    </row>
    <row r="75" spans="1:13" ht="11.25" customHeight="1" x14ac:dyDescent="0.2">
      <c r="B75" s="24">
        <v>2</v>
      </c>
      <c r="C75" s="23"/>
      <c r="D75" s="22" t="s">
        <v>41</v>
      </c>
      <c r="E75" s="22" t="str">
        <f t="shared" si="4"/>
        <v>EUR_YCSTDRH_2X1S</v>
      </c>
      <c r="F75" s="21" t="e">
        <f>_xll.qlRateHelperQuoteValue($E75,Trigger)</f>
        <v>#NUM!</v>
      </c>
      <c r="G75" s="21" t="e">
        <f>_xll.qlSwapRateHelperSpread($E75,Trigger)</f>
        <v>#NUM!</v>
      </c>
      <c r="H75" s="20" t="b">
        <v>0</v>
      </c>
      <c r="I75" s="20">
        <v>40</v>
      </c>
      <c r="J75" s="20">
        <v>1</v>
      </c>
      <c r="K75" s="19" t="e">
        <f>_xll.qlRateHelperEarliestDate($E75,Trigger)</f>
        <v>#NUM!</v>
      </c>
      <c r="L75" s="18" t="e">
        <f>_xll.qlRateHelperLatestDate($E75,Trigger)</f>
        <v>#NUM!</v>
      </c>
      <c r="M75" s="17"/>
    </row>
    <row r="76" spans="1:13" x14ac:dyDescent="0.2">
      <c r="B76" s="16">
        <v>3</v>
      </c>
      <c r="C76" s="15"/>
      <c r="D76" s="14" t="s">
        <v>41</v>
      </c>
      <c r="E76" s="14" t="str">
        <f t="shared" si="4"/>
        <v>EUR_YCSTDRH_3X1S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c r="M76" s="25"/>
    </row>
    <row r="77" spans="1:13" x14ac:dyDescent="0.2">
      <c r="B77" s="16">
        <v>4</v>
      </c>
      <c r="C77" s="15"/>
      <c r="D77" s="14" t="s">
        <v>41</v>
      </c>
      <c r="E77" s="14" t="str">
        <f t="shared" si="4"/>
        <v>EUR_YCSTDRH_4X1S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5</v>
      </c>
      <c r="C78" s="15"/>
      <c r="D78" s="14" t="s">
        <v>41</v>
      </c>
      <c r="E78" s="14" t="str">
        <f t="shared" si="4"/>
        <v>EUR_YCSTDRH_5X1S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ht="11.25" customHeight="1" x14ac:dyDescent="0.2">
      <c r="B79" s="16">
        <v>6</v>
      </c>
      <c r="C79" s="15"/>
      <c r="D79" s="14" t="s">
        <v>41</v>
      </c>
      <c r="E79" s="14" t="str">
        <f t="shared" si="4"/>
        <v>EUR_YCSTDRH_6X1S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x14ac:dyDescent="0.2">
      <c r="B80" s="16">
        <v>7</v>
      </c>
      <c r="C80" s="15"/>
      <c r="D80" s="14" t="s">
        <v>41</v>
      </c>
      <c r="E80" s="14" t="str">
        <f t="shared" si="4"/>
        <v>EUR_YCSTDRH_7X1S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8</v>
      </c>
      <c r="C81" s="15"/>
      <c r="D81" s="14" t="s">
        <v>41</v>
      </c>
      <c r="E81" s="14" t="str">
        <f t="shared" si="4"/>
        <v>EUR_YCSTDRH_8X1S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9</v>
      </c>
      <c r="C82" s="15"/>
      <c r="D82" s="14" t="s">
        <v>41</v>
      </c>
      <c r="E82" s="14" t="str">
        <f t="shared" si="4"/>
        <v>EUR_YCSTDRH_9X1S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10</v>
      </c>
      <c r="C83" s="15"/>
      <c r="D83" s="14" t="s">
        <v>41</v>
      </c>
      <c r="E83" s="14" t="str">
        <f t="shared" si="4"/>
        <v>EUR_YCSTDRH_10X1S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11</v>
      </c>
      <c r="C84" s="15"/>
      <c r="D84" s="14" t="s">
        <v>41</v>
      </c>
      <c r="E84" s="14" t="str">
        <f t="shared" si="4"/>
        <v>EUR_YCSTDRH_11X1S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x14ac:dyDescent="0.2">
      <c r="B85" s="9">
        <v>12</v>
      </c>
      <c r="C85" s="8"/>
      <c r="D85" s="7" t="s">
        <v>41</v>
      </c>
      <c r="E85" s="7" t="str">
        <f t="shared" si="4"/>
        <v>EUR_YCSTDRH_12X1S</v>
      </c>
      <c r="F85" s="6" t="e">
        <f>_xll.qlRateHelperQuoteValue($E85,Trigger)</f>
        <v>#NUM!</v>
      </c>
      <c r="G85" s="6" t="e">
        <f>_xll.qlSwapRateHelperSpread($E85,Trigger)</f>
        <v>#NUM!</v>
      </c>
      <c r="H85" s="5" t="b">
        <v>0</v>
      </c>
      <c r="I85" s="5">
        <v>40</v>
      </c>
      <c r="J85" s="12">
        <v>1</v>
      </c>
      <c r="K85" s="4" t="e">
        <f>_xll.qlRateHelperEarliestDate($E85,Trigger)</f>
        <v>#NUM!</v>
      </c>
      <c r="L85" s="3" t="e">
        <f>_xll.qlRateHelperLatestDate($E85,Trigger)</f>
        <v>#NUM!</v>
      </c>
    </row>
    <row r="86" spans="2:14" x14ac:dyDescent="0.2">
      <c r="B86" s="24" t="s">
        <v>37</v>
      </c>
      <c r="C86" s="23">
        <v>12</v>
      </c>
      <c r="D86" s="22"/>
      <c r="E86" s="22" t="str">
        <f t="shared" si="4"/>
        <v>EUR_YCSTDRH_1S12</v>
      </c>
      <c r="F86" s="21" t="e">
        <f>_xll.qlRateHelperQuoteValue($E86,Trigger)</f>
        <v>#NUM!</v>
      </c>
      <c r="G86" s="21" t="e">
        <f>_xll.qlSwapRateHelperSpread($E86,Trigger)</f>
        <v>#NUM!</v>
      </c>
      <c r="H86" s="20" t="b">
        <v>0</v>
      </c>
      <c r="I86" s="20">
        <v>40</v>
      </c>
      <c r="J86" s="20">
        <v>1</v>
      </c>
      <c r="K86" s="19" t="e">
        <f>_xll.qlRateHelperEarliestDate($E86,Trigger)</f>
        <v>#NUM!</v>
      </c>
      <c r="L86" s="18" t="e">
        <f>_xll.qlRateHelperLatestDate($E86,Trigger)</f>
        <v>#NUM!</v>
      </c>
    </row>
    <row r="87" spans="2:14" x14ac:dyDescent="0.2">
      <c r="B87" s="16" t="s">
        <v>38</v>
      </c>
      <c r="C87" s="15">
        <v>12</v>
      </c>
      <c r="D87" s="14"/>
      <c r="E87" s="14" t="str">
        <f t="shared" si="4"/>
        <v>EUR_YCSTDRH_2S12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40</v>
      </c>
      <c r="C88" s="15">
        <v>12</v>
      </c>
      <c r="D88" s="14"/>
      <c r="E88" s="14" t="str">
        <f t="shared" si="4"/>
        <v>EUR_YCSTDRH_3S12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39</v>
      </c>
      <c r="C89" s="15">
        <v>12</v>
      </c>
      <c r="D89" s="14"/>
      <c r="E89" s="14" t="str">
        <f t="shared" si="4"/>
        <v>EUR_YCSTDRH_4S12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16" t="s">
        <v>37</v>
      </c>
      <c r="C90" s="15">
        <v>24</v>
      </c>
      <c r="D90" s="14"/>
      <c r="E90" s="14" t="str">
        <f t="shared" si="4"/>
        <v>EUR_YCSTDRH_1S24</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38</v>
      </c>
      <c r="C91" s="15">
        <v>24</v>
      </c>
      <c r="D91" s="14"/>
      <c r="E91" s="14" t="str">
        <f t="shared" ref="E91:E122" si="5">RateHelperPrefix&amp;"_"&amp;$B91&amp;$C91&amp;$D91</f>
        <v>EUR_YCSTDRH_2S24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9" t="s">
        <v>37</v>
      </c>
      <c r="C92" s="8">
        <v>36</v>
      </c>
      <c r="D92" s="7"/>
      <c r="E92" s="7" t="str">
        <f t="shared" si="5"/>
        <v>EUR_YCSTDRH_1S36</v>
      </c>
      <c r="F92" s="6" t="e">
        <f>_xll.qlRateHelperQuoteValue($E92,Trigger)</f>
        <v>#NUM!</v>
      </c>
      <c r="G92" s="6" t="e">
        <f>_xll.qlSwapRateHelperSpread($E92,Trigger)</f>
        <v>#NUM!</v>
      </c>
      <c r="H92" s="5" t="b">
        <v>0</v>
      </c>
      <c r="I92" s="5">
        <v>40</v>
      </c>
      <c r="J92" s="5">
        <v>1</v>
      </c>
      <c r="K92" s="4" t="e">
        <f>_xll.qlRateHelperEarliestDate($E92,Trigger)</f>
        <v>#NUM!</v>
      </c>
      <c r="L92" s="3" t="e">
        <f>_xll.qlRateHelperLatestDate($E92,Trigger)</f>
        <v>#NUM!</v>
      </c>
    </row>
    <row r="93" spans="2:14" x14ac:dyDescent="0.2">
      <c r="B93" s="16" t="str">
        <f t="shared" ref="B93:B124" si="6">SwapFixedFreq</f>
        <v>AB</v>
      </c>
      <c r="C93" s="15" t="str">
        <f t="shared" ref="C93:C129" si="7">IborType</f>
        <v>6E</v>
      </c>
      <c r="D93" s="14" t="s">
        <v>36</v>
      </c>
      <c r="E93" s="14" t="str">
        <f t="shared" si="5"/>
        <v>EUR_YCSTDRH_AB6E1Y</v>
      </c>
      <c r="F93" s="13">
        <f>_xll.qlRateHelperQuoteValue($E93,Trigger)</f>
        <v>4.2500000000000003E-3</v>
      </c>
      <c r="G93" s="13">
        <f>_xll.qlSwapRateHelperSpread($E93,Trigger)</f>
        <v>0</v>
      </c>
      <c r="H93" s="12" t="b">
        <v>0</v>
      </c>
      <c r="I93" s="12">
        <v>50</v>
      </c>
      <c r="J93" s="12">
        <v>1</v>
      </c>
      <c r="K93" s="11">
        <f>_xll.qlRateHelperEarliestDate($E93,Trigger)</f>
        <v>41737</v>
      </c>
      <c r="L93" s="10">
        <f>_xll.qlRateHelperLatestDate($E93,Trigger)</f>
        <v>42102</v>
      </c>
      <c r="N93" s="17" t="e">
        <f t="shared" ref="N93:N129" si="8">IF(G93=G130,F93-F130,"--")</f>
        <v>#NUM!</v>
      </c>
    </row>
    <row r="94" spans="2:14" x14ac:dyDescent="0.2">
      <c r="B94" s="16" t="str">
        <f t="shared" si="6"/>
        <v>AB</v>
      </c>
      <c r="C94" s="15" t="str">
        <f t="shared" si="7"/>
        <v>6E</v>
      </c>
      <c r="D94" s="14" t="s">
        <v>35</v>
      </c>
      <c r="E94" s="14" t="str">
        <f t="shared" si="5"/>
        <v>EUR_YCSTDRH_AB6E15M</v>
      </c>
      <c r="F94" s="13">
        <f>_xll.qlRateHelperQuoteValue($E94,Trigger)</f>
        <v>4.1200000000000004E-3</v>
      </c>
      <c r="G94" s="13">
        <f>_xll.qlSwapRateHelperSpread($E94,Trigger)</f>
        <v>0</v>
      </c>
      <c r="H94" s="12" t="b">
        <v>0</v>
      </c>
      <c r="I94" s="12">
        <v>50</v>
      </c>
      <c r="J94" s="12">
        <v>1</v>
      </c>
      <c r="K94" s="11">
        <f>_xll.qlRateHelperEarliestDate($E94,Trigger)</f>
        <v>41737</v>
      </c>
      <c r="L94" s="10">
        <f>_xll.qlRateHelperLatestDate($E94,Trigger)</f>
        <v>42193</v>
      </c>
      <c r="N94" s="17" t="e">
        <f t="shared" si="8"/>
        <v>#NUM!</v>
      </c>
    </row>
    <row r="95" spans="2:14" x14ac:dyDescent="0.2">
      <c r="B95" s="16" t="str">
        <f t="shared" si="6"/>
        <v>AB</v>
      </c>
      <c r="C95" s="15" t="str">
        <f t="shared" si="7"/>
        <v>6E</v>
      </c>
      <c r="D95" s="14" t="s">
        <v>34</v>
      </c>
      <c r="E95" s="14" t="str">
        <f t="shared" si="5"/>
        <v>EUR_YCSTDRH_AB6E18M</v>
      </c>
      <c r="F95" s="13">
        <f>_xll.qlRateHelperQuoteValue($E95,Trigger)</f>
        <v>4.4899999999999992E-3</v>
      </c>
      <c r="G95" s="13">
        <f>_xll.qlSwapRateHelperSpread($E95,Trigger)</f>
        <v>0</v>
      </c>
      <c r="H95" s="12" t="b">
        <v>0</v>
      </c>
      <c r="I95" s="12">
        <v>50</v>
      </c>
      <c r="J95" s="12">
        <v>1</v>
      </c>
      <c r="K95" s="11">
        <f>_xll.qlRateHelperEarliestDate($E95,Trigger)</f>
        <v>41737</v>
      </c>
      <c r="L95" s="10">
        <f>_xll.qlRateHelperLatestDate($E95,Trigger)</f>
        <v>42285</v>
      </c>
      <c r="N95" s="17" t="e">
        <f t="shared" si="8"/>
        <v>#NUM!</v>
      </c>
    </row>
    <row r="96" spans="2:14" x14ac:dyDescent="0.2">
      <c r="B96" s="16" t="str">
        <f t="shared" si="6"/>
        <v>AB</v>
      </c>
      <c r="C96" s="15" t="str">
        <f t="shared" si="7"/>
        <v>6E</v>
      </c>
      <c r="D96" s="14" t="s">
        <v>33</v>
      </c>
      <c r="E96" s="14" t="str">
        <f t="shared" si="5"/>
        <v>EUR_YCSTDRH_AB6E21M</v>
      </c>
      <c r="F96" s="13">
        <f>_xll.qlRateHelperQuoteValue($E96,Trigger)</f>
        <v>4.5199999999999997E-3</v>
      </c>
      <c r="G96" s="13">
        <f>_xll.qlSwapRateHelperSpread($E96,Trigger)</f>
        <v>0</v>
      </c>
      <c r="H96" s="12" t="b">
        <v>0</v>
      </c>
      <c r="I96" s="12">
        <v>50</v>
      </c>
      <c r="J96" s="12">
        <v>1</v>
      </c>
      <c r="K96" s="11">
        <f>_xll.qlRateHelperEarliestDate($E96,Trigger)</f>
        <v>41737</v>
      </c>
      <c r="L96" s="10">
        <f>_xll.qlRateHelperLatestDate($E96,Trigger)</f>
        <v>42377</v>
      </c>
      <c r="N96" s="17" t="e">
        <f t="shared" si="8"/>
        <v>#NUM!</v>
      </c>
    </row>
    <row r="97" spans="2:14" x14ac:dyDescent="0.2">
      <c r="B97" s="16" t="str">
        <f t="shared" si="6"/>
        <v>AB</v>
      </c>
      <c r="C97" s="15" t="str">
        <f t="shared" si="7"/>
        <v>6E</v>
      </c>
      <c r="D97" s="14" t="s">
        <v>32</v>
      </c>
      <c r="E97" s="14" t="str">
        <f t="shared" si="5"/>
        <v>EUR_YCSTDRH_AB6E2Y</v>
      </c>
      <c r="F97" s="13">
        <f>_xll.qlRateHelperQuoteValue($E97,Trigger)</f>
        <v>4.8999999999999998E-3</v>
      </c>
      <c r="G97" s="13">
        <f>_xll.qlSwapRateHelperSpread($E97,Trigger)</f>
        <v>0</v>
      </c>
      <c r="H97" s="12" t="b">
        <v>0</v>
      </c>
      <c r="I97" s="12">
        <v>50</v>
      </c>
      <c r="J97" s="12">
        <v>1</v>
      </c>
      <c r="K97" s="11">
        <f>_xll.qlRateHelperEarliestDate($E97,Trigger)</f>
        <v>41737</v>
      </c>
      <c r="L97" s="10">
        <f>_xll.qlRateHelperLatestDate($E97,Trigger)</f>
        <v>42468</v>
      </c>
      <c r="N97" s="17" t="e">
        <f t="shared" si="8"/>
        <v>#NUM!</v>
      </c>
    </row>
    <row r="98" spans="2:14" x14ac:dyDescent="0.2">
      <c r="B98" s="16" t="str">
        <f t="shared" si="6"/>
        <v>AB</v>
      </c>
      <c r="C98" s="15" t="str">
        <f t="shared" si="7"/>
        <v>6E</v>
      </c>
      <c r="D98" s="14" t="s">
        <v>31</v>
      </c>
      <c r="E98" s="14" t="str">
        <f t="shared" si="5"/>
        <v>EUR_YCSTDRH_AB6E3Y</v>
      </c>
      <c r="F98" s="13">
        <f>_xll.qlRateHelperQuoteValue($E98,Trigger)</f>
        <v>6.2700000000000004E-3</v>
      </c>
      <c r="G98" s="13">
        <f>_xll.qlSwapRateHelperSpread($E98,Trigger)</f>
        <v>0</v>
      </c>
      <c r="H98" s="12" t="b">
        <v>1</v>
      </c>
      <c r="I98" s="12">
        <v>50</v>
      </c>
      <c r="J98" s="12">
        <v>1</v>
      </c>
      <c r="K98" s="11">
        <f>_xll.qlRateHelperEarliestDate($E98,Trigger)</f>
        <v>41737</v>
      </c>
      <c r="L98" s="10">
        <f>_xll.qlRateHelperLatestDate($E98,Trigger)</f>
        <v>42835</v>
      </c>
      <c r="N98" s="17" t="e">
        <f t="shared" si="8"/>
        <v>#NUM!</v>
      </c>
    </row>
    <row r="99" spans="2:14" x14ac:dyDescent="0.2">
      <c r="B99" s="16" t="str">
        <f t="shared" si="6"/>
        <v>AB</v>
      </c>
      <c r="C99" s="15" t="str">
        <f t="shared" si="7"/>
        <v>6E</v>
      </c>
      <c r="D99" s="14" t="s">
        <v>30</v>
      </c>
      <c r="E99" s="14" t="str">
        <f t="shared" si="5"/>
        <v>EUR_YCSTDRH_AB6E4Y</v>
      </c>
      <c r="F99" s="13">
        <f>_xll.qlRateHelperQuoteValue($E99,Trigger)</f>
        <v>8.0600000000000012E-3</v>
      </c>
      <c r="G99" s="13">
        <f>_xll.qlSwapRateHelperSpread($E99,Trigger)</f>
        <v>0</v>
      </c>
      <c r="H99" s="12" t="b">
        <v>1</v>
      </c>
      <c r="I99" s="12">
        <v>50</v>
      </c>
      <c r="J99" s="12">
        <v>1</v>
      </c>
      <c r="K99" s="11">
        <f>_xll.qlRateHelperEarliestDate($E99,Trigger)</f>
        <v>41737</v>
      </c>
      <c r="L99" s="10">
        <f>_xll.qlRateHelperLatestDate($E99,Trigger)</f>
        <v>43199</v>
      </c>
      <c r="N99" s="17" t="e">
        <f t="shared" si="8"/>
        <v>#NUM!</v>
      </c>
    </row>
    <row r="100" spans="2:14" x14ac:dyDescent="0.2">
      <c r="B100" s="16" t="str">
        <f t="shared" si="6"/>
        <v>AB</v>
      </c>
      <c r="C100" s="15" t="str">
        <f t="shared" si="7"/>
        <v>6E</v>
      </c>
      <c r="D100" s="14" t="s">
        <v>29</v>
      </c>
      <c r="E100" s="14" t="str">
        <f t="shared" si="5"/>
        <v>EUR_YCSTDRH_AB6E5Y</v>
      </c>
      <c r="F100" s="13">
        <f>_xll.qlRateHelperQuoteValue($E100,Trigger)</f>
        <v>9.9399999999999992E-3</v>
      </c>
      <c r="G100" s="13">
        <f>_xll.qlSwapRateHelperSpread($E100,Trigger)</f>
        <v>0</v>
      </c>
      <c r="H100" s="12" t="b">
        <v>1</v>
      </c>
      <c r="I100" s="12">
        <v>50</v>
      </c>
      <c r="J100" s="12">
        <v>1</v>
      </c>
      <c r="K100" s="11">
        <f>_xll.qlRateHelperEarliestDate($E100,Trigger)</f>
        <v>41737</v>
      </c>
      <c r="L100" s="10">
        <f>_xll.qlRateHelperLatestDate($E100,Trigger)</f>
        <v>43563</v>
      </c>
      <c r="N100" s="17" t="e">
        <f t="shared" si="8"/>
        <v>#NUM!</v>
      </c>
    </row>
    <row r="101" spans="2:14" x14ac:dyDescent="0.2">
      <c r="B101" s="16" t="str">
        <f t="shared" si="6"/>
        <v>AB</v>
      </c>
      <c r="C101" s="15" t="str">
        <f t="shared" si="7"/>
        <v>6E</v>
      </c>
      <c r="D101" s="14" t="s">
        <v>28</v>
      </c>
      <c r="E101" s="14" t="str">
        <f t="shared" si="5"/>
        <v>EUR_YCSTDRH_AB6E6Y</v>
      </c>
      <c r="F101" s="13">
        <f>_xll.qlRateHelperQuoteValue($E101,Trigger)</f>
        <v>1.183E-2</v>
      </c>
      <c r="G101" s="13">
        <f>_xll.qlSwapRateHelperSpread($E101,Trigger)</f>
        <v>0</v>
      </c>
      <c r="H101" s="12" t="b">
        <v>1</v>
      </c>
      <c r="I101" s="12">
        <v>50</v>
      </c>
      <c r="J101" s="12">
        <v>1</v>
      </c>
      <c r="K101" s="11">
        <f>_xll.qlRateHelperEarliestDate($E101,Trigger)</f>
        <v>41737</v>
      </c>
      <c r="L101" s="10">
        <f>_xll.qlRateHelperLatestDate($E101,Trigger)</f>
        <v>43929</v>
      </c>
      <c r="N101" s="17" t="e">
        <f t="shared" si="8"/>
        <v>#NUM!</v>
      </c>
    </row>
    <row r="102" spans="2:14" x14ac:dyDescent="0.2">
      <c r="B102" s="16" t="str">
        <f t="shared" si="6"/>
        <v>AB</v>
      </c>
      <c r="C102" s="15" t="str">
        <f t="shared" si="7"/>
        <v>6E</v>
      </c>
      <c r="D102" s="14" t="s">
        <v>27</v>
      </c>
      <c r="E102" s="14" t="str">
        <f t="shared" si="5"/>
        <v>EUR_YCSTDRH_AB6E7Y</v>
      </c>
      <c r="F102" s="13">
        <f>_xll.qlRateHelperQuoteValue($E102,Trigger)</f>
        <v>1.363E-2</v>
      </c>
      <c r="G102" s="13">
        <f>_xll.qlSwapRateHelperSpread($E102,Trigger)</f>
        <v>0</v>
      </c>
      <c r="H102" s="12" t="b">
        <v>1</v>
      </c>
      <c r="I102" s="12">
        <v>50</v>
      </c>
      <c r="J102" s="12">
        <v>1</v>
      </c>
      <c r="K102" s="11">
        <f>_xll.qlRateHelperEarliestDate($E102,Trigger)</f>
        <v>41737</v>
      </c>
      <c r="L102" s="10">
        <f>_xll.qlRateHelperLatestDate($E102,Trigger)</f>
        <v>44294</v>
      </c>
      <c r="N102" s="17" t="e">
        <f t="shared" si="8"/>
        <v>#NUM!</v>
      </c>
    </row>
    <row r="103" spans="2:14" x14ac:dyDescent="0.2">
      <c r="B103" s="16" t="str">
        <f t="shared" si="6"/>
        <v>AB</v>
      </c>
      <c r="C103" s="15" t="str">
        <f t="shared" si="7"/>
        <v>6E</v>
      </c>
      <c r="D103" s="14" t="s">
        <v>26</v>
      </c>
      <c r="E103" s="14" t="str">
        <f t="shared" si="5"/>
        <v>EUR_YCSTDRH_AB6E8Y</v>
      </c>
      <c r="F103" s="13">
        <f>_xll.qlRateHelperQuoteValue($E103,Trigger)</f>
        <v>1.529E-2</v>
      </c>
      <c r="G103" s="13">
        <f>_xll.qlSwapRateHelperSpread($E103,Trigger)</f>
        <v>0</v>
      </c>
      <c r="H103" s="12" t="b">
        <v>1</v>
      </c>
      <c r="I103" s="12">
        <v>50</v>
      </c>
      <c r="J103" s="12">
        <v>1</v>
      </c>
      <c r="K103" s="11">
        <f>_xll.qlRateHelperEarliestDate($E103,Trigger)</f>
        <v>41737</v>
      </c>
      <c r="L103" s="10">
        <f>_xll.qlRateHelperLatestDate($E103,Trigger)</f>
        <v>44659</v>
      </c>
      <c r="N103" s="17" t="e">
        <f t="shared" si="8"/>
        <v>#NUM!</v>
      </c>
    </row>
    <row r="104" spans="2:14" x14ac:dyDescent="0.2">
      <c r="B104" s="16" t="str">
        <f t="shared" si="6"/>
        <v>AB</v>
      </c>
      <c r="C104" s="15" t="str">
        <f t="shared" si="7"/>
        <v>6E</v>
      </c>
      <c r="D104" s="14" t="s">
        <v>25</v>
      </c>
      <c r="E104" s="14" t="str">
        <f t="shared" si="5"/>
        <v>EUR_YCSTDRH_AB6E9Y</v>
      </c>
      <c r="F104" s="13">
        <f>_xll.qlRateHelperQuoteValue($E104,Trigger)</f>
        <v>1.6819999999999998E-2</v>
      </c>
      <c r="G104" s="13">
        <f>_xll.qlSwapRateHelperSpread($E104,Trigger)</f>
        <v>0</v>
      </c>
      <c r="H104" s="12" t="b">
        <v>1</v>
      </c>
      <c r="I104" s="12">
        <v>50</v>
      </c>
      <c r="J104" s="12">
        <v>1</v>
      </c>
      <c r="K104" s="11">
        <f>_xll.qlRateHelperEarliestDate($E104,Trigger)</f>
        <v>41737</v>
      </c>
      <c r="L104" s="10">
        <f>_xll.qlRateHelperLatestDate($E104,Trigger)</f>
        <v>45027</v>
      </c>
      <c r="N104" s="17" t="e">
        <f t="shared" si="8"/>
        <v>#NUM!</v>
      </c>
    </row>
    <row r="105" spans="2:14" x14ac:dyDescent="0.2">
      <c r="B105" s="16" t="str">
        <f t="shared" si="6"/>
        <v>AB</v>
      </c>
      <c r="C105" s="15" t="str">
        <f t="shared" si="7"/>
        <v>6E</v>
      </c>
      <c r="D105" s="14" t="s">
        <v>24</v>
      </c>
      <c r="E105" s="14" t="str">
        <f t="shared" si="5"/>
        <v>EUR_YCSTDRH_AB6E10Y</v>
      </c>
      <c r="F105" s="13">
        <f>_xll.qlRateHelperQuoteValue($E105,Trigger)</f>
        <v>1.8180000000000002E-2</v>
      </c>
      <c r="G105" s="13">
        <f>_xll.qlSwapRateHelperSpread($E105,Trigger)</f>
        <v>0</v>
      </c>
      <c r="H105" s="12" t="b">
        <v>1</v>
      </c>
      <c r="I105" s="12">
        <v>50</v>
      </c>
      <c r="J105" s="12">
        <v>1</v>
      </c>
      <c r="K105" s="11">
        <f>_xll.qlRateHelperEarliestDate($E105,Trigger)</f>
        <v>41737</v>
      </c>
      <c r="L105" s="10">
        <f>_xll.qlRateHelperLatestDate($E105,Trigger)</f>
        <v>45390</v>
      </c>
      <c r="N105" s="17" t="e">
        <f t="shared" si="8"/>
        <v>#NUM!</v>
      </c>
    </row>
    <row r="106" spans="2:14" x14ac:dyDescent="0.2">
      <c r="B106" s="16" t="str">
        <f t="shared" si="6"/>
        <v>AB</v>
      </c>
      <c r="C106" s="15" t="str">
        <f t="shared" si="7"/>
        <v>6E</v>
      </c>
      <c r="D106" s="14" t="s">
        <v>23</v>
      </c>
      <c r="E106" s="14" t="str">
        <f t="shared" si="5"/>
        <v>EUR_YCSTDRH_AB6E11Y</v>
      </c>
      <c r="F106" s="13">
        <f>_xll.qlRateHelperQuoteValue($E106,Trigger)</f>
        <v>1.9379999999999998E-2</v>
      </c>
      <c r="G106" s="13">
        <f>_xll.qlSwapRateHelperSpread($E106,Trigger)</f>
        <v>0</v>
      </c>
      <c r="H106" s="12" t="b">
        <v>1</v>
      </c>
      <c r="I106" s="12">
        <v>50</v>
      </c>
      <c r="J106" s="12">
        <v>1</v>
      </c>
      <c r="K106" s="11">
        <f>_xll.qlRateHelperEarliestDate($E106,Trigger)</f>
        <v>41737</v>
      </c>
      <c r="L106" s="10">
        <f>_xll.qlRateHelperLatestDate($E106,Trigger)</f>
        <v>45755</v>
      </c>
      <c r="N106" s="17" t="e">
        <f t="shared" si="8"/>
        <v>#NUM!</v>
      </c>
    </row>
    <row r="107" spans="2:14" x14ac:dyDescent="0.2">
      <c r="B107" s="16" t="str">
        <f t="shared" si="6"/>
        <v>AB</v>
      </c>
      <c r="C107" s="15" t="str">
        <f t="shared" si="7"/>
        <v>6E</v>
      </c>
      <c r="D107" s="14" t="s">
        <v>22</v>
      </c>
      <c r="E107" s="14" t="str">
        <f t="shared" si="5"/>
        <v>EUR_YCSTDRH_AB6E12Y</v>
      </c>
      <c r="F107" s="13">
        <f>_xll.qlRateHelperQuoteValue($E107,Trigger)</f>
        <v>2.043E-2</v>
      </c>
      <c r="G107" s="13">
        <f>_xll.qlSwapRateHelperSpread($E107,Trigger)</f>
        <v>0</v>
      </c>
      <c r="H107" s="12" t="b">
        <v>1</v>
      </c>
      <c r="I107" s="12">
        <v>50</v>
      </c>
      <c r="J107" s="12">
        <v>1</v>
      </c>
      <c r="K107" s="11">
        <f>_xll.qlRateHelperEarliestDate($E107,Trigger)</f>
        <v>41737</v>
      </c>
      <c r="L107" s="10">
        <f>_xll.qlRateHelperLatestDate($E107,Trigger)</f>
        <v>46120</v>
      </c>
      <c r="N107" s="17" t="e">
        <f t="shared" si="8"/>
        <v>#NUM!</v>
      </c>
    </row>
    <row r="108" spans="2:14" x14ac:dyDescent="0.2">
      <c r="B108" s="16" t="str">
        <f t="shared" si="6"/>
        <v>AB</v>
      </c>
      <c r="C108" s="15" t="str">
        <f t="shared" si="7"/>
        <v>6E</v>
      </c>
      <c r="D108" s="14" t="s">
        <v>21</v>
      </c>
      <c r="E108" s="14" t="str">
        <f t="shared" si="5"/>
        <v>EUR_YCSTDRH_AB6E13Y</v>
      </c>
      <c r="F108" s="13">
        <f>_xll.qlRateHelperQuoteValue($E108,Trigger)</f>
        <v>2.1320000000000002E-2</v>
      </c>
      <c r="G108" s="13">
        <f>_xll.qlSwapRateHelperSpread($E108,Trigger)</f>
        <v>0</v>
      </c>
      <c r="H108" s="12" t="b">
        <v>1</v>
      </c>
      <c r="I108" s="12">
        <v>50</v>
      </c>
      <c r="J108" s="12">
        <v>1</v>
      </c>
      <c r="K108" s="11">
        <f>_xll.qlRateHelperEarliestDate($E108,Trigger)</f>
        <v>41737</v>
      </c>
      <c r="L108" s="10">
        <f>_xll.qlRateHelperLatestDate($E108,Trigger)</f>
        <v>46485</v>
      </c>
      <c r="N108" s="17" t="e">
        <f t="shared" si="8"/>
        <v>#NUM!</v>
      </c>
    </row>
    <row r="109" spans="2:14" x14ac:dyDescent="0.2">
      <c r="B109" s="16" t="str">
        <f t="shared" si="6"/>
        <v>AB</v>
      </c>
      <c r="C109" s="15" t="str">
        <f t="shared" si="7"/>
        <v>6E</v>
      </c>
      <c r="D109" s="14" t="s">
        <v>20</v>
      </c>
      <c r="E109" s="14" t="str">
        <f t="shared" si="5"/>
        <v>EUR_YCSTDRH_AB6E14Y</v>
      </c>
      <c r="F109" s="13">
        <f>_xll.qlRateHelperQuoteValue($E109,Trigger)</f>
        <v>2.2080000000000002E-2</v>
      </c>
      <c r="G109" s="13">
        <f>_xll.qlSwapRateHelperSpread($E109,Trigger)</f>
        <v>0</v>
      </c>
      <c r="H109" s="12" t="b">
        <v>1</v>
      </c>
      <c r="I109" s="12">
        <v>50</v>
      </c>
      <c r="J109" s="12">
        <v>1</v>
      </c>
      <c r="K109" s="11">
        <f>_xll.qlRateHelperEarliestDate($E109,Trigger)</f>
        <v>41737</v>
      </c>
      <c r="L109" s="10">
        <f>_xll.qlRateHelperLatestDate($E109,Trigger)</f>
        <v>46853</v>
      </c>
      <c r="N109" s="17" t="e">
        <f t="shared" si="8"/>
        <v>#NUM!</v>
      </c>
    </row>
    <row r="110" spans="2:14" x14ac:dyDescent="0.2">
      <c r="B110" s="16" t="str">
        <f t="shared" si="6"/>
        <v>AB</v>
      </c>
      <c r="C110" s="15" t="str">
        <f t="shared" si="7"/>
        <v>6E</v>
      </c>
      <c r="D110" s="14" t="s">
        <v>19</v>
      </c>
      <c r="E110" s="14" t="str">
        <f t="shared" si="5"/>
        <v>EUR_YCSTDRH_AB6E15Y</v>
      </c>
      <c r="F110" s="13">
        <f>_xll.qlRateHelperQuoteValue($E110,Trigger)</f>
        <v>2.2709999999999998E-2</v>
      </c>
      <c r="G110" s="13">
        <f>_xll.qlSwapRateHelperSpread($E110,Trigger)</f>
        <v>0</v>
      </c>
      <c r="H110" s="12" t="b">
        <v>1</v>
      </c>
      <c r="I110" s="12">
        <v>50</v>
      </c>
      <c r="J110" s="12">
        <v>1</v>
      </c>
      <c r="K110" s="11">
        <f>_xll.qlRateHelperEarliestDate($E110,Trigger)</f>
        <v>41737</v>
      </c>
      <c r="L110" s="10">
        <f>_xll.qlRateHelperLatestDate($E110,Trigger)</f>
        <v>47217</v>
      </c>
      <c r="N110" s="17" t="e">
        <f t="shared" si="8"/>
        <v>#NUM!</v>
      </c>
    </row>
    <row r="111" spans="2:14" x14ac:dyDescent="0.2">
      <c r="B111" s="16" t="str">
        <f t="shared" si="6"/>
        <v>AB</v>
      </c>
      <c r="C111" s="15" t="str">
        <f t="shared" si="7"/>
        <v>6E</v>
      </c>
      <c r="D111" s="14" t="s">
        <v>18</v>
      </c>
      <c r="E111" s="14" t="str">
        <f t="shared" si="5"/>
        <v>EUR_YCSTDRH_AB6E16Y</v>
      </c>
      <c r="F111" s="13">
        <f>_xll.qlRateHelperQuoteValue($E111,Trigger)</f>
        <v>2.3220000000000001E-2</v>
      </c>
      <c r="G111" s="13">
        <f>_xll.qlSwapRateHelperSpread($E111,Trigger)</f>
        <v>0</v>
      </c>
      <c r="H111" s="12" t="b">
        <v>1</v>
      </c>
      <c r="I111" s="12">
        <v>50</v>
      </c>
      <c r="J111" s="12">
        <v>1</v>
      </c>
      <c r="K111" s="11">
        <f>_xll.qlRateHelperEarliestDate($E111,Trigger)</f>
        <v>41737</v>
      </c>
      <c r="L111" s="10">
        <f>_xll.qlRateHelperLatestDate($E111,Trigger)</f>
        <v>47581</v>
      </c>
      <c r="N111" s="17" t="e">
        <f t="shared" si="8"/>
        <v>#NUM!</v>
      </c>
    </row>
    <row r="112" spans="2:14" x14ac:dyDescent="0.2">
      <c r="B112" s="16" t="str">
        <f t="shared" si="6"/>
        <v>AB</v>
      </c>
      <c r="C112" s="15" t="str">
        <f t="shared" si="7"/>
        <v>6E</v>
      </c>
      <c r="D112" s="14" t="s">
        <v>17</v>
      </c>
      <c r="E112" s="14" t="str">
        <f t="shared" si="5"/>
        <v>EUR_YCSTDRH_AB6E17Y</v>
      </c>
      <c r="F112" s="13">
        <f>_xll.qlRateHelperQuoteValue($E112,Trigger)</f>
        <v>2.3629999999999998E-2</v>
      </c>
      <c r="G112" s="13">
        <f>_xll.qlSwapRateHelperSpread($E112,Trigger)</f>
        <v>0</v>
      </c>
      <c r="H112" s="12" t="b">
        <v>1</v>
      </c>
      <c r="I112" s="12">
        <v>50</v>
      </c>
      <c r="J112" s="12">
        <v>1</v>
      </c>
      <c r="K112" s="11">
        <f>_xll.qlRateHelperEarliestDate($E112,Trigger)</f>
        <v>41737</v>
      </c>
      <c r="L112" s="10">
        <f>_xll.qlRateHelperLatestDate($E112,Trigger)</f>
        <v>47946</v>
      </c>
      <c r="N112" s="17" t="e">
        <f t="shared" si="8"/>
        <v>#NUM!</v>
      </c>
    </row>
    <row r="113" spans="2:14" x14ac:dyDescent="0.2">
      <c r="B113" s="16" t="str">
        <f t="shared" si="6"/>
        <v>AB</v>
      </c>
      <c r="C113" s="15" t="str">
        <f t="shared" si="7"/>
        <v>6E</v>
      </c>
      <c r="D113" s="14" t="s">
        <v>16</v>
      </c>
      <c r="E113" s="14" t="str">
        <f t="shared" si="5"/>
        <v>EUR_YCSTDRH_AB6E18Y</v>
      </c>
      <c r="F113" s="13">
        <f>_xll.qlRateHelperQuoteValue($E113,Trigger)</f>
        <v>2.3959999999999999E-2</v>
      </c>
      <c r="G113" s="13">
        <f>_xll.qlSwapRateHelperSpread($E113,Trigger)</f>
        <v>0</v>
      </c>
      <c r="H113" s="12" t="b">
        <v>1</v>
      </c>
      <c r="I113" s="12">
        <v>50</v>
      </c>
      <c r="J113" s="12">
        <v>1</v>
      </c>
      <c r="K113" s="11">
        <f>_xll.qlRateHelperEarliestDate($E113,Trigger)</f>
        <v>41737</v>
      </c>
      <c r="L113" s="10">
        <f>_xll.qlRateHelperLatestDate($E113,Trigger)</f>
        <v>48312</v>
      </c>
      <c r="N113" s="17" t="e">
        <f t="shared" si="8"/>
        <v>#NUM!</v>
      </c>
    </row>
    <row r="114" spans="2:14" x14ac:dyDescent="0.2">
      <c r="B114" s="16" t="str">
        <f t="shared" si="6"/>
        <v>AB</v>
      </c>
      <c r="C114" s="15" t="str">
        <f t="shared" si="7"/>
        <v>6E</v>
      </c>
      <c r="D114" s="14" t="s">
        <v>15</v>
      </c>
      <c r="E114" s="14" t="str">
        <f t="shared" si="5"/>
        <v>EUR_YCSTDRH_AB6E19Y</v>
      </c>
      <c r="F114" s="13">
        <f>_xll.qlRateHelperQuoteValue($E114,Trigger)</f>
        <v>2.4220000000000002E-2</v>
      </c>
      <c r="G114" s="13">
        <f>_xll.qlSwapRateHelperSpread($E114,Trigger)</f>
        <v>0</v>
      </c>
      <c r="H114" s="12" t="b">
        <v>1</v>
      </c>
      <c r="I114" s="12">
        <v>50</v>
      </c>
      <c r="J114" s="12">
        <v>1</v>
      </c>
      <c r="K114" s="11">
        <f>_xll.qlRateHelperEarliestDate($E114,Trigger)</f>
        <v>41737</v>
      </c>
      <c r="L114" s="10">
        <f>_xll.qlRateHelperLatestDate($E114,Trigger)</f>
        <v>48677</v>
      </c>
      <c r="N114" s="17" t="e">
        <f t="shared" si="8"/>
        <v>#NUM!</v>
      </c>
    </row>
    <row r="115" spans="2:14" x14ac:dyDescent="0.2">
      <c r="B115" s="16" t="str">
        <f t="shared" si="6"/>
        <v>AB</v>
      </c>
      <c r="C115" s="15" t="str">
        <f t="shared" si="7"/>
        <v>6E</v>
      </c>
      <c r="D115" s="14" t="s">
        <v>14</v>
      </c>
      <c r="E115" s="14" t="str">
        <f t="shared" si="5"/>
        <v>EUR_YCSTDRH_AB6E20Y</v>
      </c>
      <c r="F115" s="13">
        <f>_xll.qlRateHelperQuoteValue($E115,Trigger)</f>
        <v>2.4420000000000001E-2</v>
      </c>
      <c r="G115" s="13">
        <f>_xll.qlSwapRateHelperSpread($E115,Trigger)</f>
        <v>0</v>
      </c>
      <c r="H115" s="12" t="b">
        <v>1</v>
      </c>
      <c r="I115" s="12">
        <v>50</v>
      </c>
      <c r="J115" s="12">
        <v>1</v>
      </c>
      <c r="K115" s="11">
        <f>_xll.qlRateHelperEarliestDate($E115,Trigger)</f>
        <v>41737</v>
      </c>
      <c r="L115" s="10">
        <f>_xll.qlRateHelperLatestDate($E115,Trigger)</f>
        <v>49045</v>
      </c>
      <c r="N115" s="17" t="e">
        <f t="shared" si="8"/>
        <v>#NUM!</v>
      </c>
    </row>
    <row r="116" spans="2:14" x14ac:dyDescent="0.2">
      <c r="B116" s="16" t="str">
        <f t="shared" si="6"/>
        <v>AB</v>
      </c>
      <c r="C116" s="15" t="str">
        <f t="shared" si="7"/>
        <v>6E</v>
      </c>
      <c r="D116" s="14" t="s">
        <v>13</v>
      </c>
      <c r="E116" s="14" t="str">
        <f t="shared" si="5"/>
        <v>EUR_YCSTDRH_AB6E21Y</v>
      </c>
      <c r="F116" s="13">
        <f>_xll.qlRateHelperQuoteValue($E116,Trigger)</f>
        <v>2.4580000000000001E-2</v>
      </c>
      <c r="G116" s="13">
        <f>_xll.qlSwapRateHelperSpread($E116,Trigger)</f>
        <v>0</v>
      </c>
      <c r="H116" s="12" t="b">
        <v>1</v>
      </c>
      <c r="I116" s="12">
        <v>50</v>
      </c>
      <c r="J116" s="12">
        <v>1</v>
      </c>
      <c r="K116" s="11">
        <f>_xll.qlRateHelperEarliestDate($E116,Trigger)</f>
        <v>41737</v>
      </c>
      <c r="L116" s="10">
        <f>_xll.qlRateHelperLatestDate($E116,Trigger)</f>
        <v>49408</v>
      </c>
      <c r="N116" s="17" t="e">
        <f t="shared" si="8"/>
        <v>#NUM!</v>
      </c>
    </row>
    <row r="117" spans="2:14" x14ac:dyDescent="0.2">
      <c r="B117" s="16" t="str">
        <f t="shared" si="6"/>
        <v>AB</v>
      </c>
      <c r="C117" s="15" t="str">
        <f t="shared" si="7"/>
        <v>6E</v>
      </c>
      <c r="D117" s="14" t="s">
        <v>12</v>
      </c>
      <c r="E117" s="14" t="str">
        <f t="shared" si="5"/>
        <v>EUR_YCSTDRH_AB6E22Y</v>
      </c>
      <c r="F117" s="13">
        <f>_xll.qlRateHelperQuoteValue($E117,Trigger)</f>
        <v>2.4709999999999999E-2</v>
      </c>
      <c r="G117" s="13">
        <f>_xll.qlSwapRateHelperSpread($E117,Trigger)</f>
        <v>0</v>
      </c>
      <c r="H117" s="12" t="b">
        <v>1</v>
      </c>
      <c r="I117" s="12">
        <v>50</v>
      </c>
      <c r="J117" s="12">
        <v>1</v>
      </c>
      <c r="K117" s="11">
        <f>_xll.qlRateHelperEarliestDate($E117,Trigger)</f>
        <v>41737</v>
      </c>
      <c r="L117" s="10">
        <f>_xll.qlRateHelperLatestDate($E117,Trigger)</f>
        <v>49773</v>
      </c>
      <c r="N117" s="17" t="e">
        <f t="shared" si="8"/>
        <v>#NUM!</v>
      </c>
    </row>
    <row r="118" spans="2:14" x14ac:dyDescent="0.2">
      <c r="B118" s="16" t="str">
        <f t="shared" si="6"/>
        <v>AB</v>
      </c>
      <c r="C118" s="15" t="str">
        <f t="shared" si="7"/>
        <v>6E</v>
      </c>
      <c r="D118" s="14" t="s">
        <v>11</v>
      </c>
      <c r="E118" s="14" t="str">
        <f t="shared" si="5"/>
        <v>EUR_YCSTDRH_AB6E23Y</v>
      </c>
      <c r="F118" s="13">
        <f>_xll.qlRateHelperQuoteValue($E118,Trigger)</f>
        <v>2.4809999999999999E-2</v>
      </c>
      <c r="G118" s="13">
        <f>_xll.qlSwapRateHelperSpread($E118,Trigger)</f>
        <v>0</v>
      </c>
      <c r="H118" s="12" t="b">
        <v>1</v>
      </c>
      <c r="I118" s="12">
        <v>50</v>
      </c>
      <c r="J118" s="12">
        <v>1</v>
      </c>
      <c r="K118" s="11">
        <f>_xll.qlRateHelperEarliestDate($E118,Trigger)</f>
        <v>41737</v>
      </c>
      <c r="L118" s="10">
        <f>_xll.qlRateHelperLatestDate($E118,Trigger)</f>
        <v>50138</v>
      </c>
      <c r="N118" s="17" t="e">
        <f t="shared" si="8"/>
        <v>#NUM!</v>
      </c>
    </row>
    <row r="119" spans="2:14" x14ac:dyDescent="0.2">
      <c r="B119" s="16" t="str">
        <f t="shared" si="6"/>
        <v>AB</v>
      </c>
      <c r="C119" s="15" t="str">
        <f t="shared" si="7"/>
        <v>6E</v>
      </c>
      <c r="D119" s="14" t="s">
        <v>10</v>
      </c>
      <c r="E119" s="14" t="str">
        <f t="shared" si="5"/>
        <v>EUR_YCSTDRH_AB6E24Y</v>
      </c>
      <c r="F119" s="13">
        <f>_xll.qlRateHelperQuoteValue($E119,Trigger)</f>
        <v>2.4889999999999999E-2</v>
      </c>
      <c r="G119" s="13">
        <f>_xll.qlSwapRateHelperSpread($E119,Trigger)</f>
        <v>0</v>
      </c>
      <c r="H119" s="12" t="b">
        <v>1</v>
      </c>
      <c r="I119" s="12">
        <v>50</v>
      </c>
      <c r="J119" s="12">
        <v>1</v>
      </c>
      <c r="K119" s="11">
        <f>_xll.qlRateHelperEarliestDate($E119,Trigger)</f>
        <v>41737</v>
      </c>
      <c r="L119" s="10">
        <f>_xll.qlRateHelperLatestDate($E119,Trigger)</f>
        <v>50503</v>
      </c>
      <c r="N119" s="17" t="e">
        <f t="shared" si="8"/>
        <v>#NUM!</v>
      </c>
    </row>
    <row r="120" spans="2:14" x14ac:dyDescent="0.2">
      <c r="B120" s="16" t="str">
        <f t="shared" si="6"/>
        <v>AB</v>
      </c>
      <c r="C120" s="15" t="str">
        <f t="shared" si="7"/>
        <v>6E</v>
      </c>
      <c r="D120" s="14" t="s">
        <v>9</v>
      </c>
      <c r="E120" s="14" t="str">
        <f t="shared" si="5"/>
        <v>EUR_YCSTDRH_AB6E25Y</v>
      </c>
      <c r="F120" s="13">
        <f>_xll.qlRateHelperQuoteValue($E120,Trigger)</f>
        <v>2.4939999999999997E-2</v>
      </c>
      <c r="G120" s="13">
        <f>_xll.qlSwapRateHelperSpread($E120,Trigger)</f>
        <v>0</v>
      </c>
      <c r="H120" s="12" t="b">
        <v>1</v>
      </c>
      <c r="I120" s="12">
        <v>50</v>
      </c>
      <c r="J120" s="12">
        <v>1</v>
      </c>
      <c r="K120" s="11">
        <f>_xll.qlRateHelperEarliestDate($E120,Trigger)</f>
        <v>41737</v>
      </c>
      <c r="L120" s="10">
        <f>_xll.qlRateHelperLatestDate($E120,Trigger)</f>
        <v>50872</v>
      </c>
      <c r="N120" s="17" t="e">
        <f t="shared" si="8"/>
        <v>#NUM!</v>
      </c>
    </row>
    <row r="121" spans="2:14" x14ac:dyDescent="0.2">
      <c r="B121" s="16" t="str">
        <f t="shared" si="6"/>
        <v>AB</v>
      </c>
      <c r="C121" s="15" t="str">
        <f t="shared" si="7"/>
        <v>6E</v>
      </c>
      <c r="D121" s="14" t="s">
        <v>8</v>
      </c>
      <c r="E121" s="14" t="str">
        <f t="shared" si="5"/>
        <v>EUR_YCSTDRH_AB6E26Y</v>
      </c>
      <c r="F121" s="13">
        <f>_xll.qlRateHelperQuoteValue($E121,Trigger)</f>
        <v>2.4980000000000002E-2</v>
      </c>
      <c r="G121" s="13">
        <f>_xll.qlSwapRateHelperSpread($E121,Trigger)</f>
        <v>0</v>
      </c>
      <c r="H121" s="12" t="b">
        <v>1</v>
      </c>
      <c r="I121" s="12">
        <v>50</v>
      </c>
      <c r="J121" s="12">
        <v>1</v>
      </c>
      <c r="K121" s="11">
        <f>_xll.qlRateHelperEarliestDate($E121,Trigger)</f>
        <v>41737</v>
      </c>
      <c r="L121" s="10">
        <f>_xll.qlRateHelperLatestDate($E121,Trigger)</f>
        <v>51235</v>
      </c>
      <c r="N121" s="17" t="e">
        <f t="shared" si="8"/>
        <v>#NUM!</v>
      </c>
    </row>
    <row r="122" spans="2:14" x14ac:dyDescent="0.2">
      <c r="B122" s="16" t="str">
        <f t="shared" si="6"/>
        <v>AB</v>
      </c>
      <c r="C122" s="15" t="str">
        <f t="shared" si="7"/>
        <v>6E</v>
      </c>
      <c r="D122" s="14" t="s">
        <v>7</v>
      </c>
      <c r="E122" s="14" t="str">
        <f t="shared" si="5"/>
        <v>EUR_YCSTDRH_AB6E27Y</v>
      </c>
      <c r="F122" s="13">
        <f>_xll.qlRateHelperQuoteValue($E122,Trigger)</f>
        <v>2.5000000000000001E-2</v>
      </c>
      <c r="G122" s="13">
        <f>_xll.qlSwapRateHelperSpread($E122,Trigger)</f>
        <v>0</v>
      </c>
      <c r="H122" s="12" t="b">
        <v>1</v>
      </c>
      <c r="I122" s="12">
        <v>50</v>
      </c>
      <c r="J122" s="12">
        <v>1</v>
      </c>
      <c r="K122" s="11">
        <f>_xll.qlRateHelperEarliestDate($E122,Trigger)</f>
        <v>41737</v>
      </c>
      <c r="L122" s="10">
        <f>_xll.qlRateHelperLatestDate($E122,Trigger)</f>
        <v>51599</v>
      </c>
      <c r="N122" s="17" t="e">
        <f t="shared" si="8"/>
        <v>#NUM!</v>
      </c>
    </row>
    <row r="123" spans="2:14" x14ac:dyDescent="0.2">
      <c r="B123" s="16" t="str">
        <f t="shared" si="6"/>
        <v>AB</v>
      </c>
      <c r="C123" s="15" t="str">
        <f t="shared" si="7"/>
        <v>6E</v>
      </c>
      <c r="D123" s="14" t="s">
        <v>6</v>
      </c>
      <c r="E123" s="14" t="str">
        <f t="shared" ref="E123:E154" si="9">RateHelperPrefix&amp;"_"&amp;$B123&amp;$C123&amp;$D123</f>
        <v>EUR_YCSTDRH_AB6E28Y</v>
      </c>
      <c r="F123" s="13">
        <f>_xll.qlRateHelperQuoteValue($E123,Trigger)</f>
        <v>2.5019999999999997E-2</v>
      </c>
      <c r="G123" s="13">
        <f>_xll.qlSwapRateHelperSpread($E123,Trigger)</f>
        <v>0</v>
      </c>
      <c r="H123" s="12" t="b">
        <v>1</v>
      </c>
      <c r="I123" s="12">
        <v>50</v>
      </c>
      <c r="J123" s="12">
        <v>1</v>
      </c>
      <c r="K123" s="11">
        <f>_xll.qlRateHelperEarliestDate($E123,Trigger)</f>
        <v>41737</v>
      </c>
      <c r="L123" s="10">
        <f>_xll.qlRateHelperLatestDate($E123,Trigger)</f>
        <v>51964</v>
      </c>
      <c r="N123" s="17" t="e">
        <f t="shared" si="8"/>
        <v>#NUM!</v>
      </c>
    </row>
    <row r="124" spans="2:14" x14ac:dyDescent="0.2">
      <c r="B124" s="16" t="str">
        <f t="shared" si="6"/>
        <v>AB</v>
      </c>
      <c r="C124" s="15" t="str">
        <f t="shared" si="7"/>
        <v>6E</v>
      </c>
      <c r="D124" s="14" t="s">
        <v>5</v>
      </c>
      <c r="E124" s="14" t="str">
        <f t="shared" si="9"/>
        <v>EUR_YCSTDRH_AB6E29Y</v>
      </c>
      <c r="F124" s="13">
        <f>_xll.qlRateHelperQuoteValue($E124,Trigger)</f>
        <v>2.503E-2</v>
      </c>
      <c r="G124" s="13">
        <f>_xll.qlSwapRateHelperSpread($E124,Trigger)</f>
        <v>0</v>
      </c>
      <c r="H124" s="12" t="b">
        <v>1</v>
      </c>
      <c r="I124" s="12">
        <v>50</v>
      </c>
      <c r="J124" s="12">
        <v>1</v>
      </c>
      <c r="K124" s="11">
        <f>_xll.qlRateHelperEarliestDate($E124,Trigger)</f>
        <v>41737</v>
      </c>
      <c r="L124" s="10">
        <f>_xll.qlRateHelperLatestDate($E124,Trigger)</f>
        <v>52329</v>
      </c>
      <c r="N124" s="17" t="e">
        <f t="shared" si="8"/>
        <v>#NUM!</v>
      </c>
    </row>
    <row r="125" spans="2:14" x14ac:dyDescent="0.2">
      <c r="B125" s="16" t="str">
        <f t="shared" ref="B125:B156" si="10">SwapFixedFreq</f>
        <v>AB</v>
      </c>
      <c r="C125" s="15" t="str">
        <f t="shared" si="7"/>
        <v>6E</v>
      </c>
      <c r="D125" s="14" t="s">
        <v>4</v>
      </c>
      <c r="E125" s="14" t="str">
        <f t="shared" si="9"/>
        <v>EUR_YCSTDRH_AB6E30Y</v>
      </c>
      <c r="F125" s="13">
        <f>_xll.qlRateHelperQuoteValue($E125,Trigger)</f>
        <v>2.504E-2</v>
      </c>
      <c r="G125" s="13">
        <f>_xll.qlSwapRateHelperSpread($E125,Trigger)</f>
        <v>0</v>
      </c>
      <c r="H125" s="12" t="b">
        <v>1</v>
      </c>
      <c r="I125" s="12">
        <v>50</v>
      </c>
      <c r="J125" s="12">
        <v>1</v>
      </c>
      <c r="K125" s="11">
        <f>_xll.qlRateHelperEarliestDate($E125,Trigger)</f>
        <v>41737</v>
      </c>
      <c r="L125" s="10">
        <f>_xll.qlRateHelperLatestDate($E125,Trigger)</f>
        <v>52695</v>
      </c>
      <c r="N125" s="17" t="e">
        <f t="shared" si="8"/>
        <v>#NUM!</v>
      </c>
    </row>
    <row r="126" spans="2:14" x14ac:dyDescent="0.2">
      <c r="B126" s="16" t="str">
        <f t="shared" si="10"/>
        <v>AB</v>
      </c>
      <c r="C126" s="15" t="str">
        <f t="shared" si="7"/>
        <v>6E</v>
      </c>
      <c r="D126" s="14" t="s">
        <v>3</v>
      </c>
      <c r="E126" s="14" t="str">
        <f t="shared" si="9"/>
        <v>EUR_YCSTDRH_AB6E35Y</v>
      </c>
      <c r="F126" s="13">
        <f>_xll.qlRateHelperQuoteValue($E126,Trigger)</f>
        <v>2.512E-2</v>
      </c>
      <c r="G126" s="13">
        <f>_xll.qlSwapRateHelperSpread($E126,Trigger)</f>
        <v>0</v>
      </c>
      <c r="H126" s="12" t="b">
        <v>1</v>
      </c>
      <c r="I126" s="12">
        <v>50</v>
      </c>
      <c r="J126" s="12">
        <v>1</v>
      </c>
      <c r="K126" s="11">
        <f>_xll.qlRateHelperEarliestDate($E126,Trigger)</f>
        <v>41737</v>
      </c>
      <c r="L126" s="10">
        <f>_xll.qlRateHelperLatestDate($E126,Trigger)</f>
        <v>54521</v>
      </c>
      <c r="N126" s="17" t="e">
        <f t="shared" si="8"/>
        <v>#NUM!</v>
      </c>
    </row>
    <row r="127" spans="2:14" x14ac:dyDescent="0.2">
      <c r="B127" s="16" t="str">
        <f t="shared" si="10"/>
        <v>AB</v>
      </c>
      <c r="C127" s="15" t="str">
        <f t="shared" si="7"/>
        <v>6E</v>
      </c>
      <c r="D127" s="14" t="s">
        <v>2</v>
      </c>
      <c r="E127" s="14" t="str">
        <f t="shared" si="9"/>
        <v>EUR_YCSTDRH_AB6E40Y</v>
      </c>
      <c r="F127" s="13">
        <f>_xll.qlRateHelperQuoteValue($E127,Trigger)</f>
        <v>2.5259999999999998E-2</v>
      </c>
      <c r="G127" s="13">
        <f>_xll.qlSwapRateHelperSpread($E127,Trigger)</f>
        <v>0</v>
      </c>
      <c r="H127" s="12" t="b">
        <v>1</v>
      </c>
      <c r="I127" s="12">
        <v>50</v>
      </c>
      <c r="J127" s="12">
        <v>1</v>
      </c>
      <c r="K127" s="11">
        <f>_xll.qlRateHelperEarliestDate($E127,Trigger)</f>
        <v>41737</v>
      </c>
      <c r="L127" s="10">
        <f>_xll.qlRateHelperLatestDate($E127,Trigger)</f>
        <v>56347</v>
      </c>
      <c r="N127" s="17" t="e">
        <f t="shared" si="8"/>
        <v>#NUM!</v>
      </c>
    </row>
    <row r="128" spans="2:14" x14ac:dyDescent="0.2">
      <c r="B128" s="16" t="str">
        <f t="shared" si="10"/>
        <v>AB</v>
      </c>
      <c r="C128" s="15" t="str">
        <f t="shared" si="7"/>
        <v>6E</v>
      </c>
      <c r="D128" s="14" t="s">
        <v>1</v>
      </c>
      <c r="E128" s="14" t="str">
        <f t="shared" si="9"/>
        <v>EUR_YCSTDRH_AB6E50Y</v>
      </c>
      <c r="F128" s="13">
        <f>_xll.qlRateHelperQuoteValue($E128,Trigger)</f>
        <v>2.5360000000000001E-2</v>
      </c>
      <c r="G128" s="13">
        <f>_xll.qlSwapRateHelperSpread($E128,Trigger)</f>
        <v>0</v>
      </c>
      <c r="H128" s="12" t="b">
        <v>1</v>
      </c>
      <c r="I128" s="12">
        <v>50</v>
      </c>
      <c r="J128" s="12">
        <v>1</v>
      </c>
      <c r="K128" s="11">
        <f>_xll.qlRateHelperEarliestDate($E128,Trigger)</f>
        <v>41737</v>
      </c>
      <c r="L128" s="10">
        <f>_xll.qlRateHelperLatestDate($E128,Trigger)</f>
        <v>60000</v>
      </c>
      <c r="N128" s="17" t="e">
        <f t="shared" si="8"/>
        <v>#NUM!</v>
      </c>
    </row>
    <row r="129" spans="2:14" x14ac:dyDescent="0.2">
      <c r="B129" s="9" t="str">
        <f t="shared" si="10"/>
        <v>AB</v>
      </c>
      <c r="C129" s="8" t="str">
        <f t="shared" si="7"/>
        <v>6E</v>
      </c>
      <c r="D129" s="7" t="s">
        <v>0</v>
      </c>
      <c r="E129" s="7" t="str">
        <f t="shared" si="9"/>
        <v>EUR_YCSTDRH_AB6E60Y</v>
      </c>
      <c r="F129" s="6">
        <f>_xll.qlRateHelperQuoteValue($E129,Trigger)</f>
        <v>2.5489999999999999E-2</v>
      </c>
      <c r="G129" s="6">
        <f>_xll.qlSwapRateHelperSpread($E129,Trigger)</f>
        <v>0</v>
      </c>
      <c r="H129" s="5" t="b">
        <v>1</v>
      </c>
      <c r="I129" s="5">
        <v>50</v>
      </c>
      <c r="J129" s="5">
        <v>1</v>
      </c>
      <c r="K129" s="4">
        <f>_xll.qlRateHelperEarliestDate($E129,Trigger)</f>
        <v>41737</v>
      </c>
      <c r="L129" s="3">
        <f>_xll.qlRateHelperLatestDate($E129,Trigger)</f>
        <v>63653</v>
      </c>
      <c r="N129" s="17" t="e">
        <f t="shared" si="8"/>
        <v>#NUM!</v>
      </c>
    </row>
    <row r="130" spans="2:14" x14ac:dyDescent="0.2">
      <c r="B130" s="16" t="str">
        <f t="shared" si="10"/>
        <v>AB</v>
      </c>
      <c r="C130" s="15" t="str">
        <f t="shared" ref="C130:C166" si="11">IborType&amp;"BASIS"</f>
        <v>6EBASIS</v>
      </c>
      <c r="D130" s="14" t="s">
        <v>36</v>
      </c>
      <c r="E130" s="14" t="str">
        <f t="shared" si="9"/>
        <v>EUR_YCSTDRH_AB6EBASIS1Y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4" x14ac:dyDescent="0.2">
      <c r="B131" s="16" t="str">
        <f t="shared" si="10"/>
        <v>AB</v>
      </c>
      <c r="C131" s="15" t="str">
        <f t="shared" si="11"/>
        <v>6EBASIS</v>
      </c>
      <c r="D131" s="14" t="s">
        <v>35</v>
      </c>
      <c r="E131" s="14" t="str">
        <f t="shared" si="9"/>
        <v>EUR_YCSTDRH_AB6EBASIS15M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4" x14ac:dyDescent="0.2">
      <c r="B132" s="16" t="str">
        <f t="shared" si="10"/>
        <v>AB</v>
      </c>
      <c r="C132" s="15" t="str">
        <f t="shared" si="11"/>
        <v>6EBASIS</v>
      </c>
      <c r="D132" s="14" t="s">
        <v>34</v>
      </c>
      <c r="E132" s="14" t="str">
        <f t="shared" si="9"/>
        <v>EUR_YCSTDRH_AB6EBASIS18M</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4" x14ac:dyDescent="0.2">
      <c r="B133" s="16" t="str">
        <f t="shared" si="10"/>
        <v>AB</v>
      </c>
      <c r="C133" s="15" t="str">
        <f t="shared" si="11"/>
        <v>6EBASIS</v>
      </c>
      <c r="D133" s="14" t="s">
        <v>33</v>
      </c>
      <c r="E133" s="14" t="str">
        <f t="shared" si="9"/>
        <v>EUR_YCSTDRH_AB6EBASIS21M</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10"/>
        <v>AB</v>
      </c>
      <c r="C134" s="15" t="str">
        <f t="shared" si="11"/>
        <v>6EBASIS</v>
      </c>
      <c r="D134" s="14" t="s">
        <v>32</v>
      </c>
      <c r="E134" s="14" t="str">
        <f t="shared" si="9"/>
        <v>EUR_YCSTDRH_AB6EBASIS2Y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10"/>
        <v>AB</v>
      </c>
      <c r="C135" s="15" t="str">
        <f t="shared" si="11"/>
        <v>6EBASIS</v>
      </c>
      <c r="D135" s="14" t="s">
        <v>31</v>
      </c>
      <c r="E135" s="14" t="str">
        <f t="shared" si="9"/>
        <v>EUR_YCSTDRH_AB6EBASIS3Y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10"/>
        <v>AB</v>
      </c>
      <c r="C136" s="15" t="str">
        <f t="shared" si="11"/>
        <v>6EBASIS</v>
      </c>
      <c r="D136" s="14" t="s">
        <v>30</v>
      </c>
      <c r="E136" s="14" t="str">
        <f t="shared" si="9"/>
        <v>EUR_YCSTDRH_AB6EBASIS4Y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10"/>
        <v>AB</v>
      </c>
      <c r="C137" s="15" t="str">
        <f t="shared" si="11"/>
        <v>6EBASIS</v>
      </c>
      <c r="D137" s="14" t="s">
        <v>29</v>
      </c>
      <c r="E137" s="14" t="str">
        <f t="shared" si="9"/>
        <v>EUR_YCSTDRH_AB6EBASIS5Y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28</v>
      </c>
      <c r="E138" s="14" t="str">
        <f t="shared" si="9"/>
        <v>EUR_YCSTDRH_AB6EBASIS6Y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27</v>
      </c>
      <c r="E139" s="14" t="str">
        <f t="shared" si="9"/>
        <v>EUR_YCSTDRH_AB6EBASIS7Y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26</v>
      </c>
      <c r="E140" s="14" t="str">
        <f t="shared" si="9"/>
        <v>EUR_YCSTDRH_AB6EBASIS8Y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25</v>
      </c>
      <c r="E141" s="14" t="str">
        <f t="shared" si="9"/>
        <v>EUR_YCSTDRH_AB6EBASIS9Y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24</v>
      </c>
      <c r="E142" s="14" t="str">
        <f t="shared" si="9"/>
        <v>EUR_YCSTDRH_AB6EBASIS10Y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23</v>
      </c>
      <c r="E143" s="14" t="str">
        <f t="shared" si="9"/>
        <v>EUR_YCSTDRH_AB6EBASIS11Y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22</v>
      </c>
      <c r="E144" s="14" t="str">
        <f t="shared" si="9"/>
        <v>EUR_YCSTDRH_AB6EBASIS12Y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21</v>
      </c>
      <c r="E145" s="14" t="str">
        <f t="shared" si="9"/>
        <v>EUR_YCSTDRH_AB6EBASIS13Y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20</v>
      </c>
      <c r="E146" s="14" t="str">
        <f t="shared" si="9"/>
        <v>EUR_YCSTDRH_AB6EBASIS14Y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19</v>
      </c>
      <c r="E147" s="14" t="str">
        <f t="shared" si="9"/>
        <v>EUR_YCSTDRH_AB6EBASIS15Y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18</v>
      </c>
      <c r="E148" s="14" t="str">
        <f t="shared" si="9"/>
        <v>EUR_YCSTDRH_AB6EBASIS16Y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17</v>
      </c>
      <c r="E149" s="14" t="str">
        <f t="shared" si="9"/>
        <v>EUR_YCSTDRH_AB6EBASIS17Y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16</v>
      </c>
      <c r="E150" s="14" t="str">
        <f t="shared" si="9"/>
        <v>EUR_YCSTDRH_AB6EBASIS18Y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15</v>
      </c>
      <c r="E151" s="14" t="str">
        <f t="shared" si="9"/>
        <v>EUR_YCSTDRH_AB6EBASIS19Y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14</v>
      </c>
      <c r="E152" s="14" t="str">
        <f t="shared" si="9"/>
        <v>EUR_YCSTDRH_AB6EBASIS20Y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13</v>
      </c>
      <c r="E153" s="14" t="str">
        <f t="shared" si="9"/>
        <v>EUR_YCSTDRH_AB6EBASIS21Y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12</v>
      </c>
      <c r="E154" s="14" t="str">
        <f t="shared" si="9"/>
        <v>EUR_YCSTDRH_AB6EBASIS22Y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11</v>
      </c>
      <c r="E155" s="14" t="str">
        <f t="shared" ref="E155:E166" si="12">RateHelperPrefix&amp;"_"&amp;$B155&amp;$C155&amp;$D155</f>
        <v>EUR_YCSTDRH_AB6EBASIS23Y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10</v>
      </c>
      <c r="E156" s="14" t="str">
        <f t="shared" si="12"/>
        <v>EUR_YCSTDRH_AB6EBASIS24Y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ref="B157:B166" si="13">SwapFixedFreq</f>
        <v>AB</v>
      </c>
      <c r="C157" s="15" t="str">
        <f t="shared" si="11"/>
        <v>6EBASIS</v>
      </c>
      <c r="D157" s="14" t="s">
        <v>9</v>
      </c>
      <c r="E157" s="14" t="str">
        <f t="shared" si="12"/>
        <v>EUR_YCSTDRH_AB6EBASIS25Y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3"/>
        <v>AB</v>
      </c>
      <c r="C158" s="15" t="str">
        <f t="shared" si="11"/>
        <v>6EBASIS</v>
      </c>
      <c r="D158" s="14" t="s">
        <v>8</v>
      </c>
      <c r="E158" s="14" t="str">
        <f t="shared" si="12"/>
        <v>EUR_YCSTDRH_AB6EBASIS26Y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3"/>
        <v>AB</v>
      </c>
      <c r="C159" s="15" t="str">
        <f t="shared" si="11"/>
        <v>6EBASIS</v>
      </c>
      <c r="D159" s="14" t="s">
        <v>7</v>
      </c>
      <c r="E159" s="14" t="str">
        <f t="shared" si="12"/>
        <v>EUR_YCSTDRH_AB6EBASIS27Y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3"/>
        <v>AB</v>
      </c>
      <c r="C160" s="15" t="str">
        <f t="shared" si="11"/>
        <v>6EBASIS</v>
      </c>
      <c r="D160" s="14" t="s">
        <v>6</v>
      </c>
      <c r="E160" s="14" t="str">
        <f t="shared" si="12"/>
        <v>EUR_YCSTDRH_AB6EBASIS28Y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3"/>
        <v>AB</v>
      </c>
      <c r="C161" s="15" t="str">
        <f t="shared" si="11"/>
        <v>6EBASIS</v>
      </c>
      <c r="D161" s="14" t="s">
        <v>5</v>
      </c>
      <c r="E161" s="14" t="str">
        <f t="shared" si="12"/>
        <v>EUR_YCSTDRH_AB6EBASIS29Y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3"/>
        <v>AB</v>
      </c>
      <c r="C162" s="15" t="str">
        <f t="shared" si="11"/>
        <v>6EBASIS</v>
      </c>
      <c r="D162" s="14" t="s">
        <v>4</v>
      </c>
      <c r="E162" s="14" t="str">
        <f t="shared" si="12"/>
        <v>EUR_YCSTDRH_AB6EBASIS30Y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AB</v>
      </c>
      <c r="C163" s="15" t="str">
        <f t="shared" si="11"/>
        <v>6EBASIS</v>
      </c>
      <c r="D163" s="14" t="s">
        <v>3</v>
      </c>
      <c r="E163" s="14" t="str">
        <f t="shared" si="12"/>
        <v>EUR_YCSTDRH_AB6EBASIS35Y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AB</v>
      </c>
      <c r="C164" s="15" t="str">
        <f t="shared" si="11"/>
        <v>6EBASIS</v>
      </c>
      <c r="D164" s="14" t="s">
        <v>2</v>
      </c>
      <c r="E164" s="14" t="str">
        <f t="shared" si="12"/>
        <v>EUR_YCSTDRH_AB6EBASIS40Y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1</v>
      </c>
      <c r="E165" s="14" t="str">
        <f t="shared" si="12"/>
        <v>EUR_YCSTDRH_AB6EBASIS50Y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9" t="str">
        <f t="shared" si="13"/>
        <v>AB</v>
      </c>
      <c r="C166" s="8" t="str">
        <f t="shared" si="11"/>
        <v>6EBASIS</v>
      </c>
      <c r="D166" s="7" t="s">
        <v>0</v>
      </c>
      <c r="E166" s="7" t="str">
        <f t="shared" si="12"/>
        <v>EUR_YCSTDRH_AB6EBASIS60Y</v>
      </c>
      <c r="F166" s="6" t="e">
        <f>_xll.qlRateHelperQuoteValue($E166,Trigger)</f>
        <v>#NUM!</v>
      </c>
      <c r="G166" s="6" t="e">
        <f>_xll.qlSwapRateHelperSpread($E166,Trigger)</f>
        <v>#NUM!</v>
      </c>
      <c r="H166" s="5" t="b">
        <v>0</v>
      </c>
      <c r="I166" s="5">
        <v>40</v>
      </c>
      <c r="J166" s="5">
        <v>1</v>
      </c>
      <c r="K166" s="4" t="e">
        <f>_xll.qlRateHelperEarliestDate($E166,Trigger)</f>
        <v>#NUM!</v>
      </c>
      <c r="L166" s="3" t="e">
        <f>_xll.qlRateHelperLatestDate($E166,Trigger)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zoomScaleNormal="100" workbookViewId="0">
      <selection activeCell="K6" sqref="K6"/>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6.5703125" style="1" bestFit="1" customWidth="1"/>
    <col min="12" max="16384" width="9.140625" style="1"/>
  </cols>
  <sheetData>
    <row r="1" spans="1:12" ht="23.25" thickBot="1" x14ac:dyDescent="0.25">
      <c r="A1" s="220" t="s">
        <v>74</v>
      </c>
      <c r="B1" s="221"/>
      <c r="D1" s="56" t="s">
        <v>73</v>
      </c>
      <c r="E1" s="55" t="s">
        <v>72</v>
      </c>
      <c r="F1" s="55"/>
      <c r="G1" s="55" t="s">
        <v>58</v>
      </c>
      <c r="H1" s="54" t="s">
        <v>57</v>
      </c>
      <c r="I1" s="37">
        <f t="array" ref="I1:I126">_xll.qlPiecewiseYieldCurveData(YieldCurve)</f>
        <v>2.6360825536504325E-3</v>
      </c>
      <c r="K1" s="209"/>
      <c r="L1" s="209"/>
    </row>
    <row r="2" spans="1:12" x14ac:dyDescent="0.2">
      <c r="A2" s="53" t="s">
        <v>71</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2.5999999999999999E-3</v>
      </c>
      <c r="F2" s="44" t="str">
        <f>IF(ISERROR(_xll.qlSwapRateHelperSpread($D2)),IF(ISERROR(_xll.qlFuturesRateHelperConvexityAdjustment($D2)),"--",_xll.qlFuturesRateHelperConvexityAdjustment($D2)),_xll.qlSwapRateHelperSpread($D2))</f>
        <v>--</v>
      </c>
      <c r="G2" s="43">
        <f>_xll.qlRateHelperEarliestDate($D2)</f>
        <v>41733</v>
      </c>
      <c r="H2" s="42">
        <f>_xll.qlRateHelperLatestDate($D2)</f>
        <v>41736</v>
      </c>
      <c r="I2" s="37">
        <v>2.6360825536504325E-3</v>
      </c>
      <c r="K2" s="90"/>
      <c r="L2" s="91"/>
    </row>
    <row r="3" spans="1:12" x14ac:dyDescent="0.2">
      <c r="A3" s="49" t="s">
        <v>70</v>
      </c>
      <c r="B3" s="51">
        <v>0</v>
      </c>
      <c r="D3" s="45" t="str">
        <v>EUR_YCSTDRH_TND</v>
      </c>
      <c r="E3" s="44">
        <f>_xll.qlRateHelperRate($D3)</f>
        <v>2.5999999999999999E-3</v>
      </c>
      <c r="F3" s="44" t="str">
        <f>IF(ISERROR(_xll.qlSwapRateHelperSpread($D3)),IF(ISERROR(_xll.qlFuturesRateHelperConvexityAdjustment($D3)),"--",_xll.qlFuturesRateHelperConvexityAdjustment($D3)),_xll.qlSwapRateHelperSpread($D3))</f>
        <v>--</v>
      </c>
      <c r="G3" s="43">
        <f>_xll.qlRateHelperEarliestDate($D3)</f>
        <v>41736</v>
      </c>
      <c r="H3" s="42">
        <f>_xll.qlRateHelperLatestDate($D3)</f>
        <v>41737</v>
      </c>
      <c r="I3" s="37">
        <v>2.6360873132096167E-3</v>
      </c>
      <c r="K3" s="90"/>
      <c r="L3" s="91"/>
    </row>
    <row r="4" spans="1:12" x14ac:dyDescent="0.2">
      <c r="A4" s="49" t="s">
        <v>69</v>
      </c>
      <c r="B4" s="51">
        <v>5</v>
      </c>
      <c r="D4" s="45" t="str">
        <v>EUR_YCSTDRH_SND</v>
      </c>
      <c r="E4" s="44">
        <f>_xll.qlRateHelperRate($D4)</f>
        <v>2.5999999999999999E-3</v>
      </c>
      <c r="F4" s="44" t="str">
        <f>IF(ISERROR(_xll.qlSwapRateHelperSpread($D4)),IF(ISERROR(_xll.qlFuturesRateHelperConvexityAdjustment($D4)),"--",_xll.qlFuturesRateHelperConvexityAdjustment($D4)),_xll.qlSwapRateHelperSpread($D4))</f>
        <v>--</v>
      </c>
      <c r="G4" s="43">
        <f>_xll.qlRateHelperEarliestDate($D4)</f>
        <v>41737</v>
      </c>
      <c r="H4" s="42">
        <f>_xll.qlRateHelperLatestDate($D4)</f>
        <v>41738</v>
      </c>
      <c r="I4" s="37">
        <v>2.6360901689363339E-3</v>
      </c>
      <c r="K4" s="90"/>
      <c r="L4" s="91"/>
    </row>
    <row r="5" spans="1:12" x14ac:dyDescent="0.2">
      <c r="A5" s="49" t="s">
        <v>68</v>
      </c>
      <c r="B5" s="50" t="s">
        <v>67</v>
      </c>
      <c r="D5" s="45" t="str">
        <v>EUR_YCSTDRH_SWD</v>
      </c>
      <c r="E5" s="44">
        <f>_xll.qlRateHelperRate($D5)</f>
        <v>2.1199999999999999E-3</v>
      </c>
      <c r="F5" s="44" t="str">
        <f>IF(ISERROR(_xll.qlSwapRateHelperSpread($D5)),IF(ISERROR(_xll.qlFuturesRateHelperConvexityAdjustment($D5)),"--",_xll.qlFuturesRateHelperConvexityAdjustment($D5)),_xll.qlSwapRateHelperSpread($D5))</f>
        <v>--</v>
      </c>
      <c r="G5" s="43">
        <f>_xll.qlRateHelperEarliestDate($D5)</f>
        <v>41737</v>
      </c>
      <c r="H5" s="42">
        <f>_xll.qlRateHelperLatestDate($D5)</f>
        <v>41744</v>
      </c>
      <c r="I5" s="37">
        <v>2.326377295945265E-3</v>
      </c>
      <c r="K5" s="90"/>
      <c r="L5" s="91"/>
    </row>
    <row r="6" spans="1:12" x14ac:dyDescent="0.2">
      <c r="A6" s="49" t="s">
        <v>66</v>
      </c>
      <c r="B6" s="48" t="str">
        <f>_xll.ohRangeRetrieveError(Selected!D2)</f>
        <v/>
      </c>
      <c r="D6" s="45" t="str">
        <v>EUR_YCSTDRH_2WD</v>
      </c>
      <c r="E6" s="44">
        <f>_xll.qlRateHelperRate($D6)</f>
        <v>2.2300000000000002E-3</v>
      </c>
      <c r="F6" s="44" t="str">
        <f>IF(ISERROR(_xll.qlSwapRateHelperSpread($D6)),IF(ISERROR(_xll.qlFuturesRateHelperConvexityAdjustment($D6)),"--",_xll.qlFuturesRateHelperConvexityAdjustment($D6)),_xll.qlSwapRateHelperSpread($D6))</f>
        <v>--</v>
      </c>
      <c r="G6" s="43">
        <f>_xll.qlRateHelperEarliestDate($D6)</f>
        <v>41737</v>
      </c>
      <c r="H6" s="42">
        <f>_xll.qlRateHelperLatestDate($D6)</f>
        <v>41751</v>
      </c>
      <c r="I6" s="37">
        <v>2.3442548837536593E-3</v>
      </c>
      <c r="K6" s="90"/>
      <c r="L6" s="91"/>
    </row>
    <row r="7" spans="1:12" ht="12" thickBot="1" x14ac:dyDescent="0.25">
      <c r="A7" s="47" t="str">
        <f>_xll.ohGroup(RateHelperPrefix&amp;"_RateHelpersSelected",_xll.ohPack(Selected!D2:D126),TRUE,,ObjectOverwrite)</f>
        <v>EUR_YCSTDRH_RateHelpersSelected#0002</v>
      </c>
      <c r="B7" s="46" t="str">
        <f>_xll.ohRangeRetrieveError(RateHelpersSelected)</f>
        <v/>
      </c>
      <c r="D7" s="45" t="str">
        <v>EUR_YCSTDRH_1MD</v>
      </c>
      <c r="E7" s="44">
        <f>_xll.qlRateHelperRate($D7)</f>
        <v>2.49E-3</v>
      </c>
      <c r="F7" s="44" t="str">
        <f>IF(ISERROR(_xll.qlSwapRateHelperSpread($D7)),IF(ISERROR(_xll.qlFuturesRateHelperConvexityAdjustment($D7)),"--",_xll.qlFuturesRateHelperConvexityAdjustment($D7)),_xll.qlSwapRateHelperSpread($D7))</f>
        <v>--</v>
      </c>
      <c r="G7" s="43">
        <f>_xll.qlRateHelperEarliestDate($D7)</f>
        <v>41737</v>
      </c>
      <c r="H7" s="42">
        <f>_xll.qlRateHelperLatestDate($D7)</f>
        <v>41767</v>
      </c>
      <c r="I7" s="37">
        <v>2.5374703698236591E-3</v>
      </c>
      <c r="K7" s="90"/>
      <c r="L7" s="91"/>
    </row>
    <row r="8" spans="1:12" x14ac:dyDescent="0.2">
      <c r="D8" s="45" t="str">
        <v>EUR_YCSTDRH_2MD</v>
      </c>
      <c r="E8" s="44">
        <f>_xll.qlRateHelperRate($D8)</f>
        <v>2.8699999999999997E-3</v>
      </c>
      <c r="F8" s="44" t="str">
        <f>IF(ISERROR(_xll.qlSwapRateHelperSpread($D8)),IF(ISERROR(_xll.qlFuturesRateHelperConvexityAdjustment($D8)),"--",_xll.qlFuturesRateHelperConvexityAdjustment($D8)),_xll.qlSwapRateHelperSpread($D8))</f>
        <v>--</v>
      </c>
      <c r="G8" s="43">
        <f>_xll.qlRateHelperEarliestDate($D8)</f>
        <v>41737</v>
      </c>
      <c r="H8" s="42">
        <f>_xll.qlRateHelperLatestDate($D8)</f>
        <v>41799</v>
      </c>
      <c r="I8" s="37">
        <v>2.8925934266397437E-3</v>
      </c>
      <c r="K8" s="90"/>
      <c r="L8" s="91"/>
    </row>
    <row r="9" spans="1:12" x14ac:dyDescent="0.2">
      <c r="D9" s="45" t="str">
        <v>EUR_YCSTDRH_3MD</v>
      </c>
      <c r="E9" s="44">
        <f>_xll.qlRateHelperRate($D9)</f>
        <v>3.2500000000000003E-3</v>
      </c>
      <c r="F9" s="44" t="str">
        <f>IF(ISERROR(_xll.qlSwapRateHelperSpread($D9)),IF(ISERROR(_xll.qlFuturesRateHelperConvexityAdjustment($D9)),"--",_xll.qlFuturesRateHelperConvexityAdjustment($D9)),_xll.qlSwapRateHelperSpread($D9))</f>
        <v>--</v>
      </c>
      <c r="G9" s="43">
        <f>_xll.qlRateHelperEarliestDate($D9)</f>
        <v>41737</v>
      </c>
      <c r="H9" s="42">
        <f>_xll.qlRateHelperLatestDate($D9)</f>
        <v>41828</v>
      </c>
      <c r="I9" s="37">
        <v>3.2660935249379979E-3</v>
      </c>
      <c r="K9" s="90"/>
      <c r="L9" s="91"/>
    </row>
    <row r="10" spans="1:12" x14ac:dyDescent="0.2">
      <c r="D10" s="45" t="str">
        <v>EUR_YCSTDRH_6MD</v>
      </c>
      <c r="E10" s="44">
        <f>_xll.qlRateHelperRate($D10)</f>
        <v>4.2699999999999995E-3</v>
      </c>
      <c r="F10" s="44" t="str">
        <f>IF(ISERROR(_xll.qlSwapRateHelperSpread($D10)),IF(ISERROR(_xll.qlFuturesRateHelperConvexityAdjustment($D10)),"--",_xll.qlFuturesRateHelperConvexityAdjustment($D10)),_xll.qlSwapRateHelperSpread($D10))</f>
        <v>--</v>
      </c>
      <c r="G10" s="43">
        <f>_xll.qlRateHelperEarliestDate($D10)</f>
        <v>41737</v>
      </c>
      <c r="H10" s="42">
        <f>_xll.qlRateHelperLatestDate($D10)</f>
        <v>41920</v>
      </c>
      <c r="I10" s="37">
        <v>4.288495571054431E-3</v>
      </c>
      <c r="K10" s="90"/>
      <c r="L10" s="91"/>
    </row>
    <row r="11" spans="1:12" x14ac:dyDescent="0.2">
      <c r="D11" s="45" t="str">
        <v>EUR_YCSTDRH_9MD</v>
      </c>
      <c r="E11" s="44">
        <f>_xll.qlRateHelperRate($D11)</f>
        <v>5.1200000000000004E-3</v>
      </c>
      <c r="F11" s="44" t="str">
        <f>IF(ISERROR(_xll.qlSwapRateHelperSpread($D11)),IF(ISERROR(_xll.qlFuturesRateHelperConvexityAdjustment($D11)),"--",_xll.qlFuturesRateHelperConvexityAdjustment($D11)),_xll.qlSwapRateHelperSpread($D11))</f>
        <v>--</v>
      </c>
      <c r="G11" s="43">
        <f>_xll.qlRateHelperEarliestDate($D11)</f>
        <v>41737</v>
      </c>
      <c r="H11" s="42">
        <f>_xll.qlRateHelperLatestDate($D11)</f>
        <v>42012</v>
      </c>
      <c r="I11" s="37">
        <v>5.1444999940202293E-3</v>
      </c>
      <c r="K11" s="90"/>
      <c r="L11" s="91"/>
    </row>
    <row r="12" spans="1:12" x14ac:dyDescent="0.2">
      <c r="D12" s="45" t="str">
        <v>EUR_YCSTDRH_FUT3MZ4</v>
      </c>
      <c r="E12" s="44">
        <f>_xll.qlRateHelperRate($D12)</f>
        <v>3.0250000000000554E-3</v>
      </c>
      <c r="F12" s="44">
        <f>IF(ISERROR(_xll.qlSwapRateHelperSpread($D12)),IF(ISERROR(_xll.qlFuturesRateHelperConvexityAdjustment($D12)),"--",_xll.qlFuturesRateHelperConvexityAdjustment($D12)),_xll.qlSwapRateHelperSpread($D12))</f>
        <v>0</v>
      </c>
      <c r="G12" s="43">
        <f>_xll.qlRateHelperEarliestDate($D12)</f>
        <v>41990</v>
      </c>
      <c r="H12" s="42">
        <f>_xll.qlRateHelperLatestDate($D12)</f>
        <v>42080</v>
      </c>
      <c r="I12" s="37">
        <v>4.4537647618348164E-3</v>
      </c>
      <c r="K12" s="90"/>
      <c r="L12" s="91"/>
    </row>
    <row r="13" spans="1:12" x14ac:dyDescent="0.2">
      <c r="D13" s="45" t="str">
        <v>EUR_YCSTDRH_FUT3MH5</v>
      </c>
      <c r="E13" s="44">
        <f>_xll.qlRateHelperRate($D13)</f>
        <v>3.2249999999999224E-3</v>
      </c>
      <c r="F13" s="44">
        <f>IF(ISERROR(_xll.qlSwapRateHelperSpread($D13)),IF(ISERROR(_xll.qlFuturesRateHelperConvexityAdjustment($D13)),"--",_xll.qlFuturesRateHelperConvexityAdjustment($D13)),_xll.qlSwapRateHelperSpread($D13))</f>
        <v>0</v>
      </c>
      <c r="G13" s="43">
        <f>_xll.qlRateHelperEarliestDate($D13)</f>
        <v>42081</v>
      </c>
      <c r="H13" s="42">
        <f>_xll.qlRateHelperLatestDate($D13)</f>
        <v>42173</v>
      </c>
      <c r="I13" s="37">
        <v>4.2037993656436267E-3</v>
      </c>
      <c r="K13" s="90"/>
      <c r="L13" s="91"/>
    </row>
    <row r="14" spans="1:12" x14ac:dyDescent="0.2">
      <c r="D14" s="45" t="str">
        <v>EUR_YCSTDRH_FUT3MM5</v>
      </c>
      <c r="E14" s="44">
        <f>_xll.qlRateHelperRate($D14)</f>
        <v>3.6249999999999893E-3</v>
      </c>
      <c r="F14" s="44">
        <f>IF(ISERROR(_xll.qlSwapRateHelperSpread($D14)),IF(ISERROR(_xll.qlFuturesRateHelperConvexityAdjustment($D14)),"--",_xll.qlFuturesRateHelperConvexityAdjustment($D14)),_xll.qlSwapRateHelperSpread($D14))</f>
        <v>0</v>
      </c>
      <c r="G14" s="43">
        <f>_xll.qlRateHelperEarliestDate($D14)</f>
        <v>42172</v>
      </c>
      <c r="H14" s="42">
        <f>_xll.qlRateHelperLatestDate($D14)</f>
        <v>42264</v>
      </c>
      <c r="I14" s="37">
        <v>4.1141681469295333E-3</v>
      </c>
      <c r="K14" s="90"/>
      <c r="L14" s="91"/>
    </row>
    <row r="15" spans="1:12" x14ac:dyDescent="0.2">
      <c r="D15" s="45" t="str">
        <v>EUR_YCSTDRH_FUT3MU5</v>
      </c>
      <c r="E15" s="44">
        <f>_xll.qlRateHelperRate($D15)</f>
        <v>4.1249999999999343E-3</v>
      </c>
      <c r="F15" s="44">
        <f>IF(ISERROR(_xll.qlSwapRateHelperSpread($D15)),IF(ISERROR(_xll.qlFuturesRateHelperConvexityAdjustment($D15)),"--",_xll.qlFuturesRateHelperConvexityAdjustment($D15)),_xll.qlSwapRateHelperSpread($D15))</f>
        <v>0</v>
      </c>
      <c r="G15" s="43">
        <f>_xll.qlRateHelperEarliestDate($D15)</f>
        <v>42263</v>
      </c>
      <c r="H15" s="42">
        <f>_xll.qlRateHelperLatestDate($D15)</f>
        <v>42354</v>
      </c>
      <c r="I15" s="37">
        <v>4.1246721478199024E-3</v>
      </c>
      <c r="K15" s="90"/>
      <c r="L15" s="91"/>
    </row>
    <row r="16" spans="1:12" x14ac:dyDescent="0.2">
      <c r="D16" s="45" t="str">
        <v>EUR_YCSTDRH_FUT3MZ5</v>
      </c>
      <c r="E16" s="44">
        <f>_xll.qlRateHelperRate($D16)</f>
        <v>4.7749999999999737E-3</v>
      </c>
      <c r="F16" s="44">
        <f>IF(ISERROR(_xll.qlSwapRateHelperSpread($D16)),IF(ISERROR(_xll.qlFuturesRateHelperConvexityAdjustment($D16)),"--",_xll.qlFuturesRateHelperConvexityAdjustment($D16)),_xll.qlSwapRateHelperSpread($D16))</f>
        <v>0</v>
      </c>
      <c r="G16" s="43">
        <f>_xll.qlRateHelperEarliestDate($D16)</f>
        <v>42354</v>
      </c>
      <c r="H16" s="42">
        <f>_xll.qlRateHelperLatestDate($D16)</f>
        <v>42445</v>
      </c>
      <c r="I16" s="37">
        <v>4.2158929856864272E-3</v>
      </c>
      <c r="K16" s="90"/>
      <c r="L16" s="91"/>
    </row>
    <row r="17" spans="4:12" x14ac:dyDescent="0.2">
      <c r="D17" s="45" t="str">
        <v>EUR_YCSTDRH_FUT3MH6</v>
      </c>
      <c r="E17" s="44">
        <f>_xll.qlRateHelperRate($D17)</f>
        <v>5.5749999999999966E-3</v>
      </c>
      <c r="F17" s="44">
        <f>IF(ISERROR(_xll.qlSwapRateHelperSpread($D17)),IF(ISERROR(_xll.qlFuturesRateHelperConvexityAdjustment($D17)),"--",_xll.qlFuturesRateHelperConvexityAdjustment($D17)),_xll.qlSwapRateHelperSpread($D17))</f>
        <v>0</v>
      </c>
      <c r="G17" s="43">
        <f>_xll.qlRateHelperEarliestDate($D17)</f>
        <v>42445</v>
      </c>
      <c r="H17" s="42">
        <f>_xll.qlRateHelperLatestDate($D17)</f>
        <v>42537</v>
      </c>
      <c r="I17" s="37">
        <v>4.3798125915997937E-3</v>
      </c>
      <c r="K17" s="90"/>
      <c r="L17" s="91"/>
    </row>
    <row r="18" spans="4:12" x14ac:dyDescent="0.2">
      <c r="D18" s="45" t="str">
        <v>EUR_YCSTDRH_AB6E3Y</v>
      </c>
      <c r="E18" s="44">
        <f>_xll.qlRateHelperRate($D18)</f>
        <v>6.2700000000000004E-3</v>
      </c>
      <c r="F18" s="44">
        <f>IF(ISERROR(_xll.qlSwapRateHelperSpread($D18)),IF(ISERROR(_xll.qlFuturesRateHelperConvexityAdjustment($D18)),"--",_xll.qlFuturesRateHelperConvexityAdjustment($D18)),_xll.qlSwapRateHelperSpread($D18))</f>
        <v>0</v>
      </c>
      <c r="G18" s="43">
        <f>_xll.qlRateHelperEarliestDate($D18)</f>
        <v>41737</v>
      </c>
      <c r="H18" s="42">
        <f>_xll.qlRateHelperLatestDate($D18)</f>
        <v>42835</v>
      </c>
      <c r="I18" s="37">
        <v>6.2438326295119508E-3</v>
      </c>
      <c r="K18" s="90"/>
      <c r="L18" s="91"/>
    </row>
    <row r="19" spans="4:12" x14ac:dyDescent="0.2">
      <c r="D19" s="45" t="str">
        <v>EUR_YCSTDRH_AB6E4Y</v>
      </c>
      <c r="E19" s="44">
        <f>_xll.qlRateHelperRate($D19)</f>
        <v>8.0600000000000012E-3</v>
      </c>
      <c r="F19" s="44">
        <f>IF(ISERROR(_xll.qlSwapRateHelperSpread($D19)),IF(ISERROR(_xll.qlFuturesRateHelperConvexityAdjustment($D19)),"--",_xll.qlFuturesRateHelperConvexityAdjustment($D19)),_xll.qlSwapRateHelperSpread($D19))</f>
        <v>0</v>
      </c>
      <c r="G19" s="43">
        <f>_xll.qlRateHelperEarliestDate($D19)</f>
        <v>41737</v>
      </c>
      <c r="H19" s="42">
        <f>_xll.qlRateHelperLatestDate($D19)</f>
        <v>43199</v>
      </c>
      <c r="I19" s="37">
        <v>8.0409317391794913E-3</v>
      </c>
      <c r="K19" s="90"/>
      <c r="L19" s="91"/>
    </row>
    <row r="20" spans="4:12" x14ac:dyDescent="0.2">
      <c r="D20" s="45" t="str">
        <v>EUR_YCSTDRH_AB6E5Y</v>
      </c>
      <c r="E20" s="44">
        <f>_xll.qlRateHelperRate($D20)</f>
        <v>9.9399999999999992E-3</v>
      </c>
      <c r="F20" s="44">
        <f>IF(ISERROR(_xll.qlSwapRateHelperSpread($D20)),IF(ISERROR(_xll.qlFuturesRateHelperConvexityAdjustment($D20)),"--",_xll.qlFuturesRateHelperConvexityAdjustment($D20)),_xll.qlSwapRateHelperSpread($D20))</f>
        <v>0</v>
      </c>
      <c r="G20" s="43">
        <f>_xll.qlRateHelperEarliestDate($D20)</f>
        <v>41737</v>
      </c>
      <c r="H20" s="42">
        <f>_xll.qlRateHelperLatestDate($D20)</f>
        <v>43563</v>
      </c>
      <c r="I20" s="37">
        <v>9.9403538140249211E-3</v>
      </c>
      <c r="K20" s="90"/>
      <c r="L20" s="91"/>
    </row>
    <row r="21" spans="4:12" x14ac:dyDescent="0.2">
      <c r="D21" s="45" t="str">
        <v>EUR_YCSTDRH_AB6E6Y</v>
      </c>
      <c r="E21" s="44">
        <f>_xll.qlRateHelperRate($D21)</f>
        <v>1.183E-2</v>
      </c>
      <c r="F21" s="44">
        <f>IF(ISERROR(_xll.qlSwapRateHelperSpread($D21)),IF(ISERROR(_xll.qlFuturesRateHelperConvexityAdjustment($D21)),"--",_xll.qlFuturesRateHelperConvexityAdjustment($D21)),_xll.qlSwapRateHelperSpread($D21))</f>
        <v>0</v>
      </c>
      <c r="G21" s="43">
        <f>_xll.qlRateHelperEarliestDate($D21)</f>
        <v>41737</v>
      </c>
      <c r="H21" s="42">
        <f>_xll.qlRateHelperLatestDate($D21)</f>
        <v>43929</v>
      </c>
      <c r="I21" s="37">
        <v>1.186026115229427E-2</v>
      </c>
      <c r="K21" s="90"/>
      <c r="L21" s="91"/>
    </row>
    <row r="22" spans="4:12" x14ac:dyDescent="0.2">
      <c r="D22" s="45" t="str">
        <v>EUR_YCSTDRH_AB6E7Y</v>
      </c>
      <c r="E22" s="44">
        <f>_xll.qlRateHelperRate($D22)</f>
        <v>1.363E-2</v>
      </c>
      <c r="F22" s="44">
        <f>IF(ISERROR(_xll.qlSwapRateHelperSpread($D22)),IF(ISERROR(_xll.qlFuturesRateHelperConvexityAdjustment($D22)),"--",_xll.qlFuturesRateHelperConvexityAdjustment($D22)),_xll.qlSwapRateHelperSpread($D22))</f>
        <v>0</v>
      </c>
      <c r="G22" s="43">
        <f>_xll.qlRateHelperEarliestDate($D22)</f>
        <v>41737</v>
      </c>
      <c r="H22" s="42">
        <f>_xll.qlRateHelperLatestDate($D22)</f>
        <v>44294</v>
      </c>
      <c r="I22" s="37">
        <v>1.3711735899891034E-2</v>
      </c>
      <c r="K22" s="90"/>
      <c r="L22" s="91"/>
    </row>
    <row r="23" spans="4:12" x14ac:dyDescent="0.2">
      <c r="D23" s="45" t="str">
        <v>EUR_YCSTDRH_AB6E8Y</v>
      </c>
      <c r="E23" s="44">
        <f>_xll.qlRateHelperRate($D23)</f>
        <v>1.529E-2</v>
      </c>
      <c r="F23" s="44">
        <f>IF(ISERROR(_xll.qlSwapRateHelperSpread($D23)),IF(ISERROR(_xll.qlFuturesRateHelperConvexityAdjustment($D23)),"--",_xll.qlFuturesRateHelperConvexityAdjustment($D23)),_xll.qlSwapRateHelperSpread($D23))</f>
        <v>0</v>
      </c>
      <c r="G23" s="43">
        <f>_xll.qlRateHelperEarliestDate($D23)</f>
        <v>41737</v>
      </c>
      <c r="H23" s="42">
        <f>_xll.qlRateHelperLatestDate($D23)</f>
        <v>44659</v>
      </c>
      <c r="I23" s="37">
        <v>1.5437462538733383E-2</v>
      </c>
      <c r="K23" s="90"/>
      <c r="L23" s="91"/>
    </row>
    <row r="24" spans="4:12" x14ac:dyDescent="0.2">
      <c r="D24" s="45" t="str">
        <v>EUR_YCSTDRH_AB6E9Y</v>
      </c>
      <c r="E24" s="44">
        <f>_xll.qlRateHelperRate($D24)</f>
        <v>1.6819999999999998E-2</v>
      </c>
      <c r="F24" s="44">
        <f>IF(ISERROR(_xll.qlSwapRateHelperSpread($D24)),IF(ISERROR(_xll.qlFuturesRateHelperConvexityAdjustment($D24)),"--",_xll.qlFuturesRateHelperConvexityAdjustment($D24)),_xll.qlSwapRateHelperSpread($D24))</f>
        <v>0</v>
      </c>
      <c r="G24" s="43">
        <f>_xll.qlRateHelperEarliestDate($D24)</f>
        <v>41737</v>
      </c>
      <c r="H24" s="42">
        <f>_xll.qlRateHelperLatestDate($D24)</f>
        <v>45027</v>
      </c>
      <c r="I24" s="37">
        <v>1.7046414891958721E-2</v>
      </c>
      <c r="K24" s="90"/>
      <c r="L24" s="91"/>
    </row>
    <row r="25" spans="4:12" x14ac:dyDescent="0.2">
      <c r="D25" s="45" t="str">
        <v>EUR_YCSTDRH_AB6E10Y</v>
      </c>
      <c r="E25" s="44">
        <f>_xll.qlRateHelperRate($D25)</f>
        <v>1.8180000000000002E-2</v>
      </c>
      <c r="F25" s="44">
        <f>IF(ISERROR(_xll.qlSwapRateHelperSpread($D25)),IF(ISERROR(_xll.qlFuturesRateHelperConvexityAdjustment($D25)),"--",_xll.qlFuturesRateHelperConvexityAdjustment($D25)),_xll.qlSwapRateHelperSpread($D25))</f>
        <v>0</v>
      </c>
      <c r="G25" s="43">
        <f>_xll.qlRateHelperEarliestDate($D25)</f>
        <v>41737</v>
      </c>
      <c r="H25" s="42">
        <f>_xll.qlRateHelperLatestDate($D25)</f>
        <v>45390</v>
      </c>
      <c r="I25" s="37">
        <v>1.8488639052030967E-2</v>
      </c>
      <c r="K25" s="90"/>
      <c r="L25" s="91"/>
    </row>
    <row r="26" spans="4:12" x14ac:dyDescent="0.2">
      <c r="D26" s="45" t="str">
        <v>EUR_YCSTDRH_AB6E11Y</v>
      </c>
      <c r="E26" s="44">
        <f>_xll.qlRateHelperRate($D26)</f>
        <v>1.9379999999999998E-2</v>
      </c>
      <c r="F26" s="44">
        <f>IF(ISERROR(_xll.qlSwapRateHelperSpread($D26)),IF(ISERROR(_xll.qlFuturesRateHelperConvexityAdjustment($D26)),"--",_xll.qlFuturesRateHelperConvexityAdjustment($D26)),_xll.qlSwapRateHelperSpread($D26))</f>
        <v>0</v>
      </c>
      <c r="G26" s="43">
        <f>_xll.qlRateHelperEarliestDate($D26)</f>
        <v>41737</v>
      </c>
      <c r="H26" s="42">
        <f>_xll.qlRateHelperLatestDate($D26)</f>
        <v>45755</v>
      </c>
      <c r="I26" s="37">
        <v>1.9779803426938136E-2</v>
      </c>
      <c r="K26" s="90"/>
      <c r="L26" s="91"/>
    </row>
    <row r="27" spans="4:12" x14ac:dyDescent="0.2">
      <c r="D27" s="45" t="str">
        <v>EUR_YCSTDRH_AB6E12Y</v>
      </c>
      <c r="E27" s="44">
        <f>_xll.qlRateHelperRate($D27)</f>
        <v>2.043E-2</v>
      </c>
      <c r="F27" s="44">
        <f>IF(ISERROR(_xll.qlSwapRateHelperSpread($D27)),IF(ISERROR(_xll.qlFuturesRateHelperConvexityAdjustment($D27)),"--",_xll.qlFuturesRateHelperConvexityAdjustment($D27)),_xll.qlSwapRateHelperSpread($D27))</f>
        <v>0</v>
      </c>
      <c r="G27" s="43">
        <f>_xll.qlRateHelperEarliestDate($D27)</f>
        <v>41737</v>
      </c>
      <c r="H27" s="42">
        <f>_xll.qlRateHelperLatestDate($D27)</f>
        <v>46120</v>
      </c>
      <c r="I27" s="37">
        <v>2.0921704248560227E-2</v>
      </c>
      <c r="K27" s="90"/>
      <c r="L27" s="91"/>
    </row>
    <row r="28" spans="4:12" x14ac:dyDescent="0.2">
      <c r="D28" s="45" t="str">
        <v>EUR_YCSTDRH_AB6E13Y</v>
      </c>
      <c r="E28" s="44">
        <f>_xll.qlRateHelperRate($D28)</f>
        <v>2.1320000000000002E-2</v>
      </c>
      <c r="F28" s="44">
        <f>IF(ISERROR(_xll.qlSwapRateHelperSpread($D28)),IF(ISERROR(_xll.qlFuturesRateHelperConvexityAdjustment($D28)),"--",_xll.qlFuturesRateHelperConvexityAdjustment($D28)),_xll.qlSwapRateHelperSpread($D28))</f>
        <v>0</v>
      </c>
      <c r="G28" s="43">
        <f>_xll.qlRateHelperEarliestDate($D28)</f>
        <v>41737</v>
      </c>
      <c r="H28" s="42">
        <f>_xll.qlRateHelperLatestDate($D28)</f>
        <v>46485</v>
      </c>
      <c r="I28" s="37">
        <v>2.1897626752191753E-2</v>
      </c>
      <c r="K28" s="90"/>
      <c r="L28" s="91"/>
    </row>
    <row r="29" spans="4:12" x14ac:dyDescent="0.2">
      <c r="D29" s="45" t="str">
        <v>EUR_YCSTDRH_AB6E14Y</v>
      </c>
      <c r="E29" s="44">
        <f>_xll.qlRateHelperRate($D29)</f>
        <v>2.2080000000000002E-2</v>
      </c>
      <c r="F29" s="44">
        <f>IF(ISERROR(_xll.qlSwapRateHelperSpread($D29)),IF(ISERROR(_xll.qlFuturesRateHelperConvexityAdjustment($D29)),"--",_xll.qlFuturesRateHelperConvexityAdjustment($D29)),_xll.qlSwapRateHelperSpread($D29))</f>
        <v>0</v>
      </c>
      <c r="G29" s="43">
        <f>_xll.qlRateHelperEarliestDate($D29)</f>
        <v>41737</v>
      </c>
      <c r="H29" s="42">
        <f>_xll.qlRateHelperLatestDate($D29)</f>
        <v>46853</v>
      </c>
      <c r="I29" s="37">
        <v>2.2732408418161078E-2</v>
      </c>
      <c r="K29" s="90"/>
      <c r="L29" s="91"/>
    </row>
    <row r="30" spans="4:12" x14ac:dyDescent="0.2">
      <c r="D30" s="45" t="str">
        <v>EUR_YCSTDRH_AB6E15Y</v>
      </c>
      <c r="E30" s="44">
        <f>_xll.qlRateHelperRate($D30)</f>
        <v>2.2709999999999998E-2</v>
      </c>
      <c r="F30" s="44">
        <f>IF(ISERROR(_xll.qlSwapRateHelperSpread($D30)),IF(ISERROR(_xll.qlFuturesRateHelperConvexityAdjustment($D30)),"--",_xll.qlFuturesRateHelperConvexityAdjustment($D30)),_xll.qlSwapRateHelperSpread($D30))</f>
        <v>0</v>
      </c>
      <c r="G30" s="43">
        <f>_xll.qlRateHelperEarliestDate($D30)</f>
        <v>41737</v>
      </c>
      <c r="H30" s="42">
        <f>_xll.qlRateHelperLatestDate($D30)</f>
        <v>47217</v>
      </c>
      <c r="I30" s="37">
        <v>2.3431070640870386E-2</v>
      </c>
      <c r="K30" s="90"/>
      <c r="L30" s="91"/>
    </row>
    <row r="31" spans="4:12" x14ac:dyDescent="0.2">
      <c r="D31" s="45" t="str">
        <v>EUR_YCSTDRH_AB6E16Y</v>
      </c>
      <c r="E31" s="44">
        <f>_xll.qlRateHelperRate($D31)</f>
        <v>2.3220000000000001E-2</v>
      </c>
      <c r="F31" s="44">
        <f>IF(ISERROR(_xll.qlSwapRateHelperSpread($D31)),IF(ISERROR(_xll.qlFuturesRateHelperConvexityAdjustment($D31)),"--",_xll.qlFuturesRateHelperConvexityAdjustment($D31)),_xll.qlSwapRateHelperSpread($D31))</f>
        <v>0</v>
      </c>
      <c r="G31" s="43">
        <f>_xll.qlRateHelperEarliestDate($D31)</f>
        <v>41737</v>
      </c>
      <c r="H31" s="42">
        <f>_xll.qlRateHelperLatestDate($D31)</f>
        <v>47581</v>
      </c>
      <c r="I31" s="37">
        <v>2.3995615065968215E-2</v>
      </c>
      <c r="K31" s="90"/>
      <c r="L31" s="91"/>
    </row>
    <row r="32" spans="4:12" x14ac:dyDescent="0.2">
      <c r="D32" s="45" t="str">
        <v>EUR_YCSTDRH_AB6E17Y</v>
      </c>
      <c r="E32" s="44">
        <f>_xll.qlRateHelperRate($D32)</f>
        <v>2.3629999999999998E-2</v>
      </c>
      <c r="F32" s="44">
        <f>IF(ISERROR(_xll.qlSwapRateHelperSpread($D32)),IF(ISERROR(_xll.qlFuturesRateHelperConvexityAdjustment($D32)),"--",_xll.qlFuturesRateHelperConvexityAdjustment($D32)),_xll.qlSwapRateHelperSpread($D32))</f>
        <v>0</v>
      </c>
      <c r="G32" s="43">
        <f>_xll.qlRateHelperEarliestDate($D32)</f>
        <v>41737</v>
      </c>
      <c r="H32" s="42">
        <f>_xll.qlRateHelperLatestDate($D32)</f>
        <v>47946</v>
      </c>
      <c r="I32" s="37">
        <v>2.4446279148680236E-2</v>
      </c>
      <c r="K32" s="90"/>
      <c r="L32" s="91"/>
    </row>
    <row r="33" spans="4:12" x14ac:dyDescent="0.2">
      <c r="D33" s="45" t="str">
        <v>EUR_YCSTDRH_AB6E18Y</v>
      </c>
      <c r="E33" s="44">
        <f>_xll.qlRateHelperRate($D33)</f>
        <v>2.3959999999999999E-2</v>
      </c>
      <c r="F33" s="44">
        <f>IF(ISERROR(_xll.qlSwapRateHelperSpread($D33)),IF(ISERROR(_xll.qlFuturesRateHelperConvexityAdjustment($D33)),"--",_xll.qlFuturesRateHelperConvexityAdjustment($D33)),_xll.qlSwapRateHelperSpread($D33))</f>
        <v>0</v>
      </c>
      <c r="G33" s="43">
        <f>_xll.qlRateHelperEarliestDate($D33)</f>
        <v>41737</v>
      </c>
      <c r="H33" s="42">
        <f>_xll.qlRateHelperLatestDate($D33)</f>
        <v>48312</v>
      </c>
      <c r="I33" s="37">
        <v>2.4801169845881234E-2</v>
      </c>
      <c r="K33" s="90"/>
      <c r="L33" s="91"/>
    </row>
    <row r="34" spans="4:12" x14ac:dyDescent="0.2">
      <c r="D34" s="45" t="str">
        <v>EUR_YCSTDRH_AB6E19Y</v>
      </c>
      <c r="E34" s="44">
        <f>_xll.qlRateHelperRate($D34)</f>
        <v>2.4220000000000002E-2</v>
      </c>
      <c r="F34" s="44">
        <f>IF(ISERROR(_xll.qlSwapRateHelperSpread($D34)),IF(ISERROR(_xll.qlFuturesRateHelperConvexityAdjustment($D34)),"--",_xll.qlFuturesRateHelperConvexityAdjustment($D34)),_xll.qlSwapRateHelperSpread($D34))</f>
        <v>0</v>
      </c>
      <c r="G34" s="43">
        <f>_xll.qlRateHelperEarliestDate($D34)</f>
        <v>41737</v>
      </c>
      <c r="H34" s="42">
        <f>_xll.qlRateHelperLatestDate($D34)</f>
        <v>48677</v>
      </c>
      <c r="I34" s="37">
        <v>2.5077917799849202E-2</v>
      </c>
      <c r="K34" s="90"/>
      <c r="L34" s="91"/>
    </row>
    <row r="35" spans="4:12" x14ac:dyDescent="0.2">
      <c r="D35" s="45" t="str">
        <v>EUR_YCSTDRH_AB6E20Y</v>
      </c>
      <c r="E35" s="44">
        <f>_xll.qlRateHelperRate($D35)</f>
        <v>2.4420000000000001E-2</v>
      </c>
      <c r="F35" s="44">
        <f>IF(ISERROR(_xll.qlSwapRateHelperSpread($D35)),IF(ISERROR(_xll.qlFuturesRateHelperConvexityAdjustment($D35)),"--",_xll.qlFuturesRateHelperConvexityAdjustment($D35)),_xll.qlSwapRateHelperSpread($D35))</f>
        <v>0</v>
      </c>
      <c r="G35" s="43">
        <f>_xll.qlRateHelperEarliestDate($D35)</f>
        <v>41737</v>
      </c>
      <c r="H35" s="42">
        <f>_xll.qlRateHelperLatestDate($D35)</f>
        <v>49045</v>
      </c>
      <c r="I35" s="37">
        <v>2.5282693723683473E-2</v>
      </c>
      <c r="K35" s="90"/>
      <c r="L35" s="91"/>
    </row>
    <row r="36" spans="4:12" x14ac:dyDescent="0.2">
      <c r="D36" s="45" t="str">
        <v>EUR_YCSTDRH_AB6E21Y</v>
      </c>
      <c r="E36" s="44">
        <f>_xll.qlRateHelperRate($D36)</f>
        <v>2.4580000000000001E-2</v>
      </c>
      <c r="F36" s="44">
        <f>IF(ISERROR(_xll.qlSwapRateHelperSpread($D36)),IF(ISERROR(_xll.qlFuturesRateHelperConvexityAdjustment($D36)),"--",_xll.qlFuturesRateHelperConvexityAdjustment($D36)),_xll.qlSwapRateHelperSpread($D36))</f>
        <v>0</v>
      </c>
      <c r="G36" s="43">
        <f>_xll.qlRateHelperEarliestDate($D36)</f>
        <v>41737</v>
      </c>
      <c r="H36" s="42">
        <f>_xll.qlRateHelperLatestDate($D36)</f>
        <v>49408</v>
      </c>
      <c r="I36" s="37">
        <v>2.5441300125882447E-2</v>
      </c>
      <c r="K36" s="90"/>
      <c r="L36" s="91"/>
    </row>
    <row r="37" spans="4:12" x14ac:dyDescent="0.2">
      <c r="D37" s="45" t="str">
        <v>EUR_YCSTDRH_AB6E22Y</v>
      </c>
      <c r="E37" s="44">
        <f>_xll.qlRateHelperRate($D37)</f>
        <v>2.4709999999999999E-2</v>
      </c>
      <c r="F37" s="44">
        <f>IF(ISERROR(_xll.qlSwapRateHelperSpread($D37)),IF(ISERROR(_xll.qlFuturesRateHelperConvexityAdjustment($D37)),"--",_xll.qlFuturesRateHelperConvexityAdjustment($D37)),_xll.qlSwapRateHelperSpread($D37))</f>
        <v>0</v>
      </c>
      <c r="G37" s="43">
        <f>_xll.qlRateHelperEarliestDate($D37)</f>
        <v>41737</v>
      </c>
      <c r="H37" s="42">
        <f>_xll.qlRateHelperLatestDate($D37)</f>
        <v>49773</v>
      </c>
      <c r="I37" s="37">
        <v>2.5561576762007494E-2</v>
      </c>
      <c r="K37" s="90"/>
      <c r="L37" s="91"/>
    </row>
    <row r="38" spans="4:12" x14ac:dyDescent="0.2">
      <c r="D38" s="45" t="str">
        <v>EUR_YCSTDRH_AB6E23Y</v>
      </c>
      <c r="E38" s="44">
        <f>_xll.qlRateHelperRate($D38)</f>
        <v>2.4809999999999999E-2</v>
      </c>
      <c r="F38" s="44">
        <f>IF(ISERROR(_xll.qlSwapRateHelperSpread($D38)),IF(ISERROR(_xll.qlFuturesRateHelperConvexityAdjustment($D38)),"--",_xll.qlFuturesRateHelperConvexityAdjustment($D38)),_xll.qlSwapRateHelperSpread($D38))</f>
        <v>0</v>
      </c>
      <c r="G38" s="43">
        <f>_xll.qlRateHelperEarliestDate($D38)</f>
        <v>41737</v>
      </c>
      <c r="H38" s="42">
        <f>_xll.qlRateHelperLatestDate($D38)</f>
        <v>50138</v>
      </c>
      <c r="I38" s="37">
        <v>2.5648852993326206E-2</v>
      </c>
      <c r="K38" s="90"/>
      <c r="L38" s="91"/>
    </row>
    <row r="39" spans="4:12" x14ac:dyDescent="0.2">
      <c r="D39" s="45" t="str">
        <v>EUR_YCSTDRH_AB6E24Y</v>
      </c>
      <c r="E39" s="44">
        <f>_xll.qlRateHelperRate($D39)</f>
        <v>2.4889999999999999E-2</v>
      </c>
      <c r="F39" s="44">
        <f>IF(ISERROR(_xll.qlSwapRateHelperSpread($D39)),IF(ISERROR(_xll.qlFuturesRateHelperConvexityAdjustment($D39)),"--",_xll.qlFuturesRateHelperConvexityAdjustment($D39)),_xll.qlSwapRateHelperSpread($D39))</f>
        <v>0</v>
      </c>
      <c r="G39" s="43">
        <f>_xll.qlRateHelperEarliestDate($D39)</f>
        <v>41737</v>
      </c>
      <c r="H39" s="42">
        <f>_xll.qlRateHelperLatestDate($D39)</f>
        <v>50503</v>
      </c>
      <c r="I39" s="37">
        <v>2.571276978156092E-2</v>
      </c>
      <c r="K39" s="90"/>
      <c r="L39" s="91"/>
    </row>
    <row r="40" spans="4:12" x14ac:dyDescent="0.2">
      <c r="D40" s="45" t="str">
        <v>EUR_YCSTDRH_AB6E25Y</v>
      </c>
      <c r="E40" s="44">
        <f>_xll.qlRateHelperRate($D40)</f>
        <v>2.4939999999999997E-2</v>
      </c>
      <c r="F40" s="44">
        <f>IF(ISERROR(_xll.qlSwapRateHelperSpread($D40)),IF(ISERROR(_xll.qlFuturesRateHelperConvexityAdjustment($D40)),"--",_xll.qlFuturesRateHelperConvexityAdjustment($D40)),_xll.qlSwapRateHelperSpread($D40))</f>
        <v>0</v>
      </c>
      <c r="G40" s="43">
        <f>_xll.qlRateHelperEarliestDate($D40)</f>
        <v>41737</v>
      </c>
      <c r="H40" s="42">
        <f>_xll.qlRateHelperLatestDate($D40)</f>
        <v>50872</v>
      </c>
      <c r="I40" s="37">
        <v>2.5737871393711139E-2</v>
      </c>
      <c r="K40" s="90"/>
      <c r="L40" s="91"/>
    </row>
    <row r="41" spans="4:12" x14ac:dyDescent="0.2">
      <c r="D41" s="45" t="str">
        <v>EUR_YCSTDRH_AB6E26Y</v>
      </c>
      <c r="E41" s="44">
        <f>_xll.qlRateHelperRate($D41)</f>
        <v>2.4980000000000002E-2</v>
      </c>
      <c r="F41" s="44">
        <f>IF(ISERROR(_xll.qlSwapRateHelperSpread($D41)),IF(ISERROR(_xll.qlFuturesRateHelperConvexityAdjustment($D41)),"--",_xll.qlFuturesRateHelperConvexityAdjustment($D41)),_xll.qlSwapRateHelperSpread($D41))</f>
        <v>0</v>
      </c>
      <c r="G41" s="43">
        <f>_xll.qlRateHelperEarliestDate($D41)</f>
        <v>41737</v>
      </c>
      <c r="H41" s="42">
        <f>_xll.qlRateHelperLatestDate($D41)</f>
        <v>51235</v>
      </c>
      <c r="I41" s="37">
        <v>2.5750372774334371E-2</v>
      </c>
      <c r="K41" s="90"/>
      <c r="L41" s="91"/>
    </row>
    <row r="42" spans="4:12" x14ac:dyDescent="0.2">
      <c r="D42" s="45" t="str">
        <v>EUR_YCSTDRH_AB6E27Y</v>
      </c>
      <c r="E42" s="44">
        <f>_xll.qlRateHelperRate($D42)</f>
        <v>2.5000000000000001E-2</v>
      </c>
      <c r="F42" s="44">
        <f>IF(ISERROR(_xll.qlSwapRateHelperSpread($D42)),IF(ISERROR(_xll.qlFuturesRateHelperConvexityAdjustment($D42)),"--",_xll.qlFuturesRateHelperConvexityAdjustment($D42)),_xll.qlSwapRateHelperSpread($D42))</f>
        <v>0</v>
      </c>
      <c r="G42" s="43">
        <f>_xll.qlRateHelperEarliestDate($D42)</f>
        <v>41737</v>
      </c>
      <c r="H42" s="42">
        <f>_xll.qlRateHelperLatestDate($D42)</f>
        <v>51599</v>
      </c>
      <c r="I42" s="37">
        <v>2.5739638148563285E-2</v>
      </c>
      <c r="K42" s="90"/>
      <c r="L42" s="91"/>
    </row>
    <row r="43" spans="4:12" x14ac:dyDescent="0.2">
      <c r="D43" s="45" t="str">
        <v>EUR_YCSTDRH_AB6E28Y</v>
      </c>
      <c r="E43" s="44">
        <f>_xll.qlRateHelperRate($D43)</f>
        <v>2.5019999999999997E-2</v>
      </c>
      <c r="F43" s="44">
        <f>IF(ISERROR(_xll.qlSwapRateHelperSpread($D43)),IF(ISERROR(_xll.qlFuturesRateHelperConvexityAdjustment($D43)),"--",_xll.qlFuturesRateHelperConvexityAdjustment($D43)),_xll.qlSwapRateHelperSpread($D43))</f>
        <v>0</v>
      </c>
      <c r="G43" s="43">
        <f>_xll.qlRateHelperEarliestDate($D43)</f>
        <v>41737</v>
      </c>
      <c r="H43" s="42">
        <f>_xll.qlRateHelperLatestDate($D43)</f>
        <v>51964</v>
      </c>
      <c r="I43" s="37">
        <v>2.5731679821736998E-2</v>
      </c>
      <c r="K43" s="90"/>
      <c r="L43" s="91"/>
    </row>
    <row r="44" spans="4:12" x14ac:dyDescent="0.2">
      <c r="D44" s="45" t="str">
        <v>EUR_YCSTDRH_AB6E29Y</v>
      </c>
      <c r="E44" s="44">
        <f>_xll.qlRateHelperRate($D44)</f>
        <v>2.503E-2</v>
      </c>
      <c r="F44" s="44">
        <f>IF(ISERROR(_xll.qlSwapRateHelperSpread($D44)),IF(ISERROR(_xll.qlFuturesRateHelperConvexityAdjustment($D44)),"--",_xll.qlFuturesRateHelperConvexityAdjustment($D44)),_xll.qlSwapRateHelperSpread($D44))</f>
        <v>0</v>
      </c>
      <c r="G44" s="43">
        <f>_xll.qlRateHelperEarliestDate($D44)</f>
        <v>41737</v>
      </c>
      <c r="H44" s="42">
        <f>_xll.qlRateHelperLatestDate($D44)</f>
        <v>52329</v>
      </c>
      <c r="I44" s="37">
        <v>2.5711450485420263E-2</v>
      </c>
      <c r="K44" s="90"/>
      <c r="L44" s="91"/>
    </row>
    <row r="45" spans="4:12" x14ac:dyDescent="0.2">
      <c r="D45" s="45" t="str">
        <v>EUR_YCSTDRH_AB6E30Y</v>
      </c>
      <c r="E45" s="44">
        <f>_xll.qlRateHelperRate($D45)</f>
        <v>2.504E-2</v>
      </c>
      <c r="F45" s="44">
        <f>IF(ISERROR(_xll.qlSwapRateHelperSpread($D45)),IF(ISERROR(_xll.qlFuturesRateHelperConvexityAdjustment($D45)),"--",_xll.qlFuturesRateHelperConvexityAdjustment($D45)),_xll.qlSwapRateHelperSpread($D45))</f>
        <v>0</v>
      </c>
      <c r="G45" s="43">
        <f>_xll.qlRateHelperEarliestDate($D45)</f>
        <v>41737</v>
      </c>
      <c r="H45" s="42">
        <f>_xll.qlRateHelperLatestDate($D45)</f>
        <v>52695</v>
      </c>
      <c r="I45" s="37">
        <v>2.5691240908874497E-2</v>
      </c>
      <c r="K45" s="90"/>
      <c r="L45" s="91"/>
    </row>
    <row r="46" spans="4:12" x14ac:dyDescent="0.2">
      <c r="D46" s="45" t="str">
        <v>EUR_YCSTDRH_AB6E35Y</v>
      </c>
      <c r="E46" s="44">
        <f>_xll.qlRateHelperRate($D46)</f>
        <v>2.512E-2</v>
      </c>
      <c r="F46" s="44">
        <f>IF(ISERROR(_xll.qlSwapRateHelperSpread($D46)),IF(ISERROR(_xll.qlFuturesRateHelperConvexityAdjustment($D46)),"--",_xll.qlFuturesRateHelperConvexityAdjustment($D46)),_xll.qlSwapRateHelperSpread($D46))</f>
        <v>0</v>
      </c>
      <c r="G46" s="43">
        <f>_xll.qlRateHelperEarliestDate($D46)</f>
        <v>41737</v>
      </c>
      <c r="H46" s="42">
        <f>_xll.qlRateHelperLatestDate($D46)</f>
        <v>54521</v>
      </c>
      <c r="I46" s="37">
        <v>2.5675031509130527E-2</v>
      </c>
      <c r="K46" s="90"/>
      <c r="L46" s="91"/>
    </row>
    <row r="47" spans="4:12" x14ac:dyDescent="0.2">
      <c r="D47" s="45" t="str">
        <v>EUR_YCSTDRH_AB6E40Y</v>
      </c>
      <c r="E47" s="44">
        <f>_xll.qlRateHelperRate($D47)</f>
        <v>2.5259999999999998E-2</v>
      </c>
      <c r="F47" s="44">
        <f>IF(ISERROR(_xll.qlSwapRateHelperSpread($D47)),IF(ISERROR(_xll.qlFuturesRateHelperConvexityAdjustment($D47)),"--",_xll.qlFuturesRateHelperConvexityAdjustment($D47)),_xll.qlSwapRateHelperSpread($D47))</f>
        <v>0</v>
      </c>
      <c r="G47" s="43">
        <f>_xll.qlRateHelperEarliestDate($D47)</f>
        <v>41737</v>
      </c>
      <c r="H47" s="42">
        <f>_xll.qlRateHelperLatestDate($D47)</f>
        <v>56347</v>
      </c>
      <c r="I47" s="37">
        <v>2.579672396101991E-2</v>
      </c>
      <c r="K47" s="90"/>
      <c r="L47" s="91"/>
    </row>
    <row r="48" spans="4:12" x14ac:dyDescent="0.2">
      <c r="D48" s="45" t="str">
        <v>EUR_YCSTDRH_AB6E50Y</v>
      </c>
      <c r="E48" s="44">
        <f>_xll.qlRateHelperRate($D48)</f>
        <v>2.5360000000000001E-2</v>
      </c>
      <c r="F48" s="44">
        <f>IF(ISERROR(_xll.qlSwapRateHelperSpread($D48)),IF(ISERROR(_xll.qlFuturesRateHelperConvexityAdjustment($D48)),"--",_xll.qlFuturesRateHelperConvexityAdjustment($D48)),_xll.qlSwapRateHelperSpread($D48))</f>
        <v>0</v>
      </c>
      <c r="G48" s="43">
        <f>_xll.qlRateHelperEarliestDate($D48)</f>
        <v>41737</v>
      </c>
      <c r="H48" s="42">
        <f>_xll.qlRateHelperLatestDate($D48)</f>
        <v>60000</v>
      </c>
      <c r="I48" s="37">
        <v>2.5802502997478095E-2</v>
      </c>
      <c r="K48" s="90"/>
      <c r="L48" s="91"/>
    </row>
    <row r="49" spans="4:12" x14ac:dyDescent="0.2">
      <c r="D49" s="45" t="str">
        <v>EUR_YCSTDRH_AB6E60Y</v>
      </c>
      <c r="E49" s="44">
        <f>_xll.qlRateHelperRate($D49)</f>
        <v>2.5489999999999999E-2</v>
      </c>
      <c r="F49" s="44">
        <f>IF(ISERROR(_xll.qlSwapRateHelperSpread($D49)),IF(ISERROR(_xll.qlFuturesRateHelperConvexityAdjustment($D49)),"--",_xll.qlFuturesRateHelperConvexityAdjustment($D49)),_xll.qlSwapRateHelperSpread($D49))</f>
        <v>0</v>
      </c>
      <c r="G49" s="43">
        <f>_xll.qlRateHelperEarliestDate($D49)</f>
        <v>41737</v>
      </c>
      <c r="H49" s="42">
        <f>_xll.qlRateHelperLatestDate($D49)</f>
        <v>63653</v>
      </c>
      <c r="I49" s="37">
        <v>2.5949268366317727E-2</v>
      </c>
      <c r="K49" s="90"/>
      <c r="L49" s="91"/>
    </row>
    <row r="50" spans="4:12"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c r="K50" s="90"/>
      <c r="L50" s="91"/>
    </row>
    <row r="51" spans="4:12"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c r="K51" s="90"/>
      <c r="L51" s="91"/>
    </row>
    <row r="52" spans="4:12"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c r="K52" s="90"/>
      <c r="L52" s="91"/>
    </row>
    <row r="53" spans="4:12"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c r="K53" s="90"/>
      <c r="L53" s="91"/>
    </row>
    <row r="54" spans="4:12"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c r="K54" s="90"/>
      <c r="L54" s="91"/>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c r="K55" s="90"/>
      <c r="L55" s="91"/>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c r="K56" s="90"/>
      <c r="L56" s="91"/>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c r="K57" s="90"/>
      <c r="L57" s="91"/>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209"/>
      <c r="L58" s="209"/>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209"/>
      <c r="L59" s="209"/>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2"/>
  <sheetViews>
    <sheetView workbookViewId="0">
      <selection activeCell="D4" sqref="D4"/>
    </sheetView>
  </sheetViews>
  <sheetFormatPr defaultRowHeight="13.5" x14ac:dyDescent="0.25"/>
  <cols>
    <col min="1" max="1" width="2.7109375" style="95" customWidth="1"/>
    <col min="2" max="2" width="4" style="95" bestFit="1" customWidth="1"/>
    <col min="3" max="3" width="11" style="95" bestFit="1" customWidth="1"/>
    <col min="4" max="4" width="27.5703125" style="95" bestFit="1" customWidth="1"/>
    <col min="5" max="5" width="26.140625" style="95" bestFit="1" customWidth="1"/>
    <col min="6" max="6" width="22.42578125" style="95" bestFit="1" customWidth="1"/>
    <col min="7" max="7" width="23.5703125" style="95" customWidth="1"/>
    <col min="8" max="8" width="2.7109375" style="95" customWidth="1"/>
    <col min="9" max="16384" width="9.140625" style="95"/>
  </cols>
  <sheetData>
    <row r="1" spans="1:10" x14ac:dyDescent="0.25">
      <c r="A1" s="116" t="s">
        <v>120</v>
      </c>
      <c r="B1" s="115"/>
      <c r="C1" s="115"/>
      <c r="D1" s="94" t="s">
        <v>110</v>
      </c>
      <c r="E1" s="114" t="str">
        <f>Currency&amp;"_YC"&amp;$D$1&amp;"RH"</f>
        <v>EUR_YCSTDRH</v>
      </c>
      <c r="F1" s="93"/>
      <c r="G1" s="93"/>
      <c r="H1" s="99"/>
    </row>
    <row r="2" spans="1:10" ht="23.25" customHeight="1" x14ac:dyDescent="0.25">
      <c r="A2" s="106"/>
      <c r="B2" s="113"/>
      <c r="C2" s="113" t="s">
        <v>109</v>
      </c>
      <c r="D2" s="113" t="s">
        <v>108</v>
      </c>
      <c r="E2" s="112" t="str">
        <f>$E$1&amp;"_Deposits.xml"</f>
        <v>EUR_YCSTDRH_Deposits.xml</v>
      </c>
      <c r="F2" s="111">
        <f ca="1">IF(Serialize,_xll.ohObjectSave(F3:F11,SerializationPath&amp;E2,FileOverwrite,Serialize),"---")</f>
        <v>9</v>
      </c>
      <c r="G2" s="110" t="str">
        <f ca="1">_xll.ohRangeRetrieveError(F2)</f>
        <v/>
      </c>
      <c r="H2" s="99"/>
    </row>
    <row r="3" spans="1:10" x14ac:dyDescent="0.25">
      <c r="A3" s="106"/>
      <c r="B3" s="109" t="s">
        <v>107</v>
      </c>
      <c r="C3" s="108" t="s">
        <v>106</v>
      </c>
      <c r="D3" s="103" t="str">
        <f>Currency&amp;$B3&amp;"D"&amp;QuoteSuffix</f>
        <v>EUROND_Quote</v>
      </c>
      <c r="E3" s="102" t="str">
        <f t="shared" ref="E3:E11" si="0">$E$1&amp;"_"&amp;$B3&amp;"D"</f>
        <v>EUR_YCSTDRH_OND</v>
      </c>
      <c r="F3" s="101" t="str">
        <f>_xll.qlDepositRateHelper(E3,D3,C3,Permanent,Trigger,ObjectOverwrite)</f>
        <v>EUR_YCSTDRH_OND#0002</v>
      </c>
      <c r="G3" s="107" t="str">
        <f>_xll.ohRangeRetrieveError(F3)</f>
        <v/>
      </c>
      <c r="H3" s="99"/>
    </row>
    <row r="4" spans="1:10" x14ac:dyDescent="0.25">
      <c r="A4" s="106"/>
      <c r="B4" s="105" t="s">
        <v>105</v>
      </c>
      <c r="C4" s="104" t="str">
        <f t="shared" ref="C4:C11" si="1">PROPER(Currency)&amp;FamilyName&amp;$B4</f>
        <v>EuriborSW</v>
      </c>
      <c r="D4" s="103" t="str">
        <f t="shared" ref="D4:D11" si="2">PROPER(Currency)&amp;FamilyName&amp;$B4&amp;"LastFixing"&amp;QuoteSuffix</f>
        <v>EuriborSWLastFixing_Quote</v>
      </c>
      <c r="E4" s="102" t="str">
        <f t="shared" si="0"/>
        <v>EUR_YCSTDRH_SWD</v>
      </c>
      <c r="F4" s="101" t="str">
        <f>_xll.qlDepositRateHelper(E4,D4,C4,Permanent,Trigger,ObjectOverwrite)</f>
        <v>EUR_YCSTDRH_SWD#0002</v>
      </c>
      <c r="G4" s="100" t="str">
        <f>_xll.ohRangeRetrieveError(F4)</f>
        <v/>
      </c>
      <c r="H4" s="99"/>
      <c r="J4" s="95" t="str">
        <f>_xll.ohObjectCallerAddress(D4)</f>
        <v>[EUR_Market.xlsx]Euribor!R8C10</v>
      </c>
    </row>
    <row r="5" spans="1:10" x14ac:dyDescent="0.25">
      <c r="A5" s="106"/>
      <c r="B5" s="105" t="s">
        <v>104</v>
      </c>
      <c r="C5" s="104" t="str">
        <f t="shared" si="1"/>
        <v>Euribor2W</v>
      </c>
      <c r="D5" s="103" t="str">
        <f t="shared" si="2"/>
        <v>Euribor2WLastFixing_Quote</v>
      </c>
      <c r="E5" s="102" t="str">
        <f t="shared" si="0"/>
        <v>EUR_YCSTDRH_2WD</v>
      </c>
      <c r="F5" s="101" t="str">
        <f>_xll.qlDepositRateHelper(E5,D5,C5,Permanent,Trigger,ObjectOverwrite)</f>
        <v>EUR_YCSTDRH_2WD#0002</v>
      </c>
      <c r="G5" s="100" t="str">
        <f>_xll.ohRangeRetrieveError(F5)</f>
        <v/>
      </c>
      <c r="H5" s="99"/>
    </row>
    <row r="6" spans="1:10" x14ac:dyDescent="0.25">
      <c r="A6" s="106"/>
      <c r="B6" s="105" t="s">
        <v>103</v>
      </c>
      <c r="C6" s="104" t="str">
        <f t="shared" si="1"/>
        <v>Euribor1M</v>
      </c>
      <c r="D6" s="103" t="str">
        <f t="shared" si="2"/>
        <v>Euribor1MLastFixing_Quote</v>
      </c>
      <c r="E6" s="102" t="str">
        <f t="shared" si="0"/>
        <v>EUR_YCSTDRH_1MD</v>
      </c>
      <c r="F6" s="101" t="str">
        <f>_xll.qlDepositRateHelper(E6,D6,C6,Permanent,Trigger,ObjectOverwrite)</f>
        <v>EUR_YCSTDRH_1MD#0002</v>
      </c>
      <c r="G6" s="100" t="str">
        <f>_xll.ohRangeRetrieveError(F6)</f>
        <v/>
      </c>
      <c r="H6" s="99"/>
    </row>
    <row r="7" spans="1:10" x14ac:dyDescent="0.25">
      <c r="A7" s="106"/>
      <c r="B7" s="105" t="s">
        <v>102</v>
      </c>
      <c r="C7" s="104" t="str">
        <f t="shared" si="1"/>
        <v>Euribor2M</v>
      </c>
      <c r="D7" s="103" t="str">
        <f t="shared" si="2"/>
        <v>Euribor2MLastFixing_Quote</v>
      </c>
      <c r="E7" s="102" t="str">
        <f t="shared" si="0"/>
        <v>EUR_YCSTDRH_2MD</v>
      </c>
      <c r="F7" s="101" t="str">
        <f>_xll.qlDepositRateHelper(E7,D7,C7,Permanent,Trigger,ObjectOverwrite)</f>
        <v>EUR_YCSTDRH_2MD#0002</v>
      </c>
      <c r="G7" s="100" t="str">
        <f>_xll.ohRangeRetrieveError(F7)</f>
        <v/>
      </c>
      <c r="H7" s="99"/>
    </row>
    <row r="8" spans="1:10" x14ac:dyDescent="0.25">
      <c r="A8" s="106"/>
      <c r="B8" s="105" t="s">
        <v>101</v>
      </c>
      <c r="C8" s="104" t="str">
        <f t="shared" si="1"/>
        <v>Euribor3M</v>
      </c>
      <c r="D8" s="103" t="str">
        <f t="shared" si="2"/>
        <v>Euribor3MLastFixing_Quote</v>
      </c>
      <c r="E8" s="102" t="str">
        <f t="shared" si="0"/>
        <v>EUR_YCSTDRH_3MD</v>
      </c>
      <c r="F8" s="101" t="str">
        <f>_xll.qlDepositRateHelper(E8,D8,C8,Permanent,Trigger,ObjectOverwrite)</f>
        <v>EUR_YCSTDRH_3MD#0002</v>
      </c>
      <c r="G8" s="100" t="str">
        <f>_xll.ohRangeRetrieveError(F8)</f>
        <v/>
      </c>
      <c r="H8" s="99"/>
    </row>
    <row r="9" spans="1:10" x14ac:dyDescent="0.25">
      <c r="A9" s="106"/>
      <c r="B9" s="105" t="s">
        <v>100</v>
      </c>
      <c r="C9" s="104" t="str">
        <f t="shared" si="1"/>
        <v>Euribor6M</v>
      </c>
      <c r="D9" s="103" t="str">
        <f t="shared" si="2"/>
        <v>Euribor6MLastFixing_Quote</v>
      </c>
      <c r="E9" s="102" t="str">
        <f t="shared" si="0"/>
        <v>EUR_YCSTDRH_6MD</v>
      </c>
      <c r="F9" s="101" t="str">
        <f>_xll.qlDepositRateHelper(E9,D9,C9,Permanent,Trigger,ObjectOverwrite)</f>
        <v>EUR_YCSTDRH_6MD#0002</v>
      </c>
      <c r="G9" s="100" t="str">
        <f>_xll.ohRangeRetrieveError(F9)</f>
        <v/>
      </c>
      <c r="H9" s="99"/>
    </row>
    <row r="10" spans="1:10" x14ac:dyDescent="0.25">
      <c r="A10" s="106"/>
      <c r="B10" s="105" t="s">
        <v>99</v>
      </c>
      <c r="C10" s="104" t="str">
        <f t="shared" si="1"/>
        <v>Euribor9M</v>
      </c>
      <c r="D10" s="103" t="str">
        <f t="shared" si="2"/>
        <v>Euribor9MLastFixing_Quote</v>
      </c>
      <c r="E10" s="102" t="str">
        <f t="shared" si="0"/>
        <v>EUR_YCSTDRH_9MD</v>
      </c>
      <c r="F10" s="101" t="str">
        <f>_xll.qlDepositRateHelper(E10,D10,C10,Permanent,Trigger,ObjectOverwrite)</f>
        <v>EUR_YCSTDRH_9MD#0002</v>
      </c>
      <c r="G10" s="100" t="str">
        <f>_xll.ohRangeRetrieveError(F10)</f>
        <v/>
      </c>
      <c r="H10" s="99"/>
    </row>
    <row r="11" spans="1:10" x14ac:dyDescent="0.25">
      <c r="A11" s="106"/>
      <c r="B11" s="105" t="s">
        <v>36</v>
      </c>
      <c r="C11" s="104" t="str">
        <f t="shared" si="1"/>
        <v>Euribor1Y</v>
      </c>
      <c r="D11" s="103" t="str">
        <f t="shared" si="2"/>
        <v>Euribor1YLastFixing_Quote</v>
      </c>
      <c r="E11" s="102" t="str">
        <f t="shared" si="0"/>
        <v>EUR_YCSTDRH_1YD</v>
      </c>
      <c r="F11" s="101" t="str">
        <f>_xll.qlDepositRateHelper(E11,D11,C11,Permanent,Trigger,ObjectOverwrite)</f>
        <v>EUR_YCSTDRH_1YD#0002</v>
      </c>
      <c r="G11" s="100" t="str">
        <f>_xll.ohRangeRetrieveError(F11)</f>
        <v/>
      </c>
      <c r="H11" s="99"/>
    </row>
    <row r="12" spans="1:10" ht="14.25" thickBot="1" x14ac:dyDescent="0.3">
      <c r="A12" s="98"/>
      <c r="B12" s="97"/>
      <c r="C12" s="97"/>
      <c r="D12" s="97"/>
      <c r="E12" s="97"/>
      <c r="F12" s="97"/>
      <c r="G12" s="97"/>
      <c r="H12" s="96"/>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5" customWidth="1"/>
    <col min="2" max="2" width="3" style="135" bestFit="1" customWidth="1"/>
    <col min="3" max="3" width="5" style="135" customWidth="1"/>
    <col min="4" max="4" width="3.5703125" style="137" bestFit="1" customWidth="1"/>
    <col min="5" max="5" width="7.85546875" style="137" bestFit="1" customWidth="1"/>
    <col min="6" max="6" width="14.7109375" style="135" bestFit="1" customWidth="1"/>
    <col min="7" max="7" width="19.5703125" style="135" bestFit="1" customWidth="1"/>
    <col min="8" max="8" width="19.85546875" style="136" bestFit="1" customWidth="1"/>
    <col min="9" max="9" width="38.28515625" style="135" customWidth="1"/>
    <col min="10" max="10" width="2.7109375" style="135" customWidth="1"/>
    <col min="11" max="16384" width="9.140625" style="135"/>
  </cols>
  <sheetData>
    <row r="1" spans="1:10" x14ac:dyDescent="0.2">
      <c r="A1" s="164" t="s">
        <v>126</v>
      </c>
      <c r="B1" s="163"/>
      <c r="C1" s="163"/>
      <c r="D1" s="163"/>
      <c r="E1" s="162" t="s">
        <v>110</v>
      </c>
      <c r="G1" s="161" t="str">
        <f>Currency&amp;"_YC"&amp;$E$1&amp;"RH"</f>
        <v>EUR_YCSTDRH</v>
      </c>
      <c r="H1" s="160"/>
      <c r="I1" s="159"/>
      <c r="J1" s="158"/>
    </row>
    <row r="2" spans="1:10" ht="23.25" customHeight="1" x14ac:dyDescent="0.2">
      <c r="A2" s="147"/>
      <c r="B2" s="157"/>
      <c r="C2" s="157"/>
      <c r="D2" s="156"/>
      <c r="E2" s="155" t="s">
        <v>109</v>
      </c>
      <c r="F2" s="155" t="s">
        <v>108</v>
      </c>
      <c r="G2" s="154" t="str">
        <f>$G$1&amp;"_FRAs.xml"</f>
        <v>EUR_YCSTDRH_FRAs.xml</v>
      </c>
      <c r="H2" s="153">
        <f ca="1">IF(Serialize,_xll.ohObjectSave(H3:H4,SerializationPath&amp;G2,FileOverwrite,Serialize),"---")</f>
        <v>2</v>
      </c>
      <c r="I2" s="152" t="str">
        <f ca="1">_xll.ohRangeRetrieveError(H2)</f>
        <v/>
      </c>
      <c r="J2" s="142"/>
    </row>
    <row r="3" spans="1:10" x14ac:dyDescent="0.2">
      <c r="A3" s="147"/>
      <c r="B3" s="151" t="s">
        <v>125</v>
      </c>
      <c r="C3" s="151" t="s">
        <v>124</v>
      </c>
      <c r="D3" s="150" t="s">
        <v>121</v>
      </c>
      <c r="E3" s="149" t="s">
        <v>106</v>
      </c>
      <c r="F3" s="149" t="str">
        <f>Currency&amp;C3&amp;D3&amp;"_Quote"</f>
        <v>EURTND_Quote</v>
      </c>
      <c r="G3" s="149" t="str">
        <f>$G$1&amp;"_"&amp;$C3&amp;$D3</f>
        <v>EUR_YCSTDRH_TND</v>
      </c>
      <c r="H3" s="149" t="str">
        <f>_xll.qlFraRateHelper(G3,F3,B3,E3,Permanent,Trigger,ObjectOverwrite)</f>
        <v>EUR_YCSTDRH_TND#0002</v>
      </c>
      <c r="I3" s="148" t="str">
        <f>_xll.ohRangeRetrieveError(H3)</f>
        <v/>
      </c>
      <c r="J3" s="142"/>
    </row>
    <row r="4" spans="1:10" x14ac:dyDescent="0.2">
      <c r="A4" s="147"/>
      <c r="B4" s="146" t="s">
        <v>123</v>
      </c>
      <c r="C4" s="146" t="s">
        <v>122</v>
      </c>
      <c r="D4" s="145" t="s">
        <v>121</v>
      </c>
      <c r="E4" s="144" t="s">
        <v>106</v>
      </c>
      <c r="F4" s="144" t="str">
        <f>Currency&amp;C4&amp;D4&amp;"_Quote"</f>
        <v>EURSND_Quote</v>
      </c>
      <c r="G4" s="144" t="str">
        <f>$G$1&amp;"_"&amp;$C4&amp;$D4</f>
        <v>EUR_YCSTDRH_SND</v>
      </c>
      <c r="H4" s="144" t="str">
        <f>_xll.qlFraRateHelper(G4,F4,B4,E4,Permanent,Trigger,ObjectOverwrite)</f>
        <v>EUR_YCSTDRH_SND#0002</v>
      </c>
      <c r="I4" s="143" t="str">
        <f>_xll.ohRangeRetrieveError(H4)</f>
        <v/>
      </c>
      <c r="J4" s="142"/>
    </row>
    <row r="5" spans="1:10" ht="12" thickBot="1" x14ac:dyDescent="0.25">
      <c r="A5" s="141"/>
      <c r="B5" s="140"/>
      <c r="C5" s="140"/>
      <c r="D5" s="140"/>
      <c r="E5" s="140"/>
      <c r="F5" s="140"/>
      <c r="G5" s="140"/>
      <c r="H5" s="139"/>
      <c r="I5" s="139"/>
      <c r="J5" s="138"/>
    </row>
    <row r="7" spans="1:10" x14ac:dyDescent="0.2">
      <c r="D7" s="135"/>
      <c r="E7" s="135"/>
      <c r="H7" s="13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2" customWidth="1"/>
    <col min="2" max="2" width="3.5703125" style="92" bestFit="1" customWidth="1"/>
    <col min="3" max="3" width="5.7109375" style="92" bestFit="1" customWidth="1"/>
    <col min="4" max="4" width="6.140625" style="92" bestFit="1" customWidth="1"/>
    <col min="5" max="5" width="9.140625" style="92"/>
    <col min="6" max="6" width="15.85546875" style="92" bestFit="1" customWidth="1"/>
    <col min="7" max="7" width="22" style="92" bestFit="1" customWidth="1"/>
    <col min="8" max="8" width="24.140625" style="92" bestFit="1" customWidth="1"/>
    <col min="9" max="9" width="24" style="92" bestFit="1" customWidth="1"/>
    <col min="10" max="10" width="15.5703125" style="92" customWidth="1"/>
    <col min="11" max="11" width="2.7109375" style="92" customWidth="1"/>
    <col min="12" max="16384" width="9.140625" style="92"/>
  </cols>
  <sheetData>
    <row r="1" spans="1:12" x14ac:dyDescent="0.2">
      <c r="A1" s="182" t="s">
        <v>131</v>
      </c>
      <c r="B1" s="187"/>
      <c r="C1" s="187"/>
      <c r="D1" s="187"/>
      <c r="E1" s="186" t="s">
        <v>101</v>
      </c>
      <c r="F1" s="185"/>
      <c r="G1" s="185"/>
      <c r="H1" s="184" t="str">
        <f>Currency&amp;"_YC"&amp;"STDRH"</f>
        <v>EUR_YCSTDRH</v>
      </c>
      <c r="I1" s="183"/>
      <c r="J1" s="183"/>
      <c r="K1" s="142"/>
    </row>
    <row r="2" spans="1:12" ht="32.25" customHeight="1" x14ac:dyDescent="0.2">
      <c r="A2" s="182"/>
      <c r="B2" s="157" t="s">
        <v>130</v>
      </c>
      <c r="C2" s="155" t="s">
        <v>129</v>
      </c>
      <c r="D2" s="181" t="s">
        <v>128</v>
      </c>
      <c r="E2" s="155" t="s">
        <v>109</v>
      </c>
      <c r="F2" s="155" t="s">
        <v>108</v>
      </c>
      <c r="G2" s="157" t="s">
        <v>127</v>
      </c>
      <c r="H2" s="154" t="str">
        <f>$H$1&amp;"_Futures"&amp;$E$1&amp;".xml"</f>
        <v>EUR_YCSTDRH_Futures3M.xml</v>
      </c>
      <c r="I2" s="180" t="e">
        <f ca="1">IF(Serialize,_xll.ohObjectSave(I3:I122,SerializationPath&amp;H2,FileOverwrite,Serialize),"---")</f>
        <v>#NUM!</v>
      </c>
      <c r="J2" s="179"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2"/>
    </row>
    <row r="3" spans="1:12" x14ac:dyDescent="0.2">
      <c r="A3" s="174"/>
      <c r="B3" s="178">
        <v>1</v>
      </c>
      <c r="C3" s="171" t="b">
        <v>0</v>
      </c>
      <c r="D3" s="171" t="str">
        <f t="array" ref="D3:D122">_xll.qlIMMNextCodes(_xll.qlSettingsEvaluationDate(Trigger)-1,$C3:$C122)</f>
        <v>J4</v>
      </c>
      <c r="E3" s="171" t="str">
        <f t="shared" ref="E3:E34" si="0">PROPER(Currency)&amp;FamilyName&amp;$E$1</f>
        <v>Euribor3M</v>
      </c>
      <c r="F3" s="170" t="str">
        <f t="shared" ref="F3:F34" si="1">Currency&amp;"FUT"&amp;$E$1&amp;$D3&amp;QuoteSuffix</f>
        <v>EURFUT3MJ4_Quote</v>
      </c>
      <c r="G3" s="170" t="str">
        <f t="shared" ref="G3:G34" si="2">Currency&amp;"FUT"&amp;$E$1&amp;$D3&amp;"ConvAdj"&amp;QuoteSuffix</f>
        <v>EURFUT3MJ4ConvAdj_Quote</v>
      </c>
      <c r="H3" s="170" t="str">
        <f t="shared" ref="H3:H34" si="3">$H$1&amp;"_FUT"&amp;$E$1&amp;$D3</f>
        <v>EUR_YCSTDRH_FUT3MJ4</v>
      </c>
      <c r="I3" s="177" t="str">
        <f>_xll.qlFuturesRateHelper(H3,$F3,$D3,$E3,$G3,Permanent,Trigger,ObjectOverwrite)</f>
        <v>EUR_YCSTDRH_FUT3MJ4#0002</v>
      </c>
      <c r="J3" s="176" t="str">
        <f>_xll.ohRangeRetrieveError(I3)</f>
        <v/>
      </c>
      <c r="K3" s="142"/>
      <c r="L3" s="175"/>
    </row>
    <row r="4" spans="1:12" x14ac:dyDescent="0.2">
      <c r="A4" s="174"/>
      <c r="B4" s="173">
        <v>2</v>
      </c>
      <c r="C4" s="172" t="b">
        <v>0</v>
      </c>
      <c r="D4" s="172" t="str">
        <v>K4</v>
      </c>
      <c r="E4" s="171" t="str">
        <f t="shared" si="0"/>
        <v>Euribor3M</v>
      </c>
      <c r="F4" s="170" t="str">
        <f t="shared" si="1"/>
        <v>EURFUT3MK4_Quote</v>
      </c>
      <c r="G4" s="170" t="str">
        <f t="shared" si="2"/>
        <v>EURFUT3MK4ConvAdj_Quote</v>
      </c>
      <c r="H4" s="170" t="str">
        <f t="shared" si="3"/>
        <v>EUR_YCSTDRH_FUT3MK4</v>
      </c>
      <c r="I4" s="169" t="str">
        <f>_xll.qlFuturesRateHelper(H4,$F4,$D4,$E4,$G4,Permanent,Trigger,ObjectOverwrite)</f>
        <v>EUR_YCSTDRH_FUT3MK4#0002</v>
      </c>
      <c r="J4" s="168" t="str">
        <f>_xll.ohRangeRetrieveError(I4)</f>
        <v/>
      </c>
      <c r="K4" s="142"/>
      <c r="L4" s="175"/>
    </row>
    <row r="5" spans="1:12" x14ac:dyDescent="0.2">
      <c r="A5" s="174"/>
      <c r="B5" s="173">
        <v>3</v>
      </c>
      <c r="C5" s="172" t="b">
        <v>0</v>
      </c>
      <c r="D5" s="172" t="str">
        <v>M4</v>
      </c>
      <c r="E5" s="171" t="str">
        <f t="shared" si="0"/>
        <v>Euribor3M</v>
      </c>
      <c r="F5" s="170" t="str">
        <f t="shared" si="1"/>
        <v>EURFUT3MM4_Quote</v>
      </c>
      <c r="G5" s="170" t="str">
        <f t="shared" si="2"/>
        <v>EURFUT3MM4ConvAdj_Quote</v>
      </c>
      <c r="H5" s="170" t="str">
        <f t="shared" si="3"/>
        <v>EUR_YCSTDRH_FUT3MM4</v>
      </c>
      <c r="I5" s="169" t="str">
        <f>_xll.qlFuturesRateHelper(H5,$F5,$D5,$E5,$G5,Permanent,Trigger,ObjectOverwrite)</f>
        <v>EUR_YCSTDRH_FUT3MM4#0002</v>
      </c>
      <c r="J5" s="168" t="str">
        <f>_xll.ohRangeRetrieveError(I5)</f>
        <v/>
      </c>
      <c r="K5" s="142"/>
      <c r="L5" s="175"/>
    </row>
    <row r="6" spans="1:12" x14ac:dyDescent="0.2">
      <c r="A6" s="174"/>
      <c r="B6" s="173">
        <v>4</v>
      </c>
      <c r="C6" s="172" t="b">
        <v>0</v>
      </c>
      <c r="D6" s="172" t="str">
        <v>N4</v>
      </c>
      <c r="E6" s="171" t="str">
        <f t="shared" si="0"/>
        <v>Euribor3M</v>
      </c>
      <c r="F6" s="170" t="str">
        <f t="shared" si="1"/>
        <v>EURFUT3MN4_Quote</v>
      </c>
      <c r="G6" s="170" t="str">
        <f t="shared" si="2"/>
        <v>EURFUT3MN4ConvAdj_Quote</v>
      </c>
      <c r="H6" s="170" t="str">
        <f t="shared" si="3"/>
        <v>EUR_YCSTDRH_FUT3MN4</v>
      </c>
      <c r="I6" s="169" t="str">
        <f>_xll.qlFuturesRateHelper(H6,$F6,$D6,$E6,$G6,Permanent,Trigger,ObjectOverwrite)</f>
        <v>EUR_YCSTDRH_FUT3MN4#0002</v>
      </c>
      <c r="J6" s="168" t="str">
        <f>_xll.ohRangeRetrieveError(I6)</f>
        <v/>
      </c>
      <c r="K6" s="142"/>
      <c r="L6" s="175"/>
    </row>
    <row r="7" spans="1:12" x14ac:dyDescent="0.2">
      <c r="A7" s="174"/>
      <c r="B7" s="173">
        <v>5</v>
      </c>
      <c r="C7" s="172" t="b">
        <v>0</v>
      </c>
      <c r="D7" s="172" t="str">
        <v>Q4</v>
      </c>
      <c r="E7" s="171" t="str">
        <f t="shared" si="0"/>
        <v>Euribor3M</v>
      </c>
      <c r="F7" s="170" t="str">
        <f t="shared" si="1"/>
        <v>EURFUT3MQ4_Quote</v>
      </c>
      <c r="G7" s="170" t="str">
        <f t="shared" si="2"/>
        <v>EURFUT3MQ4ConvAdj_Quote</v>
      </c>
      <c r="H7" s="170" t="str">
        <f t="shared" si="3"/>
        <v>EUR_YCSTDRH_FUT3MQ4</v>
      </c>
      <c r="I7" s="169" t="str">
        <f>_xll.qlFuturesRateHelper(H7,$F7,$D7,$E7,$G7,Permanent,Trigger,ObjectOverwrite)</f>
        <v>EUR_YCSTDRH_FUT3MQ4#0002</v>
      </c>
      <c r="J7" s="168" t="str">
        <f>_xll.ohRangeRetrieveError(I7)</f>
        <v/>
      </c>
      <c r="K7" s="142"/>
      <c r="L7" s="175"/>
    </row>
    <row r="8" spans="1:12" x14ac:dyDescent="0.2">
      <c r="A8" s="174"/>
      <c r="B8" s="173">
        <v>6</v>
      </c>
      <c r="C8" s="172" t="b">
        <v>0</v>
      </c>
      <c r="D8" s="172" t="str">
        <v>U4</v>
      </c>
      <c r="E8" s="171" t="str">
        <f t="shared" si="0"/>
        <v>Euribor3M</v>
      </c>
      <c r="F8" s="170" t="str">
        <f t="shared" si="1"/>
        <v>EURFUT3MU4_Quote</v>
      </c>
      <c r="G8" s="170" t="str">
        <f t="shared" si="2"/>
        <v>EURFUT3MU4ConvAdj_Quote</v>
      </c>
      <c r="H8" s="170" t="str">
        <f t="shared" si="3"/>
        <v>EUR_YCSTDRH_FUT3MU4</v>
      </c>
      <c r="I8" s="169" t="str">
        <f>_xll.qlFuturesRateHelper(H8,$F8,$D8,$E8,$G8,Permanent,Trigger,ObjectOverwrite)</f>
        <v>EUR_YCSTDRH_FUT3MU4#0002</v>
      </c>
      <c r="J8" s="168" t="str">
        <f>_xll.ohRangeRetrieveError(I8)</f>
        <v/>
      </c>
      <c r="K8" s="142"/>
      <c r="L8" s="175"/>
    </row>
    <row r="9" spans="1:12" x14ac:dyDescent="0.2">
      <c r="A9" s="174"/>
      <c r="B9" s="173">
        <v>7</v>
      </c>
      <c r="C9" s="172" t="b">
        <v>0</v>
      </c>
      <c r="D9" s="172" t="str">
        <v>V4</v>
      </c>
      <c r="E9" s="171" t="str">
        <f t="shared" si="0"/>
        <v>Euribor3M</v>
      </c>
      <c r="F9" s="170" t="str">
        <f t="shared" si="1"/>
        <v>EURFUT3MV4_Quote</v>
      </c>
      <c r="G9" s="170" t="str">
        <f t="shared" si="2"/>
        <v>EURFUT3MV4ConvAdj_Quote</v>
      </c>
      <c r="H9" s="170" t="str">
        <f t="shared" si="3"/>
        <v>EUR_YCSTDRH_FUT3MV4</v>
      </c>
      <c r="I9" s="169" t="str">
        <f>_xll.qlFuturesRateHelper(H9,$F9,$D9,$E9,$G9,Permanent,Trigger,ObjectOverwrite)</f>
        <v>EUR_YCSTDRH_FUT3MV4#0002</v>
      </c>
      <c r="J9" s="168" t="str">
        <f>_xll.ohRangeRetrieveError(I9)</f>
        <v/>
      </c>
      <c r="K9" s="142"/>
      <c r="L9" s="175"/>
    </row>
    <row r="10" spans="1:12" x14ac:dyDescent="0.2">
      <c r="A10" s="174"/>
      <c r="B10" s="173">
        <v>8</v>
      </c>
      <c r="C10" s="172" t="b">
        <v>0</v>
      </c>
      <c r="D10" s="172" t="str">
        <v>X4</v>
      </c>
      <c r="E10" s="171" t="str">
        <f t="shared" si="0"/>
        <v>Euribor3M</v>
      </c>
      <c r="F10" s="170" t="str">
        <f t="shared" si="1"/>
        <v>EURFUT3MX4_Quote</v>
      </c>
      <c r="G10" s="170" t="str">
        <f t="shared" si="2"/>
        <v>EURFUT3MX4ConvAdj_Quote</v>
      </c>
      <c r="H10" s="170" t="str">
        <f t="shared" si="3"/>
        <v>EUR_YCSTDRH_FUT3MX4</v>
      </c>
      <c r="I10" s="169" t="str">
        <f>_xll.qlFuturesRateHelper(H10,$F10,$D10,$E10,$G10,Permanent,Trigger,ObjectOverwrite)</f>
        <v>EUR_YCSTDRH_FUT3MX4#0002</v>
      </c>
      <c r="J10" s="168" t="str">
        <f>_xll.ohRangeRetrieveError(I10)</f>
        <v/>
      </c>
      <c r="K10" s="142"/>
      <c r="L10" s="175"/>
    </row>
    <row r="11" spans="1:12" x14ac:dyDescent="0.2">
      <c r="A11" s="174"/>
      <c r="B11" s="173">
        <v>9</v>
      </c>
      <c r="C11" s="172" t="b">
        <v>0</v>
      </c>
      <c r="D11" s="172" t="str">
        <v>Z4</v>
      </c>
      <c r="E11" s="171" t="str">
        <f t="shared" si="0"/>
        <v>Euribor3M</v>
      </c>
      <c r="F11" s="170" t="str">
        <f t="shared" si="1"/>
        <v>EURFUT3MZ4_Quote</v>
      </c>
      <c r="G11" s="170" t="str">
        <f t="shared" si="2"/>
        <v>EURFUT3MZ4ConvAdj_Quote</v>
      </c>
      <c r="H11" s="170" t="str">
        <f t="shared" si="3"/>
        <v>EUR_YCSTDRH_FUT3MZ4</v>
      </c>
      <c r="I11" s="169" t="str">
        <f>_xll.qlFuturesRateHelper(H11,$F11,$D11,$E11,$G11,Permanent,Trigger,ObjectOverwrite)</f>
        <v>EUR_YCSTDRH_FUT3MZ4#0002</v>
      </c>
      <c r="J11" s="168" t="str">
        <f>_xll.ohRangeRetrieveError(I11)</f>
        <v/>
      </c>
      <c r="K11" s="142"/>
      <c r="L11" s="175"/>
    </row>
    <row r="12" spans="1:12" x14ac:dyDescent="0.2">
      <c r="A12" s="174"/>
      <c r="B12" s="173">
        <v>10</v>
      </c>
      <c r="C12" s="172" t="b">
        <v>0</v>
      </c>
      <c r="D12" s="172" t="str">
        <v>F5</v>
      </c>
      <c r="E12" s="171" t="str">
        <f t="shared" si="0"/>
        <v>Euribor3M</v>
      </c>
      <c r="F12" s="170" t="str">
        <f t="shared" si="1"/>
        <v>EURFUT3MF5_Quote</v>
      </c>
      <c r="G12" s="170" t="str">
        <f t="shared" si="2"/>
        <v>EURFUT3MF5ConvAdj_Quote</v>
      </c>
      <c r="H12" s="170" t="str">
        <f t="shared" si="3"/>
        <v>EUR_YCSTDRH_FUT3MF5</v>
      </c>
      <c r="I12" s="169" t="str">
        <f>_xll.qlFuturesRateHelper(H12,$F12,$D12,$E12,$G12,Permanent,Trigger,ObjectOverwrite)</f>
        <v>EUR_YCSTDRH_FUT3MF5#0002</v>
      </c>
      <c r="J12" s="168" t="str">
        <f>_xll.ohRangeRetrieveError(I12)</f>
        <v/>
      </c>
      <c r="K12" s="142"/>
      <c r="L12" s="175"/>
    </row>
    <row r="13" spans="1:12" x14ac:dyDescent="0.2">
      <c r="A13" s="174"/>
      <c r="B13" s="173">
        <v>11</v>
      </c>
      <c r="C13" s="172" t="b">
        <v>0</v>
      </c>
      <c r="D13" s="172" t="str">
        <v>G5</v>
      </c>
      <c r="E13" s="171" t="str">
        <f t="shared" si="0"/>
        <v>Euribor3M</v>
      </c>
      <c r="F13" s="170" t="str">
        <f t="shared" si="1"/>
        <v>EURFUT3MG5_Quote</v>
      </c>
      <c r="G13" s="170" t="str">
        <f t="shared" si="2"/>
        <v>EURFUT3MG5ConvAdj_Quote</v>
      </c>
      <c r="H13" s="170" t="str">
        <f t="shared" si="3"/>
        <v>EUR_YCSTDRH_FUT3MG5</v>
      </c>
      <c r="I13" s="169" t="str">
        <f>_xll.qlFuturesRateHelper(H13,$F13,$D13,$E13,$G13,Permanent,Trigger,ObjectOverwrite)</f>
        <v>EUR_YCSTDRH_FUT3MG5#0002</v>
      </c>
      <c r="J13" s="168" t="str">
        <f>_xll.ohRangeRetrieveError(I13)</f>
        <v/>
      </c>
      <c r="K13" s="142"/>
      <c r="L13" s="175"/>
    </row>
    <row r="14" spans="1:12" x14ac:dyDescent="0.2">
      <c r="A14" s="174"/>
      <c r="B14" s="173">
        <v>12</v>
      </c>
      <c r="C14" s="172" t="b">
        <v>0</v>
      </c>
      <c r="D14" s="172" t="str">
        <v>H5</v>
      </c>
      <c r="E14" s="171" t="str">
        <f t="shared" si="0"/>
        <v>Euribor3M</v>
      </c>
      <c r="F14" s="170" t="str">
        <f t="shared" si="1"/>
        <v>EURFUT3MH5_Quote</v>
      </c>
      <c r="G14" s="170" t="str">
        <f t="shared" si="2"/>
        <v>EURFUT3MH5ConvAdj_Quote</v>
      </c>
      <c r="H14" s="170" t="str">
        <f t="shared" si="3"/>
        <v>EUR_YCSTDRH_FUT3MH5</v>
      </c>
      <c r="I14" s="169" t="str">
        <f>_xll.qlFuturesRateHelper(H14,$F14,$D14,$E14,$G14,Permanent,Trigger,ObjectOverwrite)</f>
        <v>EUR_YCSTDRH_FUT3MH5#0002</v>
      </c>
      <c r="J14" s="168" t="str">
        <f>_xll.ohRangeRetrieveError(I14)</f>
        <v/>
      </c>
      <c r="K14" s="142"/>
      <c r="L14" s="175"/>
    </row>
    <row r="15" spans="1:12" x14ac:dyDescent="0.2">
      <c r="A15" s="174"/>
      <c r="B15" s="173">
        <v>13</v>
      </c>
      <c r="C15" s="172" t="b">
        <v>0</v>
      </c>
      <c r="D15" s="172" t="str">
        <v>J5</v>
      </c>
      <c r="E15" s="171" t="str">
        <f t="shared" si="0"/>
        <v>Euribor3M</v>
      </c>
      <c r="F15" s="170" t="str">
        <f t="shared" si="1"/>
        <v>EURFUT3MJ5_Quote</v>
      </c>
      <c r="G15" s="170" t="str">
        <f t="shared" si="2"/>
        <v>EURFUT3MJ5ConvAdj_Quote</v>
      </c>
      <c r="H15" s="170" t="str">
        <f t="shared" si="3"/>
        <v>EUR_YCSTDRH_FUT3MJ5</v>
      </c>
      <c r="I15" s="169" t="e">
        <f>_xll.qlFuturesRateHelper(H15,$F15,$D15,$E15,$G15,Permanent,Trigger,ObjectOverwrite)</f>
        <v>#NUM!</v>
      </c>
      <c r="J15" s="168" t="str">
        <f ca="1">_xll.ohRangeRetrieveError(I15)</f>
        <v>qlFuturesRateHelper - Error converting parameter 'Price' : 'ObjectHandler error: attempt to retrieve object with unknown ID 'EURFUT3MJ5_Quote'</v>
      </c>
      <c r="K15" s="142"/>
      <c r="L15" s="175"/>
    </row>
    <row r="16" spans="1:12" x14ac:dyDescent="0.2">
      <c r="A16" s="174"/>
      <c r="B16" s="173">
        <v>14</v>
      </c>
      <c r="C16" s="172" t="b">
        <v>0</v>
      </c>
      <c r="D16" s="172" t="str">
        <v>K5</v>
      </c>
      <c r="E16" s="171" t="str">
        <f t="shared" si="0"/>
        <v>Euribor3M</v>
      </c>
      <c r="F16" s="170" t="str">
        <f t="shared" si="1"/>
        <v>EURFUT3MK5_Quote</v>
      </c>
      <c r="G16" s="170" t="str">
        <f t="shared" si="2"/>
        <v>EURFUT3MK5ConvAdj_Quote</v>
      </c>
      <c r="H16" s="170" t="str">
        <f t="shared" si="3"/>
        <v>EUR_YCSTDRH_FUT3MK5</v>
      </c>
      <c r="I16" s="169" t="e">
        <f>_xll.qlFuturesRateHelper(H16,$F16,$D16,$E16,$G16,Permanent,Trigger,ObjectOverwrite)</f>
        <v>#NUM!</v>
      </c>
      <c r="J16" s="168" t="str">
        <f ca="1">_xll.ohRangeRetrieveError(I16)</f>
        <v>qlFuturesRateHelper - Error converting parameter 'Price' : 'ObjectHandler error: attempt to retrieve object with unknown ID 'EURFUT3MK5_Quote'</v>
      </c>
      <c r="K16" s="142"/>
      <c r="L16" s="175"/>
    </row>
    <row r="17" spans="1:12" x14ac:dyDescent="0.2">
      <c r="A17" s="174"/>
      <c r="B17" s="173">
        <v>15</v>
      </c>
      <c r="C17" s="172" t="b">
        <v>0</v>
      </c>
      <c r="D17" s="172" t="str">
        <v>M5</v>
      </c>
      <c r="E17" s="171" t="str">
        <f t="shared" si="0"/>
        <v>Euribor3M</v>
      </c>
      <c r="F17" s="170" t="str">
        <f t="shared" si="1"/>
        <v>EURFUT3MM5_Quote</v>
      </c>
      <c r="G17" s="170" t="str">
        <f t="shared" si="2"/>
        <v>EURFUT3MM5ConvAdj_Quote</v>
      </c>
      <c r="H17" s="170" t="str">
        <f t="shared" si="3"/>
        <v>EUR_YCSTDRH_FUT3MM5</v>
      </c>
      <c r="I17" s="169" t="str">
        <f>_xll.qlFuturesRateHelper(H17,$F17,$D17,$E17,$G17,Permanent,Trigger,ObjectOverwrite)</f>
        <v>EUR_YCSTDRH_FUT3MM5#0002</v>
      </c>
      <c r="J17" s="168" t="str">
        <f>_xll.ohRangeRetrieveError(I17)</f>
        <v/>
      </c>
      <c r="K17" s="142"/>
      <c r="L17" s="175"/>
    </row>
    <row r="18" spans="1:12" x14ac:dyDescent="0.2">
      <c r="A18" s="174"/>
      <c r="B18" s="173">
        <v>16</v>
      </c>
      <c r="C18" s="172" t="b">
        <v>0</v>
      </c>
      <c r="D18" s="172" t="str">
        <v>N5</v>
      </c>
      <c r="E18" s="171" t="str">
        <f t="shared" si="0"/>
        <v>Euribor3M</v>
      </c>
      <c r="F18" s="170" t="str">
        <f t="shared" si="1"/>
        <v>EURFUT3MN5_Quote</v>
      </c>
      <c r="G18" s="170" t="str">
        <f t="shared" si="2"/>
        <v>EURFUT3MN5ConvAdj_Quote</v>
      </c>
      <c r="H18" s="170" t="str">
        <f t="shared" si="3"/>
        <v>EUR_YCSTDRH_FUT3MN5</v>
      </c>
      <c r="I18" s="169" t="e">
        <f>_xll.qlFuturesRateHelper(H18,$F18,$D18,$E18,$G18,Permanent,Trigger,ObjectOverwrite)</f>
        <v>#NUM!</v>
      </c>
      <c r="J18" s="168" t="str">
        <f ca="1">_xll.ohRangeRetrieveError(I18)</f>
        <v>qlFuturesRateHelper - Error converting parameter 'Price' : 'ObjectHandler error: attempt to retrieve object with unknown ID 'EURFUT3MN5_Quote'</v>
      </c>
      <c r="K18" s="142"/>
      <c r="L18" s="175"/>
    </row>
    <row r="19" spans="1:12" x14ac:dyDescent="0.2">
      <c r="A19" s="174"/>
      <c r="B19" s="173">
        <v>17</v>
      </c>
      <c r="C19" s="172" t="b">
        <v>0</v>
      </c>
      <c r="D19" s="172" t="str">
        <v>Q5</v>
      </c>
      <c r="E19" s="171" t="str">
        <f t="shared" si="0"/>
        <v>Euribor3M</v>
      </c>
      <c r="F19" s="170" t="str">
        <f t="shared" si="1"/>
        <v>EURFUT3MQ5_Quote</v>
      </c>
      <c r="G19" s="170" t="str">
        <f t="shared" si="2"/>
        <v>EURFUT3MQ5ConvAdj_Quote</v>
      </c>
      <c r="H19" s="170" t="str">
        <f t="shared" si="3"/>
        <v>EUR_YCSTDRH_FUT3MQ5</v>
      </c>
      <c r="I19" s="169" t="e">
        <f>_xll.qlFuturesRateHelper(H19,$F19,$D19,$E19,$G19,Permanent,Trigger,ObjectOverwrite)</f>
        <v>#NUM!</v>
      </c>
      <c r="J19" s="168" t="str">
        <f ca="1">_xll.ohRangeRetrieveError(I19)</f>
        <v>qlFuturesRateHelper - Error converting parameter 'Price' : 'ObjectHandler error: attempt to retrieve object with unknown ID 'EURFUT3MQ5_Quote'</v>
      </c>
      <c r="K19" s="142"/>
      <c r="L19" s="175"/>
    </row>
    <row r="20" spans="1:12" x14ac:dyDescent="0.2">
      <c r="A20" s="174"/>
      <c r="B20" s="173">
        <v>18</v>
      </c>
      <c r="C20" s="172" t="b">
        <v>0</v>
      </c>
      <c r="D20" s="172" t="str">
        <v>U5</v>
      </c>
      <c r="E20" s="171" t="str">
        <f t="shared" si="0"/>
        <v>Euribor3M</v>
      </c>
      <c r="F20" s="170" t="str">
        <f t="shared" si="1"/>
        <v>EURFUT3MU5_Quote</v>
      </c>
      <c r="G20" s="170" t="str">
        <f t="shared" si="2"/>
        <v>EURFUT3MU5ConvAdj_Quote</v>
      </c>
      <c r="H20" s="170" t="str">
        <f t="shared" si="3"/>
        <v>EUR_YCSTDRH_FUT3MU5</v>
      </c>
      <c r="I20" s="169" t="str">
        <f>_xll.qlFuturesRateHelper(H20,$F20,$D20,$E20,$G20,Permanent,Trigger,ObjectOverwrite)</f>
        <v>EUR_YCSTDRH_FUT3MU5#0002</v>
      </c>
      <c r="J20" s="168" t="str">
        <f>_xll.ohRangeRetrieveError(I20)</f>
        <v/>
      </c>
      <c r="K20" s="142"/>
      <c r="L20" s="175"/>
    </row>
    <row r="21" spans="1:12" x14ac:dyDescent="0.2">
      <c r="A21" s="174"/>
      <c r="B21" s="173">
        <v>19</v>
      </c>
      <c r="C21" s="172" t="b">
        <v>0</v>
      </c>
      <c r="D21" s="172" t="str">
        <v>V5</v>
      </c>
      <c r="E21" s="171" t="str">
        <f t="shared" si="0"/>
        <v>Euribor3M</v>
      </c>
      <c r="F21" s="170" t="str">
        <f t="shared" si="1"/>
        <v>EURFUT3MV5_Quote</v>
      </c>
      <c r="G21" s="170" t="str">
        <f t="shared" si="2"/>
        <v>EURFUT3MV5ConvAdj_Quote</v>
      </c>
      <c r="H21" s="170" t="str">
        <f t="shared" si="3"/>
        <v>EUR_YCSTDRH_FUT3MV5</v>
      </c>
      <c r="I21" s="169" t="e">
        <f>_xll.qlFuturesRateHelper(H21,$F21,$D21,$E21,$G21,Permanent,Trigger,ObjectOverwrite)</f>
        <v>#NUM!</v>
      </c>
      <c r="J21" s="168" t="str">
        <f ca="1">_xll.ohRangeRetrieveError(I21)</f>
        <v>qlFuturesRateHelper - Error converting parameter 'Price' : 'ObjectHandler error: attempt to retrieve object with unknown ID 'EURFUT3MV5_Quote'</v>
      </c>
      <c r="K21" s="142"/>
      <c r="L21" s="175"/>
    </row>
    <row r="22" spans="1:12" x14ac:dyDescent="0.2">
      <c r="A22" s="174"/>
      <c r="B22" s="173">
        <v>20</v>
      </c>
      <c r="C22" s="172" t="b">
        <v>0</v>
      </c>
      <c r="D22" s="172" t="str">
        <v>X5</v>
      </c>
      <c r="E22" s="171" t="str">
        <f t="shared" si="0"/>
        <v>Euribor3M</v>
      </c>
      <c r="F22" s="170" t="str">
        <f t="shared" si="1"/>
        <v>EURFUT3MX5_Quote</v>
      </c>
      <c r="G22" s="170" t="str">
        <f t="shared" si="2"/>
        <v>EURFUT3MX5ConvAdj_Quote</v>
      </c>
      <c r="H22" s="170" t="str">
        <f t="shared" si="3"/>
        <v>EUR_YCSTDRH_FUT3MX5</v>
      </c>
      <c r="I22" s="169" t="e">
        <f>_xll.qlFuturesRateHelper(H22,$F22,$D22,$E22,$G22,Permanent,Trigger,ObjectOverwrite)</f>
        <v>#NUM!</v>
      </c>
      <c r="J22" s="168" t="str">
        <f ca="1">_xll.ohRangeRetrieveError(I22)</f>
        <v>qlFuturesRateHelper - Error converting parameter 'Price' : 'ObjectHandler error: attempt to retrieve object with unknown ID 'EURFUT3MX5_Quote'</v>
      </c>
      <c r="K22" s="142"/>
      <c r="L22" s="175"/>
    </row>
    <row r="23" spans="1:12" x14ac:dyDescent="0.2">
      <c r="A23" s="174"/>
      <c r="B23" s="173">
        <v>21</v>
      </c>
      <c r="C23" s="172" t="b">
        <v>0</v>
      </c>
      <c r="D23" s="172" t="str">
        <v>Z5</v>
      </c>
      <c r="E23" s="171" t="str">
        <f t="shared" si="0"/>
        <v>Euribor3M</v>
      </c>
      <c r="F23" s="170" t="str">
        <f t="shared" si="1"/>
        <v>EURFUT3MZ5_Quote</v>
      </c>
      <c r="G23" s="170" t="str">
        <f t="shared" si="2"/>
        <v>EURFUT3MZ5ConvAdj_Quote</v>
      </c>
      <c r="H23" s="170" t="str">
        <f t="shared" si="3"/>
        <v>EUR_YCSTDRH_FUT3MZ5</v>
      </c>
      <c r="I23" s="169" t="str">
        <f>_xll.qlFuturesRateHelper(H23,$F23,$D23,$E23,$G23,Permanent,Trigger,ObjectOverwrite)</f>
        <v>EUR_YCSTDRH_FUT3MZ5#0002</v>
      </c>
      <c r="J23" s="168" t="str">
        <f>_xll.ohRangeRetrieveError(I23)</f>
        <v/>
      </c>
      <c r="K23" s="142"/>
      <c r="L23" s="175"/>
    </row>
    <row r="24" spans="1:12" x14ac:dyDescent="0.2">
      <c r="A24" s="174"/>
      <c r="B24" s="173">
        <v>22</v>
      </c>
      <c r="C24" s="172" t="b">
        <v>0</v>
      </c>
      <c r="D24" s="172" t="str">
        <v>F6</v>
      </c>
      <c r="E24" s="171" t="str">
        <f t="shared" si="0"/>
        <v>Euribor3M</v>
      </c>
      <c r="F24" s="170" t="str">
        <f t="shared" si="1"/>
        <v>EURFUT3MF6_Quote</v>
      </c>
      <c r="G24" s="170" t="str">
        <f t="shared" si="2"/>
        <v>EURFUT3MF6ConvAdj_Quote</v>
      </c>
      <c r="H24" s="170" t="str">
        <f t="shared" si="3"/>
        <v>EUR_YCSTDRH_FUT3MF6</v>
      </c>
      <c r="I24" s="169" t="e">
        <f>_xll.qlFuturesRateHelper(H24,$F24,$D24,$E24,$G24,Permanent,Trigger,ObjectOverwrite)</f>
        <v>#NUM!</v>
      </c>
      <c r="J24" s="168" t="str">
        <f ca="1">_xll.ohRangeRetrieveError(I24)</f>
        <v>qlFuturesRateHelper - Error converting parameter 'Price' : 'ObjectHandler error: attempt to retrieve object with unknown ID 'EURFUT3MF6_Quote'</v>
      </c>
      <c r="K24" s="142"/>
      <c r="L24" s="175"/>
    </row>
    <row r="25" spans="1:12" x14ac:dyDescent="0.2">
      <c r="A25" s="174"/>
      <c r="B25" s="173">
        <v>23</v>
      </c>
      <c r="C25" s="172" t="b">
        <v>0</v>
      </c>
      <c r="D25" s="172" t="str">
        <v>G6</v>
      </c>
      <c r="E25" s="171" t="str">
        <f t="shared" si="0"/>
        <v>Euribor3M</v>
      </c>
      <c r="F25" s="170" t="str">
        <f t="shared" si="1"/>
        <v>EURFUT3MG6_Quote</v>
      </c>
      <c r="G25" s="170" t="str">
        <f t="shared" si="2"/>
        <v>EURFUT3MG6ConvAdj_Quote</v>
      </c>
      <c r="H25" s="170" t="str">
        <f t="shared" si="3"/>
        <v>EUR_YCSTDRH_FUT3MG6</v>
      </c>
      <c r="I25" s="169" t="e">
        <f>_xll.qlFuturesRateHelper(H25,$F25,$D25,$E25,$G25,Permanent,Trigger,ObjectOverwrite)</f>
        <v>#NUM!</v>
      </c>
      <c r="J25" s="168" t="str">
        <f ca="1">_xll.ohRangeRetrieveError(I25)</f>
        <v>qlFuturesRateHelper - Error converting parameter 'Price' : 'ObjectHandler error: attempt to retrieve object with unknown ID 'EURFUT3MG6_Quote'</v>
      </c>
      <c r="K25" s="142"/>
      <c r="L25" s="175"/>
    </row>
    <row r="26" spans="1:12" x14ac:dyDescent="0.2">
      <c r="A26" s="174"/>
      <c r="B26" s="173">
        <v>24</v>
      </c>
      <c r="C26" s="172" t="b">
        <v>0</v>
      </c>
      <c r="D26" s="172" t="str">
        <v>H6</v>
      </c>
      <c r="E26" s="171" t="str">
        <f t="shared" si="0"/>
        <v>Euribor3M</v>
      </c>
      <c r="F26" s="170" t="str">
        <f t="shared" si="1"/>
        <v>EURFUT3MH6_Quote</v>
      </c>
      <c r="G26" s="170" t="str">
        <f t="shared" si="2"/>
        <v>EURFUT3MH6ConvAdj_Quote</v>
      </c>
      <c r="H26" s="170" t="str">
        <f t="shared" si="3"/>
        <v>EUR_YCSTDRH_FUT3MH6</v>
      </c>
      <c r="I26" s="169" t="str">
        <f>_xll.qlFuturesRateHelper(H26,$F26,$D26,$E26,$G26,Permanent,Trigger,ObjectOverwrite)</f>
        <v>EUR_YCSTDRH_FUT3MH6#0002</v>
      </c>
      <c r="J26" s="168" t="str">
        <f>_xll.ohRangeRetrieveError(I26)</f>
        <v/>
      </c>
      <c r="K26" s="142"/>
      <c r="L26" s="175"/>
    </row>
    <row r="27" spans="1:12" x14ac:dyDescent="0.2">
      <c r="A27" s="174"/>
      <c r="B27" s="173">
        <v>25</v>
      </c>
      <c r="C27" s="172" t="b">
        <v>0</v>
      </c>
      <c r="D27" s="172" t="str">
        <v>J6</v>
      </c>
      <c r="E27" s="171" t="str">
        <f t="shared" si="0"/>
        <v>Euribor3M</v>
      </c>
      <c r="F27" s="170" t="str">
        <f t="shared" si="1"/>
        <v>EURFUT3MJ6_Quote</v>
      </c>
      <c r="G27" s="170" t="str">
        <f t="shared" si="2"/>
        <v>EURFUT3MJ6ConvAdj_Quote</v>
      </c>
      <c r="H27" s="170" t="str">
        <f t="shared" si="3"/>
        <v>EUR_YCSTDRH_FUT3MJ6</v>
      </c>
      <c r="I27" s="169" t="e">
        <f>_xll.qlFuturesRateHelper(H27,$F27,$D27,$E27,$G27,Permanent,Trigger,ObjectOverwrite)</f>
        <v>#NUM!</v>
      </c>
      <c r="J27" s="168" t="str">
        <f ca="1">_xll.ohRangeRetrieveError(I27)</f>
        <v>qlFuturesRateHelper - Error converting parameter 'Price' : 'ObjectHandler error: attempt to retrieve object with unknown ID 'EURFUT3MJ6_Quote'</v>
      </c>
      <c r="K27" s="142"/>
      <c r="L27" s="175"/>
    </row>
    <row r="28" spans="1:12" x14ac:dyDescent="0.2">
      <c r="A28" s="174"/>
      <c r="B28" s="173">
        <v>26</v>
      </c>
      <c r="C28" s="172" t="b">
        <v>0</v>
      </c>
      <c r="D28" s="172" t="str">
        <v>K6</v>
      </c>
      <c r="E28" s="171" t="str">
        <f t="shared" si="0"/>
        <v>Euribor3M</v>
      </c>
      <c r="F28" s="170" t="str">
        <f t="shared" si="1"/>
        <v>EURFUT3MK6_Quote</v>
      </c>
      <c r="G28" s="170" t="str">
        <f t="shared" si="2"/>
        <v>EURFUT3MK6ConvAdj_Quote</v>
      </c>
      <c r="H28" s="170" t="str">
        <f t="shared" si="3"/>
        <v>EUR_YCSTDRH_FUT3MK6</v>
      </c>
      <c r="I28" s="169" t="e">
        <f>_xll.qlFuturesRateHelper(H28,$F28,$D28,$E28,$G28,Permanent,Trigger,ObjectOverwrite)</f>
        <v>#NUM!</v>
      </c>
      <c r="J28" s="168" t="str">
        <f ca="1">_xll.ohRangeRetrieveError(I28)</f>
        <v>qlFuturesRateHelper - Error converting parameter 'Price' : 'ObjectHandler error: attempt to retrieve object with unknown ID 'EURFUT3MK6_Quote'</v>
      </c>
      <c r="K28" s="142"/>
      <c r="L28" s="175"/>
    </row>
    <row r="29" spans="1:12" x14ac:dyDescent="0.2">
      <c r="A29" s="174"/>
      <c r="B29" s="173">
        <v>27</v>
      </c>
      <c r="C29" s="172" t="b">
        <v>0</v>
      </c>
      <c r="D29" s="172" t="str">
        <v>M6</v>
      </c>
      <c r="E29" s="171" t="str">
        <f t="shared" si="0"/>
        <v>Euribor3M</v>
      </c>
      <c r="F29" s="170" t="str">
        <f t="shared" si="1"/>
        <v>EURFUT3MM6_Quote</v>
      </c>
      <c r="G29" s="170" t="str">
        <f t="shared" si="2"/>
        <v>EURFUT3MM6ConvAdj_Quote</v>
      </c>
      <c r="H29" s="170" t="str">
        <f t="shared" si="3"/>
        <v>EUR_YCSTDRH_FUT3MM6</v>
      </c>
      <c r="I29" s="169" t="str">
        <f>_xll.qlFuturesRateHelper(H29,$F29,$D29,$E29,$G29,Permanent,Trigger,ObjectOverwrite)</f>
        <v>EUR_YCSTDRH_FUT3MM6#0002</v>
      </c>
      <c r="J29" s="168" t="str">
        <f>_xll.ohRangeRetrieveError(I29)</f>
        <v/>
      </c>
      <c r="K29" s="142"/>
      <c r="L29" s="175"/>
    </row>
    <row r="30" spans="1:12" x14ac:dyDescent="0.2">
      <c r="A30" s="174"/>
      <c r="B30" s="173">
        <v>28</v>
      </c>
      <c r="C30" s="172" t="b">
        <v>0</v>
      </c>
      <c r="D30" s="172" t="str">
        <v>N6</v>
      </c>
      <c r="E30" s="171" t="str">
        <f t="shared" si="0"/>
        <v>Euribor3M</v>
      </c>
      <c r="F30" s="170" t="str">
        <f t="shared" si="1"/>
        <v>EURFUT3MN6_Quote</v>
      </c>
      <c r="G30" s="170" t="str">
        <f t="shared" si="2"/>
        <v>EURFUT3MN6ConvAdj_Quote</v>
      </c>
      <c r="H30" s="170" t="str">
        <f t="shared" si="3"/>
        <v>EUR_YCSTDRH_FUT3MN6</v>
      </c>
      <c r="I30" s="169" t="e">
        <f>_xll.qlFuturesRateHelper(H30,$F30,$D30,$E30,$G30,Permanent,Trigger,ObjectOverwrite)</f>
        <v>#NUM!</v>
      </c>
      <c r="J30" s="168" t="str">
        <f ca="1">_xll.ohRangeRetrieveError(I30)</f>
        <v>qlFuturesRateHelper - Error converting parameter 'Price' : 'ObjectHandler error: attempt to retrieve object with unknown ID 'EURFUT3MN6_Quote'</v>
      </c>
      <c r="K30" s="142"/>
      <c r="L30" s="175"/>
    </row>
    <row r="31" spans="1:12" x14ac:dyDescent="0.2">
      <c r="A31" s="174"/>
      <c r="B31" s="173">
        <v>29</v>
      </c>
      <c r="C31" s="172" t="b">
        <v>0</v>
      </c>
      <c r="D31" s="172" t="str">
        <v>Q6</v>
      </c>
      <c r="E31" s="171" t="str">
        <f t="shared" si="0"/>
        <v>Euribor3M</v>
      </c>
      <c r="F31" s="170" t="str">
        <f t="shared" si="1"/>
        <v>EURFUT3MQ6_Quote</v>
      </c>
      <c r="G31" s="170" t="str">
        <f t="shared" si="2"/>
        <v>EURFUT3MQ6ConvAdj_Quote</v>
      </c>
      <c r="H31" s="170" t="str">
        <f t="shared" si="3"/>
        <v>EUR_YCSTDRH_FUT3MQ6</v>
      </c>
      <c r="I31" s="169" t="e">
        <f>_xll.qlFuturesRateHelper(H31,$F31,$D31,$E31,$G31,Permanent,Trigger,ObjectOverwrite)</f>
        <v>#NUM!</v>
      </c>
      <c r="J31" s="168" t="str">
        <f ca="1">_xll.ohRangeRetrieveError(I31)</f>
        <v>qlFuturesRateHelper - Error converting parameter 'Price' : 'ObjectHandler error: attempt to retrieve object with unknown ID 'EURFUT3MQ6_Quote'</v>
      </c>
      <c r="K31" s="142"/>
      <c r="L31" s="175"/>
    </row>
    <row r="32" spans="1:12" x14ac:dyDescent="0.2">
      <c r="A32" s="174"/>
      <c r="B32" s="173">
        <v>30</v>
      </c>
      <c r="C32" s="172" t="b">
        <v>0</v>
      </c>
      <c r="D32" s="172" t="str">
        <v>U6</v>
      </c>
      <c r="E32" s="171" t="str">
        <f t="shared" si="0"/>
        <v>Euribor3M</v>
      </c>
      <c r="F32" s="170" t="str">
        <f t="shared" si="1"/>
        <v>EURFUT3MU6_Quote</v>
      </c>
      <c r="G32" s="170" t="str">
        <f t="shared" si="2"/>
        <v>EURFUT3MU6ConvAdj_Quote</v>
      </c>
      <c r="H32" s="170" t="str">
        <f t="shared" si="3"/>
        <v>EUR_YCSTDRH_FUT3MU6</v>
      </c>
      <c r="I32" s="169" t="str">
        <f>_xll.qlFuturesRateHelper(H32,$F32,$D32,$E32,$G32,Permanent,Trigger,ObjectOverwrite)</f>
        <v>EUR_YCSTDRH_FUT3MU6#0002</v>
      </c>
      <c r="J32" s="168" t="str">
        <f>_xll.ohRangeRetrieveError(I32)</f>
        <v/>
      </c>
      <c r="K32" s="142"/>
      <c r="L32" s="175"/>
    </row>
    <row r="33" spans="1:12" x14ac:dyDescent="0.2">
      <c r="A33" s="174"/>
      <c r="B33" s="173">
        <v>31</v>
      </c>
      <c r="C33" s="172" t="b">
        <v>0</v>
      </c>
      <c r="D33" s="172" t="str">
        <v>V6</v>
      </c>
      <c r="E33" s="171" t="str">
        <f t="shared" si="0"/>
        <v>Euribor3M</v>
      </c>
      <c r="F33" s="170" t="str">
        <f t="shared" si="1"/>
        <v>EURFUT3MV6_Quote</v>
      </c>
      <c r="G33" s="170" t="str">
        <f t="shared" si="2"/>
        <v>EURFUT3MV6ConvAdj_Quote</v>
      </c>
      <c r="H33" s="170" t="str">
        <f t="shared" si="3"/>
        <v>EUR_YCSTDRH_FUT3MV6</v>
      </c>
      <c r="I33" s="169" t="e">
        <f>_xll.qlFuturesRateHelper(H33,$F33,$D33,$E33,$G33,Permanent,Trigger,ObjectOverwrite)</f>
        <v>#NUM!</v>
      </c>
      <c r="J33" s="168" t="str">
        <f ca="1">_xll.ohRangeRetrieveError(I33)</f>
        <v>qlFuturesRateHelper - Error converting parameter 'Price' : 'ObjectHandler error: attempt to retrieve object with unknown ID 'EURFUT3MV6_Quote'</v>
      </c>
      <c r="K33" s="142"/>
      <c r="L33" s="175"/>
    </row>
    <row r="34" spans="1:12" x14ac:dyDescent="0.2">
      <c r="A34" s="174"/>
      <c r="B34" s="173">
        <v>32</v>
      </c>
      <c r="C34" s="172" t="b">
        <v>0</v>
      </c>
      <c r="D34" s="172" t="str">
        <v>X6</v>
      </c>
      <c r="E34" s="171" t="str">
        <f t="shared" si="0"/>
        <v>Euribor3M</v>
      </c>
      <c r="F34" s="170" t="str">
        <f t="shared" si="1"/>
        <v>EURFUT3MX6_Quote</v>
      </c>
      <c r="G34" s="170" t="str">
        <f t="shared" si="2"/>
        <v>EURFUT3MX6ConvAdj_Quote</v>
      </c>
      <c r="H34" s="170" t="str">
        <f t="shared" si="3"/>
        <v>EUR_YCSTDRH_FUT3MX6</v>
      </c>
      <c r="I34" s="169" t="e">
        <f>_xll.qlFuturesRateHelper(H34,$F34,$D34,$E34,$G34,Permanent,Trigger,ObjectOverwrite)</f>
        <v>#NUM!</v>
      </c>
      <c r="J34" s="168" t="str">
        <f ca="1">_xll.ohRangeRetrieveError(I34)</f>
        <v>qlFuturesRateHelper - Error converting parameter 'Price' : 'ObjectHandler error: attempt to retrieve object with unknown ID 'EURFUT3MX6_Quote'</v>
      </c>
      <c r="K34" s="142"/>
      <c r="L34" s="175"/>
    </row>
    <row r="35" spans="1:12" x14ac:dyDescent="0.2">
      <c r="A35" s="174"/>
      <c r="B35" s="173">
        <v>33</v>
      </c>
      <c r="C35" s="172" t="b">
        <v>0</v>
      </c>
      <c r="D35" s="172" t="str">
        <v>Z6</v>
      </c>
      <c r="E35" s="171" t="str">
        <f t="shared" ref="E35:E66" si="4">PROPER(Currency)&amp;FamilyName&amp;$E$1</f>
        <v>Euribor3M</v>
      </c>
      <c r="F35" s="170" t="str">
        <f t="shared" ref="F35:F66" si="5">Currency&amp;"FUT"&amp;$E$1&amp;$D35&amp;QuoteSuffix</f>
        <v>EURFUT3MZ6_Quote</v>
      </c>
      <c r="G35" s="170" t="str">
        <f t="shared" ref="G35:G66" si="6">Currency&amp;"FUT"&amp;$E$1&amp;$D35&amp;"ConvAdj"&amp;QuoteSuffix</f>
        <v>EURFUT3MZ6ConvAdj_Quote</v>
      </c>
      <c r="H35" s="170" t="str">
        <f t="shared" ref="H35:H66" si="7">$H$1&amp;"_FUT"&amp;$E$1&amp;$D35</f>
        <v>EUR_YCSTDRH_FUT3MZ6</v>
      </c>
      <c r="I35" s="169" t="str">
        <f>_xll.qlFuturesRateHelper(H35,$F35,$D35,$E35,$G35,Permanent,Trigger,ObjectOverwrite)</f>
        <v>EUR_YCSTDRH_FUT3MZ6#0002</v>
      </c>
      <c r="J35" s="168" t="str">
        <f>_xll.ohRangeRetrieveError(I35)</f>
        <v/>
      </c>
      <c r="K35" s="142"/>
      <c r="L35" s="175"/>
    </row>
    <row r="36" spans="1:12" x14ac:dyDescent="0.2">
      <c r="A36" s="174"/>
      <c r="B36" s="173">
        <v>34</v>
      </c>
      <c r="C36" s="172" t="b">
        <v>0</v>
      </c>
      <c r="D36" s="172" t="str">
        <v>F7</v>
      </c>
      <c r="E36" s="171" t="str">
        <f t="shared" si="4"/>
        <v>Euribor3M</v>
      </c>
      <c r="F36" s="170" t="str">
        <f t="shared" si="5"/>
        <v>EURFUT3MF7_Quote</v>
      </c>
      <c r="G36" s="170" t="str">
        <f t="shared" si="6"/>
        <v>EURFUT3MF7ConvAdj_Quote</v>
      </c>
      <c r="H36" s="170" t="str">
        <f t="shared" si="7"/>
        <v>EUR_YCSTDRH_FUT3MF7</v>
      </c>
      <c r="I36" s="169" t="e">
        <f>_xll.qlFuturesRateHelper(H36,$F36,$D36,$E36,$G36,Permanent,Trigger,ObjectOverwrite)</f>
        <v>#NUM!</v>
      </c>
      <c r="J36" s="168" t="str">
        <f ca="1">_xll.ohRangeRetrieveError(I36)</f>
        <v>qlFuturesRateHelper - Error converting parameter 'Price' : 'ObjectHandler error: attempt to retrieve object with unknown ID 'EURFUT3MF7_Quote'</v>
      </c>
      <c r="K36" s="142"/>
      <c r="L36" s="175"/>
    </row>
    <row r="37" spans="1:12" x14ac:dyDescent="0.2">
      <c r="A37" s="174"/>
      <c r="B37" s="173">
        <v>35</v>
      </c>
      <c r="C37" s="172" t="b">
        <v>0</v>
      </c>
      <c r="D37" s="172" t="str">
        <v>G7</v>
      </c>
      <c r="E37" s="171" t="str">
        <f t="shared" si="4"/>
        <v>Euribor3M</v>
      </c>
      <c r="F37" s="170" t="str">
        <f t="shared" si="5"/>
        <v>EURFUT3MG7_Quote</v>
      </c>
      <c r="G37" s="170" t="str">
        <f t="shared" si="6"/>
        <v>EURFUT3MG7ConvAdj_Quote</v>
      </c>
      <c r="H37" s="170" t="str">
        <f t="shared" si="7"/>
        <v>EUR_YCSTDRH_FUT3MG7</v>
      </c>
      <c r="I37" s="169" t="e">
        <f>_xll.qlFuturesRateHelper(H37,$F37,$D37,$E37,$G37,Permanent,Trigger,ObjectOverwrite)</f>
        <v>#NUM!</v>
      </c>
      <c r="J37" s="168" t="str">
        <f ca="1">_xll.ohRangeRetrieveError(I37)</f>
        <v>qlFuturesRateHelper - Error converting parameter 'Price' : 'ObjectHandler error: attempt to retrieve object with unknown ID 'EURFUT3MG7_Quote'</v>
      </c>
      <c r="K37" s="142"/>
      <c r="L37" s="175"/>
    </row>
    <row r="38" spans="1:12" x14ac:dyDescent="0.2">
      <c r="A38" s="174"/>
      <c r="B38" s="173">
        <v>36</v>
      </c>
      <c r="C38" s="172" t="b">
        <v>0</v>
      </c>
      <c r="D38" s="172" t="str">
        <v>H7</v>
      </c>
      <c r="E38" s="171" t="str">
        <f t="shared" si="4"/>
        <v>Euribor3M</v>
      </c>
      <c r="F38" s="170" t="str">
        <f t="shared" si="5"/>
        <v>EURFUT3MH7_Quote</v>
      </c>
      <c r="G38" s="170" t="str">
        <f t="shared" si="6"/>
        <v>EURFUT3MH7ConvAdj_Quote</v>
      </c>
      <c r="H38" s="170" t="str">
        <f t="shared" si="7"/>
        <v>EUR_YCSTDRH_FUT3MH7</v>
      </c>
      <c r="I38" s="169" t="str">
        <f>_xll.qlFuturesRateHelper(H38,$F38,$D38,$E38,$G38,Permanent,Trigger,ObjectOverwrite)</f>
        <v>EUR_YCSTDRH_FUT3MH7#0002</v>
      </c>
      <c r="J38" s="168" t="str">
        <f>_xll.ohRangeRetrieveError(I38)</f>
        <v/>
      </c>
      <c r="K38" s="142"/>
      <c r="L38" s="175"/>
    </row>
    <row r="39" spans="1:12" x14ac:dyDescent="0.2">
      <c r="A39" s="174"/>
      <c r="B39" s="173">
        <v>37</v>
      </c>
      <c r="C39" s="172" t="b">
        <v>0</v>
      </c>
      <c r="D39" s="172" t="str">
        <v>J7</v>
      </c>
      <c r="E39" s="171" t="str">
        <f t="shared" si="4"/>
        <v>Euribor3M</v>
      </c>
      <c r="F39" s="170" t="str">
        <f t="shared" si="5"/>
        <v>EURFUT3MJ7_Quote</v>
      </c>
      <c r="G39" s="170" t="str">
        <f t="shared" si="6"/>
        <v>EURFUT3MJ7ConvAdj_Quote</v>
      </c>
      <c r="H39" s="170" t="str">
        <f t="shared" si="7"/>
        <v>EUR_YCSTDRH_FUT3MJ7</v>
      </c>
      <c r="I39" s="169" t="e">
        <f>_xll.qlFuturesRateHelper(H39,$F39,$D39,$E39,$G39,Permanent,Trigger,ObjectOverwrite)</f>
        <v>#NUM!</v>
      </c>
      <c r="J39" s="168" t="str">
        <f ca="1">_xll.ohRangeRetrieveError(I39)</f>
        <v>qlFuturesRateHelper - Error converting parameter 'Price' : 'ObjectHandler error: attempt to retrieve object with unknown ID 'EURFUT3MJ7_Quote'</v>
      </c>
      <c r="K39" s="142"/>
      <c r="L39" s="175"/>
    </row>
    <row r="40" spans="1:12" x14ac:dyDescent="0.2">
      <c r="A40" s="174"/>
      <c r="B40" s="173">
        <v>38</v>
      </c>
      <c r="C40" s="172" t="b">
        <v>0</v>
      </c>
      <c r="D40" s="172" t="str">
        <v>K7</v>
      </c>
      <c r="E40" s="171" t="str">
        <f t="shared" si="4"/>
        <v>Euribor3M</v>
      </c>
      <c r="F40" s="170" t="str">
        <f t="shared" si="5"/>
        <v>EURFUT3MK7_Quote</v>
      </c>
      <c r="G40" s="170" t="str">
        <f t="shared" si="6"/>
        <v>EURFUT3MK7ConvAdj_Quote</v>
      </c>
      <c r="H40" s="170" t="str">
        <f t="shared" si="7"/>
        <v>EUR_YCSTDRH_FUT3MK7</v>
      </c>
      <c r="I40" s="169" t="e">
        <f>_xll.qlFuturesRateHelper(H40,$F40,$D40,$E40,$G40,Permanent,Trigger,ObjectOverwrite)</f>
        <v>#NUM!</v>
      </c>
      <c r="J40" s="168" t="str">
        <f ca="1">_xll.ohRangeRetrieveError(I40)</f>
        <v>qlFuturesRateHelper - Error converting parameter 'Price' : 'ObjectHandler error: attempt to retrieve object with unknown ID 'EURFUT3MK7_Quote'</v>
      </c>
      <c r="K40" s="142"/>
    </row>
    <row r="41" spans="1:12" x14ac:dyDescent="0.2">
      <c r="A41" s="174"/>
      <c r="B41" s="173">
        <v>39</v>
      </c>
      <c r="C41" s="172" t="b">
        <v>0</v>
      </c>
      <c r="D41" s="172" t="str">
        <v>M7</v>
      </c>
      <c r="E41" s="171" t="str">
        <f t="shared" si="4"/>
        <v>Euribor3M</v>
      </c>
      <c r="F41" s="170" t="str">
        <f t="shared" si="5"/>
        <v>EURFUT3MM7_Quote</v>
      </c>
      <c r="G41" s="170" t="str">
        <f t="shared" si="6"/>
        <v>EURFUT3MM7ConvAdj_Quote</v>
      </c>
      <c r="H41" s="170" t="str">
        <f t="shared" si="7"/>
        <v>EUR_YCSTDRH_FUT3MM7</v>
      </c>
      <c r="I41" s="169" t="str">
        <f>_xll.qlFuturesRateHelper(H41,$F41,$D41,$E41,$G41,Permanent,Trigger,ObjectOverwrite)</f>
        <v>EUR_YCSTDRH_FUT3MM7#0002</v>
      </c>
      <c r="J41" s="168" t="str">
        <f>_xll.ohRangeRetrieveError(I41)</f>
        <v/>
      </c>
      <c r="K41" s="142"/>
    </row>
    <row r="42" spans="1:12" x14ac:dyDescent="0.2">
      <c r="A42" s="174"/>
      <c r="B42" s="173">
        <v>40</v>
      </c>
      <c r="C42" s="172" t="b">
        <v>0</v>
      </c>
      <c r="D42" s="172" t="str">
        <v>N7</v>
      </c>
      <c r="E42" s="171" t="str">
        <f t="shared" si="4"/>
        <v>Euribor3M</v>
      </c>
      <c r="F42" s="170" t="str">
        <f t="shared" si="5"/>
        <v>EURFUT3MN7_Quote</v>
      </c>
      <c r="G42" s="170" t="str">
        <f t="shared" si="6"/>
        <v>EURFUT3MN7ConvAdj_Quote</v>
      </c>
      <c r="H42" s="170" t="str">
        <f t="shared" si="7"/>
        <v>EUR_YCSTDRH_FUT3MN7</v>
      </c>
      <c r="I42" s="169" t="e">
        <f>_xll.qlFuturesRateHelper(H42,$F42,$D42,$E42,$G42,Permanent,Trigger,ObjectOverwrite)</f>
        <v>#NUM!</v>
      </c>
      <c r="J42" s="168" t="str">
        <f ca="1">_xll.ohRangeRetrieveError(I42)</f>
        <v>qlFuturesRateHelper - Error converting parameter 'Price' : 'ObjectHandler error: attempt to retrieve object with unknown ID 'EURFUT3MN7_Quote'</v>
      </c>
      <c r="K42" s="142"/>
    </row>
    <row r="43" spans="1:12" x14ac:dyDescent="0.2">
      <c r="A43" s="174"/>
      <c r="B43" s="173">
        <v>41</v>
      </c>
      <c r="C43" s="172" t="b">
        <v>0</v>
      </c>
      <c r="D43" s="172" t="str">
        <v>Q7</v>
      </c>
      <c r="E43" s="171" t="str">
        <f t="shared" si="4"/>
        <v>Euribor3M</v>
      </c>
      <c r="F43" s="170" t="str">
        <f t="shared" si="5"/>
        <v>EURFUT3MQ7_Quote</v>
      </c>
      <c r="G43" s="170" t="str">
        <f t="shared" si="6"/>
        <v>EURFUT3MQ7ConvAdj_Quote</v>
      </c>
      <c r="H43" s="170" t="str">
        <f t="shared" si="7"/>
        <v>EUR_YCSTDRH_FUT3MQ7</v>
      </c>
      <c r="I43" s="169" t="e">
        <f>_xll.qlFuturesRateHelper(H43,$F43,$D43,$E43,$G43,Permanent,Trigger,ObjectOverwrite)</f>
        <v>#NUM!</v>
      </c>
      <c r="J43" s="168" t="str">
        <f ca="1">_xll.ohRangeRetrieveError(I43)</f>
        <v>qlFuturesRateHelper - Error converting parameter 'Price' : 'ObjectHandler error: attempt to retrieve object with unknown ID 'EURFUT3MQ7_Quote'</v>
      </c>
      <c r="K43" s="142"/>
    </row>
    <row r="44" spans="1:12" x14ac:dyDescent="0.2">
      <c r="A44" s="174"/>
      <c r="B44" s="173">
        <v>42</v>
      </c>
      <c r="C44" s="172" t="b">
        <v>0</v>
      </c>
      <c r="D44" s="172" t="str">
        <v>U7</v>
      </c>
      <c r="E44" s="171" t="str">
        <f t="shared" si="4"/>
        <v>Euribor3M</v>
      </c>
      <c r="F44" s="170" t="str">
        <f t="shared" si="5"/>
        <v>EURFUT3MU7_Quote</v>
      </c>
      <c r="G44" s="170" t="str">
        <f t="shared" si="6"/>
        <v>EURFUT3MU7ConvAdj_Quote</v>
      </c>
      <c r="H44" s="170" t="str">
        <f t="shared" si="7"/>
        <v>EUR_YCSTDRH_FUT3MU7</v>
      </c>
      <c r="I44" s="169" t="str">
        <f>_xll.qlFuturesRateHelper(H44,$F44,$D44,$E44,$G44,Permanent,Trigger,ObjectOverwrite)</f>
        <v>EUR_YCSTDRH_FUT3MU7#0002</v>
      </c>
      <c r="J44" s="168" t="str">
        <f>_xll.ohRangeRetrieveError(I44)</f>
        <v/>
      </c>
      <c r="K44" s="142"/>
    </row>
    <row r="45" spans="1:12" x14ac:dyDescent="0.2">
      <c r="A45" s="174"/>
      <c r="B45" s="173">
        <v>43</v>
      </c>
      <c r="C45" s="172" t="b">
        <v>0</v>
      </c>
      <c r="D45" s="172" t="str">
        <v>V7</v>
      </c>
      <c r="E45" s="171" t="str">
        <f t="shared" si="4"/>
        <v>Euribor3M</v>
      </c>
      <c r="F45" s="170" t="str">
        <f t="shared" si="5"/>
        <v>EURFUT3MV7_Quote</v>
      </c>
      <c r="G45" s="170" t="str">
        <f t="shared" si="6"/>
        <v>EURFUT3MV7ConvAdj_Quote</v>
      </c>
      <c r="H45" s="170" t="str">
        <f t="shared" si="7"/>
        <v>EUR_YCSTDRH_FUT3MV7</v>
      </c>
      <c r="I45" s="169" t="e">
        <f>_xll.qlFuturesRateHelper(H45,$F45,$D45,$E45,$G45,Permanent,Trigger,ObjectOverwrite)</f>
        <v>#NUM!</v>
      </c>
      <c r="J45" s="168" t="str">
        <f ca="1">_xll.ohRangeRetrieveError(I45)</f>
        <v>qlFuturesRateHelper - Error converting parameter 'Price' : 'ObjectHandler error: attempt to retrieve object with unknown ID 'EURFUT3MV7_Quote'</v>
      </c>
      <c r="K45" s="142"/>
    </row>
    <row r="46" spans="1:12" x14ac:dyDescent="0.2">
      <c r="A46" s="174"/>
      <c r="B46" s="173">
        <v>44</v>
      </c>
      <c r="C46" s="172" t="b">
        <v>0</v>
      </c>
      <c r="D46" s="172" t="str">
        <v>X7</v>
      </c>
      <c r="E46" s="171" t="str">
        <f t="shared" si="4"/>
        <v>Euribor3M</v>
      </c>
      <c r="F46" s="170" t="str">
        <f t="shared" si="5"/>
        <v>EURFUT3MX7_Quote</v>
      </c>
      <c r="G46" s="170" t="str">
        <f t="shared" si="6"/>
        <v>EURFUT3MX7ConvAdj_Quote</v>
      </c>
      <c r="H46" s="170" t="str">
        <f t="shared" si="7"/>
        <v>EUR_YCSTDRH_FUT3MX7</v>
      </c>
      <c r="I46" s="169" t="e">
        <f>_xll.qlFuturesRateHelper(H46,$F46,$D46,$E46,$G46,Permanent,Trigger,ObjectOverwrite)</f>
        <v>#NUM!</v>
      </c>
      <c r="J46" s="168" t="str">
        <f ca="1">_xll.ohRangeRetrieveError(I46)</f>
        <v>qlFuturesRateHelper - Error converting parameter 'Price' : 'ObjectHandler error: attempt to retrieve object with unknown ID 'EURFUT3MX7_Quote'</v>
      </c>
      <c r="K46" s="142"/>
    </row>
    <row r="47" spans="1:12" x14ac:dyDescent="0.2">
      <c r="A47" s="174"/>
      <c r="B47" s="173">
        <v>45</v>
      </c>
      <c r="C47" s="172" t="b">
        <v>0</v>
      </c>
      <c r="D47" s="172" t="str">
        <v>Z7</v>
      </c>
      <c r="E47" s="171" t="str">
        <f t="shared" si="4"/>
        <v>Euribor3M</v>
      </c>
      <c r="F47" s="170" t="str">
        <f t="shared" si="5"/>
        <v>EURFUT3MZ7_Quote</v>
      </c>
      <c r="G47" s="170" t="str">
        <f t="shared" si="6"/>
        <v>EURFUT3MZ7ConvAdj_Quote</v>
      </c>
      <c r="H47" s="170" t="str">
        <f t="shared" si="7"/>
        <v>EUR_YCSTDRH_FUT3MZ7</v>
      </c>
      <c r="I47" s="169" t="str">
        <f>_xll.qlFuturesRateHelper(H47,$F47,$D47,$E47,$G47,Permanent,Trigger,ObjectOverwrite)</f>
        <v>EUR_YCSTDRH_FUT3MZ7#0002</v>
      </c>
      <c r="J47" s="168" t="str">
        <f>_xll.ohRangeRetrieveError(I47)</f>
        <v/>
      </c>
      <c r="K47" s="142"/>
    </row>
    <row r="48" spans="1:12" x14ac:dyDescent="0.2">
      <c r="A48" s="174"/>
      <c r="B48" s="173">
        <v>46</v>
      </c>
      <c r="C48" s="172" t="b">
        <v>0</v>
      </c>
      <c r="D48" s="172" t="str">
        <v>F8</v>
      </c>
      <c r="E48" s="171" t="str">
        <f t="shared" si="4"/>
        <v>Euribor3M</v>
      </c>
      <c r="F48" s="170" t="str">
        <f t="shared" si="5"/>
        <v>EURFUT3MF8_Quote</v>
      </c>
      <c r="G48" s="170" t="str">
        <f t="shared" si="6"/>
        <v>EURFUT3MF8ConvAdj_Quote</v>
      </c>
      <c r="H48" s="170" t="str">
        <f t="shared" si="7"/>
        <v>EUR_YCSTDRH_FUT3MF8</v>
      </c>
      <c r="I48" s="169" t="e">
        <f>_xll.qlFuturesRateHelper(H48,$F48,$D48,$E48,$G48,Permanent,Trigger,ObjectOverwrite)</f>
        <v>#NUM!</v>
      </c>
      <c r="J48" s="168" t="str">
        <f ca="1">_xll.ohRangeRetrieveError(I48)</f>
        <v>qlFuturesRateHelper - Error converting parameter 'Price' : 'ObjectHandler error: attempt to retrieve object with unknown ID 'EURFUT3MF8_Quote'</v>
      </c>
      <c r="K48" s="142"/>
    </row>
    <row r="49" spans="1:11" x14ac:dyDescent="0.2">
      <c r="A49" s="174"/>
      <c r="B49" s="173">
        <v>47</v>
      </c>
      <c r="C49" s="172" t="b">
        <v>0</v>
      </c>
      <c r="D49" s="172" t="str">
        <v>G8</v>
      </c>
      <c r="E49" s="171" t="str">
        <f t="shared" si="4"/>
        <v>Euribor3M</v>
      </c>
      <c r="F49" s="170" t="str">
        <f t="shared" si="5"/>
        <v>EURFUT3MG8_Quote</v>
      </c>
      <c r="G49" s="170" t="str">
        <f t="shared" si="6"/>
        <v>EURFUT3MG8ConvAdj_Quote</v>
      </c>
      <c r="H49" s="170" t="str">
        <f t="shared" si="7"/>
        <v>EUR_YCSTDRH_FUT3MG8</v>
      </c>
      <c r="I49" s="169" t="e">
        <f>_xll.qlFuturesRateHelper(H49,$F49,$D49,$E49,$G49,Permanent,Trigger,ObjectOverwrite)</f>
        <v>#NUM!</v>
      </c>
      <c r="J49" s="168" t="str">
        <f ca="1">_xll.ohRangeRetrieveError(I49)</f>
        <v>qlFuturesRateHelper - Error converting parameter 'Price' : 'ObjectHandler error: attempt to retrieve object with unknown ID 'EURFUT3MG8_Quote'</v>
      </c>
      <c r="K49" s="142"/>
    </row>
    <row r="50" spans="1:11" x14ac:dyDescent="0.2">
      <c r="A50" s="174"/>
      <c r="B50" s="173">
        <v>48</v>
      </c>
      <c r="C50" s="172" t="b">
        <v>0</v>
      </c>
      <c r="D50" s="172" t="str">
        <v>H8</v>
      </c>
      <c r="E50" s="171" t="str">
        <f t="shared" si="4"/>
        <v>Euribor3M</v>
      </c>
      <c r="F50" s="170" t="str">
        <f t="shared" si="5"/>
        <v>EURFUT3MH8_Quote</v>
      </c>
      <c r="G50" s="170" t="str">
        <f t="shared" si="6"/>
        <v>EURFUT3MH8ConvAdj_Quote</v>
      </c>
      <c r="H50" s="170" t="str">
        <f t="shared" si="7"/>
        <v>EUR_YCSTDRH_FUT3MH8</v>
      </c>
      <c r="I50" s="169" t="str">
        <f>_xll.qlFuturesRateHelper(H50,$F50,$D50,$E50,$G50,Permanent,Trigger,ObjectOverwrite)</f>
        <v>EUR_YCSTDRH_FUT3MH8#0002</v>
      </c>
      <c r="J50" s="168" t="str">
        <f>_xll.ohRangeRetrieveError(I50)</f>
        <v/>
      </c>
      <c r="K50" s="142"/>
    </row>
    <row r="51" spans="1:11" x14ac:dyDescent="0.2">
      <c r="A51" s="174"/>
      <c r="B51" s="173">
        <v>49</v>
      </c>
      <c r="C51" s="172" t="b">
        <v>0</v>
      </c>
      <c r="D51" s="172" t="str">
        <v>J8</v>
      </c>
      <c r="E51" s="171" t="str">
        <f t="shared" si="4"/>
        <v>Euribor3M</v>
      </c>
      <c r="F51" s="170" t="str">
        <f t="shared" si="5"/>
        <v>EURFUT3MJ8_Quote</v>
      </c>
      <c r="G51" s="170" t="str">
        <f t="shared" si="6"/>
        <v>EURFUT3MJ8ConvAdj_Quote</v>
      </c>
      <c r="H51" s="170" t="str">
        <f t="shared" si="7"/>
        <v>EUR_YCSTDRH_FUT3MJ8</v>
      </c>
      <c r="I51" s="169" t="e">
        <f>_xll.qlFuturesRateHelper(H51,$F51,$D51,$E51,$G51,Permanent,Trigger,ObjectOverwrite)</f>
        <v>#NUM!</v>
      </c>
      <c r="J51" s="168" t="str">
        <f ca="1">_xll.ohRangeRetrieveError(I51)</f>
        <v>qlFuturesRateHelper - Error converting parameter 'Price' : 'ObjectHandler error: attempt to retrieve object with unknown ID 'EURFUT3MJ8_Quote'</v>
      </c>
      <c r="K51" s="142"/>
    </row>
    <row r="52" spans="1:11" x14ac:dyDescent="0.2">
      <c r="A52" s="174"/>
      <c r="B52" s="173">
        <v>50</v>
      </c>
      <c r="C52" s="172" t="b">
        <v>0</v>
      </c>
      <c r="D52" s="172" t="str">
        <v>K8</v>
      </c>
      <c r="E52" s="171" t="str">
        <f t="shared" si="4"/>
        <v>Euribor3M</v>
      </c>
      <c r="F52" s="170" t="str">
        <f t="shared" si="5"/>
        <v>EURFUT3MK8_Quote</v>
      </c>
      <c r="G52" s="170" t="str">
        <f t="shared" si="6"/>
        <v>EURFUT3MK8ConvAdj_Quote</v>
      </c>
      <c r="H52" s="170" t="str">
        <f t="shared" si="7"/>
        <v>EUR_YCSTDRH_FUT3MK8</v>
      </c>
      <c r="I52" s="169" t="e">
        <f>_xll.qlFuturesRateHelper(H52,$F52,$D52,$E52,$G52,Permanent,Trigger,ObjectOverwrite)</f>
        <v>#NUM!</v>
      </c>
      <c r="J52" s="168" t="str">
        <f ca="1">_xll.ohRangeRetrieveError(I52)</f>
        <v>qlFuturesRateHelper - Error converting parameter 'Price' : 'ObjectHandler error: attempt to retrieve object with unknown ID 'EURFUT3MK8_Quote'</v>
      </c>
      <c r="K52" s="142"/>
    </row>
    <row r="53" spans="1:11" x14ac:dyDescent="0.2">
      <c r="A53" s="174"/>
      <c r="B53" s="173">
        <v>51</v>
      </c>
      <c r="C53" s="172" t="b">
        <v>0</v>
      </c>
      <c r="D53" s="172" t="str">
        <v>M8</v>
      </c>
      <c r="E53" s="171" t="str">
        <f t="shared" si="4"/>
        <v>Euribor3M</v>
      </c>
      <c r="F53" s="170" t="str">
        <f t="shared" si="5"/>
        <v>EURFUT3MM8_Quote</v>
      </c>
      <c r="G53" s="170" t="str">
        <f t="shared" si="6"/>
        <v>EURFUT3MM8ConvAdj_Quote</v>
      </c>
      <c r="H53" s="170" t="str">
        <f t="shared" si="7"/>
        <v>EUR_YCSTDRH_FUT3MM8</v>
      </c>
      <c r="I53" s="169" t="str">
        <f>_xll.qlFuturesRateHelper(H53,$F53,$D53,$E53,$G53,Permanent,Trigger,ObjectOverwrite)</f>
        <v>EUR_YCSTDRH_FUT3MM8#0002</v>
      </c>
      <c r="J53" s="168" t="str">
        <f>_xll.ohRangeRetrieveError(I53)</f>
        <v/>
      </c>
      <c r="K53" s="142"/>
    </row>
    <row r="54" spans="1:11" x14ac:dyDescent="0.2">
      <c r="A54" s="174"/>
      <c r="B54" s="173">
        <v>52</v>
      </c>
      <c r="C54" s="172" t="b">
        <v>0</v>
      </c>
      <c r="D54" s="172" t="str">
        <v>N8</v>
      </c>
      <c r="E54" s="171" t="str">
        <f t="shared" si="4"/>
        <v>Euribor3M</v>
      </c>
      <c r="F54" s="170" t="str">
        <f t="shared" si="5"/>
        <v>EURFUT3MN8_Quote</v>
      </c>
      <c r="G54" s="170" t="str">
        <f t="shared" si="6"/>
        <v>EURFUT3MN8ConvAdj_Quote</v>
      </c>
      <c r="H54" s="170" t="str">
        <f t="shared" si="7"/>
        <v>EUR_YCSTDRH_FUT3MN8</v>
      </c>
      <c r="I54" s="169" t="e">
        <f>_xll.qlFuturesRateHelper(H54,$F54,$D54,$E54,$G54,Permanent,Trigger,ObjectOverwrite)</f>
        <v>#NUM!</v>
      </c>
      <c r="J54" s="168" t="str">
        <f ca="1">_xll.ohRangeRetrieveError(I54)</f>
        <v>qlFuturesRateHelper - Error converting parameter 'Price' : 'ObjectHandler error: attempt to retrieve object with unknown ID 'EURFUT3MN8_Quote'</v>
      </c>
      <c r="K54" s="142"/>
    </row>
    <row r="55" spans="1:11" x14ac:dyDescent="0.2">
      <c r="A55" s="174"/>
      <c r="B55" s="173">
        <v>53</v>
      </c>
      <c r="C55" s="172" t="b">
        <v>0</v>
      </c>
      <c r="D55" s="172" t="str">
        <v>Q8</v>
      </c>
      <c r="E55" s="171" t="str">
        <f t="shared" si="4"/>
        <v>Euribor3M</v>
      </c>
      <c r="F55" s="170" t="str">
        <f t="shared" si="5"/>
        <v>EURFUT3MQ8_Quote</v>
      </c>
      <c r="G55" s="170" t="str">
        <f t="shared" si="6"/>
        <v>EURFUT3MQ8ConvAdj_Quote</v>
      </c>
      <c r="H55" s="170" t="str">
        <f t="shared" si="7"/>
        <v>EUR_YCSTDRH_FUT3MQ8</v>
      </c>
      <c r="I55" s="169" t="e">
        <f>_xll.qlFuturesRateHelper(H55,$F55,$D55,$E55,$G55,Permanent,Trigger,ObjectOverwrite)</f>
        <v>#NUM!</v>
      </c>
      <c r="J55" s="168" t="str">
        <f ca="1">_xll.ohRangeRetrieveError(I55)</f>
        <v>qlFuturesRateHelper - Error converting parameter 'Price' : 'ObjectHandler error: attempt to retrieve object with unknown ID 'EURFUT3MQ8_Quote'</v>
      </c>
      <c r="K55" s="142"/>
    </row>
    <row r="56" spans="1:11" x14ac:dyDescent="0.2">
      <c r="A56" s="174"/>
      <c r="B56" s="173">
        <v>54</v>
      </c>
      <c r="C56" s="172" t="b">
        <v>0</v>
      </c>
      <c r="D56" s="172" t="str">
        <v>U8</v>
      </c>
      <c r="E56" s="171" t="str">
        <f t="shared" si="4"/>
        <v>Euribor3M</v>
      </c>
      <c r="F56" s="170" t="str">
        <f t="shared" si="5"/>
        <v>EURFUT3MU8_Quote</v>
      </c>
      <c r="G56" s="170" t="str">
        <f t="shared" si="6"/>
        <v>EURFUT3MU8ConvAdj_Quote</v>
      </c>
      <c r="H56" s="170" t="str">
        <f t="shared" si="7"/>
        <v>EUR_YCSTDRH_FUT3MU8</v>
      </c>
      <c r="I56" s="169" t="str">
        <f>_xll.qlFuturesRateHelper(H56,$F56,$D56,$E56,$G56,Permanent,Trigger,ObjectOverwrite)</f>
        <v>EUR_YCSTDRH_FUT3MU8#0002</v>
      </c>
      <c r="J56" s="168" t="str">
        <f>_xll.ohRangeRetrieveError(I56)</f>
        <v/>
      </c>
      <c r="K56" s="142"/>
    </row>
    <row r="57" spans="1:11" x14ac:dyDescent="0.2">
      <c r="A57" s="174"/>
      <c r="B57" s="173">
        <v>55</v>
      </c>
      <c r="C57" s="172" t="b">
        <v>0</v>
      </c>
      <c r="D57" s="172" t="str">
        <v>V8</v>
      </c>
      <c r="E57" s="171" t="str">
        <f t="shared" si="4"/>
        <v>Euribor3M</v>
      </c>
      <c r="F57" s="170" t="str">
        <f t="shared" si="5"/>
        <v>EURFUT3MV8_Quote</v>
      </c>
      <c r="G57" s="170" t="str">
        <f t="shared" si="6"/>
        <v>EURFUT3MV8ConvAdj_Quote</v>
      </c>
      <c r="H57" s="170" t="str">
        <f t="shared" si="7"/>
        <v>EUR_YCSTDRH_FUT3MV8</v>
      </c>
      <c r="I57" s="169" t="e">
        <f>_xll.qlFuturesRateHelper(H57,$F57,$D57,$E57,$G57,Permanent,Trigger,ObjectOverwrite)</f>
        <v>#NUM!</v>
      </c>
      <c r="J57" s="168" t="str">
        <f ca="1">_xll.ohRangeRetrieveError(I57)</f>
        <v>qlFuturesRateHelper - Error converting parameter 'Price' : 'ObjectHandler error: attempt to retrieve object with unknown ID 'EURFUT3MV8_Quote'</v>
      </c>
      <c r="K57" s="142"/>
    </row>
    <row r="58" spans="1:11" x14ac:dyDescent="0.2">
      <c r="A58" s="174"/>
      <c r="B58" s="173">
        <v>56</v>
      </c>
      <c r="C58" s="172" t="b">
        <v>0</v>
      </c>
      <c r="D58" s="172" t="str">
        <v>X8</v>
      </c>
      <c r="E58" s="171" t="str">
        <f t="shared" si="4"/>
        <v>Euribor3M</v>
      </c>
      <c r="F58" s="170" t="str">
        <f t="shared" si="5"/>
        <v>EURFUT3MX8_Quote</v>
      </c>
      <c r="G58" s="170" t="str">
        <f t="shared" si="6"/>
        <v>EURFUT3MX8ConvAdj_Quote</v>
      </c>
      <c r="H58" s="170" t="str">
        <f t="shared" si="7"/>
        <v>EUR_YCSTDRH_FUT3MX8</v>
      </c>
      <c r="I58" s="169" t="e">
        <f>_xll.qlFuturesRateHelper(H58,$F58,$D58,$E58,$G58,Permanent,Trigger,ObjectOverwrite)</f>
        <v>#NUM!</v>
      </c>
      <c r="J58" s="168" t="str">
        <f ca="1">_xll.ohRangeRetrieveError(I58)</f>
        <v>qlFuturesRateHelper - Error converting parameter 'Price' : 'ObjectHandler error: attempt to retrieve object with unknown ID 'EURFUT3MX8_Quote'</v>
      </c>
      <c r="K58" s="142"/>
    </row>
    <row r="59" spans="1:11" x14ac:dyDescent="0.2">
      <c r="A59" s="174"/>
      <c r="B59" s="173">
        <v>57</v>
      </c>
      <c r="C59" s="172" t="b">
        <v>0</v>
      </c>
      <c r="D59" s="172" t="str">
        <v>Z8</v>
      </c>
      <c r="E59" s="171" t="str">
        <f t="shared" si="4"/>
        <v>Euribor3M</v>
      </c>
      <c r="F59" s="170" t="str">
        <f t="shared" si="5"/>
        <v>EURFUT3MZ8_Quote</v>
      </c>
      <c r="G59" s="170" t="str">
        <f t="shared" si="6"/>
        <v>EURFUT3MZ8ConvAdj_Quote</v>
      </c>
      <c r="H59" s="170" t="str">
        <f t="shared" si="7"/>
        <v>EUR_YCSTDRH_FUT3MZ8</v>
      </c>
      <c r="I59" s="169" t="str">
        <f>_xll.qlFuturesRateHelper(H59,$F59,$D59,$E59,$G59,Permanent,Trigger,ObjectOverwrite)</f>
        <v>EUR_YCSTDRH_FUT3MZ8#0002</v>
      </c>
      <c r="J59" s="168" t="str">
        <f>_xll.ohRangeRetrieveError(I59)</f>
        <v/>
      </c>
      <c r="K59" s="142"/>
    </row>
    <row r="60" spans="1:11" x14ac:dyDescent="0.2">
      <c r="A60" s="174"/>
      <c r="B60" s="173">
        <v>58</v>
      </c>
      <c r="C60" s="172" t="b">
        <v>0</v>
      </c>
      <c r="D60" s="172" t="str">
        <v>F9</v>
      </c>
      <c r="E60" s="171" t="str">
        <f t="shared" si="4"/>
        <v>Euribor3M</v>
      </c>
      <c r="F60" s="170" t="str">
        <f t="shared" si="5"/>
        <v>EURFUT3MF9_Quote</v>
      </c>
      <c r="G60" s="170" t="str">
        <f t="shared" si="6"/>
        <v>EURFUT3MF9ConvAdj_Quote</v>
      </c>
      <c r="H60" s="170" t="str">
        <f t="shared" si="7"/>
        <v>EUR_YCSTDRH_FUT3MF9</v>
      </c>
      <c r="I60" s="169" t="e">
        <f>_xll.qlFuturesRateHelper(H60,$F60,$D60,$E60,$G60,Permanent,Trigger,ObjectOverwrite)</f>
        <v>#NUM!</v>
      </c>
      <c r="J60" s="168" t="str">
        <f ca="1">_xll.ohRangeRetrieveError(I60)</f>
        <v>qlFuturesRateHelper - Error converting parameter 'Price' : 'ObjectHandler error: attempt to retrieve object with unknown ID 'EURFUT3MF9_Quote'</v>
      </c>
      <c r="K60" s="142"/>
    </row>
    <row r="61" spans="1:11" x14ac:dyDescent="0.2">
      <c r="A61" s="174"/>
      <c r="B61" s="173">
        <v>59</v>
      </c>
      <c r="C61" s="172" t="b">
        <v>0</v>
      </c>
      <c r="D61" s="172" t="str">
        <v>G9</v>
      </c>
      <c r="E61" s="171" t="str">
        <f t="shared" si="4"/>
        <v>Euribor3M</v>
      </c>
      <c r="F61" s="170" t="str">
        <f t="shared" si="5"/>
        <v>EURFUT3MG9_Quote</v>
      </c>
      <c r="G61" s="170" t="str">
        <f t="shared" si="6"/>
        <v>EURFUT3MG9ConvAdj_Quote</v>
      </c>
      <c r="H61" s="170" t="str">
        <f t="shared" si="7"/>
        <v>EUR_YCSTDRH_FUT3MG9</v>
      </c>
      <c r="I61" s="169" t="e">
        <f>_xll.qlFuturesRateHelper(H61,$F61,$D61,$E61,$G61,Permanent,Trigger,ObjectOverwrite)</f>
        <v>#NUM!</v>
      </c>
      <c r="J61" s="168" t="str">
        <f ca="1">_xll.ohRangeRetrieveError(I61)</f>
        <v>qlFuturesRateHelper - Error converting parameter 'Price' : 'ObjectHandler error: attempt to retrieve object with unknown ID 'EURFUT3MG9_Quote'</v>
      </c>
      <c r="K61" s="142"/>
    </row>
    <row r="62" spans="1:11" x14ac:dyDescent="0.2">
      <c r="A62" s="174"/>
      <c r="B62" s="173">
        <v>60</v>
      </c>
      <c r="C62" s="172" t="b">
        <v>0</v>
      </c>
      <c r="D62" s="172" t="str">
        <v>H9</v>
      </c>
      <c r="E62" s="171" t="str">
        <f t="shared" si="4"/>
        <v>Euribor3M</v>
      </c>
      <c r="F62" s="170" t="str">
        <f t="shared" si="5"/>
        <v>EURFUT3MH9_Quote</v>
      </c>
      <c r="G62" s="170" t="str">
        <f t="shared" si="6"/>
        <v>EURFUT3MH9ConvAdj_Quote</v>
      </c>
      <c r="H62" s="170" t="str">
        <f t="shared" si="7"/>
        <v>EUR_YCSTDRH_FUT3MH9</v>
      </c>
      <c r="I62" s="169" t="str">
        <f>_xll.qlFuturesRateHelper(H62,$F62,$D62,$E62,$G62,Permanent,Trigger,ObjectOverwrite)</f>
        <v>EUR_YCSTDRH_FUT3MH9#0002</v>
      </c>
      <c r="J62" s="168" t="str">
        <f>_xll.ohRangeRetrieveError(I62)</f>
        <v/>
      </c>
      <c r="K62" s="142"/>
    </row>
    <row r="63" spans="1:11" x14ac:dyDescent="0.2">
      <c r="A63" s="174"/>
      <c r="B63" s="173">
        <v>61</v>
      </c>
      <c r="C63" s="172" t="b">
        <v>0</v>
      </c>
      <c r="D63" s="172" t="str">
        <v>J9</v>
      </c>
      <c r="E63" s="171" t="str">
        <f t="shared" si="4"/>
        <v>Euribor3M</v>
      </c>
      <c r="F63" s="170" t="str">
        <f t="shared" si="5"/>
        <v>EURFUT3MJ9_Quote</v>
      </c>
      <c r="G63" s="170" t="str">
        <f t="shared" si="6"/>
        <v>EURFUT3MJ9ConvAdj_Quote</v>
      </c>
      <c r="H63" s="170" t="str">
        <f t="shared" si="7"/>
        <v>EUR_YCSTDRH_FUT3MJ9</v>
      </c>
      <c r="I63" s="169" t="e">
        <f>_xll.qlFuturesRateHelper(H63,$F63,$D63,$E63,$G63,Permanent,Trigger,ObjectOverwrite)</f>
        <v>#NUM!</v>
      </c>
      <c r="J63" s="168" t="str">
        <f ca="1">_xll.ohRangeRetrieveError(I63)</f>
        <v>qlFuturesRateHelper - Error converting parameter 'Price' : 'ObjectHandler error: attempt to retrieve object with unknown ID 'EURFUT3MJ9_Quote'</v>
      </c>
      <c r="K63" s="142"/>
    </row>
    <row r="64" spans="1:11" x14ac:dyDescent="0.2">
      <c r="A64" s="174"/>
      <c r="B64" s="173">
        <v>62</v>
      </c>
      <c r="C64" s="172" t="b">
        <v>0</v>
      </c>
      <c r="D64" s="172" t="str">
        <v>K9</v>
      </c>
      <c r="E64" s="171" t="str">
        <f t="shared" si="4"/>
        <v>Euribor3M</v>
      </c>
      <c r="F64" s="170" t="str">
        <f t="shared" si="5"/>
        <v>EURFUT3MK9_Quote</v>
      </c>
      <c r="G64" s="170" t="str">
        <f t="shared" si="6"/>
        <v>EURFUT3MK9ConvAdj_Quote</v>
      </c>
      <c r="H64" s="170" t="str">
        <f t="shared" si="7"/>
        <v>EUR_YCSTDRH_FUT3MK9</v>
      </c>
      <c r="I64" s="169" t="e">
        <f>_xll.qlFuturesRateHelper(H64,$F64,$D64,$E64,$G64,Permanent,Trigger,ObjectOverwrite)</f>
        <v>#NUM!</v>
      </c>
      <c r="J64" s="168" t="str">
        <f ca="1">_xll.ohRangeRetrieveError(I64)</f>
        <v>qlFuturesRateHelper - Error converting parameter 'Price' : 'ObjectHandler error: attempt to retrieve object with unknown ID 'EURFUT3MK9_Quote'</v>
      </c>
      <c r="K64" s="142"/>
    </row>
    <row r="65" spans="1:11" x14ac:dyDescent="0.2">
      <c r="A65" s="174"/>
      <c r="B65" s="173">
        <v>63</v>
      </c>
      <c r="C65" s="172" t="b">
        <v>0</v>
      </c>
      <c r="D65" s="172" t="str">
        <v>M9</v>
      </c>
      <c r="E65" s="171" t="str">
        <f t="shared" si="4"/>
        <v>Euribor3M</v>
      </c>
      <c r="F65" s="170" t="str">
        <f t="shared" si="5"/>
        <v>EURFUT3MM9_Quote</v>
      </c>
      <c r="G65" s="170" t="str">
        <f t="shared" si="6"/>
        <v>EURFUT3MM9ConvAdj_Quote</v>
      </c>
      <c r="H65" s="170" t="str">
        <f t="shared" si="7"/>
        <v>EUR_YCSTDRH_FUT3MM9</v>
      </c>
      <c r="I65" s="169" t="str">
        <f>_xll.qlFuturesRateHelper(H65,$F65,$D65,$E65,$G65,Permanent,Trigger,ObjectOverwrite)</f>
        <v>EUR_YCSTDRH_FUT3MM9#0002</v>
      </c>
      <c r="J65" s="168" t="str">
        <f>_xll.ohRangeRetrieveError(I65)</f>
        <v/>
      </c>
      <c r="K65" s="142"/>
    </row>
    <row r="66" spans="1:11" x14ac:dyDescent="0.2">
      <c r="A66" s="174"/>
      <c r="B66" s="173">
        <v>64</v>
      </c>
      <c r="C66" s="172" t="b">
        <v>0</v>
      </c>
      <c r="D66" s="172" t="str">
        <v>N9</v>
      </c>
      <c r="E66" s="171" t="str">
        <f t="shared" si="4"/>
        <v>Euribor3M</v>
      </c>
      <c r="F66" s="170" t="str">
        <f t="shared" si="5"/>
        <v>EURFUT3MN9_Quote</v>
      </c>
      <c r="G66" s="170" t="str">
        <f t="shared" si="6"/>
        <v>EURFUT3MN9ConvAdj_Quote</v>
      </c>
      <c r="H66" s="170" t="str">
        <f t="shared" si="7"/>
        <v>EUR_YCSTDRH_FUT3MN9</v>
      </c>
      <c r="I66" s="169" t="e">
        <f>_xll.qlFuturesRateHelper(H66,$F66,$D66,$E66,$G66,Permanent,Trigger,ObjectOverwrite)</f>
        <v>#NUM!</v>
      </c>
      <c r="J66" s="168" t="str">
        <f ca="1">_xll.ohRangeRetrieveError(I66)</f>
        <v>qlFuturesRateHelper - Error converting parameter 'Price' : 'ObjectHandler error: attempt to retrieve object with unknown ID 'EURFUT3MN9_Quote'</v>
      </c>
      <c r="K66" s="142"/>
    </row>
    <row r="67" spans="1:11" x14ac:dyDescent="0.2">
      <c r="A67" s="174"/>
      <c r="B67" s="173">
        <v>65</v>
      </c>
      <c r="C67" s="172" t="b">
        <v>0</v>
      </c>
      <c r="D67" s="172" t="str">
        <v>Q9</v>
      </c>
      <c r="E67" s="171" t="str">
        <f t="shared" ref="E67:E98" si="8">PROPER(Currency)&amp;FamilyName&amp;$E$1</f>
        <v>Euribor3M</v>
      </c>
      <c r="F67" s="170" t="str">
        <f t="shared" ref="F67:F98" si="9">Currency&amp;"FUT"&amp;$E$1&amp;$D67&amp;QuoteSuffix</f>
        <v>EURFUT3MQ9_Quote</v>
      </c>
      <c r="G67" s="170" t="str">
        <f t="shared" ref="G67:G98" si="10">Currency&amp;"FUT"&amp;$E$1&amp;$D67&amp;"ConvAdj"&amp;QuoteSuffix</f>
        <v>EURFUT3MQ9ConvAdj_Quote</v>
      </c>
      <c r="H67" s="170" t="str">
        <f t="shared" ref="H67:H98" si="11">$H$1&amp;"_FUT"&amp;$E$1&amp;$D67</f>
        <v>EUR_YCSTDRH_FUT3MQ9</v>
      </c>
      <c r="I67" s="169" t="e">
        <f>_xll.qlFuturesRateHelper(H67,$F67,$D67,$E67,$G67,Permanent,Trigger,ObjectOverwrite)</f>
        <v>#NUM!</v>
      </c>
      <c r="J67" s="168" t="str">
        <f ca="1">_xll.ohRangeRetrieveError(I67)</f>
        <v>qlFuturesRateHelper - Error converting parameter 'Price' : 'ObjectHandler error: attempt to retrieve object with unknown ID 'EURFUT3MQ9_Quote'</v>
      </c>
      <c r="K67" s="142"/>
    </row>
    <row r="68" spans="1:11" x14ac:dyDescent="0.2">
      <c r="A68" s="174"/>
      <c r="B68" s="173">
        <v>66</v>
      </c>
      <c r="C68" s="172" t="b">
        <v>0</v>
      </c>
      <c r="D68" s="172" t="str">
        <v>U9</v>
      </c>
      <c r="E68" s="171" t="str">
        <f t="shared" si="8"/>
        <v>Euribor3M</v>
      </c>
      <c r="F68" s="170" t="str">
        <f t="shared" si="9"/>
        <v>EURFUT3MU9_Quote</v>
      </c>
      <c r="G68" s="170" t="str">
        <f t="shared" si="10"/>
        <v>EURFUT3MU9ConvAdj_Quote</v>
      </c>
      <c r="H68" s="170" t="str">
        <f t="shared" si="11"/>
        <v>EUR_YCSTDRH_FUT3MU9</v>
      </c>
      <c r="I68" s="169" t="str">
        <f>_xll.qlFuturesRateHelper(H68,$F68,$D68,$E68,$G68,Permanent,Trigger,ObjectOverwrite)</f>
        <v>EUR_YCSTDRH_FUT3MU9#0002</v>
      </c>
      <c r="J68" s="168" t="str">
        <f>_xll.ohRangeRetrieveError(I68)</f>
        <v/>
      </c>
      <c r="K68" s="142"/>
    </row>
    <row r="69" spans="1:11" x14ac:dyDescent="0.2">
      <c r="A69" s="174"/>
      <c r="B69" s="173">
        <v>67</v>
      </c>
      <c r="C69" s="172" t="b">
        <v>0</v>
      </c>
      <c r="D69" s="172" t="str">
        <v>V9</v>
      </c>
      <c r="E69" s="171" t="str">
        <f t="shared" si="8"/>
        <v>Euribor3M</v>
      </c>
      <c r="F69" s="170" t="str">
        <f t="shared" si="9"/>
        <v>EURFUT3MV9_Quote</v>
      </c>
      <c r="G69" s="170" t="str">
        <f t="shared" si="10"/>
        <v>EURFUT3MV9ConvAdj_Quote</v>
      </c>
      <c r="H69" s="170" t="str">
        <f t="shared" si="11"/>
        <v>EUR_YCSTDRH_FUT3MV9</v>
      </c>
      <c r="I69" s="169" t="e">
        <f>_xll.qlFuturesRateHelper(H69,$F69,$D69,$E69,$G69,Permanent,Trigger,ObjectOverwrite)</f>
        <v>#NUM!</v>
      </c>
      <c r="J69" s="168" t="str">
        <f ca="1">_xll.ohRangeRetrieveError(I69)</f>
        <v>qlFuturesRateHelper - Error converting parameter 'Price' : 'ObjectHandler error: attempt to retrieve object with unknown ID 'EURFUT3MV9_Quote'</v>
      </c>
      <c r="K69" s="142"/>
    </row>
    <row r="70" spans="1:11" x14ac:dyDescent="0.2">
      <c r="A70" s="174"/>
      <c r="B70" s="173">
        <v>68</v>
      </c>
      <c r="C70" s="172" t="b">
        <v>0</v>
      </c>
      <c r="D70" s="172" t="str">
        <v>X9</v>
      </c>
      <c r="E70" s="171" t="str">
        <f t="shared" si="8"/>
        <v>Euribor3M</v>
      </c>
      <c r="F70" s="170" t="str">
        <f t="shared" si="9"/>
        <v>EURFUT3MX9_Quote</v>
      </c>
      <c r="G70" s="170" t="str">
        <f t="shared" si="10"/>
        <v>EURFUT3MX9ConvAdj_Quote</v>
      </c>
      <c r="H70" s="170" t="str">
        <f t="shared" si="11"/>
        <v>EUR_YCSTDRH_FUT3MX9</v>
      </c>
      <c r="I70" s="169" t="e">
        <f>_xll.qlFuturesRateHelper(H70,$F70,$D70,$E70,$G70,Permanent,Trigger,ObjectOverwrite)</f>
        <v>#NUM!</v>
      </c>
      <c r="J70" s="168" t="str">
        <f ca="1">_xll.ohRangeRetrieveError(I70)</f>
        <v>qlFuturesRateHelper - Error converting parameter 'Price' : 'ObjectHandler error: attempt to retrieve object with unknown ID 'EURFUT3MX9_Quote'</v>
      </c>
      <c r="K70" s="142"/>
    </row>
    <row r="71" spans="1:11" x14ac:dyDescent="0.2">
      <c r="A71" s="174"/>
      <c r="B71" s="173">
        <v>69</v>
      </c>
      <c r="C71" s="172" t="b">
        <v>0</v>
      </c>
      <c r="D71" s="172" t="str">
        <v>Z9</v>
      </c>
      <c r="E71" s="171" t="str">
        <f t="shared" si="8"/>
        <v>Euribor3M</v>
      </c>
      <c r="F71" s="170" t="str">
        <f t="shared" si="9"/>
        <v>EURFUT3MZ9_Quote</v>
      </c>
      <c r="G71" s="170" t="str">
        <f t="shared" si="10"/>
        <v>EURFUT3MZ9ConvAdj_Quote</v>
      </c>
      <c r="H71" s="170" t="str">
        <f t="shared" si="11"/>
        <v>EUR_YCSTDRH_FUT3MZ9</v>
      </c>
      <c r="I71" s="169" t="str">
        <f>_xll.qlFuturesRateHelper(H71,$F71,$D71,$E71,$G71,Permanent,Trigger,ObjectOverwrite)</f>
        <v>EUR_YCSTDRH_FUT3MZ9#0002</v>
      </c>
      <c r="J71" s="168" t="str">
        <f>_xll.ohRangeRetrieveError(I71)</f>
        <v/>
      </c>
      <c r="K71" s="142"/>
    </row>
    <row r="72" spans="1:11" x14ac:dyDescent="0.2">
      <c r="A72" s="174"/>
      <c r="B72" s="173">
        <v>70</v>
      </c>
      <c r="C72" s="172" t="b">
        <v>0</v>
      </c>
      <c r="D72" s="172" t="str">
        <v>F0</v>
      </c>
      <c r="E72" s="171" t="str">
        <f t="shared" si="8"/>
        <v>Euribor3M</v>
      </c>
      <c r="F72" s="170" t="str">
        <f t="shared" si="9"/>
        <v>EURFUT3MF0_Quote</v>
      </c>
      <c r="G72" s="170" t="str">
        <f t="shared" si="10"/>
        <v>EURFUT3MF0ConvAdj_Quote</v>
      </c>
      <c r="H72" s="170" t="str">
        <f t="shared" si="11"/>
        <v>EUR_YCSTDRH_FUT3MF0</v>
      </c>
      <c r="I72" s="169" t="e">
        <f>_xll.qlFuturesRateHelper(H72,$F72,$D72,$E72,$G72,Permanent,Trigger,ObjectOverwrite)</f>
        <v>#NUM!</v>
      </c>
      <c r="J72" s="168" t="str">
        <f ca="1">_xll.ohRangeRetrieveError(I72)</f>
        <v>qlFuturesRateHelper - Error converting parameter 'Price' : 'ObjectHandler error: attempt to retrieve object with unknown ID 'EURFUT3MF0_Quote'</v>
      </c>
      <c r="K72" s="142"/>
    </row>
    <row r="73" spans="1:11" x14ac:dyDescent="0.2">
      <c r="A73" s="174"/>
      <c r="B73" s="173">
        <v>71</v>
      </c>
      <c r="C73" s="172" t="b">
        <v>0</v>
      </c>
      <c r="D73" s="172" t="str">
        <v>G0</v>
      </c>
      <c r="E73" s="171" t="str">
        <f t="shared" si="8"/>
        <v>Euribor3M</v>
      </c>
      <c r="F73" s="170" t="str">
        <f t="shared" si="9"/>
        <v>EURFUT3MG0_Quote</v>
      </c>
      <c r="G73" s="170" t="str">
        <f t="shared" si="10"/>
        <v>EURFUT3MG0ConvAdj_Quote</v>
      </c>
      <c r="H73" s="170" t="str">
        <f t="shared" si="11"/>
        <v>EUR_YCSTDRH_FUT3MG0</v>
      </c>
      <c r="I73" s="169" t="e">
        <f>_xll.qlFuturesRateHelper(H73,$F73,$D73,$E73,$G73,Permanent,Trigger,ObjectOverwrite)</f>
        <v>#NUM!</v>
      </c>
      <c r="J73" s="168" t="str">
        <f ca="1">_xll.ohRangeRetrieveError(I73)</f>
        <v>qlFuturesRateHelper - Error converting parameter 'Price' : 'ObjectHandler error: attempt to retrieve object with unknown ID 'EURFUT3MG0_Quote'</v>
      </c>
      <c r="K73" s="142"/>
    </row>
    <row r="74" spans="1:11" x14ac:dyDescent="0.2">
      <c r="A74" s="174"/>
      <c r="B74" s="173">
        <v>72</v>
      </c>
      <c r="C74" s="172" t="b">
        <v>0</v>
      </c>
      <c r="D74" s="172" t="str">
        <v>H0</v>
      </c>
      <c r="E74" s="171" t="str">
        <f t="shared" si="8"/>
        <v>Euribor3M</v>
      </c>
      <c r="F74" s="170" t="str">
        <f t="shared" si="9"/>
        <v>EURFUT3MH0_Quote</v>
      </c>
      <c r="G74" s="170" t="str">
        <f t="shared" si="10"/>
        <v>EURFUT3MH0ConvAdj_Quote</v>
      </c>
      <c r="H74" s="170" t="str">
        <f t="shared" si="11"/>
        <v>EUR_YCSTDRH_FUT3MH0</v>
      </c>
      <c r="I74" s="169" t="str">
        <f>_xll.qlFuturesRateHelper(H74,$F74,$D74,$E74,$G74,Permanent,Trigger,ObjectOverwrite)</f>
        <v>EUR_YCSTDRH_FUT3MH0#0002</v>
      </c>
      <c r="J74" s="168" t="str">
        <f>_xll.ohRangeRetrieveError(I74)</f>
        <v/>
      </c>
      <c r="K74" s="142"/>
    </row>
    <row r="75" spans="1:11" x14ac:dyDescent="0.2">
      <c r="A75" s="174"/>
      <c r="B75" s="173">
        <v>73</v>
      </c>
      <c r="C75" s="172" t="b">
        <v>0</v>
      </c>
      <c r="D75" s="172" t="str">
        <v>J0</v>
      </c>
      <c r="E75" s="171" t="str">
        <f t="shared" si="8"/>
        <v>Euribor3M</v>
      </c>
      <c r="F75" s="170" t="str">
        <f t="shared" si="9"/>
        <v>EURFUT3MJ0_Quote</v>
      </c>
      <c r="G75" s="170" t="str">
        <f t="shared" si="10"/>
        <v>EURFUT3MJ0ConvAdj_Quote</v>
      </c>
      <c r="H75" s="170" t="str">
        <f t="shared" si="11"/>
        <v>EUR_YCSTDRH_FUT3MJ0</v>
      </c>
      <c r="I75" s="169" t="e">
        <f>_xll.qlFuturesRateHelper(H75,$F75,$D75,$E75,$G75,Permanent,Trigger,ObjectOverwrite)</f>
        <v>#NUM!</v>
      </c>
      <c r="J75" s="168" t="str">
        <f ca="1">_xll.ohRangeRetrieveError(I75)</f>
        <v>qlFuturesRateHelper - Error converting parameter 'Price' : 'ObjectHandler error: attempt to retrieve object with unknown ID 'EURFUT3MJ0_Quote'</v>
      </c>
      <c r="K75" s="142"/>
    </row>
    <row r="76" spans="1:11" x14ac:dyDescent="0.2">
      <c r="A76" s="174"/>
      <c r="B76" s="173">
        <v>74</v>
      </c>
      <c r="C76" s="172" t="b">
        <v>0</v>
      </c>
      <c r="D76" s="172" t="str">
        <v>K0</v>
      </c>
      <c r="E76" s="171" t="str">
        <f t="shared" si="8"/>
        <v>Euribor3M</v>
      </c>
      <c r="F76" s="170" t="str">
        <f t="shared" si="9"/>
        <v>EURFUT3MK0_Quote</v>
      </c>
      <c r="G76" s="170" t="str">
        <f t="shared" si="10"/>
        <v>EURFUT3MK0ConvAdj_Quote</v>
      </c>
      <c r="H76" s="170" t="str">
        <f t="shared" si="11"/>
        <v>EUR_YCSTDRH_FUT3MK0</v>
      </c>
      <c r="I76" s="169" t="e">
        <f>_xll.qlFuturesRateHelper(H76,$F76,$D76,$E76,$G76,Permanent,Trigger,ObjectOverwrite)</f>
        <v>#NUM!</v>
      </c>
      <c r="J76" s="168" t="str">
        <f ca="1">_xll.ohRangeRetrieveError(I76)</f>
        <v>qlFuturesRateHelper - Error converting parameter 'Price' : 'ObjectHandler error: attempt to retrieve object with unknown ID 'EURFUT3MK0_Quote'</v>
      </c>
      <c r="K76" s="142"/>
    </row>
    <row r="77" spans="1:11" x14ac:dyDescent="0.2">
      <c r="A77" s="174"/>
      <c r="B77" s="173">
        <v>75</v>
      </c>
      <c r="C77" s="172" t="b">
        <v>0</v>
      </c>
      <c r="D77" s="172" t="str">
        <v>M0</v>
      </c>
      <c r="E77" s="171" t="str">
        <f t="shared" si="8"/>
        <v>Euribor3M</v>
      </c>
      <c r="F77" s="170" t="str">
        <f t="shared" si="9"/>
        <v>EURFUT3MM0_Quote</v>
      </c>
      <c r="G77" s="170" t="str">
        <f t="shared" si="10"/>
        <v>EURFUT3MM0ConvAdj_Quote</v>
      </c>
      <c r="H77" s="170" t="str">
        <f t="shared" si="11"/>
        <v>EUR_YCSTDRH_FUT3MM0</v>
      </c>
      <c r="I77" s="169" t="str">
        <f>_xll.qlFuturesRateHelper(H77,$F77,$D77,$E77,$G77,Permanent,Trigger,ObjectOverwrite)</f>
        <v>EUR_YCSTDRH_FUT3MM0#0002</v>
      </c>
      <c r="J77" s="168" t="str">
        <f>_xll.ohRangeRetrieveError(I77)</f>
        <v/>
      </c>
      <c r="K77" s="142"/>
    </row>
    <row r="78" spans="1:11" x14ac:dyDescent="0.2">
      <c r="A78" s="174"/>
      <c r="B78" s="173">
        <v>76</v>
      </c>
      <c r="C78" s="172" t="b">
        <v>0</v>
      </c>
      <c r="D78" s="172" t="str">
        <v>N0</v>
      </c>
      <c r="E78" s="171" t="str">
        <f t="shared" si="8"/>
        <v>Euribor3M</v>
      </c>
      <c r="F78" s="170" t="str">
        <f t="shared" si="9"/>
        <v>EURFUT3MN0_Quote</v>
      </c>
      <c r="G78" s="170" t="str">
        <f t="shared" si="10"/>
        <v>EURFUT3MN0ConvAdj_Quote</v>
      </c>
      <c r="H78" s="170" t="str">
        <f t="shared" si="11"/>
        <v>EUR_YCSTDRH_FUT3MN0</v>
      </c>
      <c r="I78" s="169" t="e">
        <f>_xll.qlFuturesRateHelper(H78,$F78,$D78,$E78,$G78,Permanent,Trigger,ObjectOverwrite)</f>
        <v>#NUM!</v>
      </c>
      <c r="J78" s="168" t="str">
        <f ca="1">_xll.ohRangeRetrieveError(I78)</f>
        <v>qlFuturesRateHelper - Error converting parameter 'Price' : 'ObjectHandler error: attempt to retrieve object with unknown ID 'EURFUT3MN0_Quote'</v>
      </c>
      <c r="K78" s="142"/>
    </row>
    <row r="79" spans="1:11" x14ac:dyDescent="0.2">
      <c r="A79" s="174"/>
      <c r="B79" s="173">
        <v>77</v>
      </c>
      <c r="C79" s="172" t="b">
        <v>0</v>
      </c>
      <c r="D79" s="172" t="str">
        <v>Q0</v>
      </c>
      <c r="E79" s="171" t="str">
        <f t="shared" si="8"/>
        <v>Euribor3M</v>
      </c>
      <c r="F79" s="170" t="str">
        <f t="shared" si="9"/>
        <v>EURFUT3MQ0_Quote</v>
      </c>
      <c r="G79" s="170" t="str">
        <f t="shared" si="10"/>
        <v>EURFUT3MQ0ConvAdj_Quote</v>
      </c>
      <c r="H79" s="170" t="str">
        <f t="shared" si="11"/>
        <v>EUR_YCSTDRH_FUT3MQ0</v>
      </c>
      <c r="I79" s="169" t="e">
        <f>_xll.qlFuturesRateHelper(H79,$F79,$D79,$E79,$G79,Permanent,Trigger,ObjectOverwrite)</f>
        <v>#NUM!</v>
      </c>
      <c r="J79" s="168" t="str">
        <f ca="1">_xll.ohRangeRetrieveError(I79)</f>
        <v>qlFuturesRateHelper - Error converting parameter 'Price' : 'ObjectHandler error: attempt to retrieve object with unknown ID 'EURFUT3MQ0_Quote'</v>
      </c>
      <c r="K79" s="142"/>
    </row>
    <row r="80" spans="1:11" x14ac:dyDescent="0.2">
      <c r="A80" s="174"/>
      <c r="B80" s="173">
        <v>78</v>
      </c>
      <c r="C80" s="172" t="b">
        <v>0</v>
      </c>
      <c r="D80" s="172" t="str">
        <v>U0</v>
      </c>
      <c r="E80" s="171" t="str">
        <f t="shared" si="8"/>
        <v>Euribor3M</v>
      </c>
      <c r="F80" s="170" t="str">
        <f t="shared" si="9"/>
        <v>EURFUT3MU0_Quote</v>
      </c>
      <c r="G80" s="170" t="str">
        <f t="shared" si="10"/>
        <v>EURFUT3MU0ConvAdj_Quote</v>
      </c>
      <c r="H80" s="170" t="str">
        <f t="shared" si="11"/>
        <v>EUR_YCSTDRH_FUT3MU0</v>
      </c>
      <c r="I80" s="169" t="str">
        <f>_xll.qlFuturesRateHelper(H80,$F80,$D80,$E80,$G80,Permanent,Trigger,ObjectOverwrite)</f>
        <v>EUR_YCSTDRH_FUT3MU0#0002</v>
      </c>
      <c r="J80" s="168" t="str">
        <f>_xll.ohRangeRetrieveError(I80)</f>
        <v/>
      </c>
      <c r="K80" s="142"/>
    </row>
    <row r="81" spans="1:11" x14ac:dyDescent="0.2">
      <c r="A81" s="174"/>
      <c r="B81" s="173">
        <v>79</v>
      </c>
      <c r="C81" s="172" t="b">
        <v>0</v>
      </c>
      <c r="D81" s="172" t="str">
        <v>V0</v>
      </c>
      <c r="E81" s="171" t="str">
        <f t="shared" si="8"/>
        <v>Euribor3M</v>
      </c>
      <c r="F81" s="170" t="str">
        <f t="shared" si="9"/>
        <v>EURFUT3MV0_Quote</v>
      </c>
      <c r="G81" s="170" t="str">
        <f t="shared" si="10"/>
        <v>EURFUT3MV0ConvAdj_Quote</v>
      </c>
      <c r="H81" s="170" t="str">
        <f t="shared" si="11"/>
        <v>EUR_YCSTDRH_FUT3MV0</v>
      </c>
      <c r="I81" s="169" t="e">
        <f>_xll.qlFuturesRateHelper(H81,$F81,$D81,$E81,$G81,Permanent,Trigger,ObjectOverwrite)</f>
        <v>#NUM!</v>
      </c>
      <c r="J81" s="168" t="str">
        <f ca="1">_xll.ohRangeRetrieveError(I81)</f>
        <v>qlFuturesRateHelper - Error converting parameter 'Price' : 'ObjectHandler error: attempt to retrieve object with unknown ID 'EURFUT3MV0_Quote'</v>
      </c>
      <c r="K81" s="142"/>
    </row>
    <row r="82" spans="1:11" x14ac:dyDescent="0.2">
      <c r="A82" s="174"/>
      <c r="B82" s="173">
        <v>80</v>
      </c>
      <c r="C82" s="172" t="b">
        <v>0</v>
      </c>
      <c r="D82" s="172" t="str">
        <v>X0</v>
      </c>
      <c r="E82" s="171" t="str">
        <f t="shared" si="8"/>
        <v>Euribor3M</v>
      </c>
      <c r="F82" s="170" t="str">
        <f t="shared" si="9"/>
        <v>EURFUT3MX0_Quote</v>
      </c>
      <c r="G82" s="170" t="str">
        <f t="shared" si="10"/>
        <v>EURFUT3MX0ConvAdj_Quote</v>
      </c>
      <c r="H82" s="170" t="str">
        <f t="shared" si="11"/>
        <v>EUR_YCSTDRH_FUT3MX0</v>
      </c>
      <c r="I82" s="169" t="e">
        <f>_xll.qlFuturesRateHelper(H82,$F82,$D82,$E82,$G82,Permanent,Trigger,ObjectOverwrite)</f>
        <v>#NUM!</v>
      </c>
      <c r="J82" s="168" t="str">
        <f ca="1">_xll.ohRangeRetrieveError(I82)</f>
        <v>qlFuturesRateHelper - Error converting parameter 'Price' : 'ObjectHandler error: attempt to retrieve object with unknown ID 'EURFUT3MX0_Quote'</v>
      </c>
      <c r="K82" s="142"/>
    </row>
    <row r="83" spans="1:11" x14ac:dyDescent="0.2">
      <c r="A83" s="174"/>
      <c r="B83" s="173">
        <v>81</v>
      </c>
      <c r="C83" s="172" t="b">
        <v>0</v>
      </c>
      <c r="D83" s="172" t="str">
        <v>Z0</v>
      </c>
      <c r="E83" s="171" t="str">
        <f t="shared" si="8"/>
        <v>Euribor3M</v>
      </c>
      <c r="F83" s="170" t="str">
        <f t="shared" si="9"/>
        <v>EURFUT3MZ0_Quote</v>
      </c>
      <c r="G83" s="170" t="str">
        <f t="shared" si="10"/>
        <v>EURFUT3MZ0ConvAdj_Quote</v>
      </c>
      <c r="H83" s="170" t="str">
        <f t="shared" si="11"/>
        <v>EUR_YCSTDRH_FUT3MZ0</v>
      </c>
      <c r="I83" s="169" t="str">
        <f>_xll.qlFuturesRateHelper(H83,$F83,$D83,$E83,$G83,Permanent,Trigger,ObjectOverwrite)</f>
        <v>EUR_YCSTDRH_FUT3MZ0#0002</v>
      </c>
      <c r="J83" s="168" t="str">
        <f>_xll.ohRangeRetrieveError(I83)</f>
        <v/>
      </c>
      <c r="K83" s="142"/>
    </row>
    <row r="84" spans="1:11" x14ac:dyDescent="0.2">
      <c r="A84" s="174"/>
      <c r="B84" s="173">
        <v>82</v>
      </c>
      <c r="C84" s="172" t="b">
        <v>0</v>
      </c>
      <c r="D84" s="172" t="str">
        <v>F1</v>
      </c>
      <c r="E84" s="171" t="str">
        <f t="shared" si="8"/>
        <v>Euribor3M</v>
      </c>
      <c r="F84" s="170" t="str">
        <f t="shared" si="9"/>
        <v>EURFUT3MF1_Quote</v>
      </c>
      <c r="G84" s="170" t="str">
        <f t="shared" si="10"/>
        <v>EURFUT3MF1ConvAdj_Quote</v>
      </c>
      <c r="H84" s="170" t="str">
        <f t="shared" si="11"/>
        <v>EUR_YCSTDRH_FUT3MF1</v>
      </c>
      <c r="I84" s="169" t="e">
        <f>_xll.qlFuturesRateHelper(H84,$F84,$D84,$E84,$G84,Permanent,Trigger,ObjectOverwrite)</f>
        <v>#NUM!</v>
      </c>
      <c r="J84" s="168" t="str">
        <f ca="1">_xll.ohRangeRetrieveError(I84)</f>
        <v>qlFuturesRateHelper - Error converting parameter 'Price' : 'ObjectHandler error: attempt to retrieve object with unknown ID 'EURFUT3MF1_Quote'</v>
      </c>
      <c r="K84" s="142"/>
    </row>
    <row r="85" spans="1:11" x14ac:dyDescent="0.2">
      <c r="A85" s="174"/>
      <c r="B85" s="173">
        <v>83</v>
      </c>
      <c r="C85" s="172" t="b">
        <v>0</v>
      </c>
      <c r="D85" s="172" t="str">
        <v>G1</v>
      </c>
      <c r="E85" s="171" t="str">
        <f t="shared" si="8"/>
        <v>Euribor3M</v>
      </c>
      <c r="F85" s="170" t="str">
        <f t="shared" si="9"/>
        <v>EURFUT3MG1_Quote</v>
      </c>
      <c r="G85" s="170" t="str">
        <f t="shared" si="10"/>
        <v>EURFUT3MG1ConvAdj_Quote</v>
      </c>
      <c r="H85" s="170" t="str">
        <f t="shared" si="11"/>
        <v>EUR_YCSTDRH_FUT3MG1</v>
      </c>
      <c r="I85" s="169" t="e">
        <f>_xll.qlFuturesRateHelper(H85,$F85,$D85,$E85,$G85,Permanent,Trigger,ObjectOverwrite)</f>
        <v>#NUM!</v>
      </c>
      <c r="J85" s="168" t="str">
        <f ca="1">_xll.ohRangeRetrieveError(I85)</f>
        <v>qlFuturesRateHelper - Error converting parameter 'Price' : 'ObjectHandler error: attempt to retrieve object with unknown ID 'EURFUT3MG1_Quote'</v>
      </c>
      <c r="K85" s="142"/>
    </row>
    <row r="86" spans="1:11" x14ac:dyDescent="0.2">
      <c r="A86" s="174"/>
      <c r="B86" s="173">
        <v>84</v>
      </c>
      <c r="C86" s="172" t="b">
        <v>0</v>
      </c>
      <c r="D86" s="172" t="str">
        <v>H1</v>
      </c>
      <c r="E86" s="171" t="str">
        <f t="shared" si="8"/>
        <v>Euribor3M</v>
      </c>
      <c r="F86" s="170" t="str">
        <f t="shared" si="9"/>
        <v>EURFUT3MH1_Quote</v>
      </c>
      <c r="G86" s="170" t="str">
        <f t="shared" si="10"/>
        <v>EURFUT3MH1ConvAdj_Quote</v>
      </c>
      <c r="H86" s="170" t="str">
        <f t="shared" si="11"/>
        <v>EUR_YCSTDRH_FUT3MH1</v>
      </c>
      <c r="I86" s="169" t="str">
        <f>_xll.qlFuturesRateHelper(H86,$F86,$D86,$E86,$G86,Permanent,Trigger,ObjectOverwrite)</f>
        <v>EUR_YCSTDRH_FUT3MH1#0002</v>
      </c>
      <c r="J86" s="168" t="str">
        <f>_xll.ohRangeRetrieveError(I86)</f>
        <v/>
      </c>
      <c r="K86" s="142"/>
    </row>
    <row r="87" spans="1:11" x14ac:dyDescent="0.2">
      <c r="A87" s="174"/>
      <c r="B87" s="173">
        <v>85</v>
      </c>
      <c r="C87" s="172" t="b">
        <v>0</v>
      </c>
      <c r="D87" s="172" t="str">
        <v>J1</v>
      </c>
      <c r="E87" s="171" t="str">
        <f t="shared" si="8"/>
        <v>Euribor3M</v>
      </c>
      <c r="F87" s="170" t="str">
        <f t="shared" si="9"/>
        <v>EURFUT3MJ1_Quote</v>
      </c>
      <c r="G87" s="170" t="str">
        <f t="shared" si="10"/>
        <v>EURFUT3MJ1ConvAdj_Quote</v>
      </c>
      <c r="H87" s="170" t="str">
        <f t="shared" si="11"/>
        <v>EUR_YCSTDRH_FUT3MJ1</v>
      </c>
      <c r="I87" s="169" t="e">
        <f>_xll.qlFuturesRateHelper(H87,$F87,$D87,$E87,$G87,Permanent,Trigger,ObjectOverwrite)</f>
        <v>#NUM!</v>
      </c>
      <c r="J87" s="168" t="str">
        <f ca="1">_xll.ohRangeRetrieveError(I87)</f>
        <v>qlFuturesRateHelper - Error converting parameter 'Price' : 'ObjectHandler error: attempt to retrieve object with unknown ID 'EURFUT3MJ1_Quote'</v>
      </c>
      <c r="K87" s="142"/>
    </row>
    <row r="88" spans="1:11" x14ac:dyDescent="0.2">
      <c r="A88" s="174"/>
      <c r="B88" s="173">
        <v>86</v>
      </c>
      <c r="C88" s="172" t="b">
        <v>0</v>
      </c>
      <c r="D88" s="172" t="str">
        <v>K1</v>
      </c>
      <c r="E88" s="171" t="str">
        <f t="shared" si="8"/>
        <v>Euribor3M</v>
      </c>
      <c r="F88" s="170" t="str">
        <f t="shared" si="9"/>
        <v>EURFUT3MK1_Quote</v>
      </c>
      <c r="G88" s="170" t="str">
        <f t="shared" si="10"/>
        <v>EURFUT3MK1ConvAdj_Quote</v>
      </c>
      <c r="H88" s="170" t="str">
        <f t="shared" si="11"/>
        <v>EUR_YCSTDRH_FUT3MK1</v>
      </c>
      <c r="I88" s="169" t="e">
        <f>_xll.qlFuturesRateHelper(H88,$F88,$D88,$E88,$G88,Permanent,Trigger,ObjectOverwrite)</f>
        <v>#NUM!</v>
      </c>
      <c r="J88" s="168" t="str">
        <f ca="1">_xll.ohRangeRetrieveError(I88)</f>
        <v>qlFuturesRateHelper - Error converting parameter 'Price' : 'ObjectHandler error: attempt to retrieve object with unknown ID 'EURFUT3MK1_Quote'</v>
      </c>
      <c r="K88" s="142"/>
    </row>
    <row r="89" spans="1:11" x14ac:dyDescent="0.2">
      <c r="A89" s="174"/>
      <c r="B89" s="173">
        <v>87</v>
      </c>
      <c r="C89" s="172" t="b">
        <v>0</v>
      </c>
      <c r="D89" s="172" t="str">
        <v>M1</v>
      </c>
      <c r="E89" s="171" t="str">
        <f t="shared" si="8"/>
        <v>Euribor3M</v>
      </c>
      <c r="F89" s="170" t="str">
        <f t="shared" si="9"/>
        <v>EURFUT3MM1_Quote</v>
      </c>
      <c r="G89" s="170" t="str">
        <f t="shared" si="10"/>
        <v>EURFUT3MM1ConvAdj_Quote</v>
      </c>
      <c r="H89" s="170" t="str">
        <f t="shared" si="11"/>
        <v>EUR_YCSTDRH_FUT3MM1</v>
      </c>
      <c r="I89" s="169" t="str">
        <f>_xll.qlFuturesRateHelper(H89,$F89,$D89,$E89,$G89,Permanent,Trigger,ObjectOverwrite)</f>
        <v>EUR_YCSTDRH_FUT3MM1#0002</v>
      </c>
      <c r="J89" s="168" t="str">
        <f>_xll.ohRangeRetrieveError(I89)</f>
        <v/>
      </c>
      <c r="K89" s="142"/>
    </row>
    <row r="90" spans="1:11" x14ac:dyDescent="0.2">
      <c r="A90" s="174"/>
      <c r="B90" s="173">
        <v>88</v>
      </c>
      <c r="C90" s="172" t="b">
        <v>0</v>
      </c>
      <c r="D90" s="172" t="str">
        <v>N1</v>
      </c>
      <c r="E90" s="171" t="str">
        <f t="shared" si="8"/>
        <v>Euribor3M</v>
      </c>
      <c r="F90" s="170" t="str">
        <f t="shared" si="9"/>
        <v>EURFUT3MN1_Quote</v>
      </c>
      <c r="G90" s="170" t="str">
        <f t="shared" si="10"/>
        <v>EURFUT3MN1ConvAdj_Quote</v>
      </c>
      <c r="H90" s="170" t="str">
        <f t="shared" si="11"/>
        <v>EUR_YCSTDRH_FUT3MN1</v>
      </c>
      <c r="I90" s="169" t="e">
        <f>_xll.qlFuturesRateHelper(H90,$F90,$D90,$E90,$G90,Permanent,Trigger,ObjectOverwrite)</f>
        <v>#NUM!</v>
      </c>
      <c r="J90" s="168" t="str">
        <f ca="1">_xll.ohRangeRetrieveError(I90)</f>
        <v>qlFuturesRateHelper - Error converting parameter 'Price' : 'ObjectHandler error: attempt to retrieve object with unknown ID 'EURFUT3MN1_Quote'</v>
      </c>
      <c r="K90" s="142"/>
    </row>
    <row r="91" spans="1:11" x14ac:dyDescent="0.2">
      <c r="A91" s="174"/>
      <c r="B91" s="173">
        <v>89</v>
      </c>
      <c r="C91" s="172" t="b">
        <v>0</v>
      </c>
      <c r="D91" s="172" t="str">
        <v>Q1</v>
      </c>
      <c r="E91" s="171" t="str">
        <f t="shared" si="8"/>
        <v>Euribor3M</v>
      </c>
      <c r="F91" s="170" t="str">
        <f t="shared" si="9"/>
        <v>EURFUT3MQ1_Quote</v>
      </c>
      <c r="G91" s="170" t="str">
        <f t="shared" si="10"/>
        <v>EURFUT3MQ1ConvAdj_Quote</v>
      </c>
      <c r="H91" s="170" t="str">
        <f t="shared" si="11"/>
        <v>EUR_YCSTDRH_FUT3MQ1</v>
      </c>
      <c r="I91" s="169" t="e">
        <f>_xll.qlFuturesRateHelper(H91,$F91,$D91,$E91,$G91,Permanent,Trigger,ObjectOverwrite)</f>
        <v>#NUM!</v>
      </c>
      <c r="J91" s="168" t="str">
        <f ca="1">_xll.ohRangeRetrieveError(I91)</f>
        <v>qlFuturesRateHelper - Error converting parameter 'Price' : 'ObjectHandler error: attempt to retrieve object with unknown ID 'EURFUT3MQ1_Quote'</v>
      </c>
      <c r="K91" s="142"/>
    </row>
    <row r="92" spans="1:11" x14ac:dyDescent="0.2">
      <c r="A92" s="174"/>
      <c r="B92" s="173">
        <v>90</v>
      </c>
      <c r="C92" s="172" t="b">
        <v>0</v>
      </c>
      <c r="D92" s="172" t="str">
        <v>U1</v>
      </c>
      <c r="E92" s="171" t="str">
        <f t="shared" si="8"/>
        <v>Euribor3M</v>
      </c>
      <c r="F92" s="170" t="str">
        <f t="shared" si="9"/>
        <v>EURFUT3MU1_Quote</v>
      </c>
      <c r="G92" s="170" t="str">
        <f t="shared" si="10"/>
        <v>EURFUT3MU1ConvAdj_Quote</v>
      </c>
      <c r="H92" s="170" t="str">
        <f t="shared" si="11"/>
        <v>EUR_YCSTDRH_FUT3MU1</v>
      </c>
      <c r="I92" s="169" t="str">
        <f>_xll.qlFuturesRateHelper(H92,$F92,$D92,$E92,$G92,Permanent,Trigger,ObjectOverwrite)</f>
        <v>EUR_YCSTDRH_FUT3MU1#0002</v>
      </c>
      <c r="J92" s="168" t="str">
        <f>_xll.ohRangeRetrieveError(I92)</f>
        <v/>
      </c>
      <c r="K92" s="142"/>
    </row>
    <row r="93" spans="1:11" x14ac:dyDescent="0.2">
      <c r="A93" s="174"/>
      <c r="B93" s="173">
        <v>91</v>
      </c>
      <c r="C93" s="172" t="b">
        <v>0</v>
      </c>
      <c r="D93" s="172" t="str">
        <v>V1</v>
      </c>
      <c r="E93" s="171" t="str">
        <f t="shared" si="8"/>
        <v>Euribor3M</v>
      </c>
      <c r="F93" s="170" t="str">
        <f t="shared" si="9"/>
        <v>EURFUT3MV1_Quote</v>
      </c>
      <c r="G93" s="170" t="str">
        <f t="shared" si="10"/>
        <v>EURFUT3MV1ConvAdj_Quote</v>
      </c>
      <c r="H93" s="170" t="str">
        <f t="shared" si="11"/>
        <v>EUR_YCSTDRH_FUT3MV1</v>
      </c>
      <c r="I93" s="169" t="e">
        <f>_xll.qlFuturesRateHelper(H93,$F93,$D93,$E93,$G93,Permanent,Trigger,ObjectOverwrite)</f>
        <v>#NUM!</v>
      </c>
      <c r="J93" s="168" t="str">
        <f ca="1">_xll.ohRangeRetrieveError(I93)</f>
        <v>qlFuturesRateHelper - Error converting parameter 'Price' : 'ObjectHandler error: attempt to retrieve object with unknown ID 'EURFUT3MV1_Quote'</v>
      </c>
      <c r="K93" s="142"/>
    </row>
    <row r="94" spans="1:11" x14ac:dyDescent="0.2">
      <c r="A94" s="174"/>
      <c r="B94" s="173">
        <v>92</v>
      </c>
      <c r="C94" s="172" t="b">
        <v>0</v>
      </c>
      <c r="D94" s="172" t="str">
        <v>X1</v>
      </c>
      <c r="E94" s="171" t="str">
        <f t="shared" si="8"/>
        <v>Euribor3M</v>
      </c>
      <c r="F94" s="170" t="str">
        <f t="shared" si="9"/>
        <v>EURFUT3MX1_Quote</v>
      </c>
      <c r="G94" s="170" t="str">
        <f t="shared" si="10"/>
        <v>EURFUT3MX1ConvAdj_Quote</v>
      </c>
      <c r="H94" s="170" t="str">
        <f t="shared" si="11"/>
        <v>EUR_YCSTDRH_FUT3MX1</v>
      </c>
      <c r="I94" s="169" t="e">
        <f>_xll.qlFuturesRateHelper(H94,$F94,$D94,$E94,$G94,Permanent,Trigger,ObjectOverwrite)</f>
        <v>#NUM!</v>
      </c>
      <c r="J94" s="168" t="str">
        <f ca="1">_xll.ohRangeRetrieveError(I94)</f>
        <v>qlFuturesRateHelper - Error converting parameter 'Price' : 'ObjectHandler error: attempt to retrieve object with unknown ID 'EURFUT3MX1_Quote'</v>
      </c>
      <c r="K94" s="142"/>
    </row>
    <row r="95" spans="1:11" x14ac:dyDescent="0.2">
      <c r="A95" s="174"/>
      <c r="B95" s="173">
        <v>93</v>
      </c>
      <c r="C95" s="172" t="b">
        <v>0</v>
      </c>
      <c r="D95" s="172" t="str">
        <v>Z1</v>
      </c>
      <c r="E95" s="171" t="str">
        <f t="shared" si="8"/>
        <v>Euribor3M</v>
      </c>
      <c r="F95" s="170" t="str">
        <f t="shared" si="9"/>
        <v>EURFUT3MZ1_Quote</v>
      </c>
      <c r="G95" s="170" t="str">
        <f t="shared" si="10"/>
        <v>EURFUT3MZ1ConvAdj_Quote</v>
      </c>
      <c r="H95" s="170" t="str">
        <f t="shared" si="11"/>
        <v>EUR_YCSTDRH_FUT3MZ1</v>
      </c>
      <c r="I95" s="169" t="str">
        <f>_xll.qlFuturesRateHelper(H95,$F95,$D95,$E95,$G95,Permanent,Trigger,ObjectOverwrite)</f>
        <v>EUR_YCSTDRH_FUT3MZ1#0002</v>
      </c>
      <c r="J95" s="168" t="str">
        <f>_xll.ohRangeRetrieveError(I95)</f>
        <v/>
      </c>
      <c r="K95" s="142"/>
    </row>
    <row r="96" spans="1:11" x14ac:dyDescent="0.2">
      <c r="A96" s="174"/>
      <c r="B96" s="173">
        <v>94</v>
      </c>
      <c r="C96" s="172" t="b">
        <v>0</v>
      </c>
      <c r="D96" s="172" t="str">
        <v>F2</v>
      </c>
      <c r="E96" s="171" t="str">
        <f t="shared" si="8"/>
        <v>Euribor3M</v>
      </c>
      <c r="F96" s="170" t="str">
        <f t="shared" si="9"/>
        <v>EURFUT3MF2_Quote</v>
      </c>
      <c r="G96" s="170" t="str">
        <f t="shared" si="10"/>
        <v>EURFUT3MF2ConvAdj_Quote</v>
      </c>
      <c r="H96" s="170" t="str">
        <f t="shared" si="11"/>
        <v>EUR_YCSTDRH_FUT3MF2</v>
      </c>
      <c r="I96" s="169" t="e">
        <f>_xll.qlFuturesRateHelper(H96,$F96,$D96,$E96,$G96,Permanent,Trigger,ObjectOverwrite)</f>
        <v>#NUM!</v>
      </c>
      <c r="J96" s="168" t="str">
        <f ca="1">_xll.ohRangeRetrieveError(I96)</f>
        <v>qlFuturesRateHelper - Error converting parameter 'Price' : 'ObjectHandler error: attempt to retrieve object with unknown ID 'EURFUT3MF2_Quote'</v>
      </c>
      <c r="K96" s="142"/>
    </row>
    <row r="97" spans="1:11" x14ac:dyDescent="0.2">
      <c r="A97" s="174"/>
      <c r="B97" s="173">
        <v>95</v>
      </c>
      <c r="C97" s="172" t="b">
        <v>0</v>
      </c>
      <c r="D97" s="172" t="str">
        <v>G2</v>
      </c>
      <c r="E97" s="171" t="str">
        <f t="shared" si="8"/>
        <v>Euribor3M</v>
      </c>
      <c r="F97" s="170" t="str">
        <f t="shared" si="9"/>
        <v>EURFUT3MG2_Quote</v>
      </c>
      <c r="G97" s="170" t="str">
        <f t="shared" si="10"/>
        <v>EURFUT3MG2ConvAdj_Quote</v>
      </c>
      <c r="H97" s="170" t="str">
        <f t="shared" si="11"/>
        <v>EUR_YCSTDRH_FUT3MG2</v>
      </c>
      <c r="I97" s="169" t="e">
        <f>_xll.qlFuturesRateHelper(H97,$F97,$D97,$E97,$G97,Permanent,Trigger,ObjectOverwrite)</f>
        <v>#NUM!</v>
      </c>
      <c r="J97" s="168" t="str">
        <f ca="1">_xll.ohRangeRetrieveError(I97)</f>
        <v>qlFuturesRateHelper - Error converting parameter 'Price' : 'ObjectHandler error: attempt to retrieve object with unknown ID 'EURFUT3MG2_Quote'</v>
      </c>
      <c r="K97" s="142"/>
    </row>
    <row r="98" spans="1:11" x14ac:dyDescent="0.2">
      <c r="A98" s="174"/>
      <c r="B98" s="173">
        <v>96</v>
      </c>
      <c r="C98" s="172" t="b">
        <v>0</v>
      </c>
      <c r="D98" s="172" t="str">
        <v>H2</v>
      </c>
      <c r="E98" s="171" t="str">
        <f t="shared" si="8"/>
        <v>Euribor3M</v>
      </c>
      <c r="F98" s="170" t="str">
        <f t="shared" si="9"/>
        <v>EURFUT3MH2_Quote</v>
      </c>
      <c r="G98" s="170" t="str">
        <f t="shared" si="10"/>
        <v>EURFUT3MH2ConvAdj_Quote</v>
      </c>
      <c r="H98" s="170" t="str">
        <f t="shared" si="11"/>
        <v>EUR_YCSTDRH_FUT3MH2</v>
      </c>
      <c r="I98" s="169" t="str">
        <f>_xll.qlFuturesRateHelper(H98,$F98,$D98,$E98,$G98,Permanent,Trigger,ObjectOverwrite)</f>
        <v>EUR_YCSTDRH_FUT3MH2#0002</v>
      </c>
      <c r="J98" s="168" t="str">
        <f>_xll.ohRangeRetrieveError(I98)</f>
        <v/>
      </c>
      <c r="K98" s="142"/>
    </row>
    <row r="99" spans="1:11" x14ac:dyDescent="0.2">
      <c r="A99" s="174"/>
      <c r="B99" s="173">
        <v>97</v>
      </c>
      <c r="C99" s="172" t="b">
        <v>0</v>
      </c>
      <c r="D99" s="172" t="str">
        <v>J2</v>
      </c>
      <c r="E99" s="171" t="str">
        <f t="shared" ref="E99:E122" si="12">PROPER(Currency)&amp;FamilyName&amp;$E$1</f>
        <v>Euribor3M</v>
      </c>
      <c r="F99" s="170" t="str">
        <f t="shared" ref="F99:F122" si="13">Currency&amp;"FUT"&amp;$E$1&amp;$D99&amp;QuoteSuffix</f>
        <v>EURFUT3MJ2_Quote</v>
      </c>
      <c r="G99" s="170" t="str">
        <f t="shared" ref="G99:G122" si="14">Currency&amp;"FUT"&amp;$E$1&amp;$D99&amp;"ConvAdj"&amp;QuoteSuffix</f>
        <v>EURFUT3MJ2ConvAdj_Quote</v>
      </c>
      <c r="H99" s="170" t="str">
        <f t="shared" ref="H99:H122" si="15">$H$1&amp;"_FUT"&amp;$E$1&amp;$D99</f>
        <v>EUR_YCSTDRH_FUT3MJ2</v>
      </c>
      <c r="I99" s="169" t="e">
        <f>_xll.qlFuturesRateHelper(H99,$F99,$D99,$E99,$G99,Permanent,Trigger,ObjectOverwrite)</f>
        <v>#NUM!</v>
      </c>
      <c r="J99" s="168" t="str">
        <f ca="1">_xll.ohRangeRetrieveError(I99)</f>
        <v>qlFuturesRateHelper - Error converting parameter 'Price' : 'ObjectHandler error: attempt to retrieve object with unknown ID 'EURFUT3MJ2_Quote'</v>
      </c>
      <c r="K99" s="142"/>
    </row>
    <row r="100" spans="1:11" x14ac:dyDescent="0.2">
      <c r="A100" s="174"/>
      <c r="B100" s="173">
        <v>98</v>
      </c>
      <c r="C100" s="172" t="b">
        <v>0</v>
      </c>
      <c r="D100" s="172" t="str">
        <v>K2</v>
      </c>
      <c r="E100" s="171" t="str">
        <f t="shared" si="12"/>
        <v>Euribor3M</v>
      </c>
      <c r="F100" s="170" t="str">
        <f t="shared" si="13"/>
        <v>EURFUT3MK2_Quote</v>
      </c>
      <c r="G100" s="170" t="str">
        <f t="shared" si="14"/>
        <v>EURFUT3MK2ConvAdj_Quote</v>
      </c>
      <c r="H100" s="170" t="str">
        <f t="shared" si="15"/>
        <v>EUR_YCSTDRH_FUT3MK2</v>
      </c>
      <c r="I100" s="169" t="e">
        <f>_xll.qlFuturesRateHelper(H100,$F100,$D100,$E100,$G100,Permanent,Trigger,ObjectOverwrite)</f>
        <v>#NUM!</v>
      </c>
      <c r="J100" s="168" t="str">
        <f ca="1">_xll.ohRangeRetrieveError(I100)</f>
        <v>qlFuturesRateHelper - Error converting parameter 'Price' : 'ObjectHandler error: attempt to retrieve object with unknown ID 'EURFUT3MK2_Quote'</v>
      </c>
      <c r="K100" s="142"/>
    </row>
    <row r="101" spans="1:11" x14ac:dyDescent="0.2">
      <c r="A101" s="174"/>
      <c r="B101" s="173">
        <v>99</v>
      </c>
      <c r="C101" s="172" t="b">
        <v>0</v>
      </c>
      <c r="D101" s="172" t="str">
        <v>M2</v>
      </c>
      <c r="E101" s="171" t="str">
        <f t="shared" si="12"/>
        <v>Euribor3M</v>
      </c>
      <c r="F101" s="170" t="str">
        <f t="shared" si="13"/>
        <v>EURFUT3MM2_Quote</v>
      </c>
      <c r="G101" s="170" t="str">
        <f t="shared" si="14"/>
        <v>EURFUT3MM2ConvAdj_Quote</v>
      </c>
      <c r="H101" s="170" t="str">
        <f t="shared" si="15"/>
        <v>EUR_YCSTDRH_FUT3MM2</v>
      </c>
      <c r="I101" s="169" t="str">
        <f>_xll.qlFuturesRateHelper(H101,$F101,$D101,$E101,$G101,Permanent,Trigger,ObjectOverwrite)</f>
        <v>EUR_YCSTDRH_FUT3MM2#0002</v>
      </c>
      <c r="J101" s="168" t="str">
        <f>_xll.ohRangeRetrieveError(I101)</f>
        <v/>
      </c>
      <c r="K101" s="142"/>
    </row>
    <row r="102" spans="1:11" x14ac:dyDescent="0.2">
      <c r="A102" s="174"/>
      <c r="B102" s="173">
        <v>100</v>
      </c>
      <c r="C102" s="172" t="b">
        <v>0</v>
      </c>
      <c r="D102" s="172" t="str">
        <v>N2</v>
      </c>
      <c r="E102" s="171" t="str">
        <f t="shared" si="12"/>
        <v>Euribor3M</v>
      </c>
      <c r="F102" s="170" t="str">
        <f t="shared" si="13"/>
        <v>EURFUT3MN2_Quote</v>
      </c>
      <c r="G102" s="170" t="str">
        <f t="shared" si="14"/>
        <v>EURFUT3MN2ConvAdj_Quote</v>
      </c>
      <c r="H102" s="170" t="str">
        <f t="shared" si="15"/>
        <v>EUR_YCSTDRH_FUT3MN2</v>
      </c>
      <c r="I102" s="169" t="e">
        <f>_xll.qlFuturesRateHelper(H102,$F102,$D102,$E102,$G102,Permanent,Trigger,ObjectOverwrite)</f>
        <v>#NUM!</v>
      </c>
      <c r="J102" s="168" t="str">
        <f ca="1">_xll.ohRangeRetrieveError(I102)</f>
        <v>qlFuturesRateHelper - Error converting parameter 'Price' : 'ObjectHandler error: attempt to retrieve object with unknown ID 'EURFUT3MN2_Quote'</v>
      </c>
      <c r="K102" s="142"/>
    </row>
    <row r="103" spans="1:11" x14ac:dyDescent="0.2">
      <c r="A103" s="174"/>
      <c r="B103" s="173">
        <v>101</v>
      </c>
      <c r="C103" s="172" t="b">
        <v>0</v>
      </c>
      <c r="D103" s="172" t="str">
        <v>Q2</v>
      </c>
      <c r="E103" s="171" t="str">
        <f t="shared" si="12"/>
        <v>Euribor3M</v>
      </c>
      <c r="F103" s="170" t="str">
        <f t="shared" si="13"/>
        <v>EURFUT3MQ2_Quote</v>
      </c>
      <c r="G103" s="170" t="str">
        <f t="shared" si="14"/>
        <v>EURFUT3MQ2ConvAdj_Quote</v>
      </c>
      <c r="H103" s="170" t="str">
        <f t="shared" si="15"/>
        <v>EUR_YCSTDRH_FUT3MQ2</v>
      </c>
      <c r="I103" s="169" t="e">
        <f>_xll.qlFuturesRateHelper(H103,$F103,$D103,$E103,$G103,Permanent,Trigger,ObjectOverwrite)</f>
        <v>#NUM!</v>
      </c>
      <c r="J103" s="168" t="str">
        <f ca="1">_xll.ohRangeRetrieveError(I103)</f>
        <v>qlFuturesRateHelper - Error converting parameter 'Price' : 'ObjectHandler error: attempt to retrieve object with unknown ID 'EURFUT3MQ2_Quote'</v>
      </c>
      <c r="K103" s="142"/>
    </row>
    <row r="104" spans="1:11" x14ac:dyDescent="0.2">
      <c r="A104" s="174"/>
      <c r="B104" s="173">
        <v>102</v>
      </c>
      <c r="C104" s="172" t="b">
        <v>0</v>
      </c>
      <c r="D104" s="172" t="str">
        <v>U2</v>
      </c>
      <c r="E104" s="171" t="str">
        <f t="shared" si="12"/>
        <v>Euribor3M</v>
      </c>
      <c r="F104" s="170" t="str">
        <f t="shared" si="13"/>
        <v>EURFUT3MU2_Quote</v>
      </c>
      <c r="G104" s="170" t="str">
        <f t="shared" si="14"/>
        <v>EURFUT3MU2ConvAdj_Quote</v>
      </c>
      <c r="H104" s="170" t="str">
        <f t="shared" si="15"/>
        <v>EUR_YCSTDRH_FUT3MU2</v>
      </c>
      <c r="I104" s="169" t="str">
        <f>_xll.qlFuturesRateHelper(H104,$F104,$D104,$E104,$G104,Permanent,Trigger,ObjectOverwrite)</f>
        <v>EUR_YCSTDRH_FUT3MU2#0002</v>
      </c>
      <c r="J104" s="168" t="str">
        <f>_xll.ohRangeRetrieveError(I104)</f>
        <v/>
      </c>
      <c r="K104" s="142"/>
    </row>
    <row r="105" spans="1:11" x14ac:dyDescent="0.2">
      <c r="A105" s="174"/>
      <c r="B105" s="173">
        <v>103</v>
      </c>
      <c r="C105" s="172" t="b">
        <v>0</v>
      </c>
      <c r="D105" s="172" t="str">
        <v>V2</v>
      </c>
      <c r="E105" s="171" t="str">
        <f t="shared" si="12"/>
        <v>Euribor3M</v>
      </c>
      <c r="F105" s="170" t="str">
        <f t="shared" si="13"/>
        <v>EURFUT3MV2_Quote</v>
      </c>
      <c r="G105" s="170" t="str">
        <f t="shared" si="14"/>
        <v>EURFUT3MV2ConvAdj_Quote</v>
      </c>
      <c r="H105" s="170" t="str">
        <f t="shared" si="15"/>
        <v>EUR_YCSTDRH_FUT3MV2</v>
      </c>
      <c r="I105" s="169" t="e">
        <f>_xll.qlFuturesRateHelper(H105,$F105,$D105,$E105,$G105,Permanent,Trigger,ObjectOverwrite)</f>
        <v>#NUM!</v>
      </c>
      <c r="J105" s="168" t="str">
        <f ca="1">_xll.ohRangeRetrieveError(I105)</f>
        <v>qlFuturesRateHelper - Error converting parameter 'Price' : 'ObjectHandler error: attempt to retrieve object with unknown ID 'EURFUT3MV2_Quote'</v>
      </c>
      <c r="K105" s="142"/>
    </row>
    <row r="106" spans="1:11" x14ac:dyDescent="0.2">
      <c r="A106" s="174"/>
      <c r="B106" s="173">
        <v>104</v>
      </c>
      <c r="C106" s="172" t="b">
        <v>0</v>
      </c>
      <c r="D106" s="172" t="str">
        <v>X2</v>
      </c>
      <c r="E106" s="171" t="str">
        <f t="shared" si="12"/>
        <v>Euribor3M</v>
      </c>
      <c r="F106" s="170" t="str">
        <f t="shared" si="13"/>
        <v>EURFUT3MX2_Quote</v>
      </c>
      <c r="G106" s="170" t="str">
        <f t="shared" si="14"/>
        <v>EURFUT3MX2ConvAdj_Quote</v>
      </c>
      <c r="H106" s="170" t="str">
        <f t="shared" si="15"/>
        <v>EUR_YCSTDRH_FUT3MX2</v>
      </c>
      <c r="I106" s="169" t="e">
        <f>_xll.qlFuturesRateHelper(H106,$F106,$D106,$E106,$G106,Permanent,Trigger,ObjectOverwrite)</f>
        <v>#NUM!</v>
      </c>
      <c r="J106" s="168" t="str">
        <f ca="1">_xll.ohRangeRetrieveError(I106)</f>
        <v>qlFuturesRateHelper - Error converting parameter 'Price' : 'ObjectHandler error: attempt to retrieve object with unknown ID 'EURFUT3MX2_Quote'</v>
      </c>
      <c r="K106" s="142"/>
    </row>
    <row r="107" spans="1:11" x14ac:dyDescent="0.2">
      <c r="A107" s="174"/>
      <c r="B107" s="173">
        <v>105</v>
      </c>
      <c r="C107" s="172" t="b">
        <v>0</v>
      </c>
      <c r="D107" s="172" t="str">
        <v>Z2</v>
      </c>
      <c r="E107" s="171" t="str">
        <f t="shared" si="12"/>
        <v>Euribor3M</v>
      </c>
      <c r="F107" s="170" t="str">
        <f t="shared" si="13"/>
        <v>EURFUT3MZ2_Quote</v>
      </c>
      <c r="G107" s="170" t="str">
        <f t="shared" si="14"/>
        <v>EURFUT3MZ2ConvAdj_Quote</v>
      </c>
      <c r="H107" s="170" t="str">
        <f t="shared" si="15"/>
        <v>EUR_YCSTDRH_FUT3MZ2</v>
      </c>
      <c r="I107" s="169" t="e">
        <f>_xll.qlFuturesRateHelper(H107,$F107,$D107,$E107,$G107,Permanent,Trigger,ObjectOverwrite)</f>
        <v>#NUM!</v>
      </c>
      <c r="J107" s="168" t="str">
        <f ca="1">_xll.ohRangeRetrieveError(I107)</f>
        <v>qlFuturesRateHelper - Error converting parameter 'Price' : 'ObjectHandler error: attempt to retrieve object with unknown ID 'EURFUT3MZ2_Quote'</v>
      </c>
      <c r="K107" s="142"/>
    </row>
    <row r="108" spans="1:11" x14ac:dyDescent="0.2">
      <c r="A108" s="174"/>
      <c r="B108" s="173">
        <v>106</v>
      </c>
      <c r="C108" s="172" t="b">
        <v>0</v>
      </c>
      <c r="D108" s="172" t="str">
        <v>F3</v>
      </c>
      <c r="E108" s="171" t="str">
        <f t="shared" si="12"/>
        <v>Euribor3M</v>
      </c>
      <c r="F108" s="170" t="str">
        <f t="shared" si="13"/>
        <v>EURFUT3MF3_Quote</v>
      </c>
      <c r="G108" s="170" t="str">
        <f t="shared" si="14"/>
        <v>EURFUT3MF3ConvAdj_Quote</v>
      </c>
      <c r="H108" s="170" t="str">
        <f t="shared" si="15"/>
        <v>EUR_YCSTDRH_FUT3MF3</v>
      </c>
      <c r="I108" s="169" t="e">
        <f>_xll.qlFuturesRateHelper(H108,$F108,$D108,$E108,$G108,Permanent,Trigger,ObjectOverwrite)</f>
        <v>#NUM!</v>
      </c>
      <c r="J108" s="168" t="str">
        <f ca="1">_xll.ohRangeRetrieveError(I108)</f>
        <v>qlFuturesRateHelper - Error converting parameter 'Price' : 'ObjectHandler error: attempt to retrieve object with unknown ID 'EURFUT3MF3_Quote'</v>
      </c>
      <c r="K108" s="142"/>
    </row>
    <row r="109" spans="1:11" x14ac:dyDescent="0.2">
      <c r="A109" s="174"/>
      <c r="B109" s="173">
        <v>107</v>
      </c>
      <c r="C109" s="172" t="b">
        <v>0</v>
      </c>
      <c r="D109" s="172" t="str">
        <v>G3</v>
      </c>
      <c r="E109" s="171" t="str">
        <f t="shared" si="12"/>
        <v>Euribor3M</v>
      </c>
      <c r="F109" s="170" t="str">
        <f t="shared" si="13"/>
        <v>EURFUT3MG3_Quote</v>
      </c>
      <c r="G109" s="170" t="str">
        <f t="shared" si="14"/>
        <v>EURFUT3MG3ConvAdj_Quote</v>
      </c>
      <c r="H109" s="170" t="str">
        <f t="shared" si="15"/>
        <v>EUR_YCSTDRH_FUT3MG3</v>
      </c>
      <c r="I109" s="169" t="e">
        <f>_xll.qlFuturesRateHelper(H109,$F109,$D109,$E109,$G109,Permanent,Trigger,ObjectOverwrite)</f>
        <v>#NUM!</v>
      </c>
      <c r="J109" s="168" t="str">
        <f ca="1">_xll.ohRangeRetrieveError(I109)</f>
        <v>qlFuturesRateHelper - Error converting parameter 'Price' : 'ObjectHandler error: attempt to retrieve object with unknown ID 'EURFUT3MG3_Quote'</v>
      </c>
      <c r="K109" s="142"/>
    </row>
    <row r="110" spans="1:11" x14ac:dyDescent="0.2">
      <c r="A110" s="174"/>
      <c r="B110" s="173">
        <v>108</v>
      </c>
      <c r="C110" s="172" t="b">
        <v>0</v>
      </c>
      <c r="D110" s="172" t="str">
        <v>H3</v>
      </c>
      <c r="E110" s="171" t="str">
        <f t="shared" si="12"/>
        <v>Euribor3M</v>
      </c>
      <c r="F110" s="170" t="str">
        <f t="shared" si="13"/>
        <v>EURFUT3MH3_Quote</v>
      </c>
      <c r="G110" s="170" t="str">
        <f t="shared" si="14"/>
        <v>EURFUT3MH3ConvAdj_Quote</v>
      </c>
      <c r="H110" s="170" t="str">
        <f t="shared" si="15"/>
        <v>EUR_YCSTDRH_FUT3MH3</v>
      </c>
      <c r="I110" s="169" t="e">
        <f>_xll.qlFuturesRateHelper(H110,$F110,$D110,$E110,$G110,Permanent,Trigger,ObjectOverwrite)</f>
        <v>#NUM!</v>
      </c>
      <c r="J110" s="168" t="str">
        <f ca="1">_xll.ohRangeRetrieveError(I110)</f>
        <v>qlFuturesRateHelper - Error converting parameter 'Price' : 'ObjectHandler error: attempt to retrieve object with unknown ID 'EURFUT3MH3_Quote'</v>
      </c>
      <c r="K110" s="142"/>
    </row>
    <row r="111" spans="1:11" x14ac:dyDescent="0.2">
      <c r="A111" s="174"/>
      <c r="B111" s="173">
        <v>109</v>
      </c>
      <c r="C111" s="172" t="b">
        <v>0</v>
      </c>
      <c r="D111" s="172" t="str">
        <v>J3</v>
      </c>
      <c r="E111" s="171" t="str">
        <f t="shared" si="12"/>
        <v>Euribor3M</v>
      </c>
      <c r="F111" s="170" t="str">
        <f t="shared" si="13"/>
        <v>EURFUT3MJ3_Quote</v>
      </c>
      <c r="G111" s="170" t="str">
        <f t="shared" si="14"/>
        <v>EURFUT3MJ3ConvAdj_Quote</v>
      </c>
      <c r="H111" s="170" t="str">
        <f t="shared" si="15"/>
        <v>EUR_YCSTDRH_FUT3MJ3</v>
      </c>
      <c r="I111" s="169" t="e">
        <f>_xll.qlFuturesRateHelper(H111,$F111,$D111,$E111,$G111,Permanent,Trigger,ObjectOverwrite)</f>
        <v>#NUM!</v>
      </c>
      <c r="J111" s="168" t="str">
        <f ca="1">_xll.ohRangeRetrieveError(I111)</f>
        <v>qlFuturesRateHelper - Error converting parameter 'Price' : 'ObjectHandler error: attempt to retrieve object with unknown ID 'EURFUT3MJ3_Quote'</v>
      </c>
      <c r="K111" s="142"/>
    </row>
    <row r="112" spans="1:11" x14ac:dyDescent="0.2">
      <c r="A112" s="174"/>
      <c r="B112" s="173">
        <v>110</v>
      </c>
      <c r="C112" s="172" t="b">
        <v>0</v>
      </c>
      <c r="D112" s="172" t="str">
        <v>K3</v>
      </c>
      <c r="E112" s="171" t="str">
        <f t="shared" si="12"/>
        <v>Euribor3M</v>
      </c>
      <c r="F112" s="170" t="str">
        <f t="shared" si="13"/>
        <v>EURFUT3MK3_Quote</v>
      </c>
      <c r="G112" s="170" t="str">
        <f t="shared" si="14"/>
        <v>EURFUT3MK3ConvAdj_Quote</v>
      </c>
      <c r="H112" s="170" t="str">
        <f t="shared" si="15"/>
        <v>EUR_YCSTDRH_FUT3MK3</v>
      </c>
      <c r="I112" s="169" t="e">
        <f>_xll.qlFuturesRateHelper(H112,$F112,$D112,$E112,$G112,Permanent,Trigger,ObjectOverwrite)</f>
        <v>#NUM!</v>
      </c>
      <c r="J112" s="168" t="str">
        <f ca="1">_xll.ohRangeRetrieveError(I112)</f>
        <v>qlFuturesRateHelper - Error converting parameter 'Price' : 'ObjectHandler error: attempt to retrieve object with unknown ID 'EURFUT3MK3_Quote'</v>
      </c>
      <c r="K112" s="142"/>
    </row>
    <row r="113" spans="1:11" x14ac:dyDescent="0.2">
      <c r="A113" s="174"/>
      <c r="B113" s="173">
        <v>111</v>
      </c>
      <c r="C113" s="172" t="b">
        <v>0</v>
      </c>
      <c r="D113" s="172" t="str">
        <v>M3</v>
      </c>
      <c r="E113" s="171" t="str">
        <f t="shared" si="12"/>
        <v>Euribor3M</v>
      </c>
      <c r="F113" s="170" t="str">
        <f t="shared" si="13"/>
        <v>EURFUT3MM3_Quote</v>
      </c>
      <c r="G113" s="170" t="str">
        <f t="shared" si="14"/>
        <v>EURFUT3MM3ConvAdj_Quote</v>
      </c>
      <c r="H113" s="170" t="str">
        <f t="shared" si="15"/>
        <v>EUR_YCSTDRH_FUT3MM3</v>
      </c>
      <c r="I113" s="169" t="e">
        <f>_xll.qlFuturesRateHelper(H113,$F113,$D113,$E113,$G113,Permanent,Trigger,ObjectOverwrite)</f>
        <v>#NUM!</v>
      </c>
      <c r="J113" s="168" t="str">
        <f ca="1">_xll.ohRangeRetrieveError(I113)</f>
        <v>qlFuturesRateHelper - Error converting parameter 'Price' : 'ObjectHandler error: attempt to retrieve object with unknown ID 'EURFUT3MM3_Quote'</v>
      </c>
      <c r="K113" s="142"/>
    </row>
    <row r="114" spans="1:11" x14ac:dyDescent="0.2">
      <c r="A114" s="174"/>
      <c r="B114" s="173">
        <v>112</v>
      </c>
      <c r="C114" s="172" t="b">
        <v>0</v>
      </c>
      <c r="D114" s="172" t="str">
        <v>N3</v>
      </c>
      <c r="E114" s="171" t="str">
        <f t="shared" si="12"/>
        <v>Euribor3M</v>
      </c>
      <c r="F114" s="170" t="str">
        <f t="shared" si="13"/>
        <v>EURFUT3MN3_Quote</v>
      </c>
      <c r="G114" s="170" t="str">
        <f t="shared" si="14"/>
        <v>EURFUT3MN3ConvAdj_Quote</v>
      </c>
      <c r="H114" s="170" t="str">
        <f t="shared" si="15"/>
        <v>EUR_YCSTDRH_FUT3MN3</v>
      </c>
      <c r="I114" s="169" t="e">
        <f>_xll.qlFuturesRateHelper(H114,$F114,$D114,$E114,$G114,Permanent,Trigger,ObjectOverwrite)</f>
        <v>#NUM!</v>
      </c>
      <c r="J114" s="168" t="str">
        <f ca="1">_xll.ohRangeRetrieveError(I114)</f>
        <v>qlFuturesRateHelper - Error converting parameter 'Price' : 'ObjectHandler error: attempt to retrieve object with unknown ID 'EURFUT3MN3_Quote'</v>
      </c>
      <c r="K114" s="142"/>
    </row>
    <row r="115" spans="1:11" x14ac:dyDescent="0.2">
      <c r="A115" s="174"/>
      <c r="B115" s="173">
        <v>113</v>
      </c>
      <c r="C115" s="172" t="b">
        <v>0</v>
      </c>
      <c r="D115" s="172" t="str">
        <v>Q3</v>
      </c>
      <c r="E115" s="171" t="str">
        <f t="shared" si="12"/>
        <v>Euribor3M</v>
      </c>
      <c r="F115" s="170" t="str">
        <f t="shared" si="13"/>
        <v>EURFUT3MQ3_Quote</v>
      </c>
      <c r="G115" s="170" t="str">
        <f t="shared" si="14"/>
        <v>EURFUT3MQ3ConvAdj_Quote</v>
      </c>
      <c r="H115" s="170" t="str">
        <f t="shared" si="15"/>
        <v>EUR_YCSTDRH_FUT3MQ3</v>
      </c>
      <c r="I115" s="169" t="e">
        <f>_xll.qlFuturesRateHelper(H115,$F115,$D115,$E115,$G115,Permanent,Trigger,ObjectOverwrite)</f>
        <v>#NUM!</v>
      </c>
      <c r="J115" s="168" t="str">
        <f ca="1">_xll.ohRangeRetrieveError(I115)</f>
        <v>qlFuturesRateHelper - Error converting parameter 'Price' : 'ObjectHandler error: attempt to retrieve object with unknown ID 'EURFUT3MQ3_Quote'</v>
      </c>
      <c r="K115" s="142"/>
    </row>
    <row r="116" spans="1:11" x14ac:dyDescent="0.2">
      <c r="A116" s="174"/>
      <c r="B116" s="173">
        <v>114</v>
      </c>
      <c r="C116" s="172" t="b">
        <v>0</v>
      </c>
      <c r="D116" s="172" t="str">
        <v>U3</v>
      </c>
      <c r="E116" s="171" t="str">
        <f t="shared" si="12"/>
        <v>Euribor3M</v>
      </c>
      <c r="F116" s="170" t="str">
        <f t="shared" si="13"/>
        <v>EURFUT3MU3_Quote</v>
      </c>
      <c r="G116" s="170" t="str">
        <f t="shared" si="14"/>
        <v>EURFUT3MU3ConvAdj_Quote</v>
      </c>
      <c r="H116" s="170" t="str">
        <f t="shared" si="15"/>
        <v>EUR_YCSTDRH_FUT3MU3</v>
      </c>
      <c r="I116" s="169" t="e">
        <f>_xll.qlFuturesRateHelper(H116,$F116,$D116,$E116,$G116,Permanent,Trigger,ObjectOverwrite)</f>
        <v>#NUM!</v>
      </c>
      <c r="J116" s="168" t="str">
        <f ca="1">_xll.ohRangeRetrieveError(I116)</f>
        <v>qlFuturesRateHelper - Error converting parameter 'Price' : 'ObjectHandler error: attempt to retrieve object with unknown ID 'EURFUT3MU3_Quote'</v>
      </c>
      <c r="K116" s="142"/>
    </row>
    <row r="117" spans="1:11" x14ac:dyDescent="0.2">
      <c r="A117" s="174"/>
      <c r="B117" s="173">
        <v>115</v>
      </c>
      <c r="C117" s="172" t="b">
        <v>0</v>
      </c>
      <c r="D117" s="172" t="str">
        <v>V3</v>
      </c>
      <c r="E117" s="171" t="str">
        <f t="shared" si="12"/>
        <v>Euribor3M</v>
      </c>
      <c r="F117" s="170" t="str">
        <f t="shared" si="13"/>
        <v>EURFUT3MV3_Quote</v>
      </c>
      <c r="G117" s="170" t="str">
        <f t="shared" si="14"/>
        <v>EURFUT3MV3ConvAdj_Quote</v>
      </c>
      <c r="H117" s="170" t="str">
        <f t="shared" si="15"/>
        <v>EUR_YCSTDRH_FUT3MV3</v>
      </c>
      <c r="I117" s="169" t="e">
        <f>_xll.qlFuturesRateHelper(H117,$F117,$D117,$E117,$G117,Permanent,Trigger,ObjectOverwrite)</f>
        <v>#NUM!</v>
      </c>
      <c r="J117" s="168" t="str">
        <f ca="1">_xll.ohRangeRetrieveError(I117)</f>
        <v>qlFuturesRateHelper - Error converting parameter 'Price' : 'ObjectHandler error: attempt to retrieve object with unknown ID 'EURFUT3MV3_Quote'</v>
      </c>
      <c r="K117" s="142"/>
    </row>
    <row r="118" spans="1:11" x14ac:dyDescent="0.2">
      <c r="A118" s="174"/>
      <c r="B118" s="173">
        <v>116</v>
      </c>
      <c r="C118" s="172" t="b">
        <v>0</v>
      </c>
      <c r="D118" s="172" t="str">
        <v>X3</v>
      </c>
      <c r="E118" s="171" t="str">
        <f t="shared" si="12"/>
        <v>Euribor3M</v>
      </c>
      <c r="F118" s="170" t="str">
        <f t="shared" si="13"/>
        <v>EURFUT3MX3_Quote</v>
      </c>
      <c r="G118" s="170" t="str">
        <f t="shared" si="14"/>
        <v>EURFUT3MX3ConvAdj_Quote</v>
      </c>
      <c r="H118" s="170" t="str">
        <f t="shared" si="15"/>
        <v>EUR_YCSTDRH_FUT3MX3</v>
      </c>
      <c r="I118" s="169" t="e">
        <f>_xll.qlFuturesRateHelper(H118,$F118,$D118,$E118,$G118,Permanent,Trigger,ObjectOverwrite)</f>
        <v>#NUM!</v>
      </c>
      <c r="J118" s="168" t="str">
        <f ca="1">_xll.ohRangeRetrieveError(I118)</f>
        <v>qlFuturesRateHelper - Error converting parameter 'Price' : 'ObjectHandler error: attempt to retrieve object with unknown ID 'EURFUT3MX3_Quote'</v>
      </c>
      <c r="K118" s="142"/>
    </row>
    <row r="119" spans="1:11" x14ac:dyDescent="0.2">
      <c r="A119" s="174"/>
      <c r="B119" s="173">
        <v>117</v>
      </c>
      <c r="C119" s="172" t="b">
        <v>0</v>
      </c>
      <c r="D119" s="172" t="str">
        <v>Z3</v>
      </c>
      <c r="E119" s="171" t="str">
        <f t="shared" si="12"/>
        <v>Euribor3M</v>
      </c>
      <c r="F119" s="170" t="str">
        <f t="shared" si="13"/>
        <v>EURFUT3MZ3_Quote</v>
      </c>
      <c r="G119" s="170" t="str">
        <f t="shared" si="14"/>
        <v>EURFUT3MZ3ConvAdj_Quote</v>
      </c>
      <c r="H119" s="170" t="str">
        <f t="shared" si="15"/>
        <v>EUR_YCSTDRH_FUT3MZ3</v>
      </c>
      <c r="I119" s="169" t="e">
        <f>_xll.qlFuturesRateHelper(H119,$F119,$D119,$E119,$G119,Permanent,Trigger,ObjectOverwrite)</f>
        <v>#NUM!</v>
      </c>
      <c r="J119" s="168" t="str">
        <f ca="1">_xll.ohRangeRetrieveError(I119)</f>
        <v>qlFuturesRateHelper - Error converting parameter 'Price' : 'ObjectHandler error: attempt to retrieve object with unknown ID 'EURFUT3MZ3_Quote'</v>
      </c>
      <c r="K119" s="142"/>
    </row>
    <row r="120" spans="1:11" x14ac:dyDescent="0.2">
      <c r="A120" s="174"/>
      <c r="B120" s="173">
        <v>118</v>
      </c>
      <c r="C120" s="172" t="b">
        <v>0</v>
      </c>
      <c r="D120" s="172" t="str">
        <v>F4</v>
      </c>
      <c r="E120" s="171" t="str">
        <f t="shared" si="12"/>
        <v>Euribor3M</v>
      </c>
      <c r="F120" s="170" t="str">
        <f t="shared" si="13"/>
        <v>EURFUT3MF4_Quote</v>
      </c>
      <c r="G120" s="170" t="str">
        <f t="shared" si="14"/>
        <v>EURFUT3MF4ConvAdj_Quote</v>
      </c>
      <c r="H120" s="170" t="str">
        <f t="shared" si="15"/>
        <v>EUR_YCSTDRH_FUT3MF4</v>
      </c>
      <c r="I120" s="169" t="e">
        <f>_xll.qlFuturesRateHelper(H120,$F120,$D120,$E120,$G120,Permanent,Trigger,ObjectOverwrite)</f>
        <v>#NUM!</v>
      </c>
      <c r="J120" s="168" t="str">
        <f ca="1">_xll.ohRangeRetrieveError(I120)</f>
        <v>qlFuturesRateHelper - Error converting parameter 'Price' : 'ObjectHandler error: attempt to retrieve object with unknown ID 'EURFUT3MF4_Quote'</v>
      </c>
      <c r="K120" s="142"/>
    </row>
    <row r="121" spans="1:11" x14ac:dyDescent="0.2">
      <c r="A121" s="174"/>
      <c r="B121" s="173">
        <v>119</v>
      </c>
      <c r="C121" s="172" t="b">
        <v>0</v>
      </c>
      <c r="D121" s="172" t="str">
        <v>G4</v>
      </c>
      <c r="E121" s="171" t="str">
        <f t="shared" si="12"/>
        <v>Euribor3M</v>
      </c>
      <c r="F121" s="170" t="str">
        <f t="shared" si="13"/>
        <v>EURFUT3MG4_Quote</v>
      </c>
      <c r="G121" s="170" t="str">
        <f t="shared" si="14"/>
        <v>EURFUT3MG4ConvAdj_Quote</v>
      </c>
      <c r="H121" s="170" t="str">
        <f t="shared" si="15"/>
        <v>EUR_YCSTDRH_FUT3MG4</v>
      </c>
      <c r="I121" s="169" t="e">
        <f>_xll.qlFuturesRateHelper(H121,$F121,$D121,$E121,$G121,Permanent,Trigger,ObjectOverwrite)</f>
        <v>#NUM!</v>
      </c>
      <c r="J121" s="168" t="str">
        <f ca="1">_xll.ohRangeRetrieveError(I121)</f>
        <v>qlFuturesRateHelper - Error converting parameter 'Price' : 'ObjectHandler error: attempt to retrieve object with unknown ID 'EURFUT3MG4_Quote'</v>
      </c>
      <c r="K121" s="142"/>
    </row>
    <row r="122" spans="1:11" x14ac:dyDescent="0.2">
      <c r="A122" s="174"/>
      <c r="B122" s="173">
        <v>120</v>
      </c>
      <c r="C122" s="172" t="b">
        <v>0</v>
      </c>
      <c r="D122" s="172" t="str">
        <v>H4</v>
      </c>
      <c r="E122" s="171" t="str">
        <f t="shared" si="12"/>
        <v>Euribor3M</v>
      </c>
      <c r="F122" s="170" t="str">
        <f t="shared" si="13"/>
        <v>EURFUT3MH4_Quote</v>
      </c>
      <c r="G122" s="170" t="str">
        <f t="shared" si="14"/>
        <v>EURFUT3MH4ConvAdj_Quote</v>
      </c>
      <c r="H122" s="170" t="str">
        <f t="shared" si="15"/>
        <v>EUR_YCSTDRH_FUT3MH4</v>
      </c>
      <c r="I122" s="169" t="e">
        <f>_xll.qlFuturesRateHelper(H122,$F122,$D122,$E122,$G122,Permanent,Trigger,ObjectOverwrite)</f>
        <v>#NUM!</v>
      </c>
      <c r="J122" s="168" t="str">
        <f ca="1">_xll.ohRangeRetrieveError(I122)</f>
        <v>qlFuturesRateHelper - Error converting parameter 'Price' : 'ObjectHandler error: attempt to retrieve object with unknown ID 'EURFUT3MH4_Quote'</v>
      </c>
      <c r="K122" s="142"/>
    </row>
    <row r="123" spans="1:11" ht="13.5" thickBot="1" x14ac:dyDescent="0.25">
      <c r="A123" s="167"/>
      <c r="B123" s="166"/>
      <c r="C123" s="166"/>
      <c r="D123" s="166"/>
      <c r="E123" s="166"/>
      <c r="F123" s="166"/>
      <c r="G123" s="166"/>
      <c r="H123" s="166"/>
      <c r="I123" s="166"/>
      <c r="J123" s="166"/>
      <c r="K123" s="165"/>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election activeCell="F9" sqref="F9"/>
    </sheetView>
  </sheetViews>
  <sheetFormatPr defaultRowHeight="12.75" x14ac:dyDescent="0.2"/>
  <cols>
    <col min="1" max="1" width="2.7109375" style="92" customWidth="1"/>
    <col min="2" max="2" width="4.7109375" style="92" bestFit="1" customWidth="1"/>
    <col min="3" max="3" width="3.85546875" style="92" bestFit="1" customWidth="1"/>
    <col min="4" max="4" width="3.140625" style="92" bestFit="1" customWidth="1"/>
    <col min="5" max="5" width="2.7109375" style="92" bestFit="1" customWidth="1"/>
    <col min="6" max="6" width="5.85546875" style="92" bestFit="1" customWidth="1"/>
    <col min="7" max="7" width="13.85546875" style="92" bestFit="1" customWidth="1"/>
    <col min="8" max="8" width="15.28515625" style="92" bestFit="1" customWidth="1"/>
    <col min="9" max="9" width="7.140625" style="92" bestFit="1" customWidth="1"/>
    <col min="10" max="10" width="15.7109375" style="92" bestFit="1" customWidth="1"/>
    <col min="11" max="11" width="22.28515625" style="92" bestFit="1" customWidth="1"/>
    <col min="12" max="12" width="26.7109375" style="188" bestFit="1" customWidth="1"/>
    <col min="13" max="13" width="16.5703125" style="92" customWidth="1"/>
    <col min="14" max="14" width="2.7109375" style="92" customWidth="1"/>
    <col min="15" max="16384" width="9.140625" style="92"/>
  </cols>
  <sheetData>
    <row r="1" spans="1:16" x14ac:dyDescent="0.2">
      <c r="A1" s="164" t="s">
        <v>145</v>
      </c>
      <c r="B1" s="163"/>
      <c r="C1" s="163"/>
      <c r="D1" s="163"/>
      <c r="E1" s="163"/>
      <c r="F1" s="163"/>
      <c r="G1" s="163"/>
      <c r="H1" s="163"/>
      <c r="I1" s="163"/>
      <c r="J1" s="163"/>
      <c r="K1" s="162"/>
      <c r="L1" s="163"/>
      <c r="M1" s="163"/>
      <c r="N1" s="204"/>
    </row>
    <row r="2" spans="1:16" x14ac:dyDescent="0.2">
      <c r="A2" s="147"/>
      <c r="B2" s="198"/>
      <c r="C2" s="198"/>
      <c r="D2" s="198"/>
      <c r="E2" s="198"/>
      <c r="F2" s="198"/>
      <c r="G2" s="198"/>
      <c r="H2" s="198"/>
      <c r="I2" s="198"/>
      <c r="J2" s="186" t="s">
        <v>100</v>
      </c>
      <c r="K2" s="186" t="str">
        <f>Currency&amp;"_YC"&amp;"STDRH"</f>
        <v>EUR_YCSTDRH</v>
      </c>
      <c r="L2" s="198" t="e">
        <f>NA()</f>
        <v>#N/A</v>
      </c>
      <c r="M2" s="198"/>
      <c r="N2" s="197"/>
    </row>
    <row r="3" spans="1:16" ht="22.5" x14ac:dyDescent="0.2">
      <c r="A3" s="147"/>
      <c r="B3" s="155" t="s">
        <v>138</v>
      </c>
      <c r="C3" s="155"/>
      <c r="D3" s="155"/>
      <c r="E3" s="155"/>
      <c r="F3" s="155" t="s">
        <v>137</v>
      </c>
      <c r="G3" s="155" t="s">
        <v>136</v>
      </c>
      <c r="H3" s="155" t="s">
        <v>135</v>
      </c>
      <c r="I3" s="155" t="s">
        <v>134</v>
      </c>
      <c r="J3" s="155" t="s">
        <v>108</v>
      </c>
      <c r="K3" s="203" t="str">
        <f>K2&amp;"_Swaps.xml"</f>
        <v>EUR_YCSTDRH_Swaps.xml</v>
      </c>
      <c r="L3" s="153">
        <f ca="1">IF(Serialize,_xll.ohObjectSave(L4:L42,SerializationPath&amp;K3,FileOverwrite,Serialize),"---")</f>
        <v>38</v>
      </c>
      <c r="M3" s="191" t="str">
        <f ca="1">_xll.ohRangeRetrieveError(L3)</f>
        <v/>
      </c>
      <c r="N3" s="190"/>
    </row>
    <row r="4" spans="1:16" x14ac:dyDescent="0.2">
      <c r="A4" s="199"/>
      <c r="B4" s="198"/>
      <c r="C4" s="198"/>
      <c r="D4" s="198"/>
      <c r="E4" s="198"/>
      <c r="F4" s="198"/>
      <c r="G4" s="198"/>
      <c r="H4" s="198"/>
      <c r="I4" s="198"/>
      <c r="J4" s="198"/>
      <c r="K4" s="202" t="str">
        <f>$K$2&amp;"_"&amp;$D6&amp;$E6&amp;"_"&amp;FamilyName&amp;$J$2</f>
        <v>EUR_YCSTDRH_AB6E_ibor6M</v>
      </c>
      <c r="L4" s="201" t="str">
        <f>IF(UPPER(FamilyName)="IBOR",_xll.qlEuribor($K4,$J$2,,Permanent,Trigger,ObjectOverwrite),IF(UPPER(FamilyName)="LIBOR",_xll.qlLibor($K4,Currency,$J$2,,Permanent,Trigger,ObjectOverwrite),"--"))</f>
        <v>EUR_YCSTDRH_AB6E_ibor6M#0002</v>
      </c>
      <c r="M4" s="200" t="str">
        <f>_xll.ohRangeRetrieveError(L4)</f>
        <v/>
      </c>
      <c r="N4" s="197"/>
    </row>
    <row r="5" spans="1:16" s="135" customFormat="1" ht="11.25" x14ac:dyDescent="0.2">
      <c r="A5" s="199"/>
      <c r="B5" s="198"/>
      <c r="C5" s="198"/>
      <c r="D5" s="198"/>
      <c r="E5" s="198"/>
      <c r="F5" s="198"/>
      <c r="G5" s="198"/>
      <c r="H5" s="198"/>
      <c r="I5" s="198"/>
      <c r="J5" s="198"/>
      <c r="K5" s="198"/>
      <c r="L5" s="198"/>
      <c r="M5" s="198"/>
      <c r="N5" s="197"/>
    </row>
    <row r="6" spans="1:16" x14ac:dyDescent="0.2">
      <c r="A6" s="147"/>
      <c r="B6" s="196" t="s">
        <v>133</v>
      </c>
      <c r="C6" s="196" t="s">
        <v>36</v>
      </c>
      <c r="D6" s="196" t="s">
        <v>94</v>
      </c>
      <c r="E6" s="196" t="s">
        <v>91</v>
      </c>
      <c r="F6" s="172" t="str">
        <f t="shared" ref="F6:F42" si="0">IF(UPPER(LEFT($D6))="A","Annual",IF(UPPER(LEFT($D6))="S","Semiannual","--"))</f>
        <v>Annual</v>
      </c>
      <c r="G6" s="172" t="s">
        <v>132</v>
      </c>
      <c r="H6" s="172" t="str">
        <f>IF(UPPER(RIGHT($D6))="B",BondBasisDayCounter,IF(UPPER(RIGHT($D6))="M",MoneyMarketDayCounter,"--"))</f>
        <v>30/360 (Bond Basis)</v>
      </c>
      <c r="I6" s="195">
        <v>0</v>
      </c>
      <c r="J6" s="193" t="str">
        <f t="shared" ref="J6:J42" si="1">Currency&amp;$D6&amp;$E6&amp;$C6&amp;QuoteSuffix</f>
        <v>EURAB6E1Y_Quote</v>
      </c>
      <c r="K6" s="193" t="str">
        <f t="shared" ref="K6:K42" si="2">$K$2&amp;"_"&amp;$D6&amp;$E6&amp;$C6</f>
        <v>EUR_YCSTDRH_AB6E1Y</v>
      </c>
      <c r="L6" s="192" t="str">
        <f>_xll.qlSwapRateHelper2(K6,$J6,$C6,Calendar,$F6,$G6,$H6,$L$4,$I6,B6,DiscountingCurve,Permanent,,ObjectOverwrite)</f>
        <v>EUR_YCSTDRH_AB6E1Y#0002</v>
      </c>
      <c r="M6" s="191" t="str">
        <f>_xll.ohRangeRetrieveError(L6)</f>
        <v/>
      </c>
      <c r="N6" s="190"/>
      <c r="P6" s="92" t="str">
        <f>_xll.ohObjectCallerAddress(J6)</f>
        <v>[EUR_Market.xlsx]Swap6M!R6C6</v>
      </c>
    </row>
    <row r="7" spans="1:16" x14ac:dyDescent="0.2">
      <c r="A7" s="147"/>
      <c r="B7" s="196" t="s">
        <v>133</v>
      </c>
      <c r="C7" s="196" t="s">
        <v>35</v>
      </c>
      <c r="D7" s="196" t="s">
        <v>94</v>
      </c>
      <c r="E7" s="196" t="s">
        <v>91</v>
      </c>
      <c r="F7" s="171" t="str">
        <f t="shared" si="0"/>
        <v>Annual</v>
      </c>
      <c r="G7" s="171" t="s">
        <v>132</v>
      </c>
      <c r="H7" s="171" t="str">
        <f t="shared" ref="H7:H42" si="3">IF(UPPER(RIGHT($D7))="B",BondBasisDayCounter,IF(UPPER(RIGHT($D7))="M",MoneyMarketDayCounter,"--"))</f>
        <v>30/360 (Bond Basis)</v>
      </c>
      <c r="I7" s="195">
        <v>0</v>
      </c>
      <c r="J7" s="194" t="str">
        <f t="shared" si="1"/>
        <v>EURAB6E15M_Quote</v>
      </c>
      <c r="K7" s="193" t="str">
        <f t="shared" si="2"/>
        <v>EUR_YCSTDRH_AB6E15M</v>
      </c>
      <c r="L7" s="192" t="str">
        <f>_xll.qlSwapRateHelper2(K7,$J7,$C7,Calendar,$F7,$G7,$H7,$L$4,$I7,B7,DiscountingCurve,Permanent,,ObjectOverwrite)</f>
        <v>EUR_YCSTDRH_AB6E15M#0002</v>
      </c>
      <c r="M7" s="191" t="str">
        <f>_xll.ohRangeRetrieveError(L7)</f>
        <v/>
      </c>
      <c r="N7" s="190"/>
    </row>
    <row r="8" spans="1:16" x14ac:dyDescent="0.2">
      <c r="A8" s="147"/>
      <c r="B8" s="196" t="s">
        <v>133</v>
      </c>
      <c r="C8" s="196" t="s">
        <v>34</v>
      </c>
      <c r="D8" s="196" t="s">
        <v>94</v>
      </c>
      <c r="E8" s="196" t="s">
        <v>91</v>
      </c>
      <c r="F8" s="171" t="str">
        <f t="shared" si="0"/>
        <v>Annual</v>
      </c>
      <c r="G8" s="171" t="s">
        <v>132</v>
      </c>
      <c r="H8" s="171" t="str">
        <f t="shared" si="3"/>
        <v>30/360 (Bond Basis)</v>
      </c>
      <c r="I8" s="195">
        <v>0</v>
      </c>
      <c r="J8" s="194" t="str">
        <f t="shared" si="1"/>
        <v>EURAB6E18M_Quote</v>
      </c>
      <c r="K8" s="193" t="str">
        <f t="shared" si="2"/>
        <v>EUR_YCSTDRH_AB6E18M</v>
      </c>
      <c r="L8" s="192" t="str">
        <f>_xll.qlSwapRateHelper2(K8,$J8,$C8,Calendar,$F8,$G8,$H8,$L$4,$I8,B8,DiscountingCurve,Permanent,,ObjectOverwrite)</f>
        <v>EUR_YCSTDRH_AB6E18M#0002</v>
      </c>
      <c r="M8" s="191" t="str">
        <f>_xll.ohRangeRetrieveError(L8)</f>
        <v/>
      </c>
      <c r="N8" s="190"/>
    </row>
    <row r="9" spans="1:16" x14ac:dyDescent="0.2">
      <c r="A9" s="147"/>
      <c r="B9" s="196" t="s">
        <v>133</v>
      </c>
      <c r="C9" s="196" t="s">
        <v>33</v>
      </c>
      <c r="D9" s="196" t="s">
        <v>94</v>
      </c>
      <c r="E9" s="196" t="s">
        <v>91</v>
      </c>
      <c r="F9" s="171" t="str">
        <f t="shared" si="0"/>
        <v>Annual</v>
      </c>
      <c r="G9" s="171" t="s">
        <v>132</v>
      </c>
      <c r="H9" s="171" t="str">
        <f t="shared" si="3"/>
        <v>30/360 (Bond Basis)</v>
      </c>
      <c r="I9" s="195">
        <v>0</v>
      </c>
      <c r="J9" s="194" t="str">
        <f t="shared" si="1"/>
        <v>EURAB6E21M_Quote</v>
      </c>
      <c r="K9" s="193" t="str">
        <f t="shared" si="2"/>
        <v>EUR_YCSTDRH_AB6E21M</v>
      </c>
      <c r="L9" s="192" t="str">
        <f>_xll.qlSwapRateHelper2(K9,$J9,$C9,Calendar,$F9,$G9,$H9,$L$4,$I9,B9,DiscountingCurve,Permanent,,ObjectOverwrite)</f>
        <v>EUR_YCSTDRH_AB6E21M#0002</v>
      </c>
      <c r="M9" s="191" t="str">
        <f>_xll.ohRangeRetrieveError(L9)</f>
        <v/>
      </c>
      <c r="N9" s="190"/>
    </row>
    <row r="10" spans="1:16" x14ac:dyDescent="0.2">
      <c r="A10" s="147"/>
      <c r="B10" s="196" t="s">
        <v>133</v>
      </c>
      <c r="C10" s="196" t="s">
        <v>32</v>
      </c>
      <c r="D10" s="196" t="s">
        <v>94</v>
      </c>
      <c r="E10" s="196" t="s">
        <v>91</v>
      </c>
      <c r="F10" s="171" t="str">
        <f t="shared" si="0"/>
        <v>Annual</v>
      </c>
      <c r="G10" s="171" t="s">
        <v>132</v>
      </c>
      <c r="H10" s="171" t="str">
        <f t="shared" si="3"/>
        <v>30/360 (Bond Basis)</v>
      </c>
      <c r="I10" s="195">
        <v>0</v>
      </c>
      <c r="J10" s="194" t="str">
        <f t="shared" si="1"/>
        <v>EURAB6E2Y_Quote</v>
      </c>
      <c r="K10" s="193" t="str">
        <f t="shared" si="2"/>
        <v>EUR_YCSTDRH_AB6E2Y</v>
      </c>
      <c r="L10" s="192" t="str">
        <f>_xll.qlSwapRateHelper2(K10,$J10,$C10,Calendar,$F10,$G10,$H10,$L$4,$I10,B10,DiscountingCurve,Permanent,,ObjectOverwrite)</f>
        <v>EUR_YCSTDRH_AB6E2Y#0002</v>
      </c>
      <c r="M10" s="191" t="str">
        <f>_xll.ohRangeRetrieveError(L10)</f>
        <v/>
      </c>
      <c r="N10" s="190"/>
    </row>
    <row r="11" spans="1:16" x14ac:dyDescent="0.2">
      <c r="A11" s="147"/>
      <c r="B11" s="196" t="s">
        <v>133</v>
      </c>
      <c r="C11" s="196" t="s">
        <v>31</v>
      </c>
      <c r="D11" s="196" t="s">
        <v>94</v>
      </c>
      <c r="E11" s="196" t="s">
        <v>91</v>
      </c>
      <c r="F11" s="171" t="str">
        <f t="shared" si="0"/>
        <v>Annual</v>
      </c>
      <c r="G11" s="171" t="s">
        <v>132</v>
      </c>
      <c r="H11" s="171" t="str">
        <f t="shared" si="3"/>
        <v>30/360 (Bond Basis)</v>
      </c>
      <c r="I11" s="195">
        <v>0</v>
      </c>
      <c r="J11" s="194" t="str">
        <f t="shared" si="1"/>
        <v>EURAB6E3Y_Quote</v>
      </c>
      <c r="K11" s="193" t="str">
        <f t="shared" si="2"/>
        <v>EUR_YCSTDRH_AB6E3Y</v>
      </c>
      <c r="L11" s="192" t="str">
        <f>_xll.qlSwapRateHelper2(K11,$J11,$C11,Calendar,$F11,$G11,$H11,$L$4,$I11,B11,DiscountingCurve,Permanent,,ObjectOverwrite)</f>
        <v>EUR_YCSTDRH_AB6E3Y#0002</v>
      </c>
      <c r="M11" s="191" t="str">
        <f>_xll.ohRangeRetrieveError(L11)</f>
        <v/>
      </c>
      <c r="N11" s="190"/>
    </row>
    <row r="12" spans="1:16" x14ac:dyDescent="0.2">
      <c r="A12" s="147"/>
      <c r="B12" s="196" t="s">
        <v>133</v>
      </c>
      <c r="C12" s="196" t="s">
        <v>30</v>
      </c>
      <c r="D12" s="196" t="s">
        <v>94</v>
      </c>
      <c r="E12" s="196" t="s">
        <v>91</v>
      </c>
      <c r="F12" s="171" t="str">
        <f t="shared" si="0"/>
        <v>Annual</v>
      </c>
      <c r="G12" s="171" t="s">
        <v>132</v>
      </c>
      <c r="H12" s="171" t="str">
        <f t="shared" si="3"/>
        <v>30/360 (Bond Basis)</v>
      </c>
      <c r="I12" s="195">
        <v>0</v>
      </c>
      <c r="J12" s="194" t="str">
        <f t="shared" si="1"/>
        <v>EURAB6E4Y_Quote</v>
      </c>
      <c r="K12" s="193" t="str">
        <f t="shared" si="2"/>
        <v>EUR_YCSTDRH_AB6E4Y</v>
      </c>
      <c r="L12" s="192" t="str">
        <f>_xll.qlSwapRateHelper2(K12,$J12,$C12,Calendar,$F12,$G12,$H12,$L$4,$I12,B12,DiscountingCurve,Permanent,,ObjectOverwrite)</f>
        <v>EUR_YCSTDRH_AB6E4Y#0002</v>
      </c>
      <c r="M12" s="191" t="str">
        <f>_xll.ohRangeRetrieveError(L12)</f>
        <v/>
      </c>
      <c r="N12" s="190"/>
    </row>
    <row r="13" spans="1:16" x14ac:dyDescent="0.2">
      <c r="A13" s="147"/>
      <c r="B13" s="196" t="s">
        <v>133</v>
      </c>
      <c r="C13" s="196" t="s">
        <v>29</v>
      </c>
      <c r="D13" s="196" t="s">
        <v>94</v>
      </c>
      <c r="E13" s="196" t="s">
        <v>91</v>
      </c>
      <c r="F13" s="171" t="str">
        <f t="shared" si="0"/>
        <v>Annual</v>
      </c>
      <c r="G13" s="171" t="s">
        <v>132</v>
      </c>
      <c r="H13" s="171" t="str">
        <f t="shared" si="3"/>
        <v>30/360 (Bond Basis)</v>
      </c>
      <c r="I13" s="195">
        <v>0</v>
      </c>
      <c r="J13" s="194" t="str">
        <f t="shared" si="1"/>
        <v>EURAB6E5Y_Quote</v>
      </c>
      <c r="K13" s="193" t="str">
        <f t="shared" si="2"/>
        <v>EUR_YCSTDRH_AB6E5Y</v>
      </c>
      <c r="L13" s="192" t="str">
        <f>_xll.qlSwapRateHelper2(K13,$J13,$C13,Calendar,$F13,$G13,$H13,$L$4,$I13,B13,DiscountingCurve,Permanent,,ObjectOverwrite)</f>
        <v>EUR_YCSTDRH_AB6E5Y#0002</v>
      </c>
      <c r="M13" s="191" t="str">
        <f>_xll.ohRangeRetrieveError(L13)</f>
        <v/>
      </c>
      <c r="N13" s="190"/>
    </row>
    <row r="14" spans="1:16" x14ac:dyDescent="0.2">
      <c r="A14" s="147"/>
      <c r="B14" s="196" t="s">
        <v>133</v>
      </c>
      <c r="C14" s="196" t="s">
        <v>28</v>
      </c>
      <c r="D14" s="196" t="s">
        <v>94</v>
      </c>
      <c r="E14" s="196" t="s">
        <v>91</v>
      </c>
      <c r="F14" s="171" t="str">
        <f t="shared" si="0"/>
        <v>Annual</v>
      </c>
      <c r="G14" s="171" t="s">
        <v>132</v>
      </c>
      <c r="H14" s="171" t="str">
        <f t="shared" si="3"/>
        <v>30/360 (Bond Basis)</v>
      </c>
      <c r="I14" s="195">
        <v>0</v>
      </c>
      <c r="J14" s="194" t="str">
        <f t="shared" si="1"/>
        <v>EURAB6E6Y_Quote</v>
      </c>
      <c r="K14" s="193" t="str">
        <f t="shared" si="2"/>
        <v>EUR_YCSTDRH_AB6E6Y</v>
      </c>
      <c r="L14" s="192" t="str">
        <f>_xll.qlSwapRateHelper2(K14,$J14,$C14,Calendar,$F14,$G14,$H14,$L$4,$I14,B14,DiscountingCurve,Permanent,,ObjectOverwrite)</f>
        <v>EUR_YCSTDRH_AB6E6Y#0002</v>
      </c>
      <c r="M14" s="191" t="str">
        <f>_xll.ohRangeRetrieveError(L14)</f>
        <v/>
      </c>
      <c r="N14" s="190"/>
    </row>
    <row r="15" spans="1:16" x14ac:dyDescent="0.2">
      <c r="A15" s="147"/>
      <c r="B15" s="196" t="s">
        <v>133</v>
      </c>
      <c r="C15" s="196" t="s">
        <v>27</v>
      </c>
      <c r="D15" s="196" t="s">
        <v>94</v>
      </c>
      <c r="E15" s="196" t="s">
        <v>91</v>
      </c>
      <c r="F15" s="171" t="str">
        <f t="shared" si="0"/>
        <v>Annual</v>
      </c>
      <c r="G15" s="171" t="s">
        <v>132</v>
      </c>
      <c r="H15" s="171" t="str">
        <f t="shared" si="3"/>
        <v>30/360 (Bond Basis)</v>
      </c>
      <c r="I15" s="195">
        <v>0</v>
      </c>
      <c r="J15" s="194" t="str">
        <f t="shared" si="1"/>
        <v>EURAB6E7Y_Quote</v>
      </c>
      <c r="K15" s="193" t="str">
        <f t="shared" si="2"/>
        <v>EUR_YCSTDRH_AB6E7Y</v>
      </c>
      <c r="L15" s="192" t="str">
        <f>_xll.qlSwapRateHelper2(K15,$J15,$C15,Calendar,$F15,$G15,$H15,$L$4,$I15,B15,DiscountingCurve,Permanent,,ObjectOverwrite)</f>
        <v>EUR_YCSTDRH_AB6E7Y#0002</v>
      </c>
      <c r="M15" s="191" t="str">
        <f>_xll.ohRangeRetrieveError(L15)</f>
        <v/>
      </c>
      <c r="N15" s="190"/>
    </row>
    <row r="16" spans="1:16" x14ac:dyDescent="0.2">
      <c r="A16" s="147"/>
      <c r="B16" s="196" t="s">
        <v>133</v>
      </c>
      <c r="C16" s="196" t="s">
        <v>26</v>
      </c>
      <c r="D16" s="196" t="s">
        <v>94</v>
      </c>
      <c r="E16" s="196" t="s">
        <v>91</v>
      </c>
      <c r="F16" s="171" t="str">
        <f t="shared" si="0"/>
        <v>Annual</v>
      </c>
      <c r="G16" s="171" t="s">
        <v>132</v>
      </c>
      <c r="H16" s="171" t="str">
        <f t="shared" si="3"/>
        <v>30/360 (Bond Basis)</v>
      </c>
      <c r="I16" s="195">
        <v>0</v>
      </c>
      <c r="J16" s="194" t="str">
        <f t="shared" si="1"/>
        <v>EURAB6E8Y_Quote</v>
      </c>
      <c r="K16" s="193" t="str">
        <f t="shared" si="2"/>
        <v>EUR_YCSTDRH_AB6E8Y</v>
      </c>
      <c r="L16" s="192" t="str">
        <f>_xll.qlSwapRateHelper2(K16,$J16,$C16,Calendar,$F16,$G16,$H16,$L$4,$I16,B16,DiscountingCurve,Permanent,,ObjectOverwrite)</f>
        <v>EUR_YCSTDRH_AB6E8Y#0002</v>
      </c>
      <c r="M16" s="191" t="str">
        <f>_xll.ohRangeRetrieveError(L16)</f>
        <v/>
      </c>
      <c r="N16" s="190"/>
    </row>
    <row r="17" spans="1:14" x14ac:dyDescent="0.2">
      <c r="A17" s="147"/>
      <c r="B17" s="196" t="s">
        <v>133</v>
      </c>
      <c r="C17" s="196" t="s">
        <v>25</v>
      </c>
      <c r="D17" s="196" t="s">
        <v>94</v>
      </c>
      <c r="E17" s="196" t="s">
        <v>91</v>
      </c>
      <c r="F17" s="171" t="str">
        <f t="shared" si="0"/>
        <v>Annual</v>
      </c>
      <c r="G17" s="171" t="s">
        <v>132</v>
      </c>
      <c r="H17" s="171" t="str">
        <f t="shared" si="3"/>
        <v>30/360 (Bond Basis)</v>
      </c>
      <c r="I17" s="195">
        <v>0</v>
      </c>
      <c r="J17" s="194" t="str">
        <f t="shared" si="1"/>
        <v>EURAB6E9Y_Quote</v>
      </c>
      <c r="K17" s="193" t="str">
        <f t="shared" si="2"/>
        <v>EUR_YCSTDRH_AB6E9Y</v>
      </c>
      <c r="L17" s="192" t="str">
        <f>_xll.qlSwapRateHelper2(K17,$J17,$C17,Calendar,$F17,$G17,$H17,$L$4,$I17,B17,DiscountingCurve,Permanent,,ObjectOverwrite)</f>
        <v>EUR_YCSTDRH_AB6E9Y#0002</v>
      </c>
      <c r="M17" s="191" t="str">
        <f>_xll.ohRangeRetrieveError(L17)</f>
        <v/>
      </c>
      <c r="N17" s="190"/>
    </row>
    <row r="18" spans="1:14" x14ac:dyDescent="0.2">
      <c r="A18" s="147"/>
      <c r="B18" s="196" t="s">
        <v>133</v>
      </c>
      <c r="C18" s="196" t="s">
        <v>24</v>
      </c>
      <c r="D18" s="196" t="s">
        <v>94</v>
      </c>
      <c r="E18" s="196" t="s">
        <v>91</v>
      </c>
      <c r="F18" s="171" t="str">
        <f t="shared" si="0"/>
        <v>Annual</v>
      </c>
      <c r="G18" s="171" t="s">
        <v>132</v>
      </c>
      <c r="H18" s="171" t="str">
        <f t="shared" si="3"/>
        <v>30/360 (Bond Basis)</v>
      </c>
      <c r="I18" s="195">
        <v>0</v>
      </c>
      <c r="J18" s="194" t="str">
        <f t="shared" si="1"/>
        <v>EURAB6E10Y_Quote</v>
      </c>
      <c r="K18" s="193" t="str">
        <f t="shared" si="2"/>
        <v>EUR_YCSTDRH_AB6E10Y</v>
      </c>
      <c r="L18" s="192" t="str">
        <f>_xll.qlSwapRateHelper2(K18,$J18,$C18,Calendar,$F18,$G18,$H18,$L$4,$I18,B18,DiscountingCurve,Permanent,,ObjectOverwrite)</f>
        <v>EUR_YCSTDRH_AB6E10Y#0002</v>
      </c>
      <c r="M18" s="191" t="str">
        <f>_xll.ohRangeRetrieveError(L18)</f>
        <v/>
      </c>
      <c r="N18" s="190"/>
    </row>
    <row r="19" spans="1:14" x14ac:dyDescent="0.2">
      <c r="A19" s="147"/>
      <c r="B19" s="196" t="s">
        <v>133</v>
      </c>
      <c r="C19" s="196" t="s">
        <v>23</v>
      </c>
      <c r="D19" s="196" t="s">
        <v>94</v>
      </c>
      <c r="E19" s="196" t="s">
        <v>91</v>
      </c>
      <c r="F19" s="171" t="str">
        <f t="shared" si="0"/>
        <v>Annual</v>
      </c>
      <c r="G19" s="171" t="s">
        <v>132</v>
      </c>
      <c r="H19" s="171" t="str">
        <f t="shared" si="3"/>
        <v>30/360 (Bond Basis)</v>
      </c>
      <c r="I19" s="195">
        <v>0</v>
      </c>
      <c r="J19" s="194" t="str">
        <f t="shared" si="1"/>
        <v>EURAB6E11Y_Quote</v>
      </c>
      <c r="K19" s="193" t="str">
        <f t="shared" si="2"/>
        <v>EUR_YCSTDRH_AB6E11Y</v>
      </c>
      <c r="L19" s="192" t="str">
        <f>_xll.qlSwapRateHelper2(K19,$J19,$C19,Calendar,$F19,$G19,$H19,$L$4,$I19,B19,DiscountingCurve,Permanent,,ObjectOverwrite)</f>
        <v>EUR_YCSTDRH_AB6E11Y#0002</v>
      </c>
      <c r="M19" s="191" t="str">
        <f>_xll.ohRangeRetrieveError(L19)</f>
        <v/>
      </c>
      <c r="N19" s="190"/>
    </row>
    <row r="20" spans="1:14" x14ac:dyDescent="0.2">
      <c r="A20" s="147"/>
      <c r="B20" s="196" t="s">
        <v>133</v>
      </c>
      <c r="C20" s="196" t="s">
        <v>22</v>
      </c>
      <c r="D20" s="196" t="s">
        <v>94</v>
      </c>
      <c r="E20" s="196" t="s">
        <v>91</v>
      </c>
      <c r="F20" s="171" t="str">
        <f t="shared" si="0"/>
        <v>Annual</v>
      </c>
      <c r="G20" s="171" t="s">
        <v>132</v>
      </c>
      <c r="H20" s="171" t="str">
        <f t="shared" si="3"/>
        <v>30/360 (Bond Basis)</v>
      </c>
      <c r="I20" s="195">
        <v>0</v>
      </c>
      <c r="J20" s="194" t="str">
        <f t="shared" si="1"/>
        <v>EURAB6E12Y_Quote</v>
      </c>
      <c r="K20" s="193" t="str">
        <f t="shared" si="2"/>
        <v>EUR_YCSTDRH_AB6E12Y</v>
      </c>
      <c r="L20" s="192" t="str">
        <f>_xll.qlSwapRateHelper2(K20,$J20,$C20,Calendar,$F20,$G20,$H20,$L$4,$I20,B20,DiscountingCurve,Permanent,,ObjectOverwrite)</f>
        <v>EUR_YCSTDRH_AB6E12Y#0002</v>
      </c>
      <c r="M20" s="191" t="str">
        <f>_xll.ohRangeRetrieveError(L20)</f>
        <v/>
      </c>
      <c r="N20" s="190"/>
    </row>
    <row r="21" spans="1:14" x14ac:dyDescent="0.2">
      <c r="A21" s="147"/>
      <c r="B21" s="196" t="s">
        <v>133</v>
      </c>
      <c r="C21" s="196" t="s">
        <v>21</v>
      </c>
      <c r="D21" s="196" t="s">
        <v>94</v>
      </c>
      <c r="E21" s="196" t="s">
        <v>91</v>
      </c>
      <c r="F21" s="171" t="str">
        <f t="shared" si="0"/>
        <v>Annual</v>
      </c>
      <c r="G21" s="171" t="s">
        <v>132</v>
      </c>
      <c r="H21" s="171" t="str">
        <f t="shared" si="3"/>
        <v>30/360 (Bond Basis)</v>
      </c>
      <c r="I21" s="195">
        <v>0</v>
      </c>
      <c r="J21" s="194" t="str">
        <f t="shared" si="1"/>
        <v>EURAB6E13Y_Quote</v>
      </c>
      <c r="K21" s="193" t="str">
        <f t="shared" si="2"/>
        <v>EUR_YCSTDRH_AB6E13Y</v>
      </c>
      <c r="L21" s="192" t="str">
        <f>_xll.qlSwapRateHelper2(K21,$J21,$C21,Calendar,$F21,$G21,$H21,$L$4,$I21,B21,DiscountingCurve,Permanent,,ObjectOverwrite)</f>
        <v>EUR_YCSTDRH_AB6E13Y#0002</v>
      </c>
      <c r="M21" s="191" t="str">
        <f>_xll.ohRangeRetrieveError(L21)</f>
        <v/>
      </c>
      <c r="N21" s="190"/>
    </row>
    <row r="22" spans="1:14" x14ac:dyDescent="0.2">
      <c r="A22" s="147"/>
      <c r="B22" s="196" t="s">
        <v>133</v>
      </c>
      <c r="C22" s="196" t="s">
        <v>20</v>
      </c>
      <c r="D22" s="196" t="s">
        <v>94</v>
      </c>
      <c r="E22" s="196" t="s">
        <v>91</v>
      </c>
      <c r="F22" s="171" t="str">
        <f t="shared" si="0"/>
        <v>Annual</v>
      </c>
      <c r="G22" s="171" t="s">
        <v>132</v>
      </c>
      <c r="H22" s="171" t="str">
        <f t="shared" si="3"/>
        <v>30/360 (Bond Basis)</v>
      </c>
      <c r="I22" s="195">
        <v>0</v>
      </c>
      <c r="J22" s="194" t="str">
        <f t="shared" si="1"/>
        <v>EURAB6E14Y_Quote</v>
      </c>
      <c r="K22" s="193" t="str">
        <f t="shared" si="2"/>
        <v>EUR_YCSTDRH_AB6E14Y</v>
      </c>
      <c r="L22" s="192" t="str">
        <f>_xll.qlSwapRateHelper2(K22,$J22,$C22,Calendar,$F22,$G22,$H22,$L$4,$I22,B22,DiscountingCurve,Permanent,,ObjectOverwrite)</f>
        <v>EUR_YCSTDRH_AB6E14Y#0002</v>
      </c>
      <c r="M22" s="191" t="str">
        <f>_xll.ohRangeRetrieveError(L22)</f>
        <v/>
      </c>
      <c r="N22" s="190"/>
    </row>
    <row r="23" spans="1:14" x14ac:dyDescent="0.2">
      <c r="A23" s="147"/>
      <c r="B23" s="196" t="s">
        <v>133</v>
      </c>
      <c r="C23" s="196" t="s">
        <v>19</v>
      </c>
      <c r="D23" s="196" t="s">
        <v>94</v>
      </c>
      <c r="E23" s="196" t="s">
        <v>91</v>
      </c>
      <c r="F23" s="171" t="str">
        <f t="shared" si="0"/>
        <v>Annual</v>
      </c>
      <c r="G23" s="171" t="s">
        <v>132</v>
      </c>
      <c r="H23" s="171" t="str">
        <f t="shared" si="3"/>
        <v>30/360 (Bond Basis)</v>
      </c>
      <c r="I23" s="195">
        <v>0</v>
      </c>
      <c r="J23" s="194" t="str">
        <f t="shared" si="1"/>
        <v>EURAB6E15Y_Quote</v>
      </c>
      <c r="K23" s="193" t="str">
        <f t="shared" si="2"/>
        <v>EUR_YCSTDRH_AB6E15Y</v>
      </c>
      <c r="L23" s="192" t="str">
        <f>_xll.qlSwapRateHelper2(K23,$J23,$C23,Calendar,$F23,$G23,$H23,$L$4,$I23,B23,DiscountingCurve,Permanent,,ObjectOverwrite)</f>
        <v>EUR_YCSTDRH_AB6E15Y#0002</v>
      </c>
      <c r="M23" s="191" t="str">
        <f>_xll.ohRangeRetrieveError(L23)</f>
        <v/>
      </c>
      <c r="N23" s="190"/>
    </row>
    <row r="24" spans="1:14" x14ac:dyDescent="0.2">
      <c r="A24" s="147"/>
      <c r="B24" s="196" t="s">
        <v>133</v>
      </c>
      <c r="C24" s="196" t="s">
        <v>18</v>
      </c>
      <c r="D24" s="196" t="s">
        <v>94</v>
      </c>
      <c r="E24" s="196" t="s">
        <v>91</v>
      </c>
      <c r="F24" s="171" t="str">
        <f t="shared" si="0"/>
        <v>Annual</v>
      </c>
      <c r="G24" s="171" t="s">
        <v>132</v>
      </c>
      <c r="H24" s="171" t="str">
        <f t="shared" si="3"/>
        <v>30/360 (Bond Basis)</v>
      </c>
      <c r="I24" s="195">
        <v>0</v>
      </c>
      <c r="J24" s="194" t="str">
        <f t="shared" si="1"/>
        <v>EURAB6E16Y_Quote</v>
      </c>
      <c r="K24" s="193" t="str">
        <f t="shared" si="2"/>
        <v>EUR_YCSTDRH_AB6E16Y</v>
      </c>
      <c r="L24" s="192" t="str">
        <f>_xll.qlSwapRateHelper2(K24,$J24,$C24,Calendar,$F24,$G24,$H24,$L$4,$I24,B24,DiscountingCurve,Permanent,,ObjectOverwrite)</f>
        <v>EUR_YCSTDRH_AB6E16Y#0002</v>
      </c>
      <c r="M24" s="191" t="str">
        <f>_xll.ohRangeRetrieveError(L24)</f>
        <v/>
      </c>
      <c r="N24" s="190"/>
    </row>
    <row r="25" spans="1:14" x14ac:dyDescent="0.2">
      <c r="A25" s="147"/>
      <c r="B25" s="196" t="s">
        <v>133</v>
      </c>
      <c r="C25" s="196" t="s">
        <v>17</v>
      </c>
      <c r="D25" s="196" t="s">
        <v>94</v>
      </c>
      <c r="E25" s="196" t="s">
        <v>91</v>
      </c>
      <c r="F25" s="171" t="str">
        <f t="shared" si="0"/>
        <v>Annual</v>
      </c>
      <c r="G25" s="171" t="s">
        <v>132</v>
      </c>
      <c r="H25" s="171" t="str">
        <f t="shared" si="3"/>
        <v>30/360 (Bond Basis)</v>
      </c>
      <c r="I25" s="195">
        <v>0</v>
      </c>
      <c r="J25" s="194" t="str">
        <f t="shared" si="1"/>
        <v>EURAB6E17Y_Quote</v>
      </c>
      <c r="K25" s="193" t="str">
        <f t="shared" si="2"/>
        <v>EUR_YCSTDRH_AB6E17Y</v>
      </c>
      <c r="L25" s="192" t="str">
        <f>_xll.qlSwapRateHelper2(K25,$J25,$C25,Calendar,$F25,$G25,$H25,$L$4,$I25,B25,DiscountingCurve,Permanent,,ObjectOverwrite)</f>
        <v>EUR_YCSTDRH_AB6E17Y#0002</v>
      </c>
      <c r="M25" s="191" t="str">
        <f>_xll.ohRangeRetrieveError(L25)</f>
        <v/>
      </c>
      <c r="N25" s="190"/>
    </row>
    <row r="26" spans="1:14" x14ac:dyDescent="0.2">
      <c r="A26" s="147"/>
      <c r="B26" s="196" t="s">
        <v>133</v>
      </c>
      <c r="C26" s="196" t="s">
        <v>16</v>
      </c>
      <c r="D26" s="196" t="s">
        <v>94</v>
      </c>
      <c r="E26" s="196" t="s">
        <v>91</v>
      </c>
      <c r="F26" s="171" t="str">
        <f t="shared" si="0"/>
        <v>Annual</v>
      </c>
      <c r="G26" s="171" t="s">
        <v>132</v>
      </c>
      <c r="H26" s="171" t="str">
        <f t="shared" si="3"/>
        <v>30/360 (Bond Basis)</v>
      </c>
      <c r="I26" s="195">
        <v>0</v>
      </c>
      <c r="J26" s="194" t="str">
        <f t="shared" si="1"/>
        <v>EURAB6E18Y_Quote</v>
      </c>
      <c r="K26" s="193" t="str">
        <f t="shared" si="2"/>
        <v>EUR_YCSTDRH_AB6E18Y</v>
      </c>
      <c r="L26" s="192" t="str">
        <f>_xll.qlSwapRateHelper2(K26,$J26,$C26,Calendar,$F26,$G26,$H26,$L$4,$I26,B26,DiscountingCurve,Permanent,,ObjectOverwrite)</f>
        <v>EUR_YCSTDRH_AB6E18Y#0002</v>
      </c>
      <c r="M26" s="191" t="str">
        <f>_xll.ohRangeRetrieveError(L26)</f>
        <v/>
      </c>
      <c r="N26" s="190"/>
    </row>
    <row r="27" spans="1:14" x14ac:dyDescent="0.2">
      <c r="A27" s="147"/>
      <c r="B27" s="196" t="s">
        <v>133</v>
      </c>
      <c r="C27" s="196" t="s">
        <v>15</v>
      </c>
      <c r="D27" s="196" t="s">
        <v>94</v>
      </c>
      <c r="E27" s="196" t="s">
        <v>91</v>
      </c>
      <c r="F27" s="171" t="str">
        <f t="shared" si="0"/>
        <v>Annual</v>
      </c>
      <c r="G27" s="171" t="s">
        <v>132</v>
      </c>
      <c r="H27" s="171" t="str">
        <f t="shared" si="3"/>
        <v>30/360 (Bond Basis)</v>
      </c>
      <c r="I27" s="195">
        <v>0</v>
      </c>
      <c r="J27" s="194" t="str">
        <f t="shared" si="1"/>
        <v>EURAB6E19Y_Quote</v>
      </c>
      <c r="K27" s="193" t="str">
        <f t="shared" si="2"/>
        <v>EUR_YCSTDRH_AB6E19Y</v>
      </c>
      <c r="L27" s="192" t="str">
        <f>_xll.qlSwapRateHelper2(K27,$J27,$C27,Calendar,$F27,$G27,$H27,$L$4,$I27,B27,DiscountingCurve,Permanent,,ObjectOverwrite)</f>
        <v>EUR_YCSTDRH_AB6E19Y#0002</v>
      </c>
      <c r="M27" s="191" t="str">
        <f>_xll.ohRangeRetrieveError(L27)</f>
        <v/>
      </c>
      <c r="N27" s="190"/>
    </row>
    <row r="28" spans="1:14" x14ac:dyDescent="0.2">
      <c r="A28" s="147"/>
      <c r="B28" s="196" t="s">
        <v>133</v>
      </c>
      <c r="C28" s="196" t="s">
        <v>14</v>
      </c>
      <c r="D28" s="196" t="s">
        <v>94</v>
      </c>
      <c r="E28" s="196" t="s">
        <v>91</v>
      </c>
      <c r="F28" s="171" t="str">
        <f t="shared" si="0"/>
        <v>Annual</v>
      </c>
      <c r="G28" s="171" t="s">
        <v>132</v>
      </c>
      <c r="H28" s="171" t="str">
        <f t="shared" si="3"/>
        <v>30/360 (Bond Basis)</v>
      </c>
      <c r="I28" s="195">
        <v>0</v>
      </c>
      <c r="J28" s="194" t="str">
        <f t="shared" si="1"/>
        <v>EURAB6E20Y_Quote</v>
      </c>
      <c r="K28" s="193" t="str">
        <f t="shared" si="2"/>
        <v>EUR_YCSTDRH_AB6E20Y</v>
      </c>
      <c r="L28" s="192" t="str">
        <f>_xll.qlSwapRateHelper2(K28,$J28,$C28,Calendar,$F28,$G28,$H28,$L$4,$I28,B28,DiscountingCurve,Permanent,,ObjectOverwrite)</f>
        <v>EUR_YCSTDRH_AB6E20Y#0002</v>
      </c>
      <c r="M28" s="191" t="str">
        <f>_xll.ohRangeRetrieveError(L28)</f>
        <v/>
      </c>
      <c r="N28" s="190"/>
    </row>
    <row r="29" spans="1:14" x14ac:dyDescent="0.2">
      <c r="A29" s="147"/>
      <c r="B29" s="196" t="s">
        <v>133</v>
      </c>
      <c r="C29" s="196" t="s">
        <v>13</v>
      </c>
      <c r="D29" s="196" t="s">
        <v>94</v>
      </c>
      <c r="E29" s="196" t="s">
        <v>91</v>
      </c>
      <c r="F29" s="171" t="str">
        <f t="shared" si="0"/>
        <v>Annual</v>
      </c>
      <c r="G29" s="171" t="s">
        <v>132</v>
      </c>
      <c r="H29" s="171" t="str">
        <f t="shared" si="3"/>
        <v>30/360 (Bond Basis)</v>
      </c>
      <c r="I29" s="195">
        <v>0</v>
      </c>
      <c r="J29" s="194" t="str">
        <f t="shared" si="1"/>
        <v>EURAB6E21Y_Quote</v>
      </c>
      <c r="K29" s="193" t="str">
        <f t="shared" si="2"/>
        <v>EUR_YCSTDRH_AB6E21Y</v>
      </c>
      <c r="L29" s="192" t="str">
        <f>_xll.qlSwapRateHelper2(K29,$J29,$C29,Calendar,$F29,$G29,$H29,$L$4,$I29,B29,DiscountingCurve,Permanent,,ObjectOverwrite)</f>
        <v>EUR_YCSTDRH_AB6E21Y#0002</v>
      </c>
      <c r="M29" s="191" t="str">
        <f>_xll.ohRangeRetrieveError(L29)</f>
        <v/>
      </c>
      <c r="N29" s="190"/>
    </row>
    <row r="30" spans="1:14" x14ac:dyDescent="0.2">
      <c r="A30" s="147"/>
      <c r="B30" s="196" t="s">
        <v>133</v>
      </c>
      <c r="C30" s="196" t="s">
        <v>12</v>
      </c>
      <c r="D30" s="196" t="s">
        <v>94</v>
      </c>
      <c r="E30" s="196" t="s">
        <v>91</v>
      </c>
      <c r="F30" s="171" t="str">
        <f t="shared" si="0"/>
        <v>Annual</v>
      </c>
      <c r="G30" s="171" t="s">
        <v>132</v>
      </c>
      <c r="H30" s="171" t="str">
        <f t="shared" si="3"/>
        <v>30/360 (Bond Basis)</v>
      </c>
      <c r="I30" s="195">
        <v>0</v>
      </c>
      <c r="J30" s="194" t="str">
        <f t="shared" si="1"/>
        <v>EURAB6E22Y_Quote</v>
      </c>
      <c r="K30" s="193" t="str">
        <f t="shared" si="2"/>
        <v>EUR_YCSTDRH_AB6E22Y</v>
      </c>
      <c r="L30" s="192" t="str">
        <f>_xll.qlSwapRateHelper2(K30,$J30,$C30,Calendar,$F30,$G30,$H30,$L$4,$I30,B30,DiscountingCurve,Permanent,,ObjectOverwrite)</f>
        <v>EUR_YCSTDRH_AB6E22Y#0002</v>
      </c>
      <c r="M30" s="191" t="str">
        <f>_xll.ohRangeRetrieveError(L30)</f>
        <v/>
      </c>
      <c r="N30" s="190"/>
    </row>
    <row r="31" spans="1:14" x14ac:dyDescent="0.2">
      <c r="A31" s="147"/>
      <c r="B31" s="196" t="s">
        <v>133</v>
      </c>
      <c r="C31" s="196" t="s">
        <v>11</v>
      </c>
      <c r="D31" s="196" t="s">
        <v>94</v>
      </c>
      <c r="E31" s="196" t="s">
        <v>91</v>
      </c>
      <c r="F31" s="171" t="str">
        <f t="shared" si="0"/>
        <v>Annual</v>
      </c>
      <c r="G31" s="171" t="s">
        <v>132</v>
      </c>
      <c r="H31" s="171" t="str">
        <f t="shared" si="3"/>
        <v>30/360 (Bond Basis)</v>
      </c>
      <c r="I31" s="195">
        <v>0</v>
      </c>
      <c r="J31" s="194" t="str">
        <f t="shared" si="1"/>
        <v>EURAB6E23Y_Quote</v>
      </c>
      <c r="K31" s="193" t="str">
        <f t="shared" si="2"/>
        <v>EUR_YCSTDRH_AB6E23Y</v>
      </c>
      <c r="L31" s="192" t="str">
        <f>_xll.qlSwapRateHelper2(K31,$J31,$C31,Calendar,$F31,$G31,$H31,$L$4,$I31,B31,DiscountingCurve,Permanent,,ObjectOverwrite)</f>
        <v>EUR_YCSTDRH_AB6E23Y#0002</v>
      </c>
      <c r="M31" s="191" t="str">
        <f>_xll.ohRangeRetrieveError(L31)</f>
        <v/>
      </c>
      <c r="N31" s="190"/>
    </row>
    <row r="32" spans="1:14" x14ac:dyDescent="0.2">
      <c r="A32" s="147"/>
      <c r="B32" s="196" t="s">
        <v>133</v>
      </c>
      <c r="C32" s="196" t="s">
        <v>10</v>
      </c>
      <c r="D32" s="196" t="s">
        <v>94</v>
      </c>
      <c r="E32" s="196" t="s">
        <v>91</v>
      </c>
      <c r="F32" s="171" t="str">
        <f t="shared" si="0"/>
        <v>Annual</v>
      </c>
      <c r="G32" s="171" t="s">
        <v>132</v>
      </c>
      <c r="H32" s="171" t="str">
        <f t="shared" si="3"/>
        <v>30/360 (Bond Basis)</v>
      </c>
      <c r="I32" s="195">
        <v>0</v>
      </c>
      <c r="J32" s="194" t="str">
        <f t="shared" si="1"/>
        <v>EURAB6E24Y_Quote</v>
      </c>
      <c r="K32" s="193" t="str">
        <f t="shared" si="2"/>
        <v>EUR_YCSTDRH_AB6E24Y</v>
      </c>
      <c r="L32" s="192" t="str">
        <f>_xll.qlSwapRateHelper2(K32,$J32,$C32,Calendar,$F32,$G32,$H32,$L$4,$I32,B32,DiscountingCurve,Permanent,,ObjectOverwrite)</f>
        <v>EUR_YCSTDRH_AB6E24Y#0002</v>
      </c>
      <c r="M32" s="191" t="str">
        <f>_xll.ohRangeRetrieveError(L32)</f>
        <v/>
      </c>
      <c r="N32" s="190"/>
    </row>
    <row r="33" spans="1:14" x14ac:dyDescent="0.2">
      <c r="A33" s="147"/>
      <c r="B33" s="196" t="s">
        <v>133</v>
      </c>
      <c r="C33" s="196" t="s">
        <v>9</v>
      </c>
      <c r="D33" s="196" t="s">
        <v>94</v>
      </c>
      <c r="E33" s="196" t="s">
        <v>91</v>
      </c>
      <c r="F33" s="171" t="str">
        <f t="shared" si="0"/>
        <v>Annual</v>
      </c>
      <c r="G33" s="171" t="s">
        <v>132</v>
      </c>
      <c r="H33" s="171" t="str">
        <f t="shared" si="3"/>
        <v>30/360 (Bond Basis)</v>
      </c>
      <c r="I33" s="195">
        <v>0</v>
      </c>
      <c r="J33" s="194" t="str">
        <f t="shared" si="1"/>
        <v>EURAB6E25Y_Quote</v>
      </c>
      <c r="K33" s="193" t="str">
        <f t="shared" si="2"/>
        <v>EUR_YCSTDRH_AB6E25Y</v>
      </c>
      <c r="L33" s="192" t="str">
        <f>_xll.qlSwapRateHelper2(K33,$J33,$C33,Calendar,$F33,$G33,$H33,$L$4,$I33,B33,DiscountingCurve,Permanent,,ObjectOverwrite)</f>
        <v>EUR_YCSTDRH_AB6E25Y#0002</v>
      </c>
      <c r="M33" s="191" t="str">
        <f>_xll.ohRangeRetrieveError(L33)</f>
        <v/>
      </c>
      <c r="N33" s="190"/>
    </row>
    <row r="34" spans="1:14" x14ac:dyDescent="0.2">
      <c r="A34" s="147"/>
      <c r="B34" s="196" t="s">
        <v>133</v>
      </c>
      <c r="C34" s="196" t="s">
        <v>8</v>
      </c>
      <c r="D34" s="196" t="s">
        <v>94</v>
      </c>
      <c r="E34" s="196" t="s">
        <v>91</v>
      </c>
      <c r="F34" s="171" t="str">
        <f t="shared" si="0"/>
        <v>Annual</v>
      </c>
      <c r="G34" s="171" t="s">
        <v>132</v>
      </c>
      <c r="H34" s="171" t="str">
        <f t="shared" si="3"/>
        <v>30/360 (Bond Basis)</v>
      </c>
      <c r="I34" s="195">
        <v>0</v>
      </c>
      <c r="J34" s="194" t="str">
        <f t="shared" si="1"/>
        <v>EURAB6E26Y_Quote</v>
      </c>
      <c r="K34" s="193" t="str">
        <f t="shared" si="2"/>
        <v>EUR_YCSTDRH_AB6E26Y</v>
      </c>
      <c r="L34" s="192" t="str">
        <f>_xll.qlSwapRateHelper2(K34,$J34,$C34,Calendar,$F34,$G34,$H34,$L$4,$I34,B34,DiscountingCurve,Permanent,,ObjectOverwrite)</f>
        <v>EUR_YCSTDRH_AB6E26Y#0002</v>
      </c>
      <c r="M34" s="191" t="str">
        <f>_xll.ohRangeRetrieveError(L34)</f>
        <v/>
      </c>
      <c r="N34" s="190"/>
    </row>
    <row r="35" spans="1:14" x14ac:dyDescent="0.2">
      <c r="A35" s="147"/>
      <c r="B35" s="196" t="s">
        <v>133</v>
      </c>
      <c r="C35" s="196" t="s">
        <v>7</v>
      </c>
      <c r="D35" s="196" t="s">
        <v>94</v>
      </c>
      <c r="E35" s="196" t="s">
        <v>91</v>
      </c>
      <c r="F35" s="171" t="str">
        <f t="shared" si="0"/>
        <v>Annual</v>
      </c>
      <c r="G35" s="171" t="s">
        <v>132</v>
      </c>
      <c r="H35" s="171" t="str">
        <f t="shared" si="3"/>
        <v>30/360 (Bond Basis)</v>
      </c>
      <c r="I35" s="195">
        <v>0</v>
      </c>
      <c r="J35" s="194" t="str">
        <f t="shared" si="1"/>
        <v>EURAB6E27Y_Quote</v>
      </c>
      <c r="K35" s="193" t="str">
        <f t="shared" si="2"/>
        <v>EUR_YCSTDRH_AB6E27Y</v>
      </c>
      <c r="L35" s="192" t="str">
        <f>_xll.qlSwapRateHelper2(K35,$J35,$C35,Calendar,$F35,$G35,$H35,$L$4,$I35,B35,DiscountingCurve,Permanent,,ObjectOverwrite)</f>
        <v>EUR_YCSTDRH_AB6E27Y#0002</v>
      </c>
      <c r="M35" s="191" t="str">
        <f>_xll.ohRangeRetrieveError(L35)</f>
        <v/>
      </c>
      <c r="N35" s="190"/>
    </row>
    <row r="36" spans="1:14" x14ac:dyDescent="0.2">
      <c r="A36" s="147"/>
      <c r="B36" s="196" t="s">
        <v>133</v>
      </c>
      <c r="C36" s="196" t="s">
        <v>6</v>
      </c>
      <c r="D36" s="196" t="s">
        <v>94</v>
      </c>
      <c r="E36" s="196" t="s">
        <v>91</v>
      </c>
      <c r="F36" s="171" t="str">
        <f t="shared" si="0"/>
        <v>Annual</v>
      </c>
      <c r="G36" s="171" t="s">
        <v>132</v>
      </c>
      <c r="H36" s="171" t="str">
        <f t="shared" si="3"/>
        <v>30/360 (Bond Basis)</v>
      </c>
      <c r="I36" s="195">
        <v>0</v>
      </c>
      <c r="J36" s="194" t="str">
        <f t="shared" si="1"/>
        <v>EURAB6E28Y_Quote</v>
      </c>
      <c r="K36" s="193" t="str">
        <f t="shared" si="2"/>
        <v>EUR_YCSTDRH_AB6E28Y</v>
      </c>
      <c r="L36" s="192" t="str">
        <f>_xll.qlSwapRateHelper2(K36,$J36,$C36,Calendar,$F36,$G36,$H36,$L$4,$I36,B36,DiscountingCurve,Permanent,,ObjectOverwrite)</f>
        <v>EUR_YCSTDRH_AB6E28Y#0002</v>
      </c>
      <c r="M36" s="191" t="str">
        <f>_xll.ohRangeRetrieveError(L36)</f>
        <v/>
      </c>
      <c r="N36" s="190"/>
    </row>
    <row r="37" spans="1:14" x14ac:dyDescent="0.2">
      <c r="A37" s="147"/>
      <c r="B37" s="196" t="s">
        <v>133</v>
      </c>
      <c r="C37" s="196" t="s">
        <v>5</v>
      </c>
      <c r="D37" s="196" t="s">
        <v>94</v>
      </c>
      <c r="E37" s="196" t="s">
        <v>91</v>
      </c>
      <c r="F37" s="171" t="str">
        <f t="shared" si="0"/>
        <v>Annual</v>
      </c>
      <c r="G37" s="171" t="s">
        <v>132</v>
      </c>
      <c r="H37" s="171" t="str">
        <f t="shared" si="3"/>
        <v>30/360 (Bond Basis)</v>
      </c>
      <c r="I37" s="195">
        <v>0</v>
      </c>
      <c r="J37" s="194" t="str">
        <f t="shared" si="1"/>
        <v>EURAB6E29Y_Quote</v>
      </c>
      <c r="K37" s="193" t="str">
        <f t="shared" si="2"/>
        <v>EUR_YCSTDRH_AB6E29Y</v>
      </c>
      <c r="L37" s="192" t="str">
        <f>_xll.qlSwapRateHelper2(K37,$J37,$C37,Calendar,$F37,$G37,$H37,$L$4,$I37,B37,DiscountingCurve,Permanent,,ObjectOverwrite)</f>
        <v>EUR_YCSTDRH_AB6E29Y#0002</v>
      </c>
      <c r="M37" s="191" t="str">
        <f>_xll.ohRangeRetrieveError(L37)</f>
        <v/>
      </c>
      <c r="N37" s="190"/>
    </row>
    <row r="38" spans="1:14" x14ac:dyDescent="0.2">
      <c r="A38" s="147"/>
      <c r="B38" s="196" t="s">
        <v>133</v>
      </c>
      <c r="C38" s="196" t="s">
        <v>4</v>
      </c>
      <c r="D38" s="196" t="s">
        <v>94</v>
      </c>
      <c r="E38" s="196" t="s">
        <v>91</v>
      </c>
      <c r="F38" s="171" t="str">
        <f t="shared" si="0"/>
        <v>Annual</v>
      </c>
      <c r="G38" s="171" t="s">
        <v>132</v>
      </c>
      <c r="H38" s="171" t="str">
        <f t="shared" si="3"/>
        <v>30/360 (Bond Basis)</v>
      </c>
      <c r="I38" s="195">
        <v>0</v>
      </c>
      <c r="J38" s="194" t="str">
        <f t="shared" si="1"/>
        <v>EURAB6E30Y_Quote</v>
      </c>
      <c r="K38" s="193" t="str">
        <f t="shared" si="2"/>
        <v>EUR_YCSTDRH_AB6E30Y</v>
      </c>
      <c r="L38" s="192" t="str">
        <f>_xll.qlSwapRateHelper2(K38,$J38,$C38,Calendar,$F38,$G38,$H38,$L$4,$I38,B38,DiscountingCurve,Permanent,,ObjectOverwrite)</f>
        <v>EUR_YCSTDRH_AB6E30Y#0002</v>
      </c>
      <c r="M38" s="191" t="str">
        <f>_xll.ohRangeRetrieveError(L38)</f>
        <v/>
      </c>
      <c r="N38" s="190"/>
    </row>
    <row r="39" spans="1:14" x14ac:dyDescent="0.2">
      <c r="A39" s="147"/>
      <c r="B39" s="196" t="s">
        <v>133</v>
      </c>
      <c r="C39" s="196" t="s">
        <v>3</v>
      </c>
      <c r="D39" s="196" t="s">
        <v>94</v>
      </c>
      <c r="E39" s="196" t="s">
        <v>91</v>
      </c>
      <c r="F39" s="171" t="str">
        <f t="shared" si="0"/>
        <v>Annual</v>
      </c>
      <c r="G39" s="171" t="s">
        <v>132</v>
      </c>
      <c r="H39" s="171" t="str">
        <f t="shared" si="3"/>
        <v>30/360 (Bond Basis)</v>
      </c>
      <c r="I39" s="195">
        <v>0</v>
      </c>
      <c r="J39" s="194" t="str">
        <f t="shared" si="1"/>
        <v>EURAB6E35Y_Quote</v>
      </c>
      <c r="K39" s="193" t="str">
        <f t="shared" si="2"/>
        <v>EUR_YCSTDRH_AB6E35Y</v>
      </c>
      <c r="L39" s="192" t="str">
        <f>_xll.qlSwapRateHelper2(K39,$J39,$C39,Calendar,$F39,$G39,$H39,$L$4,$I39,B39,DiscountingCurve,Permanent,,ObjectOverwrite)</f>
        <v>EUR_YCSTDRH_AB6E35Y#0002</v>
      </c>
      <c r="M39" s="191" t="str">
        <f>_xll.ohRangeRetrieveError(L39)</f>
        <v/>
      </c>
      <c r="N39" s="190"/>
    </row>
    <row r="40" spans="1:14" x14ac:dyDescent="0.2">
      <c r="A40" s="147"/>
      <c r="B40" s="196" t="s">
        <v>133</v>
      </c>
      <c r="C40" s="196" t="s">
        <v>2</v>
      </c>
      <c r="D40" s="196" t="s">
        <v>94</v>
      </c>
      <c r="E40" s="196" t="s">
        <v>91</v>
      </c>
      <c r="F40" s="171" t="str">
        <f t="shared" si="0"/>
        <v>Annual</v>
      </c>
      <c r="G40" s="171" t="s">
        <v>132</v>
      </c>
      <c r="H40" s="171" t="str">
        <f t="shared" si="3"/>
        <v>30/360 (Bond Basis)</v>
      </c>
      <c r="I40" s="195">
        <v>0</v>
      </c>
      <c r="J40" s="194" t="str">
        <f t="shared" si="1"/>
        <v>EURAB6E40Y_Quote</v>
      </c>
      <c r="K40" s="193" t="str">
        <f t="shared" si="2"/>
        <v>EUR_YCSTDRH_AB6E40Y</v>
      </c>
      <c r="L40" s="192" t="str">
        <f>_xll.qlSwapRateHelper2(K40,$J40,$C40,Calendar,$F40,$G40,$H40,$L$4,$I40,B40,DiscountingCurve,Permanent,,ObjectOverwrite)</f>
        <v>EUR_YCSTDRH_AB6E40Y#0002</v>
      </c>
      <c r="M40" s="191" t="str">
        <f>_xll.ohRangeRetrieveError(L40)</f>
        <v/>
      </c>
      <c r="N40" s="190"/>
    </row>
    <row r="41" spans="1:14" x14ac:dyDescent="0.2">
      <c r="A41" s="147"/>
      <c r="B41" s="196" t="s">
        <v>133</v>
      </c>
      <c r="C41" s="196" t="s">
        <v>1</v>
      </c>
      <c r="D41" s="196" t="s">
        <v>94</v>
      </c>
      <c r="E41" s="196" t="s">
        <v>91</v>
      </c>
      <c r="F41" s="171" t="str">
        <f t="shared" si="0"/>
        <v>Annual</v>
      </c>
      <c r="G41" s="171" t="s">
        <v>132</v>
      </c>
      <c r="H41" s="171" t="str">
        <f t="shared" si="3"/>
        <v>30/360 (Bond Basis)</v>
      </c>
      <c r="I41" s="195">
        <v>0</v>
      </c>
      <c r="J41" s="194" t="str">
        <f t="shared" si="1"/>
        <v>EURAB6E50Y_Quote</v>
      </c>
      <c r="K41" s="193" t="str">
        <f t="shared" si="2"/>
        <v>EUR_YCSTDRH_AB6E50Y</v>
      </c>
      <c r="L41" s="192" t="str">
        <f>_xll.qlSwapRateHelper2(K41,$J41,$C41,Calendar,$F41,$G41,$H41,$L$4,$I41,B41,DiscountingCurve,Permanent,,ObjectOverwrite)</f>
        <v>EUR_YCSTDRH_AB6E50Y#0002</v>
      </c>
      <c r="M41" s="191" t="str">
        <f>_xll.ohRangeRetrieveError(L41)</f>
        <v/>
      </c>
      <c r="N41" s="190"/>
    </row>
    <row r="42" spans="1:14" x14ac:dyDescent="0.2">
      <c r="A42" s="147"/>
      <c r="B42" s="196" t="s">
        <v>133</v>
      </c>
      <c r="C42" s="196" t="s">
        <v>0</v>
      </c>
      <c r="D42" s="196" t="s">
        <v>94</v>
      </c>
      <c r="E42" s="196" t="s">
        <v>91</v>
      </c>
      <c r="F42" s="171" t="str">
        <f t="shared" si="0"/>
        <v>Annual</v>
      </c>
      <c r="G42" s="171" t="s">
        <v>132</v>
      </c>
      <c r="H42" s="171" t="str">
        <f t="shared" si="3"/>
        <v>30/360 (Bond Basis)</v>
      </c>
      <c r="I42" s="195">
        <v>0</v>
      </c>
      <c r="J42" s="194" t="str">
        <f t="shared" si="1"/>
        <v>EURAB6E60Y_Quote</v>
      </c>
      <c r="K42" s="193" t="str">
        <f t="shared" si="2"/>
        <v>EUR_YCSTDRH_AB6E60Y</v>
      </c>
      <c r="L42" s="192" t="str">
        <f>_xll.qlSwapRateHelper2(K42,$J42,$C42,Calendar,$F42,$G42,$H42,$L$4,$I42,B42,DiscountingCurve,Permanent,,ObjectOverwrite)</f>
        <v>EUR_YCSTDRH_AB6E60Y#0002</v>
      </c>
      <c r="M42" s="191" t="str">
        <f>_xll.ohRangeRetrieveError(L42)</f>
        <v/>
      </c>
      <c r="N42" s="190"/>
    </row>
    <row r="43" spans="1:14" ht="13.5" thickBot="1" x14ac:dyDescent="0.25">
      <c r="A43" s="141"/>
      <c r="B43" s="140"/>
      <c r="C43" s="140"/>
      <c r="D43" s="140"/>
      <c r="E43" s="140"/>
      <c r="F43" s="140"/>
      <c r="G43" s="140"/>
      <c r="H43" s="140"/>
      <c r="I43" s="140"/>
      <c r="J43" s="140"/>
      <c r="K43" s="140"/>
      <c r="L43" s="139"/>
      <c r="M43" s="139"/>
      <c r="N43" s="18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2013-12-19T18:37:16Z</dcterms:created>
  <dcterms:modified xsi:type="dcterms:W3CDTF">2014-04-04T10:09:14Z</dcterms:modified>
</cp:coreProperties>
</file>