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380" yWindow="-30" windowWidth="19230" windowHeight="12030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Calendar">'General Settings'!$D$16</definedName>
    <definedName name="Contribute">Contribution!$F$3</definedName>
    <definedName name="Currency">'General Settings'!$D$10</definedName>
    <definedName name="CurveTenor" localSheetId="3">'3M Pricing'!$D$3</definedName>
    <definedName name="CurveTenor" localSheetId="4">'6M Pricing'!$D$3</definedName>
    <definedName name="CurveTenor" localSheetId="2">'ON Pricing'!$B$3</definedName>
    <definedName name="EvaluationDate">'General Settings'!$D$17</definedName>
    <definedName name="Fields">Contribution!$E$5:$F$5</definedName>
    <definedName name="IborIndex" localSheetId="3">'3M Pricing'!$F$3</definedName>
    <definedName name="IborIndex" localSheetId="4">'6M Pricing'!$F$3</definedName>
    <definedName name="IborIndex" localSheetId="2">'ON Pricing'!$D$3</definedName>
    <definedName name="IborIndexFamily">'General Settings'!$D$11</definedName>
    <definedName name="InterpolationType">'General Settings'!$D$20</definedName>
    <definedName name="MainTenor">'General Settings'!$D$12</definedName>
    <definedName name="SettlementDate">'General Settings'!$D$19</definedName>
    <definedName name="SettlementDays">'General Settings'!$D$18</definedName>
    <definedName name="SourceAlias">Contribution!$F$4</definedName>
    <definedName name="Trigger">'General Settings'!$D$4</definedName>
    <definedName name="TriggerCounter">'General Settings'!$D$5</definedName>
    <definedName name="YieldCurve" localSheetId="3">'3M Pricing'!$E$3</definedName>
    <definedName name="YieldCurve" localSheetId="4">'6M Pricing'!$E$3</definedName>
    <definedName name="YieldCurve" localSheetId="2">'ON Pricing'!$C$3</definedName>
  </definedNames>
  <calcPr calcId="145621"/>
</workbook>
</file>

<file path=xl/calcChain.xml><?xml version="1.0" encoding="utf-8"?>
<calcChain xmlns="http://schemas.openxmlformats.org/spreadsheetml/2006/main">
  <c r="Q69" i="7" l="1"/>
  <c r="R69" i="7" s="1"/>
  <c r="Q68" i="7"/>
  <c r="R68" i="7" s="1"/>
  <c r="Q67" i="7"/>
  <c r="R67" i="7" s="1"/>
  <c r="Q66" i="7"/>
  <c r="R66" i="7" s="1"/>
  <c r="Q65" i="7"/>
  <c r="R65" i="7" s="1"/>
  <c r="Q64" i="7"/>
  <c r="R64" i="7" s="1"/>
  <c r="Q63" i="7"/>
  <c r="R63" i="7" s="1"/>
  <c r="Q62" i="7"/>
  <c r="R62" i="7" s="1"/>
  <c r="Q61" i="7"/>
  <c r="R61" i="7" s="1"/>
  <c r="Q60" i="7"/>
  <c r="R60" i="7" s="1"/>
  <c r="Q59" i="7"/>
  <c r="R59" i="7" s="1"/>
  <c r="Q58" i="7"/>
  <c r="R58" i="7" s="1"/>
  <c r="Q57" i="7"/>
  <c r="R57" i="7" s="1"/>
  <c r="Q56" i="7"/>
  <c r="R56" i="7" s="1"/>
  <c r="Q55" i="7"/>
  <c r="R55" i="7" s="1"/>
  <c r="Q54" i="7"/>
  <c r="R54" i="7" s="1"/>
  <c r="Q53" i="7"/>
  <c r="R53" i="7" s="1"/>
  <c r="Q52" i="7"/>
  <c r="R52" i="7" s="1"/>
  <c r="Q51" i="7"/>
  <c r="R51" i="7" s="1"/>
  <c r="Q50" i="7"/>
  <c r="R50" i="7" s="1"/>
  <c r="Q49" i="7"/>
  <c r="R49" i="7" s="1"/>
  <c r="Q48" i="7"/>
  <c r="R48" i="7" s="1"/>
  <c r="Q47" i="7"/>
  <c r="R47" i="7" s="1"/>
  <c r="Q46" i="7"/>
  <c r="R46" i="7" s="1"/>
  <c r="Q45" i="7"/>
  <c r="R45" i="7" s="1"/>
  <c r="Q44" i="7"/>
  <c r="R44" i="7" s="1"/>
  <c r="Q43" i="7"/>
  <c r="R43" i="7" s="1"/>
  <c r="Q42" i="7"/>
  <c r="R42" i="7" s="1"/>
  <c r="Q41" i="7"/>
  <c r="R41" i="7" s="1"/>
  <c r="Q40" i="7"/>
  <c r="R40" i="7" s="1"/>
  <c r="Q39" i="7"/>
  <c r="R39" i="7" s="1"/>
  <c r="Q38" i="7"/>
  <c r="R38" i="7" s="1"/>
  <c r="Q37" i="7"/>
  <c r="R37" i="7" s="1"/>
  <c r="Q36" i="7"/>
  <c r="R36" i="7" s="1"/>
  <c r="Q35" i="7"/>
  <c r="R35" i="7" s="1"/>
  <c r="Q34" i="7"/>
  <c r="R34" i="7" s="1"/>
  <c r="Q33" i="7"/>
  <c r="R33" i="7" s="1"/>
  <c r="Q32" i="7"/>
  <c r="R32" i="7" s="1"/>
  <c r="Q31" i="7"/>
  <c r="R31" i="7" s="1"/>
  <c r="Q30" i="7"/>
  <c r="R30" i="7" s="1"/>
  <c r="Q29" i="7"/>
  <c r="R29" i="7" s="1"/>
  <c r="Q28" i="7"/>
  <c r="R28" i="7" s="1"/>
  <c r="Q27" i="7"/>
  <c r="R27" i="7" s="1"/>
  <c r="Q26" i="7"/>
  <c r="R26" i="7" s="1"/>
  <c r="Q25" i="7"/>
  <c r="R25" i="7" s="1"/>
  <c r="Q24" i="7"/>
  <c r="R24" i="7" s="1"/>
  <c r="Q23" i="7"/>
  <c r="R23" i="7" s="1"/>
  <c r="Q22" i="7"/>
  <c r="R22" i="7" s="1"/>
  <c r="Q21" i="7"/>
  <c r="R21" i="7" s="1"/>
  <c r="Q20" i="7"/>
  <c r="R20" i="7" s="1"/>
  <c r="Q19" i="7"/>
  <c r="R19" i="7" s="1"/>
  <c r="Q18" i="7"/>
  <c r="R18" i="7" s="1"/>
  <c r="Q17" i="7"/>
  <c r="R17" i="7" s="1"/>
  <c r="Q16" i="7"/>
  <c r="R16" i="7" s="1"/>
  <c r="Q15" i="7"/>
  <c r="R15" i="7" s="1"/>
  <c r="Q14" i="7"/>
  <c r="R14" i="7" s="1"/>
  <c r="Q13" i="7"/>
  <c r="R13" i="7" s="1"/>
  <c r="Q12" i="7"/>
  <c r="R12" i="7" s="1"/>
  <c r="Q11" i="7"/>
  <c r="R11" i="7" s="1"/>
  <c r="Q10" i="7"/>
  <c r="R10" i="7" s="1"/>
  <c r="Q9" i="7"/>
  <c r="R9" i="7" s="1"/>
  <c r="J49" i="7"/>
  <c r="K69" i="7"/>
  <c r="L69" i="7" s="1"/>
  <c r="K68" i="7"/>
  <c r="L68" i="7" s="1"/>
  <c r="K67" i="7"/>
  <c r="L67" i="7" s="1"/>
  <c r="K66" i="7"/>
  <c r="L66" i="7" s="1"/>
  <c r="K65" i="7"/>
  <c r="L65" i="7" s="1"/>
  <c r="K64" i="7"/>
  <c r="L64" i="7" s="1"/>
  <c r="K63" i="7"/>
  <c r="L63" i="7" s="1"/>
  <c r="K62" i="7"/>
  <c r="L62" i="7" s="1"/>
  <c r="K61" i="7"/>
  <c r="L61" i="7" s="1"/>
  <c r="K60" i="7"/>
  <c r="L60" i="7" s="1"/>
  <c r="K59" i="7"/>
  <c r="L59" i="7" s="1"/>
  <c r="K58" i="7"/>
  <c r="L58" i="7" s="1"/>
  <c r="K57" i="7"/>
  <c r="L57" i="7" s="1"/>
  <c r="K56" i="7"/>
  <c r="L56" i="7" s="1"/>
  <c r="K55" i="7"/>
  <c r="L55" i="7" s="1"/>
  <c r="K54" i="7"/>
  <c r="L54" i="7" s="1"/>
  <c r="K53" i="7"/>
  <c r="L53" i="7" s="1"/>
  <c r="K52" i="7"/>
  <c r="L52" i="7" s="1"/>
  <c r="K51" i="7"/>
  <c r="L51" i="7" s="1"/>
  <c r="K50" i="7"/>
  <c r="L50" i="7" s="1"/>
  <c r="K49" i="7"/>
  <c r="L49" i="7" s="1"/>
  <c r="K48" i="7"/>
  <c r="L48" i="7" s="1"/>
  <c r="K47" i="7"/>
  <c r="L47" i="7" s="1"/>
  <c r="K46" i="7"/>
  <c r="L46" i="7" s="1"/>
  <c r="K45" i="7"/>
  <c r="L45" i="7" s="1"/>
  <c r="K44" i="7"/>
  <c r="L44" i="7" s="1"/>
  <c r="K43" i="7"/>
  <c r="L43" i="7" s="1"/>
  <c r="K42" i="7"/>
  <c r="L42" i="7" s="1"/>
  <c r="K41" i="7"/>
  <c r="L41" i="7" s="1"/>
  <c r="K40" i="7"/>
  <c r="L40" i="7" s="1"/>
  <c r="K39" i="7"/>
  <c r="L39" i="7" s="1"/>
  <c r="K38" i="7"/>
  <c r="L38" i="7" s="1"/>
  <c r="K37" i="7"/>
  <c r="L37" i="7" s="1"/>
  <c r="K36" i="7"/>
  <c r="L36" i="7" s="1"/>
  <c r="K35" i="7"/>
  <c r="L35" i="7" s="1"/>
  <c r="K34" i="7"/>
  <c r="L34" i="7" s="1"/>
  <c r="K33" i="7"/>
  <c r="L33" i="7" s="1"/>
  <c r="K32" i="7"/>
  <c r="L32" i="7" s="1"/>
  <c r="K31" i="7"/>
  <c r="L31" i="7" s="1"/>
  <c r="K30" i="7"/>
  <c r="L30" i="7" s="1"/>
  <c r="K29" i="7"/>
  <c r="L29" i="7" s="1"/>
  <c r="K28" i="7"/>
  <c r="L28" i="7" s="1"/>
  <c r="K27" i="7"/>
  <c r="L27" i="7" s="1"/>
  <c r="K26" i="7"/>
  <c r="L26" i="7" s="1"/>
  <c r="K25" i="7"/>
  <c r="L25" i="7" s="1"/>
  <c r="K24" i="7"/>
  <c r="L24" i="7" s="1"/>
  <c r="K23" i="7"/>
  <c r="L23" i="7" s="1"/>
  <c r="K22" i="7"/>
  <c r="L22" i="7" s="1"/>
  <c r="K21" i="7"/>
  <c r="L21" i="7" s="1"/>
  <c r="K20" i="7"/>
  <c r="L20" i="7" s="1"/>
  <c r="K19" i="7"/>
  <c r="L19" i="7" s="1"/>
  <c r="K18" i="7"/>
  <c r="L18" i="7" s="1"/>
  <c r="K17" i="7"/>
  <c r="L17" i="7" s="1"/>
  <c r="K16" i="7"/>
  <c r="L16" i="7" s="1"/>
  <c r="K15" i="7"/>
  <c r="L15" i="7" s="1"/>
  <c r="K14" i="7"/>
  <c r="L14" i="7" s="1"/>
  <c r="K13" i="7"/>
  <c r="L13" i="7" s="1"/>
  <c r="K12" i="7"/>
  <c r="L12" i="7" s="1"/>
  <c r="K11" i="7"/>
  <c r="L11" i="7" s="1"/>
  <c r="K10" i="7"/>
  <c r="L10" i="7" s="1"/>
  <c r="K9" i="7"/>
  <c r="L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9" i="7"/>
  <c r="F9" i="7" s="1"/>
  <c r="P69" i="7"/>
  <c r="J69" i="7"/>
  <c r="D69" i="7"/>
  <c r="P64" i="7"/>
  <c r="D64" i="7"/>
  <c r="P59" i="7"/>
  <c r="J59" i="7"/>
  <c r="D59" i="7"/>
  <c r="P54" i="7"/>
  <c r="J54" i="7"/>
  <c r="D54" i="7"/>
  <c r="P51" i="7"/>
  <c r="D51" i="7"/>
  <c r="P49" i="7"/>
  <c r="D49" i="7"/>
  <c r="P48" i="7"/>
  <c r="J48" i="7"/>
  <c r="D48" i="7"/>
  <c r="P47" i="7"/>
  <c r="J47" i="7"/>
  <c r="D47" i="7"/>
  <c r="P46" i="7"/>
  <c r="J46" i="7"/>
  <c r="D46" i="7"/>
  <c r="P45" i="7"/>
  <c r="J45" i="7"/>
  <c r="D45" i="7"/>
  <c r="P44" i="7"/>
  <c r="J44" i="7"/>
  <c r="D44" i="7"/>
  <c r="P43" i="7"/>
  <c r="J43" i="7"/>
  <c r="D43" i="7"/>
  <c r="P42" i="7"/>
  <c r="J42" i="7"/>
  <c r="D42" i="7"/>
  <c r="P38" i="7"/>
  <c r="J38" i="7"/>
  <c r="D38" i="7"/>
  <c r="P32" i="7"/>
  <c r="J32" i="7"/>
  <c r="J29" i="7"/>
  <c r="P26" i="7"/>
  <c r="J26" i="7"/>
  <c r="D26" i="7"/>
  <c r="P25" i="7"/>
  <c r="P24" i="7"/>
  <c r="P23" i="7"/>
  <c r="J23" i="7"/>
  <c r="D23" i="7"/>
  <c r="P22" i="7"/>
  <c r="J22" i="7"/>
  <c r="P21" i="7"/>
  <c r="J21" i="7"/>
  <c r="P20" i="7"/>
  <c r="J20" i="7"/>
  <c r="D20" i="7"/>
  <c r="P19" i="7"/>
  <c r="J19" i="7"/>
  <c r="D19" i="7"/>
  <c r="P18" i="7"/>
  <c r="J18" i="7"/>
  <c r="D18" i="7"/>
  <c r="P17" i="7"/>
  <c r="J17" i="7"/>
  <c r="D17" i="7"/>
  <c r="P16" i="7"/>
  <c r="J16" i="7"/>
  <c r="D16" i="7"/>
  <c r="P15" i="7"/>
  <c r="J15" i="7"/>
  <c r="D15" i="7"/>
  <c r="P14" i="7"/>
  <c r="J14" i="7"/>
  <c r="D14" i="7"/>
  <c r="P13" i="7"/>
  <c r="J13" i="7"/>
  <c r="D13" i="7"/>
  <c r="P12" i="7"/>
  <c r="J12" i="7"/>
  <c r="D12" i="7"/>
  <c r="P11" i="7"/>
  <c r="J11" i="7"/>
  <c r="D11" i="7"/>
  <c r="P10" i="7"/>
  <c r="J10" i="7"/>
  <c r="D10" i="7"/>
  <c r="P9" i="7"/>
  <c r="J9" i="7"/>
  <c r="D9" i="7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S10" i="7"/>
  <c r="S18" i="7"/>
  <c r="S26" i="7"/>
  <c r="S47" i="7"/>
  <c r="S9" i="7"/>
  <c r="M12" i="7"/>
  <c r="M20" i="7"/>
  <c r="M42" i="7"/>
  <c r="M54" i="7"/>
  <c r="G13" i="7"/>
  <c r="G23" i="7"/>
  <c r="G47" i="7"/>
  <c r="M26" i="7"/>
  <c r="G17" i="7"/>
  <c r="G54" i="7"/>
  <c r="S23" i="7"/>
  <c r="M17" i="7"/>
  <c r="M47" i="7"/>
  <c r="G18" i="7"/>
  <c r="G59" i="7"/>
  <c r="S24" i="7"/>
  <c r="M10" i="7"/>
  <c r="M32" i="7"/>
  <c r="G11" i="7"/>
  <c r="G45" i="7"/>
  <c r="S25" i="7"/>
  <c r="S69" i="7"/>
  <c r="M19" i="7"/>
  <c r="M49" i="7"/>
  <c r="G20" i="7"/>
  <c r="S11" i="7"/>
  <c r="S19" i="7"/>
  <c r="S32" i="7"/>
  <c r="S48" i="7"/>
  <c r="M13" i="7"/>
  <c r="M21" i="7"/>
  <c r="M43" i="7"/>
  <c r="M59" i="7"/>
  <c r="G14" i="7"/>
  <c r="G26" i="7"/>
  <c r="G48" i="7"/>
  <c r="S12" i="7"/>
  <c r="S20" i="7"/>
  <c r="S38" i="7"/>
  <c r="S49" i="7"/>
  <c r="M14" i="7"/>
  <c r="M22" i="7"/>
  <c r="M44" i="7"/>
  <c r="M69" i="7"/>
  <c r="G15" i="7"/>
  <c r="G38" i="7"/>
  <c r="G49" i="7"/>
  <c r="S13" i="7"/>
  <c r="S21" i="7"/>
  <c r="S42" i="7"/>
  <c r="S51" i="7"/>
  <c r="M15" i="7"/>
  <c r="M23" i="7"/>
  <c r="M45" i="7"/>
  <c r="M9" i="7"/>
  <c r="G16" i="7"/>
  <c r="G42" i="7"/>
  <c r="G51" i="7"/>
  <c r="S14" i="7"/>
  <c r="S22" i="7"/>
  <c r="S43" i="7"/>
  <c r="S54" i="7"/>
  <c r="M16" i="7"/>
  <c r="M46" i="7"/>
  <c r="G69" i="7"/>
  <c r="G43" i="7"/>
  <c r="S15" i="7"/>
  <c r="S44" i="7"/>
  <c r="S59" i="7"/>
  <c r="M29" i="7"/>
  <c r="G10" i="7"/>
  <c r="G44" i="7"/>
  <c r="S16" i="7"/>
  <c r="S45" i="7"/>
  <c r="S64" i="7"/>
  <c r="M18" i="7"/>
  <c r="M48" i="7"/>
  <c r="G19" i="7"/>
  <c r="G64" i="7"/>
  <c r="S17" i="7"/>
  <c r="S46" i="7"/>
  <c r="M11" i="7"/>
  <c r="M38" i="7"/>
  <c r="G12" i="7"/>
  <c r="G46" i="7"/>
  <c r="G9" i="7"/>
  <c r="E12" i="12"/>
  <c r="E13" i="12"/>
  <c r="E14" i="12"/>
  <c r="C3" i="12" l="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E3" i="11"/>
  <c r="D3" i="12"/>
  <c r="H29" i="12"/>
  <c r="F29" i="12" s="1"/>
  <c r="H21" i="12"/>
  <c r="F21" i="12" s="1"/>
  <c r="H28" i="12"/>
  <c r="F28" i="12" s="1"/>
  <c r="H20" i="12"/>
  <c r="F20" i="12" s="1"/>
  <c r="H27" i="12"/>
  <c r="F27" i="12" s="1"/>
  <c r="H19" i="12"/>
  <c r="F19" i="12" s="1"/>
  <c r="E34" i="12"/>
  <c r="E26" i="12"/>
  <c r="E18" i="12"/>
  <c r="E30" i="12"/>
  <c r="E21" i="12"/>
  <c r="E20" i="12"/>
  <c r="E33" i="12"/>
  <c r="E25" i="12"/>
  <c r="E17" i="12"/>
  <c r="E15" i="12"/>
  <c r="E22" i="12"/>
  <c r="E28" i="12"/>
  <c r="E32" i="12"/>
  <c r="E24" i="12"/>
  <c r="E16" i="12"/>
  <c r="E23" i="12"/>
  <c r="E31" i="12"/>
  <c r="E29" i="12"/>
  <c r="E27" i="12"/>
  <c r="E19" i="12"/>
  <c r="H6" i="12"/>
  <c r="H7" i="12"/>
  <c r="H10" i="12"/>
  <c r="H9" i="12"/>
  <c r="H8" i="12"/>
  <c r="H11" i="12"/>
  <c r="J15" i="11"/>
  <c r="J16" i="11"/>
  <c r="J17" i="11"/>
  <c r="F3" i="11"/>
  <c r="J10" i="11"/>
  <c r="J14" i="11"/>
  <c r="J13" i="11"/>
  <c r="J8" i="11"/>
  <c r="J11" i="11"/>
  <c r="J9" i="11"/>
  <c r="J12" i="11"/>
  <c r="H22" i="12"/>
  <c r="F22" i="12" s="1"/>
  <c r="H30" i="12"/>
  <c r="F30" i="12" s="1"/>
  <c r="H15" i="12"/>
  <c r="F15" i="12" s="1"/>
  <c r="H23" i="12"/>
  <c r="F23" i="12" s="1"/>
  <c r="H31" i="12"/>
  <c r="F31" i="12" s="1"/>
  <c r="H16" i="12"/>
  <c r="F16" i="12" s="1"/>
  <c r="H24" i="12"/>
  <c r="F24" i="12" s="1"/>
  <c r="H32" i="12"/>
  <c r="F32" i="12" s="1"/>
  <c r="H17" i="12"/>
  <c r="F17" i="12" s="1"/>
  <c r="H25" i="12"/>
  <c r="F25" i="12" s="1"/>
  <c r="H33" i="12"/>
  <c r="F33" i="12" s="1"/>
  <c r="H18" i="12"/>
  <c r="F18" i="12" s="1"/>
  <c r="H26" i="12"/>
  <c r="F26" i="12" s="1"/>
  <c r="H34" i="12"/>
  <c r="F34" i="12" s="1"/>
  <c r="H12" i="12"/>
  <c r="F12" i="12" s="1"/>
  <c r="H42" i="12"/>
  <c r="F42" i="12" s="1"/>
  <c r="H58" i="12"/>
  <c r="F58" i="12" s="1"/>
  <c r="H66" i="12"/>
  <c r="F66" i="12" s="1"/>
  <c r="H35" i="12"/>
  <c r="F35" i="12" s="1"/>
  <c r="H43" i="12"/>
  <c r="F43" i="12" s="1"/>
  <c r="H51" i="12"/>
  <c r="F51" i="12" s="1"/>
  <c r="H59" i="12"/>
  <c r="F59" i="12" s="1"/>
  <c r="H36" i="12"/>
  <c r="F36" i="12" s="1"/>
  <c r="H44" i="12"/>
  <c r="F44" i="12" s="1"/>
  <c r="H52" i="12"/>
  <c r="F52" i="12" s="1"/>
  <c r="H60" i="12"/>
  <c r="F60" i="12" s="1"/>
  <c r="H13" i="12"/>
  <c r="F13" i="12" s="1"/>
  <c r="H37" i="12"/>
  <c r="F37" i="12" s="1"/>
  <c r="H45" i="12"/>
  <c r="F45" i="12" s="1"/>
  <c r="H53" i="12"/>
  <c r="F53" i="12" s="1"/>
  <c r="H61" i="12"/>
  <c r="F61" i="12" s="1"/>
  <c r="H14" i="12"/>
  <c r="F14" i="12" s="1"/>
  <c r="H38" i="12"/>
  <c r="F38" i="12" s="1"/>
  <c r="H46" i="12"/>
  <c r="F46" i="12" s="1"/>
  <c r="H54" i="12"/>
  <c r="F54" i="12" s="1"/>
  <c r="H62" i="12"/>
  <c r="F62" i="12" s="1"/>
  <c r="H39" i="12"/>
  <c r="F39" i="12" s="1"/>
  <c r="H47" i="12"/>
  <c r="F47" i="12" s="1"/>
  <c r="H55" i="12"/>
  <c r="F55" i="12" s="1"/>
  <c r="H63" i="12"/>
  <c r="F63" i="12" s="1"/>
  <c r="H40" i="12"/>
  <c r="F40" i="12" s="1"/>
  <c r="H48" i="12"/>
  <c r="F48" i="12" s="1"/>
  <c r="H56" i="12"/>
  <c r="F56" i="12" s="1"/>
  <c r="H64" i="12"/>
  <c r="F64" i="12" s="1"/>
  <c r="H41" i="12"/>
  <c r="F41" i="12" s="1"/>
  <c r="H49" i="12"/>
  <c r="F49" i="12" s="1"/>
  <c r="H57" i="12"/>
  <c r="F57" i="12" s="1"/>
  <c r="H65" i="12"/>
  <c r="F65" i="12" s="1"/>
  <c r="H50" i="12"/>
  <c r="F50" i="12" s="1"/>
  <c r="E3" i="10" l="1"/>
  <c r="J14" i="10"/>
  <c r="J13" i="10"/>
  <c r="J12" i="10"/>
  <c r="J11" i="10"/>
  <c r="J10" i="10"/>
  <c r="J9" i="10"/>
  <c r="J8" i="10"/>
  <c r="F3" i="10"/>
  <c r="D11" i="2" l="1"/>
  <c r="D5" i="2"/>
  <c r="D16" i="2"/>
  <c r="D18" i="2"/>
  <c r="D17" i="2"/>
  <c r="D19" i="2"/>
  <c r="J66" i="10"/>
  <c r="J58" i="10"/>
  <c r="J50" i="10"/>
  <c r="J42" i="10"/>
  <c r="J65" i="10"/>
  <c r="J57" i="10"/>
  <c r="J49" i="10"/>
  <c r="J41" i="10"/>
  <c r="J64" i="10"/>
  <c r="J56" i="10"/>
  <c r="J48" i="10"/>
  <c r="J40" i="10"/>
  <c r="J63" i="10"/>
  <c r="J55" i="10"/>
  <c r="J47" i="10"/>
  <c r="J39" i="10"/>
  <c r="J62" i="10"/>
  <c r="J54" i="10"/>
  <c r="J46" i="10"/>
  <c r="J38" i="10"/>
  <c r="J61" i="10"/>
  <c r="J53" i="10"/>
  <c r="J37" i="10"/>
  <c r="J52" i="10"/>
  <c r="J44" i="10"/>
  <c r="J36" i="10"/>
  <c r="J59" i="10"/>
  <c r="J51" i="10"/>
  <c r="J60" i="10"/>
  <c r="J43" i="10"/>
  <c r="J45" i="10"/>
  <c r="J35" i="10"/>
  <c r="J35" i="11"/>
  <c r="J37" i="11"/>
  <c r="J39" i="11"/>
  <c r="J41" i="11"/>
  <c r="J43" i="11"/>
  <c r="J45" i="11"/>
  <c r="J47" i="11"/>
  <c r="J49" i="11"/>
  <c r="J51" i="11"/>
  <c r="J53" i="11"/>
  <c r="J55" i="11"/>
  <c r="J57" i="11"/>
  <c r="J59" i="11"/>
  <c r="J61" i="11"/>
  <c r="J63" i="11"/>
  <c r="J65" i="11"/>
  <c r="J36" i="11"/>
  <c r="J38" i="11"/>
  <c r="J40" i="11"/>
  <c r="J42" i="11"/>
  <c r="J44" i="11"/>
  <c r="J46" i="11"/>
  <c r="J48" i="11"/>
  <c r="J50" i="11"/>
  <c r="J52" i="11"/>
  <c r="J54" i="11"/>
  <c r="J56" i="11"/>
  <c r="J58" i="11"/>
  <c r="J60" i="11"/>
  <c r="J62" i="11"/>
  <c r="J64" i="11"/>
  <c r="J66" i="11"/>
  <c r="G6" i="10"/>
  <c r="G7" i="10"/>
  <c r="G6" i="11"/>
  <c r="G7" i="11"/>
  <c r="G11" i="10"/>
  <c r="G10" i="10"/>
  <c r="G9" i="10"/>
  <c r="G8" i="10"/>
  <c r="G12" i="10"/>
  <c r="G13" i="10"/>
  <c r="G14" i="10"/>
  <c r="G50" i="10"/>
  <c r="G44" i="10"/>
  <c r="G35" i="10"/>
  <c r="G43" i="10"/>
  <c r="G51" i="10"/>
  <c r="G59" i="10"/>
  <c r="G36" i="10"/>
  <c r="G52" i="10"/>
  <c r="G60" i="10"/>
  <c r="G37" i="10"/>
  <c r="G45" i="10"/>
  <c r="G53" i="10"/>
  <c r="G61" i="10"/>
  <c r="G38" i="10"/>
  <c r="G46" i="10"/>
  <c r="G54" i="10"/>
  <c r="G62" i="10"/>
  <c r="G39" i="10"/>
  <c r="G47" i="10"/>
  <c r="G55" i="10"/>
  <c r="G63" i="10"/>
  <c r="G40" i="10"/>
  <c r="G48" i="10"/>
  <c r="G56" i="10"/>
  <c r="G64" i="10"/>
  <c r="G41" i="10"/>
  <c r="G49" i="10"/>
  <c r="G57" i="10"/>
  <c r="G65" i="10"/>
  <c r="G42" i="10"/>
  <c r="G58" i="10"/>
  <c r="G66" i="10"/>
  <c r="G41" i="11"/>
  <c r="G51" i="11"/>
  <c r="G53" i="11"/>
  <c r="G9" i="11"/>
  <c r="G35" i="11"/>
  <c r="G43" i="11"/>
  <c r="G55" i="11"/>
  <c r="G57" i="11"/>
  <c r="G14" i="11"/>
  <c r="G37" i="11"/>
  <c r="G45" i="11"/>
  <c r="G59" i="11"/>
  <c r="G61" i="11"/>
  <c r="G39" i="11"/>
  <c r="G47" i="11"/>
  <c r="G63" i="11"/>
  <c r="G11" i="11"/>
  <c r="G49" i="11"/>
  <c r="G65" i="11"/>
  <c r="G8" i="11"/>
  <c r="G13" i="11"/>
  <c r="G10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12" i="11"/>
  <c r="F18" i="11"/>
  <c r="H18" i="11" s="1"/>
  <c r="F27" i="11"/>
  <c r="H27" i="11" s="1"/>
  <c r="F28" i="11"/>
  <c r="H28" i="11" s="1"/>
  <c r="F21" i="11"/>
  <c r="H21" i="11" s="1"/>
  <c r="F22" i="11"/>
  <c r="H22" i="11" s="1"/>
  <c r="F23" i="11"/>
  <c r="H23" i="11" s="1"/>
  <c r="F32" i="11"/>
  <c r="H32" i="11" s="1"/>
  <c r="F25" i="11"/>
  <c r="H25" i="11" s="1"/>
  <c r="F33" i="11"/>
  <c r="H33" i="11" s="1"/>
  <c r="F19" i="11"/>
  <c r="H19" i="11" s="1"/>
  <c r="F20" i="11"/>
  <c r="H20" i="11" s="1"/>
  <c r="F29" i="11"/>
  <c r="H29" i="11" s="1"/>
  <c r="F30" i="11"/>
  <c r="H30" i="11" s="1"/>
  <c r="F31" i="11"/>
  <c r="H31" i="11" s="1"/>
  <c r="F24" i="11"/>
  <c r="H24" i="11" s="1"/>
  <c r="F26" i="11"/>
  <c r="H26" i="11" s="1"/>
  <c r="F34" i="11"/>
  <c r="H34" i="11" s="1"/>
  <c r="F15" i="10"/>
  <c r="H15" i="10" s="1"/>
  <c r="F18" i="10"/>
  <c r="H18" i="10" s="1"/>
  <c r="F26" i="10"/>
  <c r="H26" i="10" s="1"/>
  <c r="F34" i="10"/>
  <c r="H34" i="10" s="1"/>
  <c r="F19" i="10"/>
  <c r="H19" i="10" s="1"/>
  <c r="F27" i="10"/>
  <c r="H27" i="10" s="1"/>
  <c r="F20" i="10"/>
  <c r="H20" i="10" s="1"/>
  <c r="F28" i="10"/>
  <c r="H28" i="10" s="1"/>
  <c r="F21" i="10"/>
  <c r="H21" i="10" s="1"/>
  <c r="F29" i="10"/>
  <c r="H29" i="10" s="1"/>
  <c r="F22" i="10"/>
  <c r="H22" i="10" s="1"/>
  <c r="F30" i="10"/>
  <c r="H30" i="10" s="1"/>
  <c r="F23" i="10"/>
  <c r="H23" i="10" s="1"/>
  <c r="F31" i="10"/>
  <c r="H31" i="10" s="1"/>
  <c r="F16" i="10"/>
  <c r="H16" i="10" s="1"/>
  <c r="F24" i="10"/>
  <c r="H24" i="10" s="1"/>
  <c r="F32" i="10"/>
  <c r="H32" i="10" s="1"/>
  <c r="F17" i="10"/>
  <c r="H17" i="10" s="1"/>
  <c r="F25" i="10"/>
  <c r="H25" i="10" s="1"/>
  <c r="F33" i="10"/>
  <c r="H33" i="10" s="1"/>
  <c r="E6" i="12"/>
  <c r="E7" i="12"/>
  <c r="G17" i="11"/>
  <c r="G16" i="11"/>
  <c r="G15" i="11"/>
  <c r="G18" i="11"/>
  <c r="G19" i="11"/>
  <c r="G27" i="11"/>
  <c r="G20" i="11"/>
  <c r="G28" i="11"/>
  <c r="G21" i="11"/>
  <c r="G29" i="11"/>
  <c r="G22" i="11"/>
  <c r="G30" i="11"/>
  <c r="G23" i="11"/>
  <c r="G31" i="11"/>
  <c r="G24" i="11"/>
  <c r="G32" i="11"/>
  <c r="G25" i="11"/>
  <c r="G33" i="11"/>
  <c r="G26" i="11"/>
  <c r="G34" i="11"/>
  <c r="G15" i="10"/>
  <c r="G19" i="10"/>
  <c r="G28" i="10"/>
  <c r="G22" i="10"/>
  <c r="G31" i="10"/>
  <c r="G16" i="10"/>
  <c r="G24" i="10"/>
  <c r="G32" i="10"/>
  <c r="G20" i="10"/>
  <c r="G29" i="10"/>
  <c r="G30" i="10"/>
  <c r="G17" i="10"/>
  <c r="G25" i="10"/>
  <c r="G33" i="10"/>
  <c r="G27" i="10"/>
  <c r="G21" i="10"/>
  <c r="G23" i="10"/>
  <c r="G18" i="10"/>
  <c r="G26" i="10"/>
  <c r="G34" i="10"/>
  <c r="E10" i="12"/>
  <c r="E39" i="12"/>
  <c r="E61" i="12"/>
  <c r="E37" i="12"/>
  <c r="E43" i="12"/>
  <c r="E47" i="12"/>
  <c r="E51" i="12"/>
  <c r="E55" i="12"/>
  <c r="E57" i="12"/>
  <c r="E65" i="12"/>
  <c r="E36" i="12"/>
  <c r="E38" i="12"/>
  <c r="E40" i="12"/>
  <c r="E42" i="12"/>
  <c r="E44" i="12"/>
  <c r="E46" i="12"/>
  <c r="E48" i="12"/>
  <c r="E50" i="12"/>
  <c r="E52" i="12"/>
  <c r="E54" i="12"/>
  <c r="E56" i="12"/>
  <c r="E58" i="12"/>
  <c r="E60" i="12"/>
  <c r="E62" i="12"/>
  <c r="E64" i="12"/>
  <c r="E66" i="12"/>
  <c r="E11" i="12"/>
  <c r="E35" i="12"/>
  <c r="E41" i="12"/>
  <c r="E45" i="12"/>
  <c r="E49" i="12"/>
  <c r="E53" i="12"/>
  <c r="E59" i="12"/>
  <c r="E63" i="12"/>
  <c r="E9" i="12"/>
  <c r="E8" i="12"/>
  <c r="B15" i="11" l="1"/>
  <c r="B16" i="11"/>
  <c r="B17" i="11"/>
  <c r="D6" i="12"/>
  <c r="D64" i="12"/>
  <c r="D56" i="12"/>
  <c r="D52" i="12"/>
  <c r="D48" i="12"/>
  <c r="D44" i="12"/>
  <c r="D40" i="12"/>
  <c r="D36" i="12"/>
  <c r="D7" i="12"/>
  <c r="D8" i="12"/>
  <c r="F15" i="11"/>
  <c r="D11" i="12"/>
  <c r="F16" i="11"/>
  <c r="D66" i="12"/>
  <c r="D62" i="12"/>
  <c r="D60" i="12"/>
  <c r="D58" i="12"/>
  <c r="D54" i="12"/>
  <c r="D50" i="12"/>
  <c r="D46" i="12"/>
  <c r="D42" i="12"/>
  <c r="D38" i="12"/>
  <c r="F17" i="11"/>
  <c r="D9" i="12"/>
  <c r="D65" i="12"/>
  <c r="D49" i="12"/>
  <c r="D63" i="12"/>
  <c r="D47" i="12"/>
  <c r="D10" i="12"/>
  <c r="D61" i="12"/>
  <c r="D45" i="12"/>
  <c r="D59" i="12"/>
  <c r="D43" i="12"/>
  <c r="D57" i="12"/>
  <c r="D41" i="12"/>
  <c r="D55" i="12"/>
  <c r="D39" i="12"/>
  <c r="D53" i="12"/>
  <c r="D37" i="12"/>
  <c r="D51" i="12"/>
  <c r="D35" i="12"/>
  <c r="B12" i="11"/>
  <c r="B10" i="11"/>
  <c r="B13" i="11"/>
  <c r="B8" i="11"/>
  <c r="B11" i="11"/>
  <c r="B14" i="11"/>
  <c r="B9" i="11"/>
  <c r="B14" i="10"/>
  <c r="B13" i="10"/>
  <c r="B12" i="10"/>
  <c r="B8" i="10"/>
  <c r="B9" i="10"/>
  <c r="B10" i="10"/>
  <c r="B11" i="10"/>
  <c r="F9" i="11"/>
  <c r="F7" i="10"/>
  <c r="F6" i="11"/>
  <c r="F12" i="11"/>
  <c r="F7" i="11"/>
  <c r="F6" i="10"/>
  <c r="F66" i="11"/>
  <c r="F64" i="11"/>
  <c r="F62" i="11"/>
  <c r="F60" i="11"/>
  <c r="F58" i="11"/>
  <c r="F56" i="11"/>
  <c r="F54" i="11"/>
  <c r="F52" i="11"/>
  <c r="F50" i="11"/>
  <c r="F48" i="11"/>
  <c r="F46" i="11"/>
  <c r="F44" i="11"/>
  <c r="F42" i="11"/>
  <c r="F40" i="11"/>
  <c r="F38" i="11"/>
  <c r="F36" i="11"/>
  <c r="F10" i="11"/>
  <c r="F13" i="11"/>
  <c r="F65" i="11"/>
  <c r="F63" i="11"/>
  <c r="F61" i="11"/>
  <c r="F59" i="11"/>
  <c r="F57" i="11"/>
  <c r="F55" i="11"/>
  <c r="F53" i="11"/>
  <c r="F51" i="11"/>
  <c r="F49" i="11"/>
  <c r="F47" i="11"/>
  <c r="F45" i="11"/>
  <c r="F43" i="11"/>
  <c r="F41" i="11"/>
  <c r="F39" i="11"/>
  <c r="F37" i="11"/>
  <c r="F35" i="11"/>
  <c r="F11" i="11"/>
  <c r="F14" i="11"/>
  <c r="F8" i="11"/>
  <c r="F14" i="10"/>
  <c r="F65" i="10"/>
  <c r="F57" i="10"/>
  <c r="F49" i="10"/>
  <c r="F41" i="10"/>
  <c r="F13" i="10"/>
  <c r="F64" i="10"/>
  <c r="F56" i="10"/>
  <c r="F48" i="10"/>
  <c r="F40" i="10"/>
  <c r="F12" i="10"/>
  <c r="F63" i="10"/>
  <c r="F55" i="10"/>
  <c r="F47" i="10"/>
  <c r="F39" i="10"/>
  <c r="F11" i="10"/>
  <c r="F62" i="10"/>
  <c r="F54" i="10"/>
  <c r="F46" i="10"/>
  <c r="F38" i="10"/>
  <c r="F10" i="10"/>
  <c r="F61" i="10"/>
  <c r="F53" i="10"/>
  <c r="F45" i="10"/>
  <c r="F37" i="10"/>
  <c r="F9" i="10"/>
  <c r="F60" i="10"/>
  <c r="F52" i="10"/>
  <c r="F44" i="10"/>
  <c r="F36" i="10"/>
  <c r="F8" i="10"/>
  <c r="F59" i="10"/>
  <c r="F51" i="10"/>
  <c r="F43" i="10"/>
  <c r="F35" i="10"/>
  <c r="F66" i="10"/>
  <c r="F58" i="10"/>
  <c r="F50" i="10"/>
  <c r="F42" i="10"/>
  <c r="F6" i="12"/>
  <c r="F7" i="12"/>
  <c r="H16" i="11"/>
  <c r="F10" i="12"/>
  <c r="H17" i="11"/>
  <c r="F9" i="12"/>
  <c r="F8" i="12"/>
  <c r="H15" i="11"/>
  <c r="F11" i="12"/>
  <c r="H58" i="11"/>
  <c r="H42" i="11"/>
  <c r="H61" i="11"/>
  <c r="H45" i="11"/>
  <c r="H8" i="11"/>
  <c r="H56" i="10"/>
  <c r="H11" i="10"/>
  <c r="H45" i="10"/>
  <c r="H59" i="10"/>
  <c r="H12" i="11"/>
  <c r="H56" i="11"/>
  <c r="H40" i="11"/>
  <c r="H59" i="11"/>
  <c r="H43" i="11"/>
  <c r="H14" i="10"/>
  <c r="H48" i="10"/>
  <c r="H62" i="10"/>
  <c r="H37" i="10"/>
  <c r="H51" i="10"/>
  <c r="H54" i="11"/>
  <c r="H38" i="11"/>
  <c r="H57" i="11"/>
  <c r="H41" i="11"/>
  <c r="H65" i="10"/>
  <c r="H40" i="10"/>
  <c r="H54" i="10"/>
  <c r="H9" i="10"/>
  <c r="H43" i="10"/>
  <c r="H52" i="11"/>
  <c r="H36" i="11"/>
  <c r="H55" i="11"/>
  <c r="H39" i="11"/>
  <c r="H57" i="10"/>
  <c r="H12" i="10"/>
  <c r="H46" i="10"/>
  <c r="H60" i="10"/>
  <c r="H35" i="10"/>
  <c r="H66" i="11"/>
  <c r="H50" i="11"/>
  <c r="H10" i="11"/>
  <c r="H53" i="11"/>
  <c r="H37" i="11"/>
  <c r="H49" i="10"/>
  <c r="H63" i="10"/>
  <c r="H38" i="10"/>
  <c r="H52" i="10"/>
  <c r="H66" i="10"/>
  <c r="H64" i="11"/>
  <c r="H48" i="11"/>
  <c r="H13" i="11"/>
  <c r="H51" i="11"/>
  <c r="H35" i="11"/>
  <c r="H41" i="10"/>
  <c r="H55" i="10"/>
  <c r="H10" i="10"/>
  <c r="H44" i="10"/>
  <c r="H58" i="10"/>
  <c r="H9" i="11"/>
  <c r="H62" i="11"/>
  <c r="H46" i="11"/>
  <c r="H65" i="11"/>
  <c r="H49" i="11"/>
  <c r="H11" i="11"/>
  <c r="H13" i="10"/>
  <c r="H47" i="10"/>
  <c r="H61" i="10"/>
  <c r="H36" i="10"/>
  <c r="H50" i="10"/>
  <c r="H60" i="11"/>
  <c r="H44" i="11"/>
  <c r="H63" i="11"/>
  <c r="H47" i="11"/>
  <c r="H14" i="11"/>
  <c r="H64" i="10"/>
  <c r="H39" i="10"/>
  <c r="H53" i="10"/>
  <c r="H8" i="10"/>
  <c r="H42" i="10"/>
  <c r="B1" i="2"/>
  <c r="G3" i="10" l="1"/>
  <c r="H7" i="10"/>
  <c r="H6" i="10"/>
  <c r="G3" i="11"/>
  <c r="H7" i="11"/>
  <c r="H6" i="11"/>
</calcChain>
</file>

<file path=xl/comments1.xml><?xml version="1.0" encoding="utf-8"?>
<comments xmlns="http://schemas.openxmlformats.org/spreadsheetml/2006/main">
  <authors>
    <author>ZANZI MADDALENA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<sst xmlns="http://schemas.openxmlformats.org/spreadsheetml/2006/main" count="822" uniqueCount="212">
  <si>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</si>
  <si>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</si>
  <si>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</si>
  <si>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</si>
  <si>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</si>
  <si>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</si>
  <si>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</si>
  <si>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</si>
  <si>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Contribution</t>
  </si>
  <si>
    <t>Contribute</t>
  </si>
  <si>
    <t>SourceAlias</t>
  </si>
  <si>
    <t>SettlementDays</t>
  </si>
  <si>
    <t>SettlementDate</t>
  </si>
  <si>
    <t>IborIndexFamily</t>
  </si>
  <si>
    <t>EvaluationDate</t>
  </si>
  <si>
    <t>TriggerCounter</t>
  </si>
  <si>
    <t>JPY</t>
  </si>
  <si>
    <t>JoinCalendarRule</t>
  </si>
  <si>
    <t>Calendar1</t>
  </si>
  <si>
    <t>Calendar2</t>
  </si>
  <si>
    <t>JoinHolidays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</si>
  <si>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</si>
  <si>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</si>
  <si>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</si>
  <si>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</si>
  <si>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</si>
  <si>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</si>
  <si>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</si>
  <si>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</si>
  <si>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</si>
  <si>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</si>
  <si>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</si>
  <si>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</si>
  <si>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</si>
  <si>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</si>
  <si>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</si>
  <si>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</si>
  <si>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</si>
  <si>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</si>
  <si>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</si>
  <si>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</si>
  <si>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</si>
  <si>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1Y1M</t>
  </si>
  <si>
    <t>1Y2M</t>
  </si>
  <si>
    <t>1Y3M</t>
  </si>
  <si>
    <t>1Y4M</t>
  </si>
  <si>
    <t>1Y5M</t>
  </si>
  <si>
    <t>1Y6M</t>
  </si>
  <si>
    <t>1Y7M</t>
  </si>
  <si>
    <t>1Y8M</t>
  </si>
  <si>
    <t>1Y9M</t>
  </si>
  <si>
    <t>1Y10M</t>
  </si>
  <si>
    <t>1Y11M</t>
  </si>
  <si>
    <t>2Y</t>
  </si>
  <si>
    <t>2Y3M</t>
  </si>
  <si>
    <t>2Y6M</t>
  </si>
  <si>
    <t>2Y9M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</si>
  <si>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</si>
  <si>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</si>
  <si>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</si>
  <si>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</si>
  <si>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</si>
  <si>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</si>
  <si>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</si>
  <si>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</si>
  <si>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</si>
  <si>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</si>
  <si>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</si>
  <si>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</si>
  <si>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</si>
  <si>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</si>
  <si>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</si>
  <si>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</si>
  <si>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</si>
  <si>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</si>
  <si>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</si>
  <si>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</si>
  <si>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</si>
  <si>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</si>
  <si>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</si>
  <si>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</si>
  <si>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</si>
  <si>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</si>
  <si>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</si>
  <si>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</si>
  <si>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Tenor</t>
  </si>
  <si>
    <t>Index</t>
  </si>
  <si>
    <t>Curve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</si>
  <si>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</si>
  <si>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</si>
  <si>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</si>
  <si>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</si>
  <si>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</si>
  <si>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</si>
  <si>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</si>
  <si>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</si>
  <si>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</si>
  <si>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</si>
  <si>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</si>
  <si>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</si>
  <si>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</si>
  <si>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</si>
  <si>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</si>
  <si>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</si>
  <si>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</si>
  <si>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</si>
  <si>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</si>
  <si>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</si>
  <si>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7MD</t>
  </si>
  <si>
    <t>8MD</t>
  </si>
  <si>
    <t>9MD</t>
  </si>
  <si>
    <t>10MD</t>
  </si>
  <si>
    <t>11MD</t>
  </si>
  <si>
    <t>1YD</t>
  </si>
  <si>
    <t>1Y1MD</t>
  </si>
  <si>
    <t>1Y2MD</t>
  </si>
  <si>
    <t>1Y3MD</t>
  </si>
  <si>
    <t>1Y4MD</t>
  </si>
  <si>
    <t>1Y5MD</t>
  </si>
  <si>
    <t>1Y6MD</t>
  </si>
  <si>
    <t>1Y7MD</t>
  </si>
  <si>
    <t>1Y8MD</t>
  </si>
  <si>
    <t>1Y9MD</t>
  </si>
  <si>
    <t>1Y10MD</t>
  </si>
  <si>
    <t>1Y11MD</t>
  </si>
  <si>
    <t>2YD</t>
  </si>
  <si>
    <t>2Y3MD</t>
  </si>
  <si>
    <t>2Y6MD</t>
  </si>
  <si>
    <t>2Y9MD</t>
  </si>
  <si>
    <t>3YD</t>
  </si>
  <si>
    <t>4YD</t>
  </si>
  <si>
    <t>5YD</t>
  </si>
  <si>
    <t>6YD</t>
  </si>
  <si>
    <t>7YD</t>
  </si>
  <si>
    <t>8YD</t>
  </si>
  <si>
    <t>9YD</t>
  </si>
  <si>
    <t>10YD</t>
  </si>
  <si>
    <t>11YD</t>
  </si>
  <si>
    <t>12YD</t>
  </si>
  <si>
    <t>13YD</t>
  </si>
  <si>
    <t>14YD</t>
  </si>
  <si>
    <t>15YD</t>
  </si>
  <si>
    <t>16YD</t>
  </si>
  <si>
    <t>17YD</t>
  </si>
  <si>
    <t>18YD</t>
  </si>
  <si>
    <t>19YD</t>
  </si>
  <si>
    <t>20YD</t>
  </si>
  <si>
    <t>21YD</t>
  </si>
  <si>
    <t>22YD</t>
  </si>
  <si>
    <t>23YD</t>
  </si>
  <si>
    <t>24YD</t>
  </si>
  <si>
    <t>25YD</t>
  </si>
  <si>
    <t>26YD</t>
  </si>
  <si>
    <t>27YD</t>
  </si>
  <si>
    <t>28YD</t>
  </si>
  <si>
    <t>29YD</t>
  </si>
  <si>
    <t>30YD</t>
  </si>
  <si>
    <t>OIS</t>
  </si>
  <si>
    <t>Modified Following</t>
  </si>
  <si>
    <t>InterpolationType</t>
  </si>
  <si>
    <t>MonotonicCubicNaturalSpline</t>
  </si>
  <si>
    <t>FRA</t>
  </si>
  <si>
    <t>SwapFromBasis</t>
  </si>
  <si>
    <t>FixingDate</t>
  </si>
  <si>
    <t>Interpolation</t>
  </si>
  <si>
    <t>Extrapolated</t>
  </si>
  <si>
    <t>FixedlegBDC</t>
  </si>
  <si>
    <t>Swap</t>
  </si>
  <si>
    <t>SynthDepo</t>
  </si>
  <si>
    <t>x</t>
  </si>
  <si>
    <t>ON CURVE</t>
  </si>
  <si>
    <t>3M CURVE</t>
  </si>
  <si>
    <t>6M CURVE</t>
  </si>
  <si>
    <t>TENOR</t>
  </si>
  <si>
    <t>RIC</t>
  </si>
  <si>
    <t>1x4F</t>
  </si>
  <si>
    <t>2x5F</t>
  </si>
  <si>
    <t>3x6F</t>
  </si>
  <si>
    <t>4x7F</t>
  </si>
  <si>
    <t>1x7F</t>
  </si>
  <si>
    <t>5x8F</t>
  </si>
  <si>
    <t>2x8F</t>
  </si>
  <si>
    <t>6x9F</t>
  </si>
  <si>
    <t>3x9F</t>
  </si>
  <si>
    <t>7x10F</t>
  </si>
  <si>
    <t>4x10F</t>
  </si>
  <si>
    <t>8x11F</t>
  </si>
  <si>
    <t>5x11F</t>
  </si>
  <si>
    <t>9x12F</t>
  </si>
  <si>
    <t>6x12F</t>
  </si>
  <si>
    <t>10x13F</t>
  </si>
  <si>
    <t>7X13F</t>
  </si>
  <si>
    <t>11x14F</t>
  </si>
  <si>
    <t>8X14F</t>
  </si>
  <si>
    <t>12x15F</t>
  </si>
  <si>
    <t>9x15F</t>
  </si>
  <si>
    <t>13x16F</t>
  </si>
  <si>
    <t>10X16F</t>
  </si>
  <si>
    <t>14x17F</t>
  </si>
  <si>
    <t>11X17F</t>
  </si>
  <si>
    <t>15x18F</t>
  </si>
  <si>
    <t>12x18F</t>
  </si>
  <si>
    <t>16x19F</t>
  </si>
  <si>
    <t>13X19F</t>
  </si>
  <si>
    <t>17x20F</t>
  </si>
  <si>
    <t>14X20F</t>
  </si>
  <si>
    <t>18x21F</t>
  </si>
  <si>
    <t>15x21F</t>
  </si>
  <si>
    <t>19x22F</t>
  </si>
  <si>
    <t>16X22F</t>
  </si>
  <si>
    <t>20x23F</t>
  </si>
  <si>
    <t>17X23F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</si>
</sst>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92" formatCode="0.00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ourier New"/>
      <family val="3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1" fillId="0" borderId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1" fillId="0" borderId="0"/>
    <xf numFmtId="0" fontId="1" fillId="0" borderId="0"/>
    <xf numFmtId="166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0" fillId="7" borderId="0">
      <alignment horizontal="center" vertical="center"/>
    </xf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33">
    <xf numFmtId="0" fontId="0" fillId="0" borderId="0" xfId="0"/>
    <xf numFmtId="0" fontId="4" fillId="4" borderId="1" xfId="0" applyFont="1" applyFill="1" applyBorder="1"/>
    <xf numFmtId="0" fontId="5" fillId="5" borderId="8" xfId="0" applyFont="1" applyFill="1" applyBorder="1"/>
    <xf numFmtId="164" fontId="5" fillId="0" borderId="1" xfId="0" applyNumberFormat="1" applyFont="1" applyBorder="1" applyAlignment="1">
      <alignment horizontal="center"/>
    </xf>
    <xf numFmtId="0" fontId="5" fillId="5" borderId="2" xfId="0" applyFont="1" applyFill="1" applyBorder="1"/>
    <xf numFmtId="0" fontId="4" fillId="4" borderId="1" xfId="0" applyFont="1" applyFill="1" applyBorder="1" applyProtection="1"/>
    <xf numFmtId="0" fontId="5" fillId="0" borderId="1" xfId="0" applyFont="1" applyBorder="1" applyAlignment="1" applyProtection="1">
      <alignment horizontal="center"/>
      <protection locked="0"/>
    </xf>
    <xf numFmtId="0" fontId="5" fillId="5" borderId="9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0" fontId="5" fillId="5" borderId="0" xfId="0" applyFont="1" applyFill="1" applyBorder="1"/>
    <xf numFmtId="164" fontId="5" fillId="0" borderId="1" xfId="0" applyNumberFormat="1" applyFont="1" applyBorder="1" applyAlignment="1" applyProtection="1">
      <alignment horizontal="center"/>
      <protection locked="0"/>
    </xf>
    <xf numFmtId="0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 applyProtection="1">
      <alignment horizontal="center"/>
      <protection locked="0"/>
    </xf>
    <xf numFmtId="0" fontId="3" fillId="2" borderId="5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Continuous"/>
    </xf>
    <xf numFmtId="0" fontId="3" fillId="2" borderId="7" xfId="0" applyFont="1" applyFill="1" applyBorder="1" applyAlignment="1">
      <alignment horizontal="centerContinuous"/>
    </xf>
    <xf numFmtId="165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 applyProtection="1">
      <alignment horizontal="center"/>
      <protection locked="0"/>
    </xf>
    <xf numFmtId="0" fontId="2" fillId="8" borderId="0" xfId="0" applyFont="1" applyFill="1"/>
    <xf numFmtId="0" fontId="12" fillId="0" borderId="0" xfId="0" applyFont="1"/>
    <xf numFmtId="0" fontId="12" fillId="8" borderId="0" xfId="0" applyFont="1" applyFill="1"/>
    <xf numFmtId="0" fontId="12" fillId="8" borderId="0" xfId="0" applyFont="1" applyFill="1" applyBorder="1"/>
    <xf numFmtId="0" fontId="12" fillId="8" borderId="0" xfId="0" applyFont="1" applyFill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6" borderId="20" xfId="0" applyFont="1" applyFill="1" applyBorder="1" applyAlignment="1">
      <alignment horizontal="center"/>
    </xf>
    <xf numFmtId="0" fontId="12" fillId="8" borderId="13" xfId="0" applyFont="1" applyFill="1" applyBorder="1" applyAlignment="1">
      <alignment horizontal="center"/>
    </xf>
    <xf numFmtId="0" fontId="12" fillId="0" borderId="14" xfId="0" applyFont="1" applyBorder="1" applyAlignment="1">
      <alignment horizontal="right"/>
    </xf>
    <xf numFmtId="0" fontId="12" fillId="0" borderId="13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2" fillId="0" borderId="12" xfId="0" applyFont="1" applyBorder="1" applyAlignment="1">
      <alignment horizontal="right"/>
    </xf>
    <xf numFmtId="0" fontId="12" fillId="6" borderId="24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5" xfId="0" applyFont="1" applyFill="1" applyBorder="1" applyAlignment="1">
      <alignment horizontal="center" vertical="center"/>
    </xf>
    <xf numFmtId="165" fontId="12" fillId="6" borderId="24" xfId="0" applyNumberFormat="1" applyFont="1" applyFill="1" applyBorder="1" applyAlignment="1">
      <alignment horizontal="center" vertical="center"/>
    </xf>
    <xf numFmtId="165" fontId="12" fillId="6" borderId="19" xfId="0" applyNumberFormat="1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Continuous" vertical="center"/>
    </xf>
    <xf numFmtId="0" fontId="12" fillId="8" borderId="0" xfId="0" applyFont="1" applyFill="1" applyAlignment="1">
      <alignment horizontal="center" vertical="center"/>
    </xf>
    <xf numFmtId="0" fontId="13" fillId="3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69" fontId="14" fillId="0" borderId="24" xfId="13" applyNumberFormat="1" applyFont="1" applyFill="1" applyBorder="1" applyAlignment="1">
      <alignment horizontal="center" vertical="center"/>
    </xf>
    <xf numFmtId="169" fontId="14" fillId="0" borderId="19" xfId="13" applyNumberFormat="1" applyFont="1" applyFill="1" applyBorder="1" applyAlignment="1">
      <alignment horizontal="center" vertical="center"/>
    </xf>
    <xf numFmtId="169" fontId="12" fillId="0" borderId="24" xfId="13" applyNumberFormat="1" applyFont="1" applyFill="1" applyBorder="1" applyAlignment="1">
      <alignment horizontal="center" vertical="center"/>
    </xf>
    <xf numFmtId="169" fontId="12" fillId="0" borderId="19" xfId="13" applyNumberFormat="1" applyFont="1" applyFill="1" applyBorder="1" applyAlignment="1">
      <alignment horizontal="center" vertical="center"/>
    </xf>
    <xf numFmtId="165" fontId="12" fillId="6" borderId="25" xfId="0" applyNumberFormat="1" applyFont="1" applyFill="1" applyBorder="1" applyAlignment="1">
      <alignment horizontal="center" vertical="center"/>
    </xf>
    <xf numFmtId="169" fontId="12" fillId="0" borderId="25" xfId="13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4" fillId="0" borderId="13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11" xfId="0" applyFont="1" applyBorder="1" applyAlignment="1">
      <alignment horizontal="right"/>
    </xf>
    <xf numFmtId="0" fontId="12" fillId="0" borderId="24" xfId="0" applyFont="1" applyBorder="1" applyAlignment="1">
      <alignment horizontal="left"/>
    </xf>
    <xf numFmtId="0" fontId="12" fillId="0" borderId="19" xfId="0" applyFont="1" applyBorder="1" applyAlignment="1">
      <alignment horizontal="left"/>
    </xf>
    <xf numFmtId="0" fontId="12" fillId="0" borderId="25" xfId="0" applyFont="1" applyBorder="1" applyAlignment="1">
      <alignment horizontal="left"/>
    </xf>
    <xf numFmtId="0" fontId="12" fillId="6" borderId="20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right" vertical="center"/>
    </xf>
    <xf numFmtId="0" fontId="12" fillId="0" borderId="14" xfId="0" applyFont="1" applyBorder="1" applyAlignment="1">
      <alignment horizontal="right" vertical="center"/>
    </xf>
    <xf numFmtId="0" fontId="12" fillId="8" borderId="0" xfId="0" applyFont="1" applyFill="1" applyAlignment="1">
      <alignment horizontal="right" vertical="center"/>
    </xf>
    <xf numFmtId="0" fontId="14" fillId="0" borderId="12" xfId="0" applyFont="1" applyBorder="1" applyAlignment="1">
      <alignment horizontal="right" vertical="center"/>
    </xf>
    <xf numFmtId="0" fontId="14" fillId="0" borderId="14" xfId="0" applyFont="1" applyBorder="1" applyAlignment="1">
      <alignment horizontal="right" vertical="center"/>
    </xf>
    <xf numFmtId="0" fontId="12" fillId="8" borderId="13" xfId="0" applyFont="1" applyFill="1" applyBorder="1" applyAlignment="1">
      <alignment horizontal="right" vertical="center"/>
    </xf>
    <xf numFmtId="0" fontId="12" fillId="0" borderId="15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3" borderId="16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2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8" borderId="0" xfId="0" applyFont="1" applyFill="1" applyAlignment="1">
      <alignment horizontal="right"/>
    </xf>
    <xf numFmtId="0" fontId="14" fillId="0" borderId="12" xfId="0" applyFont="1" applyBorder="1" applyAlignment="1">
      <alignment horizontal="right"/>
    </xf>
    <xf numFmtId="0" fontId="14" fillId="0" borderId="14" xfId="0" applyFont="1" applyBorder="1" applyAlignment="1">
      <alignment horizontal="right"/>
    </xf>
    <xf numFmtId="0" fontId="12" fillId="0" borderId="15" xfId="0" applyFont="1" applyBorder="1" applyAlignment="1">
      <alignment horizontal="right"/>
    </xf>
    <xf numFmtId="0" fontId="12" fillId="8" borderId="13" xfId="0" applyFont="1" applyFill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 applyFill="1"/>
    <xf numFmtId="0" fontId="12" fillId="11" borderId="1" xfId="0" applyFont="1" applyFill="1" applyBorder="1" applyAlignment="1">
      <alignment horizontal="centerContinuous" vertical="center"/>
    </xf>
    <xf numFmtId="0" fontId="13" fillId="12" borderId="1" xfId="0" applyFont="1" applyFill="1" applyBorder="1" applyAlignment="1">
      <alignment horizontal="centerContinuous" vertical="center"/>
    </xf>
    <xf numFmtId="0" fontId="13" fillId="12" borderId="1" xfId="0" applyFont="1" applyFill="1" applyBorder="1" applyAlignment="1">
      <alignment horizontal="center"/>
    </xf>
    <xf numFmtId="0" fontId="12" fillId="0" borderId="16" xfId="0" applyFont="1" applyFill="1" applyBorder="1"/>
    <xf numFmtId="0" fontId="12" fillId="0" borderId="22" xfId="0" applyFont="1" applyFill="1" applyBorder="1"/>
    <xf numFmtId="0" fontId="12" fillId="0" borderId="22" xfId="0" applyFont="1" applyFill="1" applyBorder="1" applyAlignment="1">
      <alignment horizontal="center"/>
    </xf>
    <xf numFmtId="0" fontId="12" fillId="0" borderId="17" xfId="0" applyFont="1" applyFill="1" applyBorder="1"/>
    <xf numFmtId="0" fontId="12" fillId="0" borderId="8" xfId="0" applyFont="1" applyFill="1" applyBorder="1"/>
    <xf numFmtId="0" fontId="12" fillId="0" borderId="0" xfId="0" applyFont="1" applyFill="1" applyBorder="1"/>
    <xf numFmtId="0" fontId="12" fillId="0" borderId="2" xfId="0" applyFont="1" applyFill="1" applyBorder="1"/>
    <xf numFmtId="0" fontId="12" fillId="0" borderId="9" xfId="0" applyFont="1" applyFill="1" applyBorder="1"/>
    <xf numFmtId="0" fontId="12" fillId="0" borderId="3" xfId="0" applyFont="1" applyFill="1" applyBorder="1"/>
    <xf numFmtId="0" fontId="12" fillId="0" borderId="3" xfId="0" applyFont="1" applyFill="1" applyBorder="1" applyAlignment="1">
      <alignment horizontal="center"/>
    </xf>
    <xf numFmtId="0" fontId="12" fillId="0" borderId="4" xfId="0" applyFont="1" applyFill="1" applyBorder="1"/>
    <xf numFmtId="0" fontId="13" fillId="12" borderId="10" xfId="0" applyFont="1" applyFill="1" applyBorder="1" applyAlignment="1">
      <alignment horizontal="centerContinuous" vertical="center"/>
    </xf>
    <xf numFmtId="0" fontId="13" fillId="12" borderId="18" xfId="0" applyFont="1" applyFill="1" applyBorder="1" applyAlignment="1">
      <alignment horizontal="centerContinuous" vertical="center"/>
    </xf>
    <xf numFmtId="0" fontId="4" fillId="8" borderId="0" xfId="0" applyFont="1" applyFill="1" applyBorder="1" applyAlignment="1" applyProtection="1">
      <alignment vertical="center"/>
    </xf>
    <xf numFmtId="0" fontId="5" fillId="8" borderId="0" xfId="0" applyFont="1" applyFill="1" applyBorder="1" applyAlignment="1" applyProtection="1">
      <alignment horizontal="center" vertical="center"/>
      <protection locked="0"/>
    </xf>
    <xf numFmtId="0" fontId="5" fillId="8" borderId="0" xfId="0" applyFont="1" applyFill="1" applyBorder="1"/>
    <xf numFmtId="0" fontId="5" fillId="6" borderId="31" xfId="0" applyFont="1" applyFill="1" applyBorder="1" applyAlignment="1" applyProtection="1">
      <alignment horizontal="center" vertical="center"/>
      <protection locked="0"/>
    </xf>
    <xf numFmtId="0" fontId="5" fillId="6" borderId="32" xfId="0" applyFont="1" applyFill="1" applyBorder="1" applyAlignment="1" applyProtection="1">
      <alignment horizontal="center" vertical="center"/>
      <protection locked="0"/>
    </xf>
    <xf numFmtId="0" fontId="5" fillId="6" borderId="27" xfId="0" applyFont="1" applyFill="1" applyBorder="1"/>
    <xf numFmtId="0" fontId="12" fillId="6" borderId="3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24" xfId="0" applyFont="1" applyFill="1" applyBorder="1"/>
    <xf numFmtId="0" fontId="12" fillId="0" borderId="24" xfId="0" applyFont="1" applyFill="1" applyBorder="1" applyAlignment="1">
      <alignment horizontal="right"/>
    </xf>
    <xf numFmtId="192" fontId="12" fillId="0" borderId="24" xfId="0" applyNumberFormat="1" applyFont="1" applyFill="1" applyBorder="1" applyAlignment="1">
      <alignment horizontal="center"/>
    </xf>
    <xf numFmtId="0" fontId="12" fillId="0" borderId="24" xfId="0" applyFont="1" applyFill="1" applyBorder="1" applyAlignment="1">
      <alignment horizontal="center"/>
    </xf>
    <xf numFmtId="0" fontId="12" fillId="0" borderId="19" xfId="0" applyFont="1" applyFill="1" applyBorder="1"/>
    <xf numFmtId="0" fontId="12" fillId="0" borderId="19" xfId="0" applyFont="1" applyFill="1" applyBorder="1" applyAlignment="1">
      <alignment horizontal="right"/>
    </xf>
    <xf numFmtId="192" fontId="12" fillId="0" borderId="19" xfId="0" applyNumberFormat="1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5" xfId="0" applyFont="1" applyFill="1" applyBorder="1"/>
    <xf numFmtId="0" fontId="12" fillId="0" borderId="25" xfId="0" applyFont="1" applyFill="1" applyBorder="1" applyAlignment="1">
      <alignment horizontal="right"/>
    </xf>
    <xf numFmtId="192" fontId="12" fillId="0" borderId="25" xfId="0" applyNumberFormat="1" applyFont="1" applyFill="1" applyBorder="1" applyAlignment="1">
      <alignment horizontal="center"/>
    </xf>
    <xf numFmtId="0" fontId="12" fillId="0" borderId="25" xfId="0" applyFont="1" applyFill="1" applyBorder="1" applyAlignment="1">
      <alignment horizontal="center"/>
    </xf>
    <xf numFmtId="164" fontId="5" fillId="9" borderId="29" xfId="0" applyNumberFormat="1" applyFont="1" applyFill="1" applyBorder="1" applyAlignment="1">
      <alignment horizontal="center" vertical="center"/>
    </xf>
    <xf numFmtId="0" fontId="4" fillId="11" borderId="28" xfId="0" applyFont="1" applyFill="1" applyBorder="1" applyAlignment="1">
      <alignment horizontal="centerContinuous" vertical="center"/>
    </xf>
    <xf numFmtId="0" fontId="12" fillId="11" borderId="26" xfId="0" applyFont="1" applyFill="1" applyBorder="1" applyAlignment="1">
      <alignment horizontal="centerContinuous" vertical="center"/>
    </xf>
    <xf numFmtId="0" fontId="4" fillId="11" borderId="30" xfId="0" applyFont="1" applyFill="1" applyBorder="1" applyAlignment="1" applyProtection="1">
      <alignment horizontal="centerContinuous" vertical="center"/>
    </xf>
    <xf numFmtId="0" fontId="12" fillId="0" borderId="0" xfId="0" applyFont="1" applyFill="1" applyAlignment="1">
      <alignment horizontal="center"/>
    </xf>
  </cellXfs>
  <cellStyles count="14"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Deposits"/>
      <sheetName val="OIS"/>
      <sheetName val="FRA"/>
      <sheetName val="Futures3M_TIBOR"/>
      <sheetName val="Futures3M"/>
      <sheetName val="FuturesHWConvAdj"/>
      <sheetName val="BasisSwap1MxM"/>
      <sheetName val="BasisSwap3M6M"/>
      <sheetName val="Swap3M_TIBOR"/>
      <sheetName val="Swap6M"/>
      <sheetName val="Swaps1M"/>
      <sheetName val="Swap3M"/>
      <sheetName val="ON"/>
      <sheetName val="1M (2)"/>
      <sheetName val="3M (2)"/>
    </sheetNames>
    <definedNames>
      <definedName name="TriggerCounter" refersTo="='General Settings'!$D$7"/>
    </definedNames>
    <sheetDataSet>
      <sheetData sheetId="0">
        <row r="7">
          <cell r="D7">
            <v>5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6M</v>
          </cell>
        </row>
      </sheetData>
      <sheetData sheetId="4">
        <row r="7">
          <cell r="D7" t="str">
            <v>Fwd Curve</v>
          </cell>
        </row>
      </sheetData>
      <sheetData sheetId="5">
        <row r="7">
          <cell r="D7" t="str">
            <v>6M</v>
          </cell>
        </row>
      </sheetData>
      <sheetData sheetId="6">
        <row r="7">
          <cell r="D7" t="str">
            <v>JPYSND_Quote#0000</v>
          </cell>
        </row>
      </sheetData>
      <sheetData sheetId="7">
        <row r="7">
          <cell r="D7" t="str">
            <v>3W</v>
          </cell>
        </row>
      </sheetData>
      <sheetData sheetId="8">
        <row r="7">
          <cell r="D7" t="str">
            <v>JPY3x6F_Quote</v>
          </cell>
        </row>
      </sheetData>
      <sheetData sheetId="9">
        <row r="7">
          <cell r="D7" t="str">
            <v>Q4</v>
          </cell>
        </row>
      </sheetData>
      <sheetData sheetId="10">
        <row r="7">
          <cell r="D7" t="str">
            <v>Q4</v>
          </cell>
        </row>
      </sheetData>
      <sheetData sheetId="11"/>
      <sheetData sheetId="12">
        <row r="7">
          <cell r="D7" t="str">
            <v>6L</v>
          </cell>
        </row>
      </sheetData>
      <sheetData sheetId="13">
        <row r="7">
          <cell r="D7" t="str">
            <v>6L</v>
          </cell>
        </row>
      </sheetData>
      <sheetData sheetId="14">
        <row r="7">
          <cell r="D7" t="str">
            <v>3T</v>
          </cell>
        </row>
      </sheetData>
      <sheetData sheetId="15">
        <row r="7">
          <cell r="D7" t="str">
            <v>6L</v>
          </cell>
        </row>
      </sheetData>
      <sheetData sheetId="16">
        <row r="7">
          <cell r="D7" t="str">
            <v>X1S</v>
          </cell>
        </row>
      </sheetData>
      <sheetData sheetId="17">
        <row r="7">
          <cell r="D7" t="str">
            <v>3L</v>
          </cell>
        </row>
      </sheetData>
      <sheetData sheetId="18"/>
      <sheetData sheetId="19">
        <row r="7">
          <cell r="D7" t="str">
            <v>6L</v>
          </cell>
        </row>
      </sheetData>
      <sheetData sheetId="20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workbookViewId="0">
      <selection activeCell="D4" sqref="D4"/>
    </sheetView>
  </sheetViews>
  <sheetFormatPr defaultRowHeight="13.5" x14ac:dyDescent="0.25"/>
  <cols>
    <col min="1" max="2" width="3.42578125" style="19" customWidth="1"/>
    <col min="3" max="3" width="21.42578125" style="19" bestFit="1" customWidth="1"/>
    <col min="4" max="4" width="45.140625" style="19" bestFit="1" customWidth="1"/>
    <col min="5" max="6" width="3.42578125" style="19" customWidth="1"/>
    <col min="7" max="16384" width="9.140625" style="19"/>
  </cols>
  <sheetData>
    <row r="1" spans="2:5" ht="14.25" thickBot="1" x14ac:dyDescent="0.3">
      <c r="B1" s="19" t="str">
        <f>_xll.qlxlVersion(TRUE)</f>
        <v>QuantLibXL 1.5.0 - MS VC++ 9.0 - Multithreaded Dynamic Runtime library - Release Configuration - Jun 25 2014 10:33:09</v>
      </c>
    </row>
    <row r="2" spans="2:5" ht="16.5" x14ac:dyDescent="0.3">
      <c r="B2" s="14" t="s">
        <v>4</v>
      </c>
      <c r="C2" s="15"/>
      <c r="D2" s="15"/>
      <c r="E2" s="16"/>
    </row>
    <row r="3" spans="2:5" ht="11.25" customHeight="1" x14ac:dyDescent="0.25">
      <c r="B3" s="2"/>
      <c r="C3" s="10"/>
      <c r="D3" s="10"/>
      <c r="E3" s="4"/>
    </row>
    <row r="4" spans="2:5" ht="11.25" customHeight="1" x14ac:dyDescent="0.25">
      <c r="B4" s="2"/>
      <c r="C4" s="1" t="s">
        <v>5</v>
      </c>
      <c r="D4" s="3">
        <v>41821.419282407405</v>
      </c>
      <c r="E4" s="4"/>
    </row>
    <row r="5" spans="2:5" ht="11.25" customHeight="1" x14ac:dyDescent="0.25">
      <c r="B5" s="2"/>
      <c r="C5" s="5" t="s">
        <v>15</v>
      </c>
      <c r="D5" s="6">
        <f>[1]!TriggerCounter</f>
        <v>5</v>
      </c>
      <c r="E5" s="4"/>
    </row>
    <row r="6" spans="2:5" ht="11.25" customHeight="1" thickBot="1" x14ac:dyDescent="0.3">
      <c r="B6" s="7"/>
      <c r="C6" s="8"/>
      <c r="D6" s="8"/>
      <c r="E6" s="9"/>
    </row>
    <row r="7" spans="2:5" ht="11.25" customHeight="1" thickBot="1" x14ac:dyDescent="0.3"/>
    <row r="8" spans="2:5" ht="16.5" customHeight="1" x14ac:dyDescent="0.3">
      <c r="B8" s="14" t="s">
        <v>3</v>
      </c>
      <c r="C8" s="15"/>
      <c r="D8" s="15"/>
      <c r="E8" s="16"/>
    </row>
    <row r="9" spans="2:5" ht="11.25" customHeight="1" x14ac:dyDescent="0.25">
      <c r="B9" s="2"/>
      <c r="C9" s="10"/>
      <c r="D9" s="10"/>
      <c r="E9" s="4"/>
    </row>
    <row r="10" spans="2:5" ht="11.25" customHeight="1" x14ac:dyDescent="0.25">
      <c r="B10" s="2"/>
      <c r="C10" s="1" t="s">
        <v>6</v>
      </c>
      <c r="D10" s="11" t="s">
        <v>16</v>
      </c>
      <c r="E10" s="4"/>
    </row>
    <row r="11" spans="2:5" ht="11.25" customHeight="1" x14ac:dyDescent="0.25">
      <c r="B11" s="2"/>
      <c r="C11" s="1" t="s">
        <v>13</v>
      </c>
      <c r="D11" s="13" t="str">
        <f>PROPER(Currency)&amp;IF(UPPER(Currency)="EUR","","L")&amp;"ibor"</f>
        <v>JpyLibor</v>
      </c>
      <c r="E11" s="4"/>
    </row>
    <row r="12" spans="2:5" ht="11.25" customHeight="1" x14ac:dyDescent="0.25">
      <c r="B12" s="2"/>
      <c r="C12" s="1" t="s">
        <v>23</v>
      </c>
      <c r="D12" s="13" t="s">
        <v>24</v>
      </c>
      <c r="E12" s="4"/>
    </row>
    <row r="13" spans="2:5" ht="11.25" customHeight="1" x14ac:dyDescent="0.25">
      <c r="B13" s="2"/>
      <c r="C13" s="1" t="s">
        <v>17</v>
      </c>
      <c r="D13" s="13" t="s">
        <v>20</v>
      </c>
      <c r="E13" s="4"/>
    </row>
    <row r="14" spans="2:5" ht="11.25" customHeight="1" x14ac:dyDescent="0.25">
      <c r="B14" s="2"/>
      <c r="C14" s="1" t="s">
        <v>18</v>
      </c>
      <c r="D14" s="13" t="s">
        <v>21</v>
      </c>
      <c r="E14" s="4"/>
    </row>
    <row r="15" spans="2:5" ht="11.25" customHeight="1" x14ac:dyDescent="0.25">
      <c r="B15" s="2"/>
      <c r="C15" s="1" t="s">
        <v>19</v>
      </c>
      <c r="D15" s="13" t="s">
        <v>22</v>
      </c>
      <c r="E15" s="4"/>
    </row>
    <row r="16" spans="2:5" ht="11.25" customHeight="1" x14ac:dyDescent="0.25">
      <c r="B16" s="2"/>
      <c r="C16" s="1" t="s">
        <v>7</v>
      </c>
      <c r="D16" s="13" t="str">
        <f>D13&amp;"("&amp;D14&amp;","&amp;D15&amp;")"</f>
        <v>JoinHolidays(UnitedKingdom::Exchange,Japan)</v>
      </c>
      <c r="E16" s="4"/>
    </row>
    <row r="17" spans="2:5" ht="11.25" customHeight="1" x14ac:dyDescent="0.25">
      <c r="B17" s="2"/>
      <c r="C17" s="1" t="s">
        <v>14</v>
      </c>
      <c r="D17" s="17">
        <f>_xll.qlSettingsEvaluationDate(Trigger)</f>
        <v>41821</v>
      </c>
      <c r="E17" s="4"/>
    </row>
    <row r="18" spans="2:5" ht="11.25" customHeight="1" x14ac:dyDescent="0.25">
      <c r="B18" s="2"/>
      <c r="C18" s="1" t="s">
        <v>11</v>
      </c>
      <c r="D18" s="12">
        <f>_xll.qlInterestRateIndexFixingDays(IborIndexFamily&amp;D12)</f>
        <v>2</v>
      </c>
      <c r="E18" s="4"/>
    </row>
    <row r="19" spans="2:5" ht="11.25" customHeight="1" x14ac:dyDescent="0.25">
      <c r="B19" s="2"/>
      <c r="C19" s="5" t="s">
        <v>12</v>
      </c>
      <c r="D19" s="18">
        <f>_xll.qlCalendarAdvance(Calendar,EvaluationDate,SettlementDays&amp;"d","following",FALSE)</f>
        <v>41823</v>
      </c>
      <c r="E19" s="4"/>
    </row>
    <row r="20" spans="2:5" ht="11.25" customHeight="1" x14ac:dyDescent="0.25">
      <c r="B20" s="2"/>
      <c r="C20" s="5" t="s">
        <v>159</v>
      </c>
      <c r="D20" s="18" t="s">
        <v>160</v>
      </c>
      <c r="E20" s="4"/>
    </row>
    <row r="21" spans="2:5" ht="14.25" thickBot="1" x14ac:dyDescent="0.3">
      <c r="B21" s="7"/>
      <c r="C21" s="8"/>
      <c r="D21" s="8"/>
      <c r="E21" s="9"/>
    </row>
  </sheetData>
  <dataValidations count="4">
    <dataValidation type="list" allowBlank="1" showInputMessage="1" showErrorMessage="1" sqref="D10">
      <formula1>"EUR,USD,GBP,JPY,CHF"</formula1>
    </dataValidation>
    <dataValidation type="list" allowBlank="1" showInputMessage="1" showErrorMessage="1" sqref="D14:D15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D13">
      <formula1>"JoinBusinessDays,JoinHolidays"</formula1>
    </dataValidation>
    <dataValidation type="list" allowBlank="1" showInputMessage="1" showErrorMessage="1" sqref="D20">
      <formula1>"BackwardFlat,ForwardFlat,Linear,LogLinear,Parabolic,LogParabolic,MonotonicParabolic,MonotonicLogParabolic,CubicNaturalSpline,MonotonicCubicNaturalSpline,LogCubicNaturalSpline,MonotonicLogCubicNaturalSpline,KrugerCubic,KrugerLogCubic,FritschButlandCubic,FritschButlandLogCubic"</formula1>
    </dataValidation>
  </dataValidations>
  <pageMargins left="0.7" right="0.7" top="0.75" bottom="0.75" header="0.3" footer="0.3"/>
  <pageSetup paperSize="9" orientation="portrait" r:id="rId1"/>
  <ignoredErrors>
    <ignoredError sqref="D5 D19 D16 D1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7"/>
  <sheetViews>
    <sheetView showGridLines="0" tabSelected="1" workbookViewId="0">
      <selection activeCell="F3" sqref="F3"/>
    </sheetView>
  </sheetViews>
  <sheetFormatPr defaultColWidth="9.28515625" defaultRowHeight="11.25" x14ac:dyDescent="0.2"/>
  <cols>
    <col min="1" max="1" width="2.7109375" style="21" customWidth="1"/>
    <col min="2" max="2" width="2.7109375" style="20" customWidth="1"/>
    <col min="3" max="3" width="7" style="20" bestFit="1" customWidth="1"/>
    <col min="4" max="4" width="11" style="20" bestFit="1" customWidth="1"/>
    <col min="5" max="5" width="7" style="20" bestFit="1" customWidth="1"/>
    <col min="6" max="6" width="8" style="20" bestFit="1" customWidth="1"/>
    <col min="7" max="7" width="13.140625" style="25" bestFit="1" customWidth="1"/>
    <col min="8" max="8" width="2.7109375" style="20" customWidth="1"/>
    <col min="9" max="9" width="7" style="20" bestFit="1" customWidth="1"/>
    <col min="10" max="10" width="13.140625" style="20" bestFit="1" customWidth="1"/>
    <col min="11" max="12" width="7" style="20" bestFit="1" customWidth="1"/>
    <col min="13" max="13" width="13.140625" style="25" bestFit="1" customWidth="1"/>
    <col min="14" max="14" width="2.7109375" style="20" customWidth="1"/>
    <col min="15" max="15" width="7" style="20" bestFit="1" customWidth="1"/>
    <col min="16" max="16" width="13.140625" style="20" bestFit="1" customWidth="1"/>
    <col min="17" max="18" width="7" style="20" bestFit="1" customWidth="1"/>
    <col min="19" max="19" width="13.140625" style="25" bestFit="1" customWidth="1"/>
    <col min="20" max="20" width="2.7109375" style="20" customWidth="1"/>
    <col min="21" max="16384" width="9.28515625" style="20"/>
  </cols>
  <sheetData>
    <row r="1" spans="2:27" s="21" customFormat="1" ht="11.25" customHeight="1" thickBot="1" x14ac:dyDescent="0.25">
      <c r="C1" s="108"/>
      <c r="D1" s="109"/>
      <c r="E1" s="110"/>
      <c r="F1" s="24"/>
      <c r="M1" s="23"/>
      <c r="S1" s="23"/>
    </row>
    <row r="2" spans="2:27" s="21" customFormat="1" ht="11.25" customHeight="1" thickBot="1" x14ac:dyDescent="0.25">
      <c r="B2" s="95"/>
      <c r="C2" s="96"/>
      <c r="D2" s="96"/>
      <c r="E2" s="96"/>
      <c r="F2" s="96"/>
      <c r="G2" s="97"/>
      <c r="H2" s="96"/>
      <c r="I2" s="96"/>
      <c r="J2" s="96"/>
      <c r="K2" s="96"/>
      <c r="L2" s="96"/>
      <c r="M2" s="97"/>
      <c r="N2" s="96"/>
      <c r="O2" s="96"/>
      <c r="P2" s="96"/>
      <c r="Q2" s="96"/>
      <c r="R2" s="96"/>
      <c r="S2" s="97"/>
      <c r="T2" s="98"/>
    </row>
    <row r="3" spans="2:27" x14ac:dyDescent="0.2">
      <c r="B3" s="99"/>
      <c r="D3" s="129" t="s">
        <v>9</v>
      </c>
      <c r="E3" s="130"/>
      <c r="F3" s="128"/>
      <c r="G3" s="91"/>
      <c r="H3" s="91"/>
      <c r="I3" s="91"/>
      <c r="J3" s="91"/>
      <c r="K3" s="91"/>
      <c r="L3" s="91"/>
      <c r="M3" s="132"/>
      <c r="N3" s="91"/>
      <c r="O3" s="91"/>
      <c r="P3" s="91"/>
      <c r="Q3" s="91"/>
      <c r="R3" s="91"/>
      <c r="S3" s="132"/>
      <c r="T3" s="101"/>
      <c r="U3" s="21"/>
      <c r="V3" s="21"/>
      <c r="W3" s="21"/>
      <c r="X3" s="21"/>
      <c r="Y3" s="21"/>
      <c r="Z3" s="21"/>
      <c r="AA3" s="21"/>
    </row>
    <row r="4" spans="2:27" ht="11.25" customHeight="1" x14ac:dyDescent="0.2">
      <c r="B4" s="99"/>
      <c r="D4" s="131" t="s">
        <v>10</v>
      </c>
      <c r="E4" s="92"/>
      <c r="F4" s="111" t="s">
        <v>2</v>
      </c>
      <c r="G4" s="91"/>
      <c r="H4" s="91"/>
      <c r="I4" s="91"/>
      <c r="J4" s="91"/>
      <c r="K4" s="91"/>
      <c r="L4" s="91"/>
      <c r="M4" s="132"/>
      <c r="N4" s="91"/>
      <c r="O4" s="91"/>
      <c r="P4" s="91"/>
      <c r="Q4" s="91"/>
      <c r="R4" s="91"/>
      <c r="S4" s="132"/>
      <c r="T4" s="101"/>
      <c r="U4" s="21"/>
      <c r="V4" s="21"/>
      <c r="W4" s="21"/>
      <c r="X4" s="21"/>
      <c r="Y4" s="21"/>
      <c r="Z4" s="21"/>
      <c r="AA4" s="21"/>
    </row>
    <row r="5" spans="2:27" ht="11.25" customHeight="1" thickBot="1" x14ac:dyDescent="0.25">
      <c r="B5" s="99"/>
      <c r="D5" s="112">
        <v>0</v>
      </c>
      <c r="E5" s="113" t="s">
        <v>0</v>
      </c>
      <c r="F5" s="114" t="s">
        <v>1</v>
      </c>
      <c r="G5" s="91"/>
      <c r="H5" s="91"/>
      <c r="I5" s="91"/>
      <c r="J5" s="91"/>
      <c r="K5" s="91"/>
      <c r="L5" s="91"/>
      <c r="M5" s="132"/>
      <c r="N5" s="91"/>
      <c r="O5" s="91"/>
      <c r="P5" s="91"/>
      <c r="Q5" s="91"/>
      <c r="R5" s="91"/>
      <c r="S5" s="132"/>
      <c r="T5" s="101"/>
      <c r="U5" s="21"/>
      <c r="V5" s="21"/>
      <c r="W5" s="21"/>
      <c r="X5" s="21"/>
      <c r="Y5" s="21"/>
      <c r="Z5" s="21"/>
      <c r="AA5" s="21"/>
    </row>
    <row r="6" spans="2:27" x14ac:dyDescent="0.2">
      <c r="B6" s="99"/>
      <c r="C6" s="100"/>
      <c r="D6" s="100"/>
      <c r="E6" s="100"/>
      <c r="F6" s="100"/>
      <c r="G6" s="115"/>
      <c r="H6" s="100"/>
      <c r="I6" s="100"/>
      <c r="J6" s="100"/>
      <c r="K6" s="100"/>
      <c r="L6" s="100"/>
      <c r="M6" s="115"/>
      <c r="N6" s="100"/>
      <c r="O6" s="100"/>
      <c r="P6" s="100"/>
      <c r="Q6" s="100"/>
      <c r="R6" s="100"/>
      <c r="S6" s="115"/>
      <c r="T6" s="101"/>
      <c r="U6" s="21"/>
      <c r="V6" s="21"/>
      <c r="W6" s="21"/>
      <c r="X6" s="21"/>
      <c r="Y6" s="21"/>
      <c r="Z6" s="21"/>
      <c r="AA6" s="21"/>
    </row>
    <row r="7" spans="2:27" x14ac:dyDescent="0.2">
      <c r="B7" s="99"/>
      <c r="C7" s="93" t="s">
        <v>170</v>
      </c>
      <c r="D7" s="93"/>
      <c r="E7" s="93"/>
      <c r="F7" s="106"/>
      <c r="G7" s="107"/>
      <c r="H7" s="100"/>
      <c r="I7" s="93" t="s">
        <v>171</v>
      </c>
      <c r="J7" s="93"/>
      <c r="K7" s="93"/>
      <c r="L7" s="93"/>
      <c r="M7" s="93"/>
      <c r="N7" s="100"/>
      <c r="O7" s="93" t="s">
        <v>172</v>
      </c>
      <c r="P7" s="93"/>
      <c r="Q7" s="93"/>
      <c r="R7" s="93"/>
      <c r="S7" s="93"/>
      <c r="T7" s="101"/>
      <c r="U7" s="21"/>
      <c r="V7" s="21"/>
      <c r="W7" s="21"/>
      <c r="X7" s="21"/>
      <c r="Y7" s="21"/>
      <c r="Z7" s="21"/>
      <c r="AA7" s="21"/>
    </row>
    <row r="8" spans="2:27" x14ac:dyDescent="0.2">
      <c r="B8" s="99"/>
      <c r="C8" s="94" t="s">
        <v>173</v>
      </c>
      <c r="D8" s="94" t="s">
        <v>174</v>
      </c>
      <c r="E8" s="94" t="s">
        <v>0</v>
      </c>
      <c r="F8" s="94" t="s">
        <v>1</v>
      </c>
      <c r="G8" s="94" t="s">
        <v>8</v>
      </c>
      <c r="H8" s="100"/>
      <c r="I8" s="94" t="s">
        <v>173</v>
      </c>
      <c r="J8" s="94" t="s">
        <v>174</v>
      </c>
      <c r="K8" s="94" t="s">
        <v>0</v>
      </c>
      <c r="L8" s="94" t="s">
        <v>1</v>
      </c>
      <c r="M8" s="94" t="s">
        <v>8</v>
      </c>
      <c r="N8" s="100"/>
      <c r="O8" s="94" t="s">
        <v>173</v>
      </c>
      <c r="P8" s="94" t="s">
        <v>174</v>
      </c>
      <c r="Q8" s="94" t="s">
        <v>0</v>
      </c>
      <c r="R8" s="94" t="s">
        <v>1</v>
      </c>
      <c r="S8" s="94" t="s">
        <v>8</v>
      </c>
      <c r="T8" s="101"/>
      <c r="U8" s="21"/>
      <c r="V8" s="21"/>
      <c r="W8" s="21"/>
      <c r="X8" s="21"/>
      <c r="Y8" s="21"/>
      <c r="Z8" s="21"/>
      <c r="AA8" s="21"/>
    </row>
    <row r="9" spans="2:27" x14ac:dyDescent="0.2">
      <c r="B9" s="99"/>
      <c r="C9" s="116" t="s">
        <v>96</v>
      </c>
      <c r="D9" s="117" t="str">
        <f t="shared" ref="D9:D38" si="0">Currency&amp;"ON"&amp;C9&amp;"="</f>
        <v>JPYONOND=</v>
      </c>
      <c r="E9" s="118">
        <f>'ON Pricing'!F6*100</f>
        <v>6.4355432718876671E-2</v>
      </c>
      <c r="F9" s="118">
        <f>E9</f>
        <v>6.4355432718876671E-2</v>
      </c>
      <c r="G9" s="119" t="str">
        <f>IF(Contribute="abcd",IF($D$5&lt;&gt;-1,_xll.RtContribute(SourceAlias,D9,Fields,E9:F9,"SCOPE:SERVER"),_xll.RtContribute(SourceAlias,"DDS_INSERT_S",$D$5:$F$5,D9:F9,"SCOPE:SERVER FTC:ALL")),"stopped")</f>
        <v>stopped</v>
      </c>
      <c r="H9" s="100"/>
      <c r="I9" s="116" t="s">
        <v>96</v>
      </c>
      <c r="J9" s="117" t="str">
        <f t="shared" ref="J9:J38" si="1">Currency&amp;"3M"&amp;I9&amp;"="</f>
        <v>JPY3MOND=</v>
      </c>
      <c r="K9" s="118">
        <f>'3M Pricing'!H6*100</f>
        <v>0.13295871573551346</v>
      </c>
      <c r="L9" s="118">
        <f>K9</f>
        <v>0.13295871573551346</v>
      </c>
      <c r="M9" s="119" t="str">
        <f>IF(Contribute="abcd",IF($D$5&lt;&gt;-1,_xll.RtContribute(SourceAlias,J9,Fields,K9:L9,"SCOPE:SERVER"),_xll.RtContribute(SourceAlias,"DDS_INSERT_S",$D$5:$F$5,J9:L9,"SCOPE:SERVER FTC:ALL")),"stopped")</f>
        <v>stopped</v>
      </c>
      <c r="N9" s="100"/>
      <c r="O9" s="116" t="s">
        <v>96</v>
      </c>
      <c r="P9" s="117" t="str">
        <f t="shared" ref="P9:P38" si="2">Currency&amp;"6M"&amp;O9&amp;"="</f>
        <v>JPY6MOND=</v>
      </c>
      <c r="Q9" s="118">
        <f>'6M Pricing'!H6*100</f>
        <v>0.20241594847463551</v>
      </c>
      <c r="R9" s="118">
        <f>Q9</f>
        <v>0.20241594847463551</v>
      </c>
      <c r="S9" s="119" t="str">
        <f>IF(Contribute="abcd",IF($D$5&lt;&gt;-1,_xll.RtContribute(SourceAlias,P9,Fields,Q9:R9,"SCOPE:SERVER"),_xll.RtContribute(SourceAlias,"DDS_INSERT_S",$D$5:$F$5,P9:R9,"SCOPE:SERVER FTC:ALL")),"stopped")</f>
        <v>stopped</v>
      </c>
      <c r="T9" s="101"/>
      <c r="U9" s="21"/>
      <c r="V9" s="21"/>
      <c r="W9" s="21"/>
      <c r="X9" s="21"/>
      <c r="Y9" s="21"/>
      <c r="Z9" s="21"/>
      <c r="AA9" s="21"/>
    </row>
    <row r="10" spans="2:27" x14ac:dyDescent="0.2">
      <c r="B10" s="99"/>
      <c r="C10" s="120" t="s">
        <v>97</v>
      </c>
      <c r="D10" s="121" t="str">
        <f t="shared" si="0"/>
        <v>JPYONTND=</v>
      </c>
      <c r="E10" s="122">
        <f>'ON Pricing'!F7*100</f>
        <v>6.435422189543516E-2</v>
      </c>
      <c r="F10" s="122">
        <f t="shared" ref="F10:F69" si="3">E10</f>
        <v>6.435422189543516E-2</v>
      </c>
      <c r="G10" s="123" t="str">
        <f>IF(Contribute="abcd",IF($D$5&lt;&gt;-1,_xll.RtContribute(SourceAlias,D10,Fields,E10:F10,"SCOPE:SERVER"),_xll.RtContribute(SourceAlias,"DDS_INSERT_S",$D$5:$F$5,D10:F10,"SCOPE:SERVER FTC:ALL")),"stopped")</f>
        <v>stopped</v>
      </c>
      <c r="H10" s="100"/>
      <c r="I10" s="120" t="s">
        <v>97</v>
      </c>
      <c r="J10" s="121" t="str">
        <f t="shared" si="1"/>
        <v>JPY3MTND=</v>
      </c>
      <c r="K10" s="122">
        <f>'3M Pricing'!H7*100</f>
        <v>0.13295722927195527</v>
      </c>
      <c r="L10" s="122">
        <f t="shared" ref="L10:L69" si="4">K10</f>
        <v>0.13295722927195527</v>
      </c>
      <c r="M10" s="123" t="str">
        <f>IF(Contribute="abcd",IF($D$5&lt;&gt;-1,_xll.RtContribute(SourceAlias,J10,Fields,K10:L10,"SCOPE:SERVER"),_xll.RtContribute(SourceAlias,"DDS_INSERT_S",$D$5:$F$5,J10:L10,"SCOPE:SERVER FTC:ALL")),"stopped")</f>
        <v>stopped</v>
      </c>
      <c r="N10" s="100"/>
      <c r="O10" s="120" t="s">
        <v>97</v>
      </c>
      <c r="P10" s="121" t="str">
        <f t="shared" si="2"/>
        <v>JPY6MTND=</v>
      </c>
      <c r="Q10" s="122">
        <f>'6M Pricing'!H7*100</f>
        <v>0.20239536107228179</v>
      </c>
      <c r="R10" s="122">
        <f t="shared" ref="R10:R69" si="5">Q10</f>
        <v>0.20239536107228179</v>
      </c>
      <c r="S10" s="123" t="str">
        <f>IF(Contribute="abcd",IF($D$5&lt;&gt;-1,_xll.RtContribute(SourceAlias,P10,Fields,Q10:R10,"SCOPE:SERVER"),_xll.RtContribute(SourceAlias,"DDS_INSERT_S",$D$5:$F$5,P10:R10,"SCOPE:SERVER FTC:ALL")),"stopped")</f>
        <v>stopped</v>
      </c>
      <c r="T10" s="101"/>
      <c r="U10" s="21"/>
      <c r="V10" s="21"/>
      <c r="W10" s="21"/>
      <c r="X10" s="21"/>
      <c r="Y10" s="21"/>
      <c r="Z10" s="21"/>
      <c r="AA10" s="21"/>
    </row>
    <row r="11" spans="2:27" x14ac:dyDescent="0.2">
      <c r="B11" s="99"/>
      <c r="C11" s="120" t="s">
        <v>98</v>
      </c>
      <c r="D11" s="121" t="str">
        <f t="shared" si="0"/>
        <v>JPYONSND=</v>
      </c>
      <c r="E11" s="122">
        <f>'ON Pricing'!F8*100</f>
        <v>6.4351800256545744E-2</v>
      </c>
      <c r="F11" s="122">
        <f t="shared" si="3"/>
        <v>6.4351800256545744E-2</v>
      </c>
      <c r="G11" s="123" t="str">
        <f>IF(Contribute="abcd",IF($D$5&lt;&gt;-1,_xll.RtContribute(SourceAlias,D11,Fields,E11:F11,"SCOPE:SERVER"),_xll.RtContribute(SourceAlias,"DDS_INSERT_S",$D$5:$F$5,D11:F11,"SCOPE:SERVER FTC:ALL")),"stopped")</f>
        <v>stopped</v>
      </c>
      <c r="H11" s="100"/>
      <c r="I11" s="120" t="s">
        <v>98</v>
      </c>
      <c r="J11" s="121" t="str">
        <f t="shared" si="1"/>
        <v>JPY3MSND=</v>
      </c>
      <c r="K11" s="122">
        <f>'3M Pricing'!H8*100</f>
        <v>0.13295482120856406</v>
      </c>
      <c r="L11" s="122">
        <f t="shared" si="4"/>
        <v>0.13295482120856406</v>
      </c>
      <c r="M11" s="123" t="str">
        <f>IF(Contribute="abcd",IF($D$5&lt;&gt;-1,_xll.RtContribute(SourceAlias,J11,Fields,K11:L11,"SCOPE:SERVER"),_xll.RtContribute(SourceAlias,"DDS_INSERT_S",$D$5:$F$5,J11:L11,"SCOPE:SERVER FTC:ALL")),"stopped")</f>
        <v>stopped</v>
      </c>
      <c r="N11" s="100"/>
      <c r="O11" s="120" t="s">
        <v>98</v>
      </c>
      <c r="P11" s="121" t="str">
        <f t="shared" si="2"/>
        <v>JPY6MSND=</v>
      </c>
      <c r="Q11" s="122">
        <f>'6M Pricing'!H8*100</f>
        <v>0.20236070763068881</v>
      </c>
      <c r="R11" s="122">
        <f t="shared" si="5"/>
        <v>0.20236070763068881</v>
      </c>
      <c r="S11" s="123" t="str">
        <f>IF(Contribute="abcd",IF($D$5&lt;&gt;-1,_xll.RtContribute(SourceAlias,P11,Fields,Q11:R11,"SCOPE:SERVER"),_xll.RtContribute(SourceAlias,"DDS_INSERT_S",$D$5:$F$5,P11:R11,"SCOPE:SERVER FTC:ALL")),"stopped")</f>
        <v>stopped</v>
      </c>
      <c r="T11" s="101"/>
      <c r="U11" s="21"/>
      <c r="V11" s="21"/>
      <c r="W11" s="21"/>
      <c r="X11" s="21"/>
      <c r="Y11" s="21"/>
      <c r="Z11" s="21"/>
      <c r="AA11" s="21"/>
    </row>
    <row r="12" spans="2:27" x14ac:dyDescent="0.2">
      <c r="B12" s="99"/>
      <c r="C12" s="120" t="s">
        <v>99</v>
      </c>
      <c r="D12" s="121" t="str">
        <f t="shared" si="0"/>
        <v>JPYONSWD=</v>
      </c>
      <c r="E12" s="122">
        <f>'ON Pricing'!F9*100</f>
        <v>6.4335193652453881E-2</v>
      </c>
      <c r="F12" s="122">
        <f t="shared" si="3"/>
        <v>6.4335193652453881E-2</v>
      </c>
      <c r="G12" s="123" t="str">
        <f>IF(Contribute="abcd",IF($D$5&lt;&gt;-1,_xll.RtContribute(SourceAlias,D12,Fields,E12:F12,"SCOPE:SERVER"),_xll.RtContribute(SourceAlias,"DDS_INSERT_S",$D$5:$F$5,D12:F12,"SCOPE:SERVER FTC:ALL")),"stopped")</f>
        <v>stopped</v>
      </c>
      <c r="H12" s="100"/>
      <c r="I12" s="120" t="s">
        <v>99</v>
      </c>
      <c r="J12" s="121" t="str">
        <f t="shared" si="1"/>
        <v>JPY3MSWD=</v>
      </c>
      <c r="K12" s="122">
        <f>'3M Pricing'!H9*100</f>
        <v>0.13294398189054946</v>
      </c>
      <c r="L12" s="122">
        <f t="shared" si="4"/>
        <v>0.13294398189054946</v>
      </c>
      <c r="M12" s="123" t="str">
        <f>IF(Contribute="abcd",IF($D$5&lt;&gt;-1,_xll.RtContribute(SourceAlias,J12,Fields,K12:L12,"SCOPE:SERVER"),_xll.RtContribute(SourceAlias,"DDS_INSERT_S",$D$5:$F$5,J12:L12,"SCOPE:SERVER FTC:ALL")),"stopped")</f>
        <v>stopped</v>
      </c>
      <c r="N12" s="100"/>
      <c r="O12" s="120" t="s">
        <v>99</v>
      </c>
      <c r="P12" s="121" t="str">
        <f t="shared" si="2"/>
        <v>JPY6MSWD=</v>
      </c>
      <c r="Q12" s="122">
        <f>'6M Pricing'!H9*100</f>
        <v>0.20221501058197738</v>
      </c>
      <c r="R12" s="122">
        <f t="shared" si="5"/>
        <v>0.20221501058197738</v>
      </c>
      <c r="S12" s="123" t="str">
        <f>IF(Contribute="abcd",IF($D$5&lt;&gt;-1,_xll.RtContribute(SourceAlias,P12,Fields,Q12:R12,"SCOPE:SERVER"),_xll.RtContribute(SourceAlias,"DDS_INSERT_S",$D$5:$F$5,P12:R12,"SCOPE:SERVER FTC:ALL")),"stopped")</f>
        <v>stopped</v>
      </c>
      <c r="T12" s="101"/>
      <c r="U12" s="21"/>
      <c r="V12" s="21"/>
      <c r="W12" s="21"/>
      <c r="X12" s="21"/>
      <c r="Y12" s="21"/>
      <c r="Z12" s="21"/>
      <c r="AA12" s="21"/>
    </row>
    <row r="13" spans="2:27" x14ac:dyDescent="0.2">
      <c r="B13" s="99"/>
      <c r="C13" s="120" t="s">
        <v>100</v>
      </c>
      <c r="D13" s="121" t="str">
        <f t="shared" si="0"/>
        <v>JPYON2WD=</v>
      </c>
      <c r="E13" s="122">
        <f>'ON Pricing'!F10*100</f>
        <v>6.4297454260271128E-2</v>
      </c>
      <c r="F13" s="122">
        <f t="shared" si="3"/>
        <v>6.4297454260271128E-2</v>
      </c>
      <c r="G13" s="123" t="str">
        <f>IF(Contribute="abcd",IF($D$5&lt;&gt;-1,_xll.RtContribute(SourceAlias,D13,Fields,E13:F13,"SCOPE:SERVER"),_xll.RtContribute(SourceAlias,"DDS_INSERT_S",$D$5:$F$5,D13:F13,"SCOPE:SERVER FTC:ALL")),"stopped")</f>
        <v>stopped</v>
      </c>
      <c r="H13" s="100"/>
      <c r="I13" s="120" t="s">
        <v>100</v>
      </c>
      <c r="J13" s="121" t="str">
        <f t="shared" si="1"/>
        <v>JPY3M2WD=</v>
      </c>
      <c r="K13" s="122">
        <f>'3M Pricing'!H10*100</f>
        <v>0.13290799247909846</v>
      </c>
      <c r="L13" s="122">
        <f t="shared" si="4"/>
        <v>0.13290799247909846</v>
      </c>
      <c r="M13" s="123" t="str">
        <f>IF(Contribute="abcd",IF($D$5&lt;&gt;-1,_xll.RtContribute(SourceAlias,J13,Fields,K13:L13,"SCOPE:SERVER"),_xll.RtContribute(SourceAlias,"DDS_INSERT_S",$D$5:$F$5,J13:L13,"SCOPE:SERVER FTC:ALL")),"stopped")</f>
        <v>stopped</v>
      </c>
      <c r="N13" s="100"/>
      <c r="O13" s="120" t="s">
        <v>100</v>
      </c>
      <c r="P13" s="121" t="str">
        <f t="shared" si="2"/>
        <v>JPY6M2WD=</v>
      </c>
      <c r="Q13" s="122">
        <f>'6M Pricing'!H10*100</f>
        <v>0.20176232013227996</v>
      </c>
      <c r="R13" s="122">
        <f t="shared" si="5"/>
        <v>0.20176232013227996</v>
      </c>
      <c r="S13" s="123" t="str">
        <f>IF(Contribute="abcd",IF($D$5&lt;&gt;-1,_xll.RtContribute(SourceAlias,P13,Fields,Q13:R13,"SCOPE:SERVER"),_xll.RtContribute(SourceAlias,"DDS_INSERT_S",$D$5:$F$5,P13:R13,"SCOPE:SERVER FTC:ALL")),"stopped")</f>
        <v>stopped</v>
      </c>
      <c r="T13" s="101"/>
      <c r="U13" s="21"/>
      <c r="V13" s="21"/>
      <c r="W13" s="21"/>
      <c r="X13" s="21"/>
      <c r="Y13" s="21"/>
      <c r="Z13" s="21"/>
      <c r="AA13" s="21"/>
    </row>
    <row r="14" spans="2:27" x14ac:dyDescent="0.2">
      <c r="B14" s="99"/>
      <c r="C14" s="120" t="s">
        <v>101</v>
      </c>
      <c r="D14" s="121" t="str">
        <f t="shared" si="0"/>
        <v>JPYON3WD=</v>
      </c>
      <c r="E14" s="122">
        <f>'ON Pricing'!F11*100</f>
        <v>6.4239936443856643E-2</v>
      </c>
      <c r="F14" s="122">
        <f t="shared" si="3"/>
        <v>6.4239936443856643E-2</v>
      </c>
      <c r="G14" s="123" t="str">
        <f>IF(Contribute="abcd",IF($D$5&lt;&gt;-1,_xll.RtContribute(SourceAlias,D14,Fields,E14:F14,"SCOPE:SERVER"),_xll.RtContribute(SourceAlias,"DDS_INSERT_S",$D$5:$F$5,D14:F14,"SCOPE:SERVER FTC:ALL")),"stopped")</f>
        <v>stopped</v>
      </c>
      <c r="H14" s="100"/>
      <c r="I14" s="120" t="s">
        <v>101</v>
      </c>
      <c r="J14" s="121" t="str">
        <f t="shared" si="1"/>
        <v>JPY3M3WD=</v>
      </c>
      <c r="K14" s="122">
        <f>'3M Pricing'!H11*100</f>
        <v>0.13284686201612114</v>
      </c>
      <c r="L14" s="122">
        <f t="shared" si="4"/>
        <v>0.13284686201612114</v>
      </c>
      <c r="M14" s="123" t="str">
        <f>IF(Contribute="abcd",IF($D$5&lt;&gt;-1,_xll.RtContribute(SourceAlias,J14,Fields,K14:L14,"SCOPE:SERVER"),_xll.RtContribute(SourceAlias,"DDS_INSERT_S",$D$5:$F$5,J14:L14,"SCOPE:SERVER FTC:ALL")),"stopped")</f>
        <v>stopped</v>
      </c>
      <c r="N14" s="100"/>
      <c r="O14" s="120" t="s">
        <v>101</v>
      </c>
      <c r="P14" s="121" t="str">
        <f t="shared" si="2"/>
        <v>JPY6M3WD=</v>
      </c>
      <c r="Q14" s="122">
        <f>'6M Pricing'!H11*100</f>
        <v>0.20100513825774663</v>
      </c>
      <c r="R14" s="122">
        <f t="shared" si="5"/>
        <v>0.20100513825774663</v>
      </c>
      <c r="S14" s="123" t="str">
        <f>IF(Contribute="abcd",IF($D$5&lt;&gt;-1,_xll.RtContribute(SourceAlias,P14,Fields,Q14:R14,"SCOPE:SERVER"),_xll.RtContribute(SourceAlias,"DDS_INSERT_S",$D$5:$F$5,P14:R14,"SCOPE:SERVER FTC:ALL")),"stopped")</f>
        <v>stopped</v>
      </c>
      <c r="T14" s="101"/>
      <c r="U14" s="21"/>
      <c r="V14" s="21"/>
      <c r="W14" s="21"/>
      <c r="X14" s="21"/>
      <c r="Y14" s="21"/>
      <c r="Z14" s="21"/>
      <c r="AA14" s="21"/>
    </row>
    <row r="15" spans="2:27" x14ac:dyDescent="0.2">
      <c r="B15" s="99"/>
      <c r="C15" s="120" t="s">
        <v>102</v>
      </c>
      <c r="D15" s="121" t="str">
        <f t="shared" si="0"/>
        <v>JPYON1MD=</v>
      </c>
      <c r="E15" s="122">
        <f>'ON Pricing'!F12*100</f>
        <v>6.5000000000117034E-2</v>
      </c>
      <c r="F15" s="122">
        <f t="shared" si="3"/>
        <v>6.5000000000117034E-2</v>
      </c>
      <c r="G15" s="123" t="str">
        <f>IF(Contribute="abcd",IF($D$5&lt;&gt;-1,_xll.RtContribute(SourceAlias,D15,Fields,E15:F15,"SCOPE:SERVER"),_xll.RtContribute(SourceAlias,"DDS_INSERT_S",$D$5:$F$5,D15:F15,"SCOPE:SERVER FTC:ALL")),"stopped")</f>
        <v>stopped</v>
      </c>
      <c r="H15" s="100"/>
      <c r="I15" s="120" t="s">
        <v>102</v>
      </c>
      <c r="J15" s="121" t="str">
        <f t="shared" si="1"/>
        <v>JPY3M1MD=</v>
      </c>
      <c r="K15" s="122">
        <f>'3M Pricing'!H12*100</f>
        <v>0.1326999999999301</v>
      </c>
      <c r="L15" s="122">
        <f t="shared" si="4"/>
        <v>0.1326999999999301</v>
      </c>
      <c r="M15" s="123" t="str">
        <f>IF(Contribute="abcd",IF($D$5&lt;&gt;-1,_xll.RtContribute(SourceAlias,J15,Fields,K15:L15,"SCOPE:SERVER"),_xll.RtContribute(SourceAlias,"DDS_INSERT_S",$D$5:$F$5,J15:L15,"SCOPE:SERVER FTC:ALL")),"stopped")</f>
        <v>stopped</v>
      </c>
      <c r="N15" s="100"/>
      <c r="O15" s="120" t="s">
        <v>102</v>
      </c>
      <c r="P15" s="121" t="str">
        <f t="shared" si="2"/>
        <v>JPY6M1MD=</v>
      </c>
      <c r="Q15" s="122">
        <f>'6M Pricing'!H12*100</f>
        <v>0.19920000000006599</v>
      </c>
      <c r="R15" s="122">
        <f t="shared" si="5"/>
        <v>0.19920000000006599</v>
      </c>
      <c r="S15" s="123" t="str">
        <f>IF(Contribute="abcd",IF($D$5&lt;&gt;-1,_xll.RtContribute(SourceAlias,P15,Fields,Q15:R15,"SCOPE:SERVER"),_xll.RtContribute(SourceAlias,"DDS_INSERT_S",$D$5:$F$5,P15:R15,"SCOPE:SERVER FTC:ALL")),"stopped")</f>
        <v>stopped</v>
      </c>
      <c r="T15" s="101"/>
      <c r="U15" s="21"/>
      <c r="V15" s="21"/>
      <c r="W15" s="21"/>
      <c r="X15" s="21"/>
      <c r="Y15" s="21"/>
      <c r="Z15" s="21"/>
      <c r="AA15" s="21"/>
    </row>
    <row r="16" spans="2:27" x14ac:dyDescent="0.2">
      <c r="B16" s="99"/>
      <c r="C16" s="120" t="s">
        <v>103</v>
      </c>
      <c r="D16" s="121" t="str">
        <f t="shared" si="0"/>
        <v>JPYON2MD=</v>
      </c>
      <c r="E16" s="122">
        <f>'ON Pricing'!F13*100</f>
        <v>6.5000000000108887E-2</v>
      </c>
      <c r="F16" s="122">
        <f t="shared" si="3"/>
        <v>6.5000000000108887E-2</v>
      </c>
      <c r="G16" s="123" t="str">
        <f>IF(Contribute="abcd",IF($D$5&lt;&gt;-1,_xll.RtContribute(SourceAlias,D16,Fields,E16:F16,"SCOPE:SERVER"),_xll.RtContribute(SourceAlias,"DDS_INSERT_S",$D$5:$F$5,D16:F16,"SCOPE:SERVER FTC:ALL")),"stopped")</f>
        <v>stopped</v>
      </c>
      <c r="H16" s="100"/>
      <c r="I16" s="120" t="s">
        <v>103</v>
      </c>
      <c r="J16" s="121" t="str">
        <f t="shared" si="1"/>
        <v>JPY3M2MD=</v>
      </c>
      <c r="K16" s="122">
        <f>'3M Pricing'!H13*100</f>
        <v>0.13270000000004292</v>
      </c>
      <c r="L16" s="122">
        <f t="shared" si="4"/>
        <v>0.13270000000004292</v>
      </c>
      <c r="M16" s="123" t="str">
        <f>IF(Contribute="abcd",IF($D$5&lt;&gt;-1,_xll.RtContribute(SourceAlias,J16,Fields,K16:L16,"SCOPE:SERVER"),_xll.RtContribute(SourceAlias,"DDS_INSERT_S",$D$5:$F$5,J16:L16,"SCOPE:SERVER FTC:ALL")),"stopped")</f>
        <v>stopped</v>
      </c>
      <c r="N16" s="100"/>
      <c r="O16" s="120" t="s">
        <v>103</v>
      </c>
      <c r="P16" s="121" t="str">
        <f t="shared" si="2"/>
        <v>JPY6M2MD=</v>
      </c>
      <c r="Q16" s="122">
        <f>'6M Pricing'!H13*100</f>
        <v>0.19319999999990423</v>
      </c>
      <c r="R16" s="122">
        <f t="shared" si="5"/>
        <v>0.19319999999990423</v>
      </c>
      <c r="S16" s="123" t="str">
        <f>IF(Contribute="abcd",IF($D$5&lt;&gt;-1,_xll.RtContribute(SourceAlias,P16,Fields,Q16:R16,"SCOPE:SERVER"),_xll.RtContribute(SourceAlias,"DDS_INSERT_S",$D$5:$F$5,P16:R16,"SCOPE:SERVER FTC:ALL")),"stopped")</f>
        <v>stopped</v>
      </c>
      <c r="T16" s="101"/>
      <c r="U16" s="21"/>
      <c r="V16" s="21"/>
      <c r="W16" s="21"/>
      <c r="X16" s="21"/>
      <c r="Y16" s="21"/>
      <c r="Z16" s="21"/>
      <c r="AA16" s="21"/>
    </row>
    <row r="17" spans="2:27" x14ac:dyDescent="0.2">
      <c r="B17" s="99"/>
      <c r="C17" s="120" t="s">
        <v>104</v>
      </c>
      <c r="D17" s="121" t="str">
        <f t="shared" si="0"/>
        <v>JPYON3MD=</v>
      </c>
      <c r="E17" s="122">
        <f>'ON Pricing'!F14*100</f>
        <v>6.5000000000017946E-2</v>
      </c>
      <c r="F17" s="122">
        <f t="shared" si="3"/>
        <v>6.5000000000017946E-2</v>
      </c>
      <c r="G17" s="123" t="str">
        <f>IF(Contribute="abcd",IF($D$5&lt;&gt;-1,_xll.RtContribute(SourceAlias,D17,Fields,E17:F17,"SCOPE:SERVER"),_xll.RtContribute(SourceAlias,"DDS_INSERT_S",$D$5:$F$5,D17:F17,"SCOPE:SERVER FTC:ALL")),"stopped")</f>
        <v>stopped</v>
      </c>
      <c r="H17" s="100"/>
      <c r="I17" s="120" t="s">
        <v>104</v>
      </c>
      <c r="J17" s="121" t="str">
        <f t="shared" si="1"/>
        <v>JPY3M3MD=</v>
      </c>
      <c r="K17" s="122">
        <f>'3M Pricing'!H14*100</f>
        <v>0.13290000000055613</v>
      </c>
      <c r="L17" s="122">
        <f t="shared" si="4"/>
        <v>0.13290000000055613</v>
      </c>
      <c r="M17" s="123" t="str">
        <f>IF(Contribute="abcd",IF($D$5&lt;&gt;-1,_xll.RtContribute(SourceAlias,J17,Fields,K17:L17,"SCOPE:SERVER"),_xll.RtContribute(SourceAlias,"DDS_INSERT_S",$D$5:$F$5,J17:L17,"SCOPE:SERVER FTC:ALL")),"stopped")</f>
        <v>stopped</v>
      </c>
      <c r="N17" s="100"/>
      <c r="O17" s="120" t="s">
        <v>104</v>
      </c>
      <c r="P17" s="121" t="str">
        <f t="shared" si="2"/>
        <v>JPY6M3MD=</v>
      </c>
      <c r="Q17" s="122">
        <f>'6M Pricing'!H14*100</f>
        <v>0.18849999999999242</v>
      </c>
      <c r="R17" s="122">
        <f t="shared" si="5"/>
        <v>0.18849999999999242</v>
      </c>
      <c r="S17" s="123" t="str">
        <f>IF(Contribute="abcd",IF($D$5&lt;&gt;-1,_xll.RtContribute(SourceAlias,P17,Fields,Q17:R17,"SCOPE:SERVER"),_xll.RtContribute(SourceAlias,"DDS_INSERT_S",$D$5:$F$5,P17:R17,"SCOPE:SERVER FTC:ALL")),"stopped")</f>
        <v>stopped</v>
      </c>
      <c r="T17" s="101"/>
      <c r="U17" s="21"/>
      <c r="V17" s="21"/>
      <c r="W17" s="21"/>
      <c r="X17" s="21"/>
      <c r="Y17" s="21"/>
      <c r="Z17" s="21"/>
      <c r="AA17" s="21"/>
    </row>
    <row r="18" spans="2:27" x14ac:dyDescent="0.2">
      <c r="B18" s="99"/>
      <c r="C18" s="120" t="s">
        <v>105</v>
      </c>
      <c r="D18" s="121" t="str">
        <f t="shared" si="0"/>
        <v>JPYON4MD=</v>
      </c>
      <c r="E18" s="122">
        <f>'ON Pricing'!F15*100</f>
        <v>6.2500000000034306E-2</v>
      </c>
      <c r="F18" s="122">
        <f t="shared" si="3"/>
        <v>6.2500000000034306E-2</v>
      </c>
      <c r="G18" s="123" t="str">
        <f>IF(Contribute="abcd",IF($D$5&lt;&gt;-1,_xll.RtContribute(SourceAlias,D18,Fields,E18:F18,"SCOPE:SERVER"),_xll.RtContribute(SourceAlias,"DDS_INSERT_S",$D$5:$F$5,D18:F18,"SCOPE:SERVER FTC:ALL")),"stopped")</f>
        <v>stopped</v>
      </c>
      <c r="H18" s="100"/>
      <c r="I18" s="120" t="s">
        <v>175</v>
      </c>
      <c r="J18" s="121" t="str">
        <f t="shared" si="1"/>
        <v>JPY3M1x4F=</v>
      </c>
      <c r="K18" s="122">
        <f>'3M Pricing'!H15*100</f>
        <v>0.12995063284892006</v>
      </c>
      <c r="L18" s="122">
        <f t="shared" si="4"/>
        <v>0.12995063284892006</v>
      </c>
      <c r="M18" s="123" t="str">
        <f>IF(Contribute="abcd",IF($D$5&lt;&gt;-1,_xll.RtContribute(SourceAlias,J18,Fields,K18:L18,"SCOPE:SERVER"),_xll.RtContribute(SourceAlias,"DDS_INSERT_S",$D$5:$F$5,J18:L18,"SCOPE:SERVER FTC:ALL")),"stopped")</f>
        <v>stopped</v>
      </c>
      <c r="N18" s="100"/>
      <c r="O18" s="120" t="s">
        <v>105</v>
      </c>
      <c r="P18" s="121" t="str">
        <f t="shared" si="2"/>
        <v>JPY6M4MD=</v>
      </c>
      <c r="Q18" s="122">
        <f>'6M Pricing'!H15*100</f>
        <v>0.18196363522830905</v>
      </c>
      <c r="R18" s="122">
        <f t="shared" si="5"/>
        <v>0.18196363522830905</v>
      </c>
      <c r="S18" s="123" t="str">
        <f>IF(Contribute="abcd",IF($D$5&lt;&gt;-1,_xll.RtContribute(SourceAlias,P18,Fields,Q18:R18,"SCOPE:SERVER"),_xll.RtContribute(SourceAlias,"DDS_INSERT_S",$D$5:$F$5,P18:R18,"SCOPE:SERVER FTC:ALL")),"stopped")</f>
        <v>stopped</v>
      </c>
      <c r="T18" s="101"/>
      <c r="U18" s="21"/>
      <c r="V18" s="21"/>
      <c r="W18" s="21"/>
      <c r="X18" s="21"/>
      <c r="Y18" s="21"/>
      <c r="Z18" s="21"/>
      <c r="AA18" s="21"/>
    </row>
    <row r="19" spans="2:27" x14ac:dyDescent="0.2">
      <c r="B19" s="99"/>
      <c r="C19" s="120" t="s">
        <v>106</v>
      </c>
      <c r="D19" s="121" t="str">
        <f t="shared" si="0"/>
        <v>JPYON5MD=</v>
      </c>
      <c r="E19" s="122">
        <f>'ON Pricing'!F16*100</f>
        <v>6.2500000000027048E-2</v>
      </c>
      <c r="F19" s="122">
        <f t="shared" si="3"/>
        <v>6.2500000000027048E-2</v>
      </c>
      <c r="G19" s="123" t="str">
        <f>IF(Contribute="abcd",IF($D$5&lt;&gt;-1,_xll.RtContribute(SourceAlias,D19,Fields,E19:F19,"SCOPE:SERVER"),_xll.RtContribute(SourceAlias,"DDS_INSERT_S",$D$5:$F$5,D19:F19,"SCOPE:SERVER FTC:ALL")),"stopped")</f>
        <v>stopped</v>
      </c>
      <c r="H19" s="100"/>
      <c r="I19" s="120" t="s">
        <v>176</v>
      </c>
      <c r="J19" s="121" t="str">
        <f t="shared" si="1"/>
        <v>JPY3M2x5F=</v>
      </c>
      <c r="K19" s="122">
        <f>'3M Pricing'!H16*100</f>
        <v>0.13000000000651746</v>
      </c>
      <c r="L19" s="122">
        <f t="shared" si="4"/>
        <v>0.13000000000651746</v>
      </c>
      <c r="M19" s="123" t="str">
        <f>IF(Contribute="abcd",IF($D$5&lt;&gt;-1,_xll.RtContribute(SourceAlias,J19,Fields,K19:L19,"SCOPE:SERVER"),_xll.RtContribute(SourceAlias,"DDS_INSERT_S",$D$5:$F$5,J19:L19,"SCOPE:SERVER FTC:ALL")),"stopped")</f>
        <v>stopped</v>
      </c>
      <c r="N19" s="100"/>
      <c r="O19" s="120" t="s">
        <v>106</v>
      </c>
      <c r="P19" s="121" t="str">
        <f t="shared" si="2"/>
        <v>JPY6M5MD=</v>
      </c>
      <c r="Q19" s="122">
        <f>'6M Pricing'!H16*100</f>
        <v>0.17979999999999141</v>
      </c>
      <c r="R19" s="122">
        <f t="shared" si="5"/>
        <v>0.17979999999999141</v>
      </c>
      <c r="S19" s="123" t="str">
        <f>IF(Contribute="abcd",IF($D$5&lt;&gt;-1,_xll.RtContribute(SourceAlias,P19,Fields,Q19:R19,"SCOPE:SERVER"),_xll.RtContribute(SourceAlias,"DDS_INSERT_S",$D$5:$F$5,P19:R19,"SCOPE:SERVER FTC:ALL")),"stopped")</f>
        <v>stopped</v>
      </c>
      <c r="T19" s="101"/>
      <c r="U19" s="21"/>
      <c r="V19" s="21"/>
      <c r="W19" s="21"/>
      <c r="X19" s="21"/>
      <c r="Y19" s="21"/>
      <c r="Z19" s="21"/>
      <c r="AA19" s="21"/>
    </row>
    <row r="20" spans="2:27" x14ac:dyDescent="0.2">
      <c r="B20" s="99"/>
      <c r="C20" s="120" t="s">
        <v>107</v>
      </c>
      <c r="D20" s="121" t="str">
        <f t="shared" si="0"/>
        <v>JPYON6MD=</v>
      </c>
      <c r="E20" s="122">
        <f>'ON Pricing'!F17*100</f>
        <v>6.2500000000012518E-2</v>
      </c>
      <c r="F20" s="122">
        <f t="shared" si="3"/>
        <v>6.2500000000012518E-2</v>
      </c>
      <c r="G20" s="123" t="str">
        <f>IF(Contribute="abcd",IF($D$5&lt;&gt;-1,_xll.RtContribute(SourceAlias,D20,Fields,E20:F20,"SCOPE:SERVER"),_xll.RtContribute(SourceAlias,"DDS_INSERT_S",$D$5:$F$5,D20:F20,"SCOPE:SERVER FTC:ALL")),"stopped")</f>
        <v>stopped</v>
      </c>
      <c r="H20" s="100"/>
      <c r="I20" s="120" t="s">
        <v>177</v>
      </c>
      <c r="J20" s="121" t="str">
        <f t="shared" si="1"/>
        <v>JPY3M3x6F=</v>
      </c>
      <c r="K20" s="122">
        <f>'3M Pricing'!H17*100</f>
        <v>0.13000000000859016</v>
      </c>
      <c r="L20" s="122">
        <f t="shared" si="4"/>
        <v>0.13000000000859016</v>
      </c>
      <c r="M20" s="123" t="str">
        <f>IF(Contribute="abcd",IF($D$5&lt;&gt;-1,_xll.RtContribute(SourceAlias,J20,Fields,K20:L20,"SCOPE:SERVER"),_xll.RtContribute(SourceAlias,"DDS_INSERT_S",$D$5:$F$5,J20:L20,"SCOPE:SERVER FTC:ALL")),"stopped")</f>
        <v>stopped</v>
      </c>
      <c r="N20" s="100"/>
      <c r="O20" s="120" t="s">
        <v>107</v>
      </c>
      <c r="P20" s="121" t="str">
        <f t="shared" si="2"/>
        <v>JPY6M6MD=</v>
      </c>
      <c r="Q20" s="122">
        <f>'6M Pricing'!H17*100</f>
        <v>0.17840000000000147</v>
      </c>
      <c r="R20" s="122">
        <f t="shared" si="5"/>
        <v>0.17840000000000147</v>
      </c>
      <c r="S20" s="123" t="str">
        <f>IF(Contribute="abcd",IF($D$5&lt;&gt;-1,_xll.RtContribute(SourceAlias,P20,Fields,Q20:R20,"SCOPE:SERVER"),_xll.RtContribute(SourceAlias,"DDS_INSERT_S",$D$5:$F$5,P20:R20,"SCOPE:SERVER FTC:ALL")),"stopped")</f>
        <v>stopped</v>
      </c>
      <c r="T20" s="101"/>
      <c r="U20" s="21"/>
      <c r="V20" s="21"/>
      <c r="W20" s="21"/>
      <c r="X20" s="21"/>
      <c r="Y20" s="21"/>
      <c r="Z20" s="21"/>
      <c r="AA20" s="21"/>
    </row>
    <row r="21" spans="2:27" x14ac:dyDescent="0.2">
      <c r="B21" s="99"/>
      <c r="C21" s="120" t="s">
        <v>108</v>
      </c>
      <c r="D21" s="121"/>
      <c r="E21" s="122">
        <f>'ON Pricing'!F18*100</f>
        <v>6.2701265433157252E-2</v>
      </c>
      <c r="F21" s="122">
        <f t="shared" si="3"/>
        <v>6.2701265433157252E-2</v>
      </c>
      <c r="G21" s="123"/>
      <c r="H21" s="100"/>
      <c r="I21" s="120" t="s">
        <v>178</v>
      </c>
      <c r="J21" s="121" t="str">
        <f t="shared" si="1"/>
        <v>JPY3M4x7F=</v>
      </c>
      <c r="K21" s="122">
        <f>'3M Pricing'!H18*100</f>
        <v>0.12974497242292649</v>
      </c>
      <c r="L21" s="122">
        <f t="shared" si="4"/>
        <v>0.12974497242292649</v>
      </c>
      <c r="M21" s="123" t="str">
        <f>IF(Contribute="abcd",IF($D$5&lt;&gt;-1,_xll.RtContribute(SourceAlias,J21,Fields,K21:L21,"SCOPE:SERVER"),_xll.RtContribute(SourceAlias,"DDS_INSERT_S",$D$5:$F$5,J21:L21,"SCOPE:SERVER FTC:ALL")),"stopped")</f>
        <v>stopped</v>
      </c>
      <c r="N21" s="100"/>
      <c r="O21" s="120" t="s">
        <v>179</v>
      </c>
      <c r="P21" s="121" t="str">
        <f t="shared" si="2"/>
        <v>JPY6M1x7F=</v>
      </c>
      <c r="Q21" s="122">
        <f>'6M Pricing'!H18*100</f>
        <v>0.17495613587620551</v>
      </c>
      <c r="R21" s="122">
        <f t="shared" si="5"/>
        <v>0.17495613587620551</v>
      </c>
      <c r="S21" s="123" t="str">
        <f>IF(Contribute="abcd",IF($D$5&lt;&gt;-1,_xll.RtContribute(SourceAlias,P21,Fields,Q21:R21,"SCOPE:SERVER"),_xll.RtContribute(SourceAlias,"DDS_INSERT_S",$D$5:$F$5,P21:R21,"SCOPE:SERVER FTC:ALL")),"stopped")</f>
        <v>stopped</v>
      </c>
      <c r="T21" s="101"/>
      <c r="U21" s="21"/>
      <c r="V21" s="21"/>
      <c r="W21" s="21"/>
      <c r="X21" s="21"/>
      <c r="Y21" s="21"/>
      <c r="Z21" s="21"/>
      <c r="AA21" s="21"/>
    </row>
    <row r="22" spans="2:27" x14ac:dyDescent="0.2">
      <c r="B22" s="99"/>
      <c r="C22" s="120" t="s">
        <v>109</v>
      </c>
      <c r="D22" s="121"/>
      <c r="E22" s="122">
        <f>'ON Pricing'!F19*100</f>
        <v>6.2830093101318832E-2</v>
      </c>
      <c r="F22" s="122">
        <f t="shared" si="3"/>
        <v>6.2830093101318832E-2</v>
      </c>
      <c r="G22" s="123"/>
      <c r="H22" s="100"/>
      <c r="I22" s="120" t="s">
        <v>180</v>
      </c>
      <c r="J22" s="121" t="str">
        <f t="shared" si="1"/>
        <v>JPY3M5x8F=</v>
      </c>
      <c r="K22" s="122">
        <f>'3M Pricing'!H19*100</f>
        <v>0.12499999999997513</v>
      </c>
      <c r="L22" s="122">
        <f t="shared" si="4"/>
        <v>0.12499999999997513</v>
      </c>
      <c r="M22" s="123" t="str">
        <f>IF(Contribute="abcd",IF($D$5&lt;&gt;-1,_xll.RtContribute(SourceAlias,J22,Fields,K22:L22,"SCOPE:SERVER"),_xll.RtContribute(SourceAlias,"DDS_INSERT_S",$D$5:$F$5,J22:L22,"SCOPE:SERVER FTC:ALL")),"stopped")</f>
        <v>stopped</v>
      </c>
      <c r="N22" s="100"/>
      <c r="O22" s="120" t="s">
        <v>181</v>
      </c>
      <c r="P22" s="121" t="str">
        <f t="shared" si="2"/>
        <v>JPY6M2x8F=</v>
      </c>
      <c r="Q22" s="122">
        <f>'6M Pricing'!H19*100</f>
        <v>0.17499999995209178</v>
      </c>
      <c r="R22" s="122">
        <f t="shared" si="5"/>
        <v>0.17499999995209178</v>
      </c>
      <c r="S22" s="123" t="str">
        <f>IF(Contribute="abcd",IF($D$5&lt;&gt;-1,_xll.RtContribute(SourceAlias,P22,Fields,Q22:R22,"SCOPE:SERVER"),_xll.RtContribute(SourceAlias,"DDS_INSERT_S",$D$5:$F$5,P22:R22,"SCOPE:SERVER FTC:ALL")),"stopped")</f>
        <v>stopped</v>
      </c>
      <c r="T22" s="101"/>
      <c r="U22" s="21"/>
      <c r="V22" s="21"/>
      <c r="W22" s="21"/>
      <c r="X22" s="21"/>
      <c r="Y22" s="21"/>
      <c r="Z22" s="21"/>
      <c r="AA22" s="21"/>
    </row>
    <row r="23" spans="2:27" x14ac:dyDescent="0.2">
      <c r="B23" s="99"/>
      <c r="C23" s="120" t="s">
        <v>110</v>
      </c>
      <c r="D23" s="121" t="str">
        <f t="shared" si="0"/>
        <v>JPYON9MD=</v>
      </c>
      <c r="E23" s="122">
        <f>'ON Pricing'!F20*100</f>
        <v>6.2407022593666893E-2</v>
      </c>
      <c r="F23" s="122">
        <f t="shared" si="3"/>
        <v>6.2407022593666893E-2</v>
      </c>
      <c r="G23" s="123" t="str">
        <f>IF(Contribute="abcd",IF($D$5&lt;&gt;-1,_xll.RtContribute(SourceAlias,D23,Fields,E23:F23,"SCOPE:SERVER"),_xll.RtContribute(SourceAlias,"DDS_INSERT_S",$D$5:$F$5,D23:F23,"SCOPE:SERVER FTC:ALL")),"stopped")</f>
        <v>stopped</v>
      </c>
      <c r="H23" s="100"/>
      <c r="I23" s="120" t="s">
        <v>182</v>
      </c>
      <c r="J23" s="121" t="str">
        <f t="shared" si="1"/>
        <v>JPY3M6x9F=</v>
      </c>
      <c r="K23" s="122">
        <f>'3M Pricing'!H20*100</f>
        <v>0.12490104984799189</v>
      </c>
      <c r="L23" s="122">
        <f t="shared" si="4"/>
        <v>0.12490104984799189</v>
      </c>
      <c r="M23" s="123" t="str">
        <f>IF(Contribute="abcd",IF($D$5&lt;&gt;-1,_xll.RtContribute(SourceAlias,J23,Fields,K23:L23,"SCOPE:SERVER"),_xll.RtContribute(SourceAlias,"DDS_INSERT_S",$D$5:$F$5,J23:L23,"SCOPE:SERVER FTC:ALL")),"stopped")</f>
        <v>stopped</v>
      </c>
      <c r="N23" s="100"/>
      <c r="O23" s="120" t="s">
        <v>183</v>
      </c>
      <c r="P23" s="121" t="str">
        <f t="shared" si="2"/>
        <v>JPY6M3x9F=</v>
      </c>
      <c r="Q23" s="122">
        <f>'6M Pricing'!H20*100</f>
        <v>0.17499999999992161</v>
      </c>
      <c r="R23" s="122">
        <f t="shared" si="5"/>
        <v>0.17499999999992161</v>
      </c>
      <c r="S23" s="123" t="str">
        <f>IF(Contribute="abcd",IF($D$5&lt;&gt;-1,_xll.RtContribute(SourceAlias,P23,Fields,Q23:R23,"SCOPE:SERVER"),_xll.RtContribute(SourceAlias,"DDS_INSERT_S",$D$5:$F$5,P23:R23,"SCOPE:SERVER FTC:ALL")),"stopped")</f>
        <v>stopped</v>
      </c>
      <c r="T23" s="101"/>
      <c r="U23" s="21"/>
      <c r="V23" s="21"/>
      <c r="W23" s="21"/>
      <c r="X23" s="21"/>
      <c r="Y23" s="21"/>
      <c r="Z23" s="21"/>
      <c r="AA23" s="21"/>
    </row>
    <row r="24" spans="2:27" x14ac:dyDescent="0.2">
      <c r="B24" s="99"/>
      <c r="C24" s="120" t="s">
        <v>111</v>
      </c>
      <c r="D24" s="121"/>
      <c r="E24" s="122">
        <f>'ON Pricing'!F21*100</f>
        <v>6.1472371033489646E-2</v>
      </c>
      <c r="F24" s="122">
        <f t="shared" si="3"/>
        <v>6.1472371033489646E-2</v>
      </c>
      <c r="G24" s="123"/>
      <c r="H24" s="100"/>
      <c r="I24" s="120" t="s">
        <v>184</v>
      </c>
      <c r="J24" s="121"/>
      <c r="K24" s="122">
        <f>'3M Pricing'!H21*100</f>
        <v>0.12703196008344719</v>
      </c>
      <c r="L24" s="122">
        <f t="shared" si="4"/>
        <v>0.12703196008344719</v>
      </c>
      <c r="M24" s="123"/>
      <c r="N24" s="100"/>
      <c r="O24" s="120" t="s">
        <v>185</v>
      </c>
      <c r="P24" s="121" t="str">
        <f t="shared" si="2"/>
        <v>JPY6M4x10F=</v>
      </c>
      <c r="Q24" s="122">
        <f>'6M Pricing'!H21*100</f>
        <v>0.1700425426013695</v>
      </c>
      <c r="R24" s="122">
        <f t="shared" si="5"/>
        <v>0.1700425426013695</v>
      </c>
      <c r="S24" s="123" t="str">
        <f>IF(Contribute="abcd",IF($D$5&lt;&gt;-1,_xll.RtContribute(SourceAlias,P24,Fields,Q24:R24,"SCOPE:SERVER"),_xll.RtContribute(SourceAlias,"DDS_INSERT_S",$D$5:$F$5,P24:R24,"SCOPE:SERVER FTC:ALL")),"stopped")</f>
        <v>stopped</v>
      </c>
      <c r="T24" s="101"/>
      <c r="U24" s="21"/>
      <c r="V24" s="21"/>
      <c r="W24" s="21"/>
      <c r="X24" s="21"/>
      <c r="Y24" s="21"/>
      <c r="Z24" s="21"/>
      <c r="AA24" s="21"/>
    </row>
    <row r="25" spans="2:27" x14ac:dyDescent="0.2">
      <c r="B25" s="99"/>
      <c r="C25" s="120" t="s">
        <v>112</v>
      </c>
      <c r="D25" s="121"/>
      <c r="E25" s="122">
        <f>'ON Pricing'!F22*100</f>
        <v>6.0603406230118242E-2</v>
      </c>
      <c r="F25" s="122">
        <f t="shared" si="3"/>
        <v>6.0603406230118242E-2</v>
      </c>
      <c r="G25" s="123"/>
      <c r="H25" s="100"/>
      <c r="I25" s="120" t="s">
        <v>186</v>
      </c>
      <c r="J25" s="121"/>
      <c r="K25" s="122">
        <f>'3M Pricing'!H22*100</f>
        <v>0.12930292356532108</v>
      </c>
      <c r="L25" s="122">
        <f t="shared" si="4"/>
        <v>0.12930292356532108</v>
      </c>
      <c r="M25" s="123"/>
      <c r="N25" s="100"/>
      <c r="O25" s="120" t="s">
        <v>187</v>
      </c>
      <c r="P25" s="121" t="str">
        <f t="shared" si="2"/>
        <v>JPY6M5x11F=</v>
      </c>
      <c r="Q25" s="122">
        <f>'6M Pricing'!H22*100</f>
        <v>0.16999999999997176</v>
      </c>
      <c r="R25" s="122">
        <f t="shared" si="5"/>
        <v>0.16999999999997176</v>
      </c>
      <c r="S25" s="123" t="str">
        <f>IF(Contribute="abcd",IF($D$5&lt;&gt;-1,_xll.RtContribute(SourceAlias,P25,Fields,Q25:R25,"SCOPE:SERVER"),_xll.RtContribute(SourceAlias,"DDS_INSERT_S",$D$5:$F$5,P25:R25,"SCOPE:SERVER FTC:ALL")),"stopped")</f>
        <v>stopped</v>
      </c>
      <c r="T25" s="101"/>
      <c r="U25" s="21"/>
      <c r="V25" s="21"/>
      <c r="W25" s="21"/>
      <c r="X25" s="21"/>
      <c r="Y25" s="21"/>
      <c r="Z25" s="21"/>
      <c r="AA25" s="21"/>
    </row>
    <row r="26" spans="2:27" x14ac:dyDescent="0.2">
      <c r="B26" s="99"/>
      <c r="C26" s="120" t="s">
        <v>113</v>
      </c>
      <c r="D26" s="121" t="str">
        <f t="shared" si="0"/>
        <v>JPYON1YD=</v>
      </c>
      <c r="E26" s="122">
        <f>'ON Pricing'!F23*100</f>
        <v>5.9999999999993378E-2</v>
      </c>
      <c r="F26" s="122">
        <f t="shared" si="3"/>
        <v>5.9999999999993378E-2</v>
      </c>
      <c r="G26" s="123" t="str">
        <f>IF(Contribute="abcd",IF($D$5&lt;&gt;-1,_xll.RtContribute(SourceAlias,D26,Fields,E26:F26,"SCOPE:SERVER"),_xll.RtContribute(SourceAlias,"DDS_INSERT_S",$D$5:$F$5,D26:F26,"SCOPE:SERVER FTC:ALL")),"stopped")</f>
        <v>stopped</v>
      </c>
      <c r="H26" s="100"/>
      <c r="I26" s="120" t="s">
        <v>188</v>
      </c>
      <c r="J26" s="121" t="str">
        <f t="shared" si="1"/>
        <v>JPY3M9x12F=</v>
      </c>
      <c r="K26" s="122">
        <f>'3M Pricing'!H23*100</f>
        <v>0.12499999999996245</v>
      </c>
      <c r="L26" s="122">
        <f t="shared" si="4"/>
        <v>0.12499999999996245</v>
      </c>
      <c r="M26" s="123" t="str">
        <f>IF(Contribute="abcd",IF($D$5&lt;&gt;-1,_xll.RtContribute(SourceAlias,J26,Fields,K26:L26,"SCOPE:SERVER"),_xll.RtContribute(SourceAlias,"DDS_INSERT_S",$D$5:$F$5,J26:L26,"SCOPE:SERVER FTC:ALL")),"stopped")</f>
        <v>stopped</v>
      </c>
      <c r="N26" s="100"/>
      <c r="O26" s="120" t="s">
        <v>189</v>
      </c>
      <c r="P26" s="121" t="str">
        <f t="shared" si="2"/>
        <v>JPY6M6x12F=</v>
      </c>
      <c r="Q26" s="122">
        <f>'6M Pricing'!H23*100</f>
        <v>0.16991947273230476</v>
      </c>
      <c r="R26" s="122">
        <f t="shared" si="5"/>
        <v>0.16991947273230476</v>
      </c>
      <c r="S26" s="123" t="str">
        <f>IF(Contribute="abcd",IF($D$5&lt;&gt;-1,_xll.RtContribute(SourceAlias,P26,Fields,Q26:R26,"SCOPE:SERVER"),_xll.RtContribute(SourceAlias,"DDS_INSERT_S",$D$5:$F$5,P26:R26,"SCOPE:SERVER FTC:ALL")),"stopped")</f>
        <v>stopped</v>
      </c>
      <c r="T26" s="101"/>
      <c r="U26" s="21"/>
      <c r="V26" s="21"/>
      <c r="W26" s="21"/>
      <c r="X26" s="21"/>
      <c r="Y26" s="21"/>
      <c r="Z26" s="21"/>
      <c r="AA26" s="21"/>
    </row>
    <row r="27" spans="2:27" x14ac:dyDescent="0.2">
      <c r="B27" s="99"/>
      <c r="C27" s="120" t="s">
        <v>114</v>
      </c>
      <c r="D27" s="121"/>
      <c r="E27" s="122">
        <f>'ON Pricing'!F24*100</f>
        <v>5.9984463198608007E-2</v>
      </c>
      <c r="F27" s="122">
        <f t="shared" si="3"/>
        <v>5.9984463198608007E-2</v>
      </c>
      <c r="G27" s="123"/>
      <c r="H27" s="100"/>
      <c r="I27" s="120" t="s">
        <v>190</v>
      </c>
      <c r="J27" s="121"/>
      <c r="K27" s="122">
        <f>'3M Pricing'!H24*100</f>
        <v>0.1218858944340127</v>
      </c>
      <c r="L27" s="122">
        <f t="shared" si="4"/>
        <v>0.1218858944340127</v>
      </c>
      <c r="M27" s="123"/>
      <c r="N27" s="100"/>
      <c r="O27" s="120" t="s">
        <v>191</v>
      </c>
      <c r="P27" s="121"/>
      <c r="Q27" s="122">
        <f>'6M Pricing'!H24*100</f>
        <v>0.16716330422138193</v>
      </c>
      <c r="R27" s="122">
        <f t="shared" si="5"/>
        <v>0.16716330422138193</v>
      </c>
      <c r="S27" s="123"/>
      <c r="T27" s="101"/>
      <c r="U27" s="21"/>
      <c r="V27" s="21"/>
      <c r="W27" s="21"/>
      <c r="X27" s="21"/>
      <c r="Y27" s="21"/>
      <c r="Z27" s="21"/>
      <c r="AA27" s="21"/>
    </row>
    <row r="28" spans="2:27" x14ac:dyDescent="0.2">
      <c r="B28" s="99"/>
      <c r="C28" s="120" t="s">
        <v>115</v>
      </c>
      <c r="D28" s="121"/>
      <c r="E28" s="122">
        <f>'ON Pricing'!F25*100</f>
        <v>6.0393657873401015E-2</v>
      </c>
      <c r="F28" s="122">
        <f t="shared" si="3"/>
        <v>6.0393657873401015E-2</v>
      </c>
      <c r="G28" s="123"/>
      <c r="H28" s="100"/>
      <c r="I28" s="120" t="s">
        <v>192</v>
      </c>
      <c r="J28" s="121"/>
      <c r="K28" s="122">
        <f>'3M Pricing'!H25*100</f>
        <v>0.12078431493474193</v>
      </c>
      <c r="L28" s="122">
        <f t="shared" si="4"/>
        <v>0.12078431493474193</v>
      </c>
      <c r="M28" s="123"/>
      <c r="N28" s="100"/>
      <c r="O28" s="120" t="s">
        <v>193</v>
      </c>
      <c r="P28" s="121"/>
      <c r="Q28" s="122">
        <f>'6M Pricing'!H25*100</f>
        <v>0.16214693153225543</v>
      </c>
      <c r="R28" s="122">
        <f t="shared" si="5"/>
        <v>0.16214693153225543</v>
      </c>
      <c r="S28" s="123"/>
      <c r="T28" s="101"/>
      <c r="U28" s="21"/>
      <c r="V28" s="21"/>
      <c r="W28" s="21"/>
      <c r="X28" s="21"/>
      <c r="Y28" s="21"/>
      <c r="Z28" s="21"/>
      <c r="AA28" s="21"/>
    </row>
    <row r="29" spans="2:27" x14ac:dyDescent="0.2">
      <c r="B29" s="99"/>
      <c r="C29" s="120" t="s">
        <v>116</v>
      </c>
      <c r="D29" s="121"/>
      <c r="E29" s="122">
        <f>'ON Pricing'!F26*100</f>
        <v>6.1021598421088508E-2</v>
      </c>
      <c r="F29" s="122">
        <f t="shared" si="3"/>
        <v>6.1021598421088508E-2</v>
      </c>
      <c r="G29" s="123"/>
      <c r="H29" s="100"/>
      <c r="I29" s="120" t="s">
        <v>194</v>
      </c>
      <c r="J29" s="121" t="str">
        <f t="shared" si="1"/>
        <v>JPY3M12x15F=</v>
      </c>
      <c r="K29" s="122">
        <f>'3M Pricing'!H26*100</f>
        <v>0.12000000022426695</v>
      </c>
      <c r="L29" s="122">
        <f t="shared" si="4"/>
        <v>0.12000000022426695</v>
      </c>
      <c r="M29" s="123" t="str">
        <f>IF(Contribute="abcd",IF($D$5&lt;&gt;-1,_xll.RtContribute(SourceAlias,J29,Fields,K29:L29,"SCOPE:SERVER"),_xll.RtContribute(SourceAlias,"DDS_INSERT_S",$D$5:$F$5,J29:L29,"SCOPE:SERVER FTC:ALL")),"stopped")</f>
        <v>stopped</v>
      </c>
      <c r="N29" s="100"/>
      <c r="O29" s="120" t="s">
        <v>195</v>
      </c>
      <c r="P29" s="121"/>
      <c r="Q29" s="122">
        <f>'6M Pricing'!H26*100</f>
        <v>0.1574700945587508</v>
      </c>
      <c r="R29" s="122">
        <f t="shared" si="5"/>
        <v>0.1574700945587508</v>
      </c>
      <c r="S29" s="123"/>
      <c r="T29" s="101"/>
      <c r="U29" s="21"/>
      <c r="V29" s="21"/>
      <c r="W29" s="21"/>
      <c r="X29" s="21"/>
      <c r="Y29" s="21"/>
      <c r="Z29" s="21"/>
      <c r="AA29" s="21"/>
    </row>
    <row r="30" spans="2:27" x14ac:dyDescent="0.2">
      <c r="B30" s="99"/>
      <c r="C30" s="120" t="s">
        <v>117</v>
      </c>
      <c r="D30" s="121"/>
      <c r="E30" s="122">
        <f>'ON Pricing'!F27*100</f>
        <v>6.1636441953269311E-2</v>
      </c>
      <c r="F30" s="122">
        <f t="shared" si="3"/>
        <v>6.1636441953269311E-2</v>
      </c>
      <c r="G30" s="123"/>
      <c r="H30" s="100"/>
      <c r="I30" s="120" t="s">
        <v>196</v>
      </c>
      <c r="J30" s="121"/>
      <c r="K30" s="122">
        <f>'3M Pricing'!H27*100</f>
        <v>0.11848371298101737</v>
      </c>
      <c r="L30" s="122">
        <f t="shared" si="4"/>
        <v>0.11848371298101737</v>
      </c>
      <c r="M30" s="123"/>
      <c r="N30" s="100"/>
      <c r="O30" s="120" t="s">
        <v>197</v>
      </c>
      <c r="P30" s="121"/>
      <c r="Q30" s="122">
        <f>'6M Pricing'!H27*100</f>
        <v>0.16041092486645195</v>
      </c>
      <c r="R30" s="122">
        <f t="shared" si="5"/>
        <v>0.16041092486645195</v>
      </c>
      <c r="S30" s="123"/>
      <c r="T30" s="101"/>
      <c r="U30" s="21"/>
      <c r="V30" s="21"/>
      <c r="W30" s="21"/>
      <c r="X30" s="21"/>
      <c r="Y30" s="21"/>
      <c r="Z30" s="21"/>
      <c r="AA30" s="21"/>
    </row>
    <row r="31" spans="2:27" x14ac:dyDescent="0.2">
      <c r="B31" s="99"/>
      <c r="C31" s="120" t="s">
        <v>118</v>
      </c>
      <c r="D31" s="121"/>
      <c r="E31" s="122">
        <f>'ON Pricing'!F28*100</f>
        <v>6.2142339071888895E-2</v>
      </c>
      <c r="F31" s="122">
        <f t="shared" si="3"/>
        <v>6.2142339071888895E-2</v>
      </c>
      <c r="G31" s="123"/>
      <c r="H31" s="100"/>
      <c r="I31" s="120" t="s">
        <v>198</v>
      </c>
      <c r="J31" s="121"/>
      <c r="K31" s="122">
        <f>'3M Pricing'!H28*100</f>
        <v>0.11670683056895427</v>
      </c>
      <c r="L31" s="122">
        <f t="shared" si="4"/>
        <v>0.11670683056895427</v>
      </c>
      <c r="M31" s="123"/>
      <c r="N31" s="100"/>
      <c r="O31" s="120" t="s">
        <v>199</v>
      </c>
      <c r="P31" s="121"/>
      <c r="Q31" s="122">
        <f>'6M Pricing'!H28*100</f>
        <v>0.15768797981634664</v>
      </c>
      <c r="R31" s="122">
        <f t="shared" si="5"/>
        <v>0.15768797981634664</v>
      </c>
      <c r="S31" s="123"/>
      <c r="T31" s="101"/>
      <c r="U31" s="21"/>
      <c r="V31" s="21"/>
      <c r="W31" s="21"/>
      <c r="X31" s="21"/>
      <c r="Y31" s="21"/>
      <c r="Z31" s="21"/>
      <c r="AA31" s="21"/>
    </row>
    <row r="32" spans="2:27" x14ac:dyDescent="0.2">
      <c r="B32" s="99"/>
      <c r="C32" s="120" t="s">
        <v>119</v>
      </c>
      <c r="D32" s="121"/>
      <c r="E32" s="122">
        <f>'ON Pricing'!F29*100</f>
        <v>6.2500000000000944E-2</v>
      </c>
      <c r="F32" s="122">
        <f t="shared" si="3"/>
        <v>6.2500000000000944E-2</v>
      </c>
      <c r="G32" s="123"/>
      <c r="H32" s="100"/>
      <c r="I32" s="120" t="s">
        <v>200</v>
      </c>
      <c r="J32" s="121" t="str">
        <f t="shared" si="1"/>
        <v>JPY3M15x18F=</v>
      </c>
      <c r="K32" s="122">
        <f>'3M Pricing'!H29*100</f>
        <v>0.11500000023943203</v>
      </c>
      <c r="L32" s="122">
        <f t="shared" si="4"/>
        <v>0.11500000023943203</v>
      </c>
      <c r="M32" s="123" t="str">
        <f>IF(Contribute="abcd",IF($D$5&lt;&gt;-1,_xll.RtContribute(SourceAlias,J32,Fields,K32:L32,"SCOPE:SERVER"),_xll.RtContribute(SourceAlias,"DDS_INSERT_S",$D$5:$F$5,J32:L32,"SCOPE:SERVER FTC:ALL")),"stopped")</f>
        <v>stopped</v>
      </c>
      <c r="N32" s="100"/>
      <c r="O32" s="120" t="s">
        <v>201</v>
      </c>
      <c r="P32" s="121" t="str">
        <f t="shared" si="2"/>
        <v>JPY6M12x18F=</v>
      </c>
      <c r="Q32" s="122">
        <f>'6M Pricing'!H29*100</f>
        <v>0.15456712436467418</v>
      </c>
      <c r="R32" s="122">
        <f t="shared" si="5"/>
        <v>0.15456712436467418</v>
      </c>
      <c r="S32" s="123" t="str">
        <f>IF(Contribute="abcd",IF($D$5&lt;&gt;-1,_xll.RtContribute(SourceAlias,P32,Fields,Q32:R32,"SCOPE:SERVER"),_xll.RtContribute(SourceAlias,"DDS_INSERT_S",$D$5:$F$5,P32:R32,"SCOPE:SERVER FTC:ALL")),"stopped")</f>
        <v>stopped</v>
      </c>
      <c r="T32" s="101"/>
      <c r="U32" s="21"/>
      <c r="V32" s="21"/>
      <c r="W32" s="21"/>
      <c r="X32" s="21"/>
      <c r="Y32" s="21"/>
      <c r="Z32" s="21"/>
      <c r="AA32" s="21"/>
    </row>
    <row r="33" spans="2:27" x14ac:dyDescent="0.2">
      <c r="B33" s="99"/>
      <c r="C33" s="120" t="s">
        <v>120</v>
      </c>
      <c r="D33" s="121"/>
      <c r="E33" s="122">
        <f>'ON Pricing'!F30*100</f>
        <v>6.259897035298255E-2</v>
      </c>
      <c r="F33" s="122">
        <f t="shared" si="3"/>
        <v>6.259897035298255E-2</v>
      </c>
      <c r="G33" s="123"/>
      <c r="H33" s="100"/>
      <c r="I33" s="120" t="s">
        <v>202</v>
      </c>
      <c r="J33" s="121"/>
      <c r="K33" s="122">
        <f>'3M Pricing'!H30*100</f>
        <v>0.1142823878763343</v>
      </c>
      <c r="L33" s="122">
        <f t="shared" si="4"/>
        <v>0.1142823878763343</v>
      </c>
      <c r="M33" s="123"/>
      <c r="N33" s="100"/>
      <c r="O33" s="120" t="s">
        <v>203</v>
      </c>
      <c r="P33" s="121"/>
      <c r="Q33" s="122">
        <f>'6M Pricing'!H30*100</f>
        <v>0.15367122476074158</v>
      </c>
      <c r="R33" s="122">
        <f t="shared" si="5"/>
        <v>0.15367122476074158</v>
      </c>
      <c r="S33" s="123"/>
      <c r="T33" s="101"/>
      <c r="U33" s="21"/>
      <c r="V33" s="21"/>
      <c r="W33" s="21"/>
      <c r="X33" s="21"/>
      <c r="Y33" s="21"/>
      <c r="Z33" s="21"/>
      <c r="AA33" s="21"/>
    </row>
    <row r="34" spans="2:27" x14ac:dyDescent="0.2">
      <c r="B34" s="99"/>
      <c r="C34" s="120" t="s">
        <v>121</v>
      </c>
      <c r="D34" s="121"/>
      <c r="E34" s="122">
        <f>'ON Pricing'!F31*100</f>
        <v>6.2552211595939072E-2</v>
      </c>
      <c r="F34" s="122">
        <f t="shared" si="3"/>
        <v>6.2552211595939072E-2</v>
      </c>
      <c r="G34" s="123"/>
      <c r="H34" s="100"/>
      <c r="I34" s="120" t="s">
        <v>204</v>
      </c>
      <c r="J34" s="121"/>
      <c r="K34" s="122">
        <f>'3M Pricing'!H31*100</f>
        <v>0.11429366828787654</v>
      </c>
      <c r="L34" s="122">
        <f t="shared" si="4"/>
        <v>0.11429366828787654</v>
      </c>
      <c r="M34" s="123"/>
      <c r="N34" s="100"/>
      <c r="O34" s="120" t="s">
        <v>205</v>
      </c>
      <c r="P34" s="121"/>
      <c r="Q34" s="122">
        <f>'6M Pricing'!H31*100</f>
        <v>0.15446817778997668</v>
      </c>
      <c r="R34" s="122">
        <f t="shared" si="5"/>
        <v>0.15446817778997668</v>
      </c>
      <c r="S34" s="123"/>
      <c r="T34" s="101"/>
      <c r="U34" s="21"/>
      <c r="V34" s="21"/>
      <c r="W34" s="21"/>
      <c r="X34" s="21"/>
      <c r="Y34" s="21"/>
      <c r="Z34" s="21"/>
      <c r="AA34" s="21"/>
    </row>
    <row r="35" spans="2:27" x14ac:dyDescent="0.2">
      <c r="B35" s="99"/>
      <c r="C35" s="120" t="s">
        <v>122</v>
      </c>
      <c r="D35" s="121"/>
      <c r="E35" s="122">
        <f>'ON Pricing'!F32*100</f>
        <v>6.2439606320265503E-2</v>
      </c>
      <c r="F35" s="122">
        <f t="shared" si="3"/>
        <v>6.2439606320265503E-2</v>
      </c>
      <c r="G35" s="123"/>
      <c r="H35" s="100"/>
      <c r="I35" s="120" t="s">
        <v>206</v>
      </c>
      <c r="J35" s="121"/>
      <c r="K35" s="122">
        <f>'3M Pricing'!H32*100</f>
        <v>0.11490378425142952</v>
      </c>
      <c r="L35" s="122">
        <f t="shared" si="4"/>
        <v>0.11490378425142952</v>
      </c>
      <c r="M35" s="123"/>
      <c r="N35" s="100"/>
      <c r="O35" s="120" t="s">
        <v>207</v>
      </c>
      <c r="P35" s="121"/>
      <c r="Q35" s="122">
        <f>'6M Pricing'!H32*100</f>
        <v>0.15690356707218853</v>
      </c>
      <c r="R35" s="122">
        <f t="shared" si="5"/>
        <v>0.15690356707218853</v>
      </c>
      <c r="S35" s="123"/>
      <c r="T35" s="101"/>
      <c r="U35" s="21"/>
      <c r="V35" s="21"/>
      <c r="W35" s="21"/>
      <c r="X35" s="21"/>
      <c r="Y35" s="21"/>
      <c r="Z35" s="21"/>
      <c r="AA35" s="21"/>
    </row>
    <row r="36" spans="2:27" x14ac:dyDescent="0.2">
      <c r="B36" s="99"/>
      <c r="C36" s="120" t="s">
        <v>123</v>
      </c>
      <c r="D36" s="121"/>
      <c r="E36" s="122">
        <f>'ON Pricing'!F33*100</f>
        <v>6.2351927924657824E-2</v>
      </c>
      <c r="F36" s="122">
        <f t="shared" si="3"/>
        <v>6.2351927924657824E-2</v>
      </c>
      <c r="G36" s="123"/>
      <c r="H36" s="100"/>
      <c r="I36" s="120" t="s">
        <v>208</v>
      </c>
      <c r="J36" s="121"/>
      <c r="K36" s="122">
        <f>'3M Pricing'!H33*100</f>
        <v>0.11571904267615449</v>
      </c>
      <c r="L36" s="122">
        <f t="shared" si="4"/>
        <v>0.11571904267615449</v>
      </c>
      <c r="M36" s="123"/>
      <c r="N36" s="100"/>
      <c r="O36" s="120" t="s">
        <v>209</v>
      </c>
      <c r="P36" s="121"/>
      <c r="Q36" s="122">
        <f>'6M Pricing'!H33*100</f>
        <v>0.16014318604133357</v>
      </c>
      <c r="R36" s="122">
        <f t="shared" si="5"/>
        <v>0.16014318604133357</v>
      </c>
      <c r="S36" s="123"/>
      <c r="T36" s="101"/>
      <c r="U36" s="21"/>
      <c r="V36" s="21"/>
      <c r="W36" s="21"/>
      <c r="X36" s="21"/>
      <c r="Y36" s="21"/>
      <c r="Z36" s="21"/>
      <c r="AA36" s="21"/>
    </row>
    <row r="37" spans="2:27" x14ac:dyDescent="0.2">
      <c r="B37" s="99"/>
      <c r="C37" s="120" t="s">
        <v>124</v>
      </c>
      <c r="D37" s="121"/>
      <c r="E37" s="122">
        <f>'ON Pricing'!F34*100</f>
        <v>6.2355380117786637E-2</v>
      </c>
      <c r="F37" s="122">
        <f t="shared" si="3"/>
        <v>6.2355380117786637E-2</v>
      </c>
      <c r="G37" s="123"/>
      <c r="H37" s="100"/>
      <c r="I37" s="120" t="s">
        <v>210</v>
      </c>
      <c r="J37" s="121"/>
      <c r="K37" s="122">
        <f>'3M Pricing'!H34*100</f>
        <v>0.11673187314590859</v>
      </c>
      <c r="L37" s="122">
        <f t="shared" si="4"/>
        <v>0.11673187314590859</v>
      </c>
      <c r="M37" s="123"/>
      <c r="N37" s="100"/>
      <c r="O37" s="120" t="s">
        <v>211</v>
      </c>
      <c r="P37" s="121"/>
      <c r="Q37" s="122">
        <f>'6M Pricing'!H34*100</f>
        <v>0.16364571863784239</v>
      </c>
      <c r="R37" s="122">
        <f t="shared" si="5"/>
        <v>0.16364571863784239</v>
      </c>
      <c r="S37" s="123"/>
      <c r="T37" s="101"/>
      <c r="U37" s="21"/>
      <c r="V37" s="21"/>
      <c r="W37" s="21"/>
      <c r="X37" s="21"/>
      <c r="Y37" s="21"/>
      <c r="Z37" s="21"/>
      <c r="AA37" s="21"/>
    </row>
    <row r="38" spans="2:27" x14ac:dyDescent="0.2">
      <c r="B38" s="99"/>
      <c r="C38" s="120" t="s">
        <v>125</v>
      </c>
      <c r="D38" s="121" t="str">
        <f t="shared" si="0"/>
        <v>JPYON2YD=</v>
      </c>
      <c r="E38" s="122">
        <f>'ON Pricing'!F35*100</f>
        <v>6.2500000000000222E-2</v>
      </c>
      <c r="F38" s="122">
        <f t="shared" si="3"/>
        <v>6.2500000000000222E-2</v>
      </c>
      <c r="G38" s="123" t="str">
        <f>IF(Contribute="abcd",IF($D$5&lt;&gt;-1,_xll.RtContribute(SourceAlias,D38,Fields,E38:F38,"SCOPE:SERVER"),_xll.RtContribute(SourceAlias,"DDS_INSERT_S",$D$5:$F$5,D38:F38,"SCOPE:SERVER FTC:ALL")),"stopped")</f>
        <v>stopped</v>
      </c>
      <c r="H38" s="100"/>
      <c r="I38" s="120" t="s">
        <v>53</v>
      </c>
      <c r="J38" s="121" t="str">
        <f t="shared" si="1"/>
        <v>JPY3M2Y=</v>
      </c>
      <c r="K38" s="122">
        <f>'3M Pricing'!H35*100</f>
        <v>0.12437148756077734</v>
      </c>
      <c r="L38" s="122">
        <f t="shared" si="4"/>
        <v>0.12437148756077734</v>
      </c>
      <c r="M38" s="123" t="str">
        <f>IF(Contribute="abcd",IF($D$5&lt;&gt;-1,_xll.RtContribute(SourceAlias,J38,Fields,K38:L38,"SCOPE:SERVER"),_xll.RtContribute(SourceAlias,"DDS_INSERT_S",$D$5:$F$5,J38:L38,"SCOPE:SERVER FTC:ALL")),"stopped")</f>
        <v>stopped</v>
      </c>
      <c r="N38" s="100"/>
      <c r="O38" s="120" t="s">
        <v>53</v>
      </c>
      <c r="P38" s="121" t="str">
        <f t="shared" si="2"/>
        <v>JPY6M2Y=</v>
      </c>
      <c r="Q38" s="122">
        <f>'6M Pricing'!H35*100</f>
        <v>0.17000000002390647</v>
      </c>
      <c r="R38" s="122">
        <f t="shared" si="5"/>
        <v>0.17000000002390647</v>
      </c>
      <c r="S38" s="123" t="str">
        <f>IF(Contribute="abcd",IF($D$5&lt;&gt;-1,_xll.RtContribute(SourceAlias,P38,Fields,Q38:R38,"SCOPE:SERVER"),_xll.RtContribute(SourceAlias,"DDS_INSERT_S",$D$5:$F$5,P38:R38,"SCOPE:SERVER FTC:ALL")),"stopped")</f>
        <v>stopped</v>
      </c>
      <c r="T38" s="101"/>
      <c r="U38" s="21"/>
      <c r="V38" s="21"/>
      <c r="W38" s="21"/>
      <c r="X38" s="21"/>
      <c r="Y38" s="21"/>
      <c r="Z38" s="21"/>
      <c r="AA38" s="21"/>
    </row>
    <row r="39" spans="2:27" x14ac:dyDescent="0.2">
      <c r="B39" s="99"/>
      <c r="C39" s="120" t="s">
        <v>126</v>
      </c>
      <c r="D39" s="121"/>
      <c r="E39" s="122">
        <f>'ON Pricing'!F36*100</f>
        <v>6.3843825161579007E-2</v>
      </c>
      <c r="F39" s="122">
        <f t="shared" si="3"/>
        <v>6.3843825161579007E-2</v>
      </c>
      <c r="G39" s="123"/>
      <c r="H39" s="100"/>
      <c r="I39" s="120" t="s">
        <v>54</v>
      </c>
      <c r="J39" s="121"/>
      <c r="K39" s="122">
        <f>'3M Pricing'!H36*100</f>
        <v>0.1244712826334405</v>
      </c>
      <c r="L39" s="122">
        <f t="shared" si="4"/>
        <v>0.1244712826334405</v>
      </c>
      <c r="M39" s="123"/>
      <c r="N39" s="100"/>
      <c r="O39" s="120" t="s">
        <v>54</v>
      </c>
      <c r="P39" s="121"/>
      <c r="Q39" s="122">
        <f>'6M Pricing'!H36*100</f>
        <v>0.17175306934810727</v>
      </c>
      <c r="R39" s="122">
        <f t="shared" si="5"/>
        <v>0.17175306934810727</v>
      </c>
      <c r="S39" s="123"/>
      <c r="T39" s="101"/>
      <c r="U39" s="21"/>
      <c r="V39" s="21"/>
      <c r="W39" s="21"/>
      <c r="X39" s="21"/>
      <c r="Y39" s="21"/>
      <c r="Z39" s="21"/>
      <c r="AA39" s="21"/>
    </row>
    <row r="40" spans="2:27" x14ac:dyDescent="0.2">
      <c r="B40" s="99"/>
      <c r="C40" s="120" t="s">
        <v>127</v>
      </c>
      <c r="D40" s="121"/>
      <c r="E40" s="122">
        <f>'ON Pricing'!F37*100</f>
        <v>6.5977899604134568E-2</v>
      </c>
      <c r="F40" s="122">
        <f t="shared" si="3"/>
        <v>6.5977899604134568E-2</v>
      </c>
      <c r="G40" s="123"/>
      <c r="H40" s="100"/>
      <c r="I40" s="120" t="s">
        <v>55</v>
      </c>
      <c r="J40" s="121"/>
      <c r="K40" s="122">
        <f>'3M Pricing'!H37*100</f>
        <v>0.12520037022345071</v>
      </c>
      <c r="L40" s="122">
        <f t="shared" si="4"/>
        <v>0.12520037022345071</v>
      </c>
      <c r="M40" s="123"/>
      <c r="N40" s="100"/>
      <c r="O40" s="120" t="s">
        <v>55</v>
      </c>
      <c r="P40" s="121"/>
      <c r="Q40" s="122">
        <f>'6M Pricing'!H37*100</f>
        <v>0.17423984501647577</v>
      </c>
      <c r="R40" s="122">
        <f t="shared" si="5"/>
        <v>0.17423984501647577</v>
      </c>
      <c r="S40" s="123"/>
      <c r="T40" s="101"/>
      <c r="U40" s="21"/>
      <c r="V40" s="21"/>
      <c r="W40" s="21"/>
      <c r="X40" s="21"/>
      <c r="Y40" s="21"/>
      <c r="Z40" s="21"/>
      <c r="AA40" s="21"/>
    </row>
    <row r="41" spans="2:27" x14ac:dyDescent="0.2">
      <c r="B41" s="99"/>
      <c r="C41" s="120" t="s">
        <v>128</v>
      </c>
      <c r="D41" s="121"/>
      <c r="E41" s="122">
        <f>'ON Pricing'!F38*100</f>
        <v>6.8122107033434187E-2</v>
      </c>
      <c r="F41" s="122">
        <f t="shared" si="3"/>
        <v>6.8122107033434187E-2</v>
      </c>
      <c r="G41" s="123"/>
      <c r="H41" s="100"/>
      <c r="I41" s="120" t="s">
        <v>56</v>
      </c>
      <c r="J41" s="121"/>
      <c r="K41" s="122">
        <f>'3M Pricing'!H38*100</f>
        <v>0.12692164143434609</v>
      </c>
      <c r="L41" s="122">
        <f t="shared" si="4"/>
        <v>0.12692164143434609</v>
      </c>
      <c r="M41" s="123"/>
      <c r="N41" s="100"/>
      <c r="O41" s="120" t="s">
        <v>56</v>
      </c>
      <c r="P41" s="121"/>
      <c r="Q41" s="122">
        <f>'6M Pricing'!H38*100</f>
        <v>0.17796203411043479</v>
      </c>
      <c r="R41" s="122">
        <f t="shared" si="5"/>
        <v>0.17796203411043479</v>
      </c>
      <c r="S41" s="123"/>
      <c r="T41" s="101"/>
      <c r="U41" s="21"/>
      <c r="V41" s="21"/>
      <c r="W41" s="21"/>
      <c r="X41" s="21"/>
      <c r="Y41" s="21"/>
      <c r="Z41" s="21"/>
      <c r="AA41" s="21"/>
    </row>
    <row r="42" spans="2:27" x14ac:dyDescent="0.2">
      <c r="B42" s="99"/>
      <c r="C42" s="120" t="s">
        <v>129</v>
      </c>
      <c r="D42" s="121" t="str">
        <f t="shared" ref="D42:D69" si="6">Currency&amp;"ON"&amp;C42&amp;"="</f>
        <v>JPYON3YD=</v>
      </c>
      <c r="E42" s="122">
        <f>'ON Pricing'!F39*100</f>
        <v>6.9999999999999257E-2</v>
      </c>
      <c r="F42" s="122">
        <f t="shared" si="3"/>
        <v>6.9999999999999257E-2</v>
      </c>
      <c r="G42" s="123" t="str">
        <f>IF(Contribute="abcd",IF($D$5&lt;&gt;-1,_xll.RtContribute(SourceAlias,D42,Fields,E42:F42,"SCOPE:SERVER"),_xll.RtContribute(SourceAlias,"DDS_INSERT_S",$D$5:$F$5,D42:F42,"SCOPE:SERVER FTC:ALL")),"stopped")</f>
        <v>stopped</v>
      </c>
      <c r="H42" s="100"/>
      <c r="I42" s="120" t="s">
        <v>57</v>
      </c>
      <c r="J42" s="121" t="str">
        <f t="shared" ref="J42:J69" si="7">Currency&amp;"3M"&amp;I42&amp;"="</f>
        <v>JPY3M3Y=</v>
      </c>
      <c r="K42" s="122">
        <f>'3M Pricing'!H39*100</f>
        <v>0.12926616480056397</v>
      </c>
      <c r="L42" s="122">
        <f t="shared" si="4"/>
        <v>0.12926616480056397</v>
      </c>
      <c r="M42" s="123" t="str">
        <f>IF(Contribute="abcd",IF($D$5&lt;&gt;-1,_xll.RtContribute(SourceAlias,J42,Fields,K42:L42,"SCOPE:SERVER"),_xll.RtContribute(SourceAlias,"DDS_INSERT_S",$D$5:$F$5,J42:L42,"SCOPE:SERVER FTC:ALL")),"stopped")</f>
        <v>stopped</v>
      </c>
      <c r="N42" s="100"/>
      <c r="O42" s="120" t="s">
        <v>57</v>
      </c>
      <c r="P42" s="121" t="str">
        <f t="shared" ref="P42:P69" si="8">Currency&amp;"6M"&amp;O42&amp;"="</f>
        <v>JPY6M3Y=</v>
      </c>
      <c r="Q42" s="122">
        <f>'6M Pricing'!H39*100</f>
        <v>0.18250001984575392</v>
      </c>
      <c r="R42" s="122">
        <f t="shared" si="5"/>
        <v>0.18250001984575392</v>
      </c>
      <c r="S42" s="123" t="str">
        <f>IF(Contribute="abcd",IF($D$5&lt;&gt;-1,_xll.RtContribute(SourceAlias,P42,Fields,Q42:R42,"SCOPE:SERVER"),_xll.RtContribute(SourceAlias,"DDS_INSERT_S",$D$5:$F$5,P42:R42,"SCOPE:SERVER FTC:ALL")),"stopped")</f>
        <v>stopped</v>
      </c>
      <c r="T42" s="101"/>
      <c r="U42" s="21"/>
      <c r="V42" s="21"/>
      <c r="W42" s="21"/>
      <c r="X42" s="21"/>
      <c r="Y42" s="21"/>
      <c r="Z42" s="21"/>
      <c r="AA42" s="21"/>
    </row>
    <row r="43" spans="2:27" x14ac:dyDescent="0.2">
      <c r="B43" s="99"/>
      <c r="C43" s="120" t="s">
        <v>130</v>
      </c>
      <c r="D43" s="121" t="str">
        <f t="shared" si="6"/>
        <v>JPYON4YD=</v>
      </c>
      <c r="E43" s="122">
        <f>'ON Pricing'!F40*100</f>
        <v>7.7499999999999583E-2</v>
      </c>
      <c r="F43" s="122">
        <f t="shared" si="3"/>
        <v>7.7499999999999583E-2</v>
      </c>
      <c r="G43" s="123" t="str">
        <f>IF(Contribute="abcd",IF($D$5&lt;&gt;-1,_xll.RtContribute(SourceAlias,D43,Fields,E43:F43,"SCOPE:SERVER"),_xll.RtContribute(SourceAlias,"DDS_INSERT_S",$D$5:$F$5,D43:F43,"SCOPE:SERVER FTC:ALL")),"stopped")</f>
        <v>stopped</v>
      </c>
      <c r="H43" s="100"/>
      <c r="I43" s="120" t="s">
        <v>58</v>
      </c>
      <c r="J43" s="121" t="str">
        <f t="shared" si="7"/>
        <v>JPY3M4Y=</v>
      </c>
      <c r="K43" s="122">
        <f>'3M Pricing'!H40*100</f>
        <v>0.14912570675471226</v>
      </c>
      <c r="L43" s="122">
        <f t="shared" si="4"/>
        <v>0.14912570675471226</v>
      </c>
      <c r="M43" s="123" t="str">
        <f>IF(Contribute="abcd",IF($D$5&lt;&gt;-1,_xll.RtContribute(SourceAlias,J43,Fields,K43:L43,"SCOPE:SERVER"),_xll.RtContribute(SourceAlias,"DDS_INSERT_S",$D$5:$F$5,J43:L43,"SCOPE:SERVER FTC:ALL")),"stopped")</f>
        <v>stopped</v>
      </c>
      <c r="N43" s="100"/>
      <c r="O43" s="120" t="s">
        <v>58</v>
      </c>
      <c r="P43" s="121" t="str">
        <f t="shared" si="8"/>
        <v>JPY6M4Y=</v>
      </c>
      <c r="Q43" s="122">
        <f>'6M Pricing'!H40*100</f>
        <v>0.21250005433124153</v>
      </c>
      <c r="R43" s="122">
        <f t="shared" si="5"/>
        <v>0.21250005433124153</v>
      </c>
      <c r="S43" s="123" t="str">
        <f>IF(Contribute="abcd",IF($D$5&lt;&gt;-1,_xll.RtContribute(SourceAlias,P43,Fields,Q43:R43,"SCOPE:SERVER"),_xll.RtContribute(SourceAlias,"DDS_INSERT_S",$D$5:$F$5,P43:R43,"SCOPE:SERVER FTC:ALL")),"stopped")</f>
        <v>stopped</v>
      </c>
      <c r="T43" s="101"/>
      <c r="U43" s="21"/>
      <c r="V43" s="21"/>
      <c r="W43" s="21"/>
      <c r="X43" s="21"/>
      <c r="Y43" s="21"/>
      <c r="Z43" s="21"/>
      <c r="AA43" s="21"/>
    </row>
    <row r="44" spans="2:27" x14ac:dyDescent="0.2">
      <c r="B44" s="99"/>
      <c r="C44" s="120" t="s">
        <v>131</v>
      </c>
      <c r="D44" s="121" t="str">
        <f t="shared" si="6"/>
        <v>JPYON5YD=</v>
      </c>
      <c r="E44" s="122">
        <f>'ON Pricing'!F41*100</f>
        <v>0.10249999999998886</v>
      </c>
      <c r="F44" s="122">
        <f t="shared" si="3"/>
        <v>0.10249999999998886</v>
      </c>
      <c r="G44" s="123" t="str">
        <f>IF(Contribute="abcd",IF($D$5&lt;&gt;-1,_xll.RtContribute(SourceAlias,D44,Fields,E44:F44,"SCOPE:SERVER"),_xll.RtContribute(SourceAlias,"DDS_INSERT_S",$D$5:$F$5,D44:F44,"SCOPE:SERVER FTC:ALL")),"stopped")</f>
        <v>stopped</v>
      </c>
      <c r="H44" s="100"/>
      <c r="I44" s="120" t="s">
        <v>59</v>
      </c>
      <c r="J44" s="121" t="str">
        <f t="shared" si="7"/>
        <v>JPY3M5Y=</v>
      </c>
      <c r="K44" s="122">
        <f>'3M Pricing'!H41*100</f>
        <v>0.1914831754514412</v>
      </c>
      <c r="L44" s="122">
        <f t="shared" si="4"/>
        <v>0.1914831754514412</v>
      </c>
      <c r="M44" s="123" t="str">
        <f>IF(Contribute="abcd",IF($D$5&lt;&gt;-1,_xll.RtContribute(SourceAlias,J44,Fields,K44:L44,"SCOPE:SERVER"),_xll.RtContribute(SourceAlias,"DDS_INSERT_S",$D$5:$F$5,J44:L44,"SCOPE:SERVER FTC:ALL")),"stopped")</f>
        <v>stopped</v>
      </c>
      <c r="N44" s="100"/>
      <c r="O44" s="120" t="s">
        <v>59</v>
      </c>
      <c r="P44" s="121" t="str">
        <f t="shared" si="8"/>
        <v>JPY6M5Y=</v>
      </c>
      <c r="Q44" s="122">
        <f>'6M Pricing'!H41*100</f>
        <v>0.26500007778094709</v>
      </c>
      <c r="R44" s="122">
        <f t="shared" si="5"/>
        <v>0.26500007778094709</v>
      </c>
      <c r="S44" s="123" t="str">
        <f>IF(Contribute="abcd",IF($D$5&lt;&gt;-1,_xll.RtContribute(SourceAlias,P44,Fields,Q44:R44,"SCOPE:SERVER"),_xll.RtContribute(SourceAlias,"DDS_INSERT_S",$D$5:$F$5,P44:R44,"SCOPE:SERVER FTC:ALL")),"stopped")</f>
        <v>stopped</v>
      </c>
      <c r="T44" s="101"/>
      <c r="U44" s="21"/>
      <c r="V44" s="21"/>
      <c r="W44" s="21"/>
      <c r="X44" s="21"/>
      <c r="Y44" s="21"/>
      <c r="Z44" s="21"/>
      <c r="AA44" s="21"/>
    </row>
    <row r="45" spans="2:27" x14ac:dyDescent="0.2">
      <c r="B45" s="99"/>
      <c r="C45" s="120" t="s">
        <v>132</v>
      </c>
      <c r="D45" s="121" t="str">
        <f t="shared" si="6"/>
        <v>JPYON6YD=</v>
      </c>
      <c r="E45" s="122">
        <f>'ON Pricing'!F42*100</f>
        <v>0.15500000000000164</v>
      </c>
      <c r="F45" s="122">
        <f t="shared" si="3"/>
        <v>0.15500000000000164</v>
      </c>
      <c r="G45" s="123" t="str">
        <f>IF(Contribute="abcd",IF($D$5&lt;&gt;-1,_xll.RtContribute(SourceAlias,D45,Fields,E45:F45,"SCOPE:SERVER"),_xll.RtContribute(SourceAlias,"DDS_INSERT_S",$D$5:$F$5,D45:F45,"SCOPE:SERVER FTC:ALL")),"stopped")</f>
        <v>stopped</v>
      </c>
      <c r="H45" s="100"/>
      <c r="I45" s="120" t="s">
        <v>60</v>
      </c>
      <c r="J45" s="121" t="str">
        <f t="shared" si="7"/>
        <v>JPY3M6Y=</v>
      </c>
      <c r="K45" s="122">
        <f>'3M Pricing'!H42*100</f>
        <v>0.25383703907980038</v>
      </c>
      <c r="L45" s="122">
        <f t="shared" si="4"/>
        <v>0.25383703907980038</v>
      </c>
      <c r="M45" s="123" t="str">
        <f>IF(Contribute="abcd",IF($D$5&lt;&gt;-1,_xll.RtContribute(SourceAlias,J45,Fields,K45:L45,"SCOPE:SERVER"),_xll.RtContribute(SourceAlias,"DDS_INSERT_S",$D$5:$F$5,J45:L45,"SCOPE:SERVER FTC:ALL")),"stopped")</f>
        <v>stopped</v>
      </c>
      <c r="N45" s="100"/>
      <c r="O45" s="120" t="s">
        <v>60</v>
      </c>
      <c r="P45" s="121" t="str">
        <f t="shared" si="8"/>
        <v>JPY6M6Y=</v>
      </c>
      <c r="Q45" s="122">
        <f>'6M Pricing'!H42*100</f>
        <v>0.33750018157944334</v>
      </c>
      <c r="R45" s="122">
        <f t="shared" si="5"/>
        <v>0.33750018157944334</v>
      </c>
      <c r="S45" s="123" t="str">
        <f>IF(Contribute="abcd",IF($D$5&lt;&gt;-1,_xll.RtContribute(SourceAlias,P45,Fields,Q45:R45,"SCOPE:SERVER"),_xll.RtContribute(SourceAlias,"DDS_INSERT_S",$D$5:$F$5,P45:R45,"SCOPE:SERVER FTC:ALL")),"stopped")</f>
        <v>stopped</v>
      </c>
      <c r="T45" s="101"/>
      <c r="U45" s="21"/>
      <c r="V45" s="21"/>
      <c r="W45" s="21"/>
      <c r="X45" s="21"/>
      <c r="Y45" s="21"/>
      <c r="Z45" s="21"/>
      <c r="AA45" s="21"/>
    </row>
    <row r="46" spans="2:27" x14ac:dyDescent="0.2">
      <c r="B46" s="99"/>
      <c r="C46" s="120" t="s">
        <v>133</v>
      </c>
      <c r="D46" s="121" t="str">
        <f t="shared" si="6"/>
        <v>JPYON7YD=</v>
      </c>
      <c r="E46" s="122">
        <f>'ON Pricing'!F43*100</f>
        <v>0.22250000000000394</v>
      </c>
      <c r="F46" s="122">
        <f t="shared" si="3"/>
        <v>0.22250000000000394</v>
      </c>
      <c r="G46" s="123" t="str">
        <f>IF(Contribute="abcd",IF($D$5&lt;&gt;-1,_xll.RtContribute(SourceAlias,D46,Fields,E46:F46,"SCOPE:SERVER"),_xll.RtContribute(SourceAlias,"DDS_INSERT_S",$D$5:$F$5,D46:F46,"SCOPE:SERVER FTC:ALL")),"stopped")</f>
        <v>stopped</v>
      </c>
      <c r="H46" s="100"/>
      <c r="I46" s="120" t="s">
        <v>61</v>
      </c>
      <c r="J46" s="121" t="str">
        <f t="shared" si="7"/>
        <v>JPY3M7Y=</v>
      </c>
      <c r="K46" s="122">
        <f>'3M Pricing'!H43*100</f>
        <v>0.33372334954935656</v>
      </c>
      <c r="L46" s="122">
        <f t="shared" si="4"/>
        <v>0.33372334954935656</v>
      </c>
      <c r="M46" s="123" t="str">
        <f>IF(Contribute="abcd",IF($D$5&lt;&gt;-1,_xll.RtContribute(SourceAlias,J46,Fields,K46:L46,"SCOPE:SERVER"),_xll.RtContribute(SourceAlias,"DDS_INSERT_S",$D$5:$F$5,J46:L46,"SCOPE:SERVER FTC:ALL")),"stopped")</f>
        <v>stopped</v>
      </c>
      <c r="N46" s="100"/>
      <c r="O46" s="120" t="s">
        <v>61</v>
      </c>
      <c r="P46" s="121" t="str">
        <f t="shared" si="8"/>
        <v>JPY6M7Y=</v>
      </c>
      <c r="Q46" s="122">
        <f>'6M Pricing'!H43*100</f>
        <v>0.42500015577829015</v>
      </c>
      <c r="R46" s="122">
        <f t="shared" si="5"/>
        <v>0.42500015577829015</v>
      </c>
      <c r="S46" s="123" t="str">
        <f>IF(Contribute="abcd",IF($D$5&lt;&gt;-1,_xll.RtContribute(SourceAlias,P46,Fields,Q46:R46,"SCOPE:SERVER"),_xll.RtContribute(SourceAlias,"DDS_INSERT_S",$D$5:$F$5,P46:R46,"SCOPE:SERVER FTC:ALL")),"stopped")</f>
        <v>stopped</v>
      </c>
      <c r="T46" s="101"/>
      <c r="U46" s="21"/>
      <c r="V46" s="21"/>
      <c r="W46" s="21"/>
      <c r="X46" s="21"/>
      <c r="Y46" s="21"/>
      <c r="Z46" s="21"/>
      <c r="AA46" s="21"/>
    </row>
    <row r="47" spans="2:27" x14ac:dyDescent="0.2">
      <c r="B47" s="99"/>
      <c r="C47" s="120" t="s">
        <v>134</v>
      </c>
      <c r="D47" s="121" t="str">
        <f t="shared" si="6"/>
        <v>JPYON8YD=</v>
      </c>
      <c r="E47" s="122">
        <f>'ON Pricing'!F44*100</f>
        <v>0.29250000000000098</v>
      </c>
      <c r="F47" s="122">
        <f t="shared" si="3"/>
        <v>0.29250000000000098</v>
      </c>
      <c r="G47" s="123" t="str">
        <f>IF(Contribute="abcd",IF($D$5&lt;&gt;-1,_xll.RtContribute(SourceAlias,D47,Fields,E47:F47,"SCOPE:SERVER"),_xll.RtContribute(SourceAlias,"DDS_INSERT_S",$D$5:$F$5,D47:F47,"SCOPE:SERVER FTC:ALL")),"stopped")</f>
        <v>stopped</v>
      </c>
      <c r="H47" s="100"/>
      <c r="I47" s="120" t="s">
        <v>62</v>
      </c>
      <c r="J47" s="121" t="str">
        <f t="shared" si="7"/>
        <v>JPY3M8Y=</v>
      </c>
      <c r="K47" s="122">
        <f>'3M Pricing'!H44*100</f>
        <v>0.41610824155094672</v>
      </c>
      <c r="L47" s="122">
        <f t="shared" si="4"/>
        <v>0.41610824155094672</v>
      </c>
      <c r="M47" s="123" t="str">
        <f>IF(Contribute="abcd",IF($D$5&lt;&gt;-1,_xll.RtContribute(SourceAlias,J47,Fields,K47:L47,"SCOPE:SERVER"),_xll.RtContribute(SourceAlias,"DDS_INSERT_S",$D$5:$F$5,J47:L47,"SCOPE:SERVER FTC:ALL")),"stopped")</f>
        <v>stopped</v>
      </c>
      <c r="N47" s="100"/>
      <c r="O47" s="120" t="s">
        <v>62</v>
      </c>
      <c r="P47" s="121" t="str">
        <f t="shared" si="8"/>
        <v>JPY6M8Y=</v>
      </c>
      <c r="Q47" s="122">
        <f>'6M Pricing'!H44*100</f>
        <v>0.51500013666202971</v>
      </c>
      <c r="R47" s="122">
        <f t="shared" si="5"/>
        <v>0.51500013666202971</v>
      </c>
      <c r="S47" s="123" t="str">
        <f>IF(Contribute="abcd",IF($D$5&lt;&gt;-1,_xll.RtContribute(SourceAlias,P47,Fields,Q47:R47,"SCOPE:SERVER"),_xll.RtContribute(SourceAlias,"DDS_INSERT_S",$D$5:$F$5,P47:R47,"SCOPE:SERVER FTC:ALL")),"stopped")</f>
        <v>stopped</v>
      </c>
      <c r="T47" s="101"/>
      <c r="U47" s="21"/>
      <c r="V47" s="21"/>
      <c r="W47" s="21"/>
      <c r="X47" s="21"/>
      <c r="Y47" s="21"/>
      <c r="Z47" s="21"/>
      <c r="AA47" s="21"/>
    </row>
    <row r="48" spans="2:27" x14ac:dyDescent="0.2">
      <c r="B48" s="99"/>
      <c r="C48" s="120" t="s">
        <v>135</v>
      </c>
      <c r="D48" s="121" t="str">
        <f t="shared" si="6"/>
        <v>JPYON9YD=</v>
      </c>
      <c r="E48" s="122">
        <f>'ON Pricing'!F45*100</f>
        <v>0.36499999999999622</v>
      </c>
      <c r="F48" s="122">
        <f t="shared" si="3"/>
        <v>0.36499999999999622</v>
      </c>
      <c r="G48" s="123" t="str">
        <f>IF(Contribute="abcd",IF($D$5&lt;&gt;-1,_xll.RtContribute(SourceAlias,D48,Fields,E48:F48,"SCOPE:SERVER"),_xll.RtContribute(SourceAlias,"DDS_INSERT_S",$D$5:$F$5,D48:F48,"SCOPE:SERVER FTC:ALL")),"stopped")</f>
        <v>stopped</v>
      </c>
      <c r="H48" s="100"/>
      <c r="I48" s="120" t="s">
        <v>63</v>
      </c>
      <c r="J48" s="121" t="str">
        <f t="shared" si="7"/>
        <v>JPY3M9Y=</v>
      </c>
      <c r="K48" s="122">
        <f>'3M Pricing'!H45*100</f>
        <v>0.49845557010359853</v>
      </c>
      <c r="L48" s="122">
        <f t="shared" si="4"/>
        <v>0.49845557010359853</v>
      </c>
      <c r="M48" s="123" t="str">
        <f>IF(Contribute="abcd",IF($D$5&lt;&gt;-1,_xll.RtContribute(SourceAlias,J48,Fields,K48:L48,"SCOPE:SERVER"),_xll.RtContribute(SourceAlias,"DDS_INSERT_S",$D$5:$F$5,J48:L48,"SCOPE:SERVER FTC:ALL")),"stopped")</f>
        <v>stopped</v>
      </c>
      <c r="N48" s="100"/>
      <c r="O48" s="120" t="s">
        <v>63</v>
      </c>
      <c r="P48" s="121" t="str">
        <f t="shared" si="8"/>
        <v>JPY6M9Y=</v>
      </c>
      <c r="Q48" s="122">
        <f>'6M Pricing'!H45*100</f>
        <v>0.60750014938827968</v>
      </c>
      <c r="R48" s="122">
        <f t="shared" si="5"/>
        <v>0.60750014938827968</v>
      </c>
      <c r="S48" s="123" t="str">
        <f>IF(Contribute="abcd",IF($D$5&lt;&gt;-1,_xll.RtContribute(SourceAlias,P48,Fields,Q48:R48,"SCOPE:SERVER"),_xll.RtContribute(SourceAlias,"DDS_INSERT_S",$D$5:$F$5,P48:R48,"SCOPE:SERVER FTC:ALL")),"stopped")</f>
        <v>stopped</v>
      </c>
      <c r="T48" s="101"/>
      <c r="U48" s="21"/>
      <c r="V48" s="21"/>
      <c r="W48" s="21"/>
      <c r="X48" s="21"/>
      <c r="Y48" s="21"/>
      <c r="Z48" s="21"/>
      <c r="AA48" s="21"/>
    </row>
    <row r="49" spans="2:27" x14ac:dyDescent="0.2">
      <c r="B49" s="99"/>
      <c r="C49" s="120" t="s">
        <v>136</v>
      </c>
      <c r="D49" s="121" t="str">
        <f t="shared" si="6"/>
        <v>JPYON10YD=</v>
      </c>
      <c r="E49" s="122">
        <f>'ON Pricing'!F46*100</f>
        <v>0.43999999999999828</v>
      </c>
      <c r="F49" s="122">
        <f t="shared" si="3"/>
        <v>0.43999999999999828</v>
      </c>
      <c r="G49" s="123" t="str">
        <f>IF(Contribute="abcd",IF($D$5&lt;&gt;-1,_xll.RtContribute(SourceAlias,D49,Fields,E49:F49,"SCOPE:SERVER"),_xll.RtContribute(SourceAlias,"DDS_INSERT_S",$D$5:$F$5,D49:F49,"SCOPE:SERVER FTC:ALL")),"stopped")</f>
        <v>stopped</v>
      </c>
      <c r="H49" s="100"/>
      <c r="I49" s="120" t="s">
        <v>64</v>
      </c>
      <c r="J49" s="121" t="str">
        <f t="shared" si="7"/>
        <v>JPY3M10Y=</v>
      </c>
      <c r="K49" s="122">
        <f>'3M Pricing'!H46*100</f>
        <v>0.58333672467853426</v>
      </c>
      <c r="L49" s="122">
        <f t="shared" si="4"/>
        <v>0.58333672467853426</v>
      </c>
      <c r="M49" s="123" t="str">
        <f>IF(Contribute="abcd",IF($D$5&lt;&gt;-1,_xll.RtContribute(SourceAlias,J49,Fields,K49:L49,"SCOPE:SERVER"),_xll.RtContribute(SourceAlias,"DDS_INSERT_S",$D$5:$F$5,J49:L49,"SCOPE:SERVER FTC:ALL")),"stopped")</f>
        <v>stopped</v>
      </c>
      <c r="N49" s="100"/>
      <c r="O49" s="120" t="s">
        <v>64</v>
      </c>
      <c r="P49" s="121" t="str">
        <f t="shared" si="8"/>
        <v>JPY6M10Y=</v>
      </c>
      <c r="Q49" s="122">
        <f>'6M Pricing'!H46*100</f>
        <v>0.70000014951463396</v>
      </c>
      <c r="R49" s="122">
        <f t="shared" si="5"/>
        <v>0.70000014951463396</v>
      </c>
      <c r="S49" s="123" t="str">
        <f>IF(Contribute="abcd",IF($D$5&lt;&gt;-1,_xll.RtContribute(SourceAlias,P49,Fields,Q49:R49,"SCOPE:SERVER"),_xll.RtContribute(SourceAlias,"DDS_INSERT_S",$D$5:$F$5,P49:R49,"SCOPE:SERVER FTC:ALL")),"stopped")</f>
        <v>stopped</v>
      </c>
      <c r="T49" s="101"/>
      <c r="U49" s="21"/>
      <c r="V49" s="21"/>
      <c r="W49" s="21"/>
      <c r="X49" s="21"/>
      <c r="Y49" s="21"/>
      <c r="Z49" s="21"/>
      <c r="AA49" s="21"/>
    </row>
    <row r="50" spans="2:27" x14ac:dyDescent="0.2">
      <c r="B50" s="99"/>
      <c r="C50" s="120" t="s">
        <v>137</v>
      </c>
      <c r="D50" s="121"/>
      <c r="E50" s="122">
        <f>'ON Pricing'!F47*100</f>
        <v>0.52037986444691819</v>
      </c>
      <c r="F50" s="122">
        <f t="shared" si="3"/>
        <v>0.52037986444691819</v>
      </c>
      <c r="G50" s="123"/>
      <c r="H50" s="100"/>
      <c r="I50" s="120" t="s">
        <v>65</v>
      </c>
      <c r="J50" s="121"/>
      <c r="K50" s="122">
        <f>'3M Pricing'!H47*100</f>
        <v>0.67229523266739866</v>
      </c>
      <c r="L50" s="122">
        <f t="shared" si="4"/>
        <v>0.67229523266739866</v>
      </c>
      <c r="M50" s="123"/>
      <c r="N50" s="100"/>
      <c r="O50" s="120" t="s">
        <v>65</v>
      </c>
      <c r="P50" s="121"/>
      <c r="Q50" s="122">
        <f>'6M Pricing'!H47*100</f>
        <v>0.7948284830978376</v>
      </c>
      <c r="R50" s="122">
        <f t="shared" si="5"/>
        <v>0.7948284830978376</v>
      </c>
      <c r="S50" s="123"/>
      <c r="T50" s="101"/>
      <c r="U50" s="21"/>
      <c r="V50" s="21"/>
      <c r="W50" s="21"/>
      <c r="X50" s="21"/>
      <c r="Y50" s="21"/>
      <c r="Z50" s="21"/>
      <c r="AA50" s="21"/>
    </row>
    <row r="51" spans="2:27" x14ac:dyDescent="0.2">
      <c r="B51" s="99"/>
      <c r="C51" s="120" t="s">
        <v>138</v>
      </c>
      <c r="D51" s="121" t="str">
        <f t="shared" si="6"/>
        <v>JPYON12YD=</v>
      </c>
      <c r="E51" s="122">
        <f>'ON Pricing'!F48*100</f>
        <v>0.60500000000000465</v>
      </c>
      <c r="F51" s="122">
        <f t="shared" si="3"/>
        <v>0.60500000000000465</v>
      </c>
      <c r="G51" s="123" t="str">
        <f>IF(Contribute="abcd",IF($D$5&lt;&gt;-1,_xll.RtContribute(SourceAlias,D51,Fields,E51:F51,"SCOPE:SERVER"),_xll.RtContribute(SourceAlias,"DDS_INSERT_S",$D$5:$F$5,D51:F51,"SCOPE:SERVER FTC:ALL")),"stopped")</f>
        <v>stopped</v>
      </c>
      <c r="H51" s="100"/>
      <c r="I51" s="120" t="s">
        <v>66</v>
      </c>
      <c r="J51" s="121"/>
      <c r="K51" s="122">
        <f>'3M Pricing'!H48*100</f>
        <v>0.76290557705676154</v>
      </c>
      <c r="L51" s="122">
        <f t="shared" si="4"/>
        <v>0.76290557705676154</v>
      </c>
      <c r="M51" s="123"/>
      <c r="N51" s="100"/>
      <c r="O51" s="120" t="s">
        <v>66</v>
      </c>
      <c r="P51" s="121" t="str">
        <f t="shared" si="8"/>
        <v>JPY6M12Y=</v>
      </c>
      <c r="Q51" s="122">
        <f>'6M Pricing'!H48*100</f>
        <v>0.8900001061086652</v>
      </c>
      <c r="R51" s="122">
        <f t="shared" si="5"/>
        <v>0.8900001061086652</v>
      </c>
      <c r="S51" s="123" t="str">
        <f>IF(Contribute="abcd",IF($D$5&lt;&gt;-1,_xll.RtContribute(SourceAlias,P51,Fields,Q51:R51,"SCOPE:SERVER"),_xll.RtContribute(SourceAlias,"DDS_INSERT_S",$D$5:$F$5,P51:R51,"SCOPE:SERVER FTC:ALL")),"stopped")</f>
        <v>stopped</v>
      </c>
      <c r="T51" s="101"/>
      <c r="U51" s="21"/>
      <c r="V51" s="21"/>
      <c r="W51" s="21"/>
      <c r="X51" s="21"/>
      <c r="Y51" s="21"/>
      <c r="Z51" s="21"/>
      <c r="AA51" s="21"/>
    </row>
    <row r="52" spans="2:27" x14ac:dyDescent="0.2">
      <c r="B52" s="99"/>
      <c r="C52" s="120" t="s">
        <v>139</v>
      </c>
      <c r="D52" s="121"/>
      <c r="E52" s="122">
        <f>'ON Pricing'!F49*100</f>
        <v>0.69186064533803771</v>
      </c>
      <c r="F52" s="122">
        <f t="shared" si="3"/>
        <v>0.69186064533803771</v>
      </c>
      <c r="G52" s="123"/>
      <c r="H52" s="100"/>
      <c r="I52" s="120" t="s">
        <v>67</v>
      </c>
      <c r="J52" s="121"/>
      <c r="K52" s="122">
        <f>'3M Pricing'!H49*100</f>
        <v>0.85280794898554402</v>
      </c>
      <c r="L52" s="122">
        <f t="shared" si="4"/>
        <v>0.85280794898554402</v>
      </c>
      <c r="M52" s="123"/>
      <c r="N52" s="100"/>
      <c r="O52" s="120" t="s">
        <v>67</v>
      </c>
      <c r="P52" s="121"/>
      <c r="Q52" s="122">
        <f>'6M Pricing'!H49*100</f>
        <v>0.98318311797645586</v>
      </c>
      <c r="R52" s="122">
        <f t="shared" si="5"/>
        <v>0.98318311797645586</v>
      </c>
      <c r="S52" s="123"/>
      <c r="T52" s="101"/>
      <c r="U52" s="21"/>
      <c r="V52" s="21"/>
      <c r="W52" s="21"/>
      <c r="X52" s="21"/>
      <c r="Y52" s="21"/>
      <c r="Z52" s="21"/>
      <c r="AA52" s="21"/>
    </row>
    <row r="53" spans="2:27" x14ac:dyDescent="0.2">
      <c r="B53" s="99"/>
      <c r="C53" s="120" t="s">
        <v>140</v>
      </c>
      <c r="D53" s="121"/>
      <c r="E53" s="122">
        <f>'ON Pricing'!F50*100</f>
        <v>0.77657272996002447</v>
      </c>
      <c r="F53" s="122">
        <f t="shared" si="3"/>
        <v>0.77657272996002447</v>
      </c>
      <c r="G53" s="123"/>
      <c r="H53" s="100"/>
      <c r="I53" s="120" t="s">
        <v>68</v>
      </c>
      <c r="J53" s="121"/>
      <c r="K53" s="122">
        <f>'3M Pricing'!H50*100</f>
        <v>0.93880777162861462</v>
      </c>
      <c r="L53" s="122">
        <f t="shared" si="4"/>
        <v>0.93880777162861462</v>
      </c>
      <c r="M53" s="123"/>
      <c r="N53" s="100"/>
      <c r="O53" s="120" t="s">
        <v>68</v>
      </c>
      <c r="P53" s="121"/>
      <c r="Q53" s="122">
        <f>'6M Pricing'!H50*100</f>
        <v>1.0715167443135094</v>
      </c>
      <c r="R53" s="122">
        <f t="shared" si="5"/>
        <v>1.0715167443135094</v>
      </c>
      <c r="S53" s="123"/>
      <c r="T53" s="101"/>
      <c r="U53" s="21"/>
      <c r="V53" s="21"/>
      <c r="W53" s="21"/>
      <c r="X53" s="21"/>
      <c r="Y53" s="21"/>
      <c r="Z53" s="21"/>
      <c r="AA53" s="21"/>
    </row>
    <row r="54" spans="2:27" x14ac:dyDescent="0.2">
      <c r="B54" s="99"/>
      <c r="C54" s="120" t="s">
        <v>141</v>
      </c>
      <c r="D54" s="121" t="str">
        <f t="shared" si="6"/>
        <v>JPYON15YD=</v>
      </c>
      <c r="E54" s="122">
        <f>'ON Pricing'!F51*100</f>
        <v>0.85749999999999971</v>
      </c>
      <c r="F54" s="122">
        <f t="shared" si="3"/>
        <v>0.85749999999999971</v>
      </c>
      <c r="G54" s="123" t="str">
        <f>IF(Contribute="abcd",IF($D$5&lt;&gt;-1,_xll.RtContribute(SourceAlias,D54,Fields,E54:F54,"SCOPE:SERVER"),_xll.RtContribute(SourceAlias,"DDS_INSERT_S",$D$5:$F$5,D54:F54,"SCOPE:SERVER FTC:ALL")),"stopped")</f>
        <v>stopped</v>
      </c>
      <c r="H54" s="100"/>
      <c r="I54" s="120" t="s">
        <v>69</v>
      </c>
      <c r="J54" s="121" t="str">
        <f t="shared" si="7"/>
        <v>JPY3M15Y=</v>
      </c>
      <c r="K54" s="122">
        <f>'3M Pricing'!H51*100</f>
        <v>1.0205134212668689</v>
      </c>
      <c r="L54" s="122">
        <f t="shared" si="4"/>
        <v>1.0205134212668689</v>
      </c>
      <c r="M54" s="123" t="str">
        <f>IF(Contribute="abcd",IF($D$5&lt;&gt;-1,_xll.RtContribute(SourceAlias,J54,Fields,K54:L54,"SCOPE:SERVER"),_xll.RtContribute(SourceAlias,"DDS_INSERT_S",$D$5:$F$5,J54:L54,"SCOPE:SERVER FTC:ALL")),"stopped")</f>
        <v>stopped</v>
      </c>
      <c r="N54" s="100"/>
      <c r="O54" s="120" t="s">
        <v>69</v>
      </c>
      <c r="P54" s="121" t="str">
        <f t="shared" si="8"/>
        <v>JPY6M15Y=</v>
      </c>
      <c r="Q54" s="122">
        <f>'6M Pricing'!H51*100</f>
        <v>1.1550000768401938</v>
      </c>
      <c r="R54" s="122">
        <f t="shared" si="5"/>
        <v>1.1550000768401938</v>
      </c>
      <c r="S54" s="123" t="str">
        <f>IF(Contribute="abcd",IF($D$5&lt;&gt;-1,_xll.RtContribute(SourceAlias,P54,Fields,Q54:R54,"SCOPE:SERVER"),_xll.RtContribute(SourceAlias,"DDS_INSERT_S",$D$5:$F$5,P54:R54,"SCOPE:SERVER FTC:ALL")),"stopped")</f>
        <v>stopped</v>
      </c>
      <c r="T54" s="101"/>
      <c r="U54" s="21"/>
      <c r="V54" s="21"/>
      <c r="W54" s="21"/>
      <c r="X54" s="21"/>
      <c r="Y54" s="21"/>
      <c r="Z54" s="21"/>
      <c r="AA54" s="21"/>
    </row>
    <row r="55" spans="2:27" x14ac:dyDescent="0.2">
      <c r="B55" s="99"/>
      <c r="C55" s="120" t="s">
        <v>142</v>
      </c>
      <c r="D55" s="121"/>
      <c r="E55" s="122">
        <f>'ON Pricing'!F52*100</f>
        <v>0.93274415365334973</v>
      </c>
      <c r="F55" s="122">
        <f t="shared" si="3"/>
        <v>0.93274415365334973</v>
      </c>
      <c r="G55" s="123"/>
      <c r="H55" s="100"/>
      <c r="I55" s="120" t="s">
        <v>70</v>
      </c>
      <c r="J55" s="121"/>
      <c r="K55" s="122">
        <f>'3M Pricing'!H52*100</f>
        <v>1.0967500148008977</v>
      </c>
      <c r="L55" s="122">
        <f t="shared" si="4"/>
        <v>1.0967500148008977</v>
      </c>
      <c r="M55" s="123"/>
      <c r="N55" s="100"/>
      <c r="O55" s="120" t="s">
        <v>70</v>
      </c>
      <c r="P55" s="121"/>
      <c r="Q55" s="122">
        <f>'6M Pricing'!H52*100</f>
        <v>1.2326866251824042</v>
      </c>
      <c r="R55" s="122">
        <f t="shared" si="5"/>
        <v>1.2326866251824042</v>
      </c>
      <c r="S55" s="123"/>
      <c r="T55" s="101"/>
      <c r="U55" s="21"/>
      <c r="V55" s="21"/>
      <c r="W55" s="21"/>
      <c r="X55" s="21"/>
      <c r="Y55" s="21"/>
      <c r="Z55" s="21"/>
      <c r="AA55" s="21"/>
    </row>
    <row r="56" spans="2:27" x14ac:dyDescent="0.2">
      <c r="B56" s="99"/>
      <c r="C56" s="120" t="s">
        <v>143</v>
      </c>
      <c r="D56" s="121"/>
      <c r="E56" s="122">
        <f>'ON Pricing'!F53*100</f>
        <v>1.0017693196658926</v>
      </c>
      <c r="F56" s="122">
        <f t="shared" si="3"/>
        <v>1.0017693196658926</v>
      </c>
      <c r="G56" s="123"/>
      <c r="H56" s="100"/>
      <c r="I56" s="120" t="s">
        <v>71</v>
      </c>
      <c r="J56" s="121"/>
      <c r="K56" s="122">
        <f>'3M Pricing'!H53*100</f>
        <v>1.166921332041849</v>
      </c>
      <c r="L56" s="122">
        <f t="shared" si="4"/>
        <v>1.166921332041849</v>
      </c>
      <c r="M56" s="123"/>
      <c r="N56" s="100"/>
      <c r="O56" s="120" t="s">
        <v>71</v>
      </c>
      <c r="P56" s="121"/>
      <c r="Q56" s="122">
        <f>'6M Pricing'!H53*100</f>
        <v>1.3040603098089636</v>
      </c>
      <c r="R56" s="122">
        <f t="shared" si="5"/>
        <v>1.3040603098089636</v>
      </c>
      <c r="S56" s="123"/>
      <c r="T56" s="101"/>
      <c r="U56" s="21"/>
      <c r="V56" s="21"/>
      <c r="W56" s="21"/>
      <c r="X56" s="21"/>
      <c r="Y56" s="21"/>
      <c r="Z56" s="21"/>
      <c r="AA56" s="21"/>
    </row>
    <row r="57" spans="2:27" x14ac:dyDescent="0.2">
      <c r="B57" s="99"/>
      <c r="C57" s="120" t="s">
        <v>144</v>
      </c>
      <c r="D57" s="121"/>
      <c r="E57" s="122">
        <f>'ON Pricing'!F54*100</f>
        <v>1.0648589464924672</v>
      </c>
      <c r="F57" s="122">
        <f t="shared" si="3"/>
        <v>1.0648589464924672</v>
      </c>
      <c r="G57" s="123"/>
      <c r="H57" s="100"/>
      <c r="I57" s="120" t="s">
        <v>72</v>
      </c>
      <c r="J57" s="121"/>
      <c r="K57" s="122">
        <f>'3M Pricing'!H54*100</f>
        <v>1.231133038406268</v>
      </c>
      <c r="L57" s="122">
        <f t="shared" si="4"/>
        <v>1.231133038406268</v>
      </c>
      <c r="M57" s="123"/>
      <c r="N57" s="100"/>
      <c r="O57" s="120" t="s">
        <v>72</v>
      </c>
      <c r="P57" s="121"/>
      <c r="Q57" s="122">
        <f>'6M Pricing'!H54*100</f>
        <v>1.3692743291026561</v>
      </c>
      <c r="R57" s="122">
        <f t="shared" si="5"/>
        <v>1.3692743291026561</v>
      </c>
      <c r="S57" s="123"/>
      <c r="T57" s="101"/>
      <c r="U57" s="21"/>
      <c r="V57" s="21"/>
      <c r="W57" s="21"/>
      <c r="X57" s="21"/>
      <c r="Y57" s="21"/>
      <c r="Z57" s="21"/>
      <c r="AA57" s="21"/>
    </row>
    <row r="58" spans="2:27" x14ac:dyDescent="0.2">
      <c r="B58" s="99"/>
      <c r="C58" s="120" t="s">
        <v>145</v>
      </c>
      <c r="D58" s="121"/>
      <c r="E58" s="122">
        <f>'ON Pricing'!F55*100</f>
        <v>1.1207104834923229</v>
      </c>
      <c r="F58" s="122">
        <f t="shared" si="3"/>
        <v>1.1207104834923229</v>
      </c>
      <c r="G58" s="123"/>
      <c r="H58" s="100"/>
      <c r="I58" s="120" t="s">
        <v>73</v>
      </c>
      <c r="J58" s="121"/>
      <c r="K58" s="122">
        <f>'3M Pricing'!H55*100</f>
        <v>1.2879267877227432</v>
      </c>
      <c r="L58" s="122">
        <f t="shared" si="4"/>
        <v>1.2879267877227432</v>
      </c>
      <c r="M58" s="123"/>
      <c r="N58" s="100"/>
      <c r="O58" s="120" t="s">
        <v>73</v>
      </c>
      <c r="P58" s="121"/>
      <c r="Q58" s="122">
        <f>'6M Pricing'!H55*100</f>
        <v>1.426880793316931</v>
      </c>
      <c r="R58" s="122">
        <f t="shared" si="5"/>
        <v>1.426880793316931</v>
      </c>
      <c r="S58" s="123"/>
      <c r="T58" s="101"/>
      <c r="U58" s="21"/>
      <c r="V58" s="21"/>
      <c r="W58" s="21"/>
      <c r="X58" s="21"/>
      <c r="Y58" s="21"/>
      <c r="Z58" s="21"/>
      <c r="AA58" s="21"/>
    </row>
    <row r="59" spans="2:27" x14ac:dyDescent="0.2">
      <c r="B59" s="99"/>
      <c r="C59" s="120" t="s">
        <v>146</v>
      </c>
      <c r="D59" s="121" t="str">
        <f t="shared" si="6"/>
        <v>JPYON20YD=</v>
      </c>
      <c r="E59" s="122">
        <f>'ON Pricing'!F56*100</f>
        <v>1.1699999999999968</v>
      </c>
      <c r="F59" s="122">
        <f t="shared" si="3"/>
        <v>1.1699999999999968</v>
      </c>
      <c r="G59" s="123" t="str">
        <f>IF(Contribute="abcd",IF($D$5&lt;&gt;-1,_xll.RtContribute(SourceAlias,D59,Fields,E59:F59,"SCOPE:SERVER"),_xll.RtContribute(SourceAlias,"DDS_INSERT_S",$D$5:$F$5,D59:F59,"SCOPE:SERVER FTC:ALL")),"stopped")</f>
        <v>stopped</v>
      </c>
      <c r="H59" s="100"/>
      <c r="I59" s="120" t="s">
        <v>74</v>
      </c>
      <c r="J59" s="121" t="str">
        <f t="shared" si="7"/>
        <v>JPY3M20Y=</v>
      </c>
      <c r="K59" s="122">
        <f>'3M Pricing'!H56*100</f>
        <v>1.3378849129812662</v>
      </c>
      <c r="L59" s="122">
        <f t="shared" si="4"/>
        <v>1.3378849129812662</v>
      </c>
      <c r="M59" s="123" t="str">
        <f>IF(Contribute="abcd",IF($D$5&lt;&gt;-1,_xll.RtContribute(SourceAlias,J59,Fields,K59:L59,"SCOPE:SERVER"),_xll.RtContribute(SourceAlias,"DDS_INSERT_S",$D$5:$F$5,J59:L59,"SCOPE:SERVER FTC:ALL")),"stopped")</f>
        <v>stopped</v>
      </c>
      <c r="N59" s="100"/>
      <c r="O59" s="120" t="s">
        <v>74</v>
      </c>
      <c r="P59" s="121" t="str">
        <f t="shared" si="8"/>
        <v>JPY6M20Y=</v>
      </c>
      <c r="Q59" s="122">
        <f>'6M Pricing'!H56*100</f>
        <v>1.4774999820360739</v>
      </c>
      <c r="R59" s="122">
        <f t="shared" si="5"/>
        <v>1.4774999820360739</v>
      </c>
      <c r="S59" s="123" t="str">
        <f>IF(Contribute="abcd",IF($D$5&lt;&gt;-1,_xll.RtContribute(SourceAlias,P59,Fields,Q59:R59,"SCOPE:SERVER"),_xll.RtContribute(SourceAlias,"DDS_INSERT_S",$D$5:$F$5,P59:R59,"SCOPE:SERVER FTC:ALL")),"stopped")</f>
        <v>stopped</v>
      </c>
      <c r="T59" s="101"/>
      <c r="U59" s="21"/>
      <c r="V59" s="21"/>
      <c r="W59" s="21"/>
      <c r="X59" s="21"/>
      <c r="Y59" s="21"/>
      <c r="Z59" s="21"/>
      <c r="AA59" s="21"/>
    </row>
    <row r="60" spans="2:27" x14ac:dyDescent="0.2">
      <c r="B60" s="99"/>
      <c r="C60" s="120" t="s">
        <v>147</v>
      </c>
      <c r="D60" s="121"/>
      <c r="E60" s="122">
        <f>'ON Pricing'!F57*100</f>
        <v>1.2130144879168712</v>
      </c>
      <c r="F60" s="122">
        <f t="shared" si="3"/>
        <v>1.2130144879168712</v>
      </c>
      <c r="G60" s="123"/>
      <c r="H60" s="100"/>
      <c r="I60" s="120" t="s">
        <v>75</v>
      </c>
      <c r="J60" s="121"/>
      <c r="K60" s="122">
        <f>'3M Pricing'!H57*100</f>
        <v>1.3812506688364126</v>
      </c>
      <c r="L60" s="122">
        <f t="shared" si="4"/>
        <v>1.3812506688364126</v>
      </c>
      <c r="M60" s="123"/>
      <c r="N60" s="100"/>
      <c r="O60" s="120" t="s">
        <v>75</v>
      </c>
      <c r="P60" s="121"/>
      <c r="Q60" s="122">
        <f>'6M Pricing'!H57*100</f>
        <v>1.5213986743138725</v>
      </c>
      <c r="R60" s="122">
        <f t="shared" si="5"/>
        <v>1.5213986743138725</v>
      </c>
      <c r="S60" s="123"/>
      <c r="T60" s="101"/>
      <c r="U60" s="21"/>
      <c r="V60" s="21"/>
      <c r="W60" s="21"/>
      <c r="X60" s="21"/>
      <c r="Y60" s="21"/>
      <c r="Z60" s="21"/>
      <c r="AA60" s="21"/>
    </row>
    <row r="61" spans="2:27" x14ac:dyDescent="0.2">
      <c r="B61" s="99"/>
      <c r="C61" s="120" t="s">
        <v>148</v>
      </c>
      <c r="D61" s="121"/>
      <c r="E61" s="122">
        <f>'ON Pricing'!F58*100</f>
        <v>1.2505637396800029</v>
      </c>
      <c r="F61" s="122">
        <f t="shared" si="3"/>
        <v>1.2505637396800029</v>
      </c>
      <c r="G61" s="123"/>
      <c r="H61" s="100"/>
      <c r="I61" s="120" t="s">
        <v>76</v>
      </c>
      <c r="J61" s="121"/>
      <c r="K61" s="122">
        <f>'3M Pricing'!H58*100</f>
        <v>1.4189365085932577</v>
      </c>
      <c r="L61" s="122">
        <f t="shared" si="4"/>
        <v>1.4189365085932577</v>
      </c>
      <c r="M61" s="123"/>
      <c r="N61" s="100"/>
      <c r="O61" s="120" t="s">
        <v>76</v>
      </c>
      <c r="P61" s="121"/>
      <c r="Q61" s="122">
        <f>'6M Pricing'!H58*100</f>
        <v>1.5595139384236638</v>
      </c>
      <c r="R61" s="122">
        <f t="shared" si="5"/>
        <v>1.5595139384236638</v>
      </c>
      <c r="S61" s="123"/>
      <c r="T61" s="101"/>
      <c r="U61" s="21"/>
      <c r="V61" s="21"/>
      <c r="W61" s="21"/>
      <c r="X61" s="21"/>
      <c r="Y61" s="21"/>
      <c r="Z61" s="21"/>
      <c r="AA61" s="21"/>
    </row>
    <row r="62" spans="2:27" x14ac:dyDescent="0.2">
      <c r="B62" s="99"/>
      <c r="C62" s="120" t="s">
        <v>149</v>
      </c>
      <c r="D62" s="121"/>
      <c r="E62" s="122">
        <f>'ON Pricing'!F59*100</f>
        <v>1.2833074667583955</v>
      </c>
      <c r="F62" s="122">
        <f t="shared" si="3"/>
        <v>1.2833074667583955</v>
      </c>
      <c r="G62" s="123"/>
      <c r="H62" s="100"/>
      <c r="I62" s="120" t="s">
        <v>77</v>
      </c>
      <c r="J62" s="121"/>
      <c r="K62" s="122">
        <f>'3M Pricing'!H59*100</f>
        <v>1.4517199709752531</v>
      </c>
      <c r="L62" s="122">
        <f t="shared" si="4"/>
        <v>1.4517199709752531</v>
      </c>
      <c r="M62" s="123"/>
      <c r="N62" s="100"/>
      <c r="O62" s="120" t="s">
        <v>77</v>
      </c>
      <c r="P62" s="121"/>
      <c r="Q62" s="122">
        <f>'6M Pricing'!H59*100</f>
        <v>1.5926431255998537</v>
      </c>
      <c r="R62" s="122">
        <f t="shared" si="5"/>
        <v>1.5926431255998537</v>
      </c>
      <c r="S62" s="123"/>
      <c r="T62" s="101"/>
      <c r="U62" s="21"/>
      <c r="V62" s="21"/>
      <c r="W62" s="21"/>
      <c r="X62" s="21"/>
      <c r="Y62" s="21"/>
      <c r="Z62" s="21"/>
      <c r="AA62" s="21"/>
    </row>
    <row r="63" spans="2:27" x14ac:dyDescent="0.2">
      <c r="B63" s="99"/>
      <c r="C63" s="120" t="s">
        <v>150</v>
      </c>
      <c r="D63" s="121"/>
      <c r="E63" s="122">
        <f>'ON Pricing'!F60*100</f>
        <v>1.3122180003351567</v>
      </c>
      <c r="F63" s="122">
        <f t="shared" si="3"/>
        <v>1.3122180003351567</v>
      </c>
      <c r="G63" s="123"/>
      <c r="H63" s="100"/>
      <c r="I63" s="120" t="s">
        <v>78</v>
      </c>
      <c r="J63" s="121"/>
      <c r="K63" s="122">
        <f>'3M Pricing'!H60*100</f>
        <v>1.4806669386085169</v>
      </c>
      <c r="L63" s="122">
        <f t="shared" si="4"/>
        <v>1.4806669386085169</v>
      </c>
      <c r="M63" s="123"/>
      <c r="N63" s="100"/>
      <c r="O63" s="120" t="s">
        <v>78</v>
      </c>
      <c r="P63" s="121"/>
      <c r="Q63" s="122">
        <f>'6M Pricing'!H60*100</f>
        <v>1.6218738253193508</v>
      </c>
      <c r="R63" s="122">
        <f t="shared" si="5"/>
        <v>1.6218738253193508</v>
      </c>
      <c r="S63" s="123"/>
      <c r="T63" s="101"/>
      <c r="U63" s="21"/>
      <c r="V63" s="21"/>
      <c r="W63" s="21"/>
      <c r="X63" s="21"/>
      <c r="Y63" s="21"/>
      <c r="Z63" s="21"/>
      <c r="AA63" s="21"/>
    </row>
    <row r="64" spans="2:27" x14ac:dyDescent="0.2">
      <c r="B64" s="99"/>
      <c r="C64" s="120" t="s">
        <v>151</v>
      </c>
      <c r="D64" s="121" t="str">
        <f t="shared" si="6"/>
        <v>JPYON25YD=</v>
      </c>
      <c r="E64" s="122">
        <f>'ON Pricing'!F61*100</f>
        <v>1.3375000000000017</v>
      </c>
      <c r="F64" s="122">
        <f t="shared" si="3"/>
        <v>1.3375000000000017</v>
      </c>
      <c r="G64" s="123" t="str">
        <f>IF(Contribute="abcd",IF($D$5&lt;&gt;-1,_xll.RtContribute(SourceAlias,D64,Fields,E64:F64,"SCOPE:SERVER"),_xll.RtContribute(SourceAlias,"DDS_INSERT_S",$D$5:$F$5,D64:F64,"SCOPE:SERVER FTC:ALL")),"stopped")</f>
        <v>stopped</v>
      </c>
      <c r="H64" s="100"/>
      <c r="I64" s="120" t="s">
        <v>79</v>
      </c>
      <c r="J64" s="121"/>
      <c r="K64" s="122">
        <f>'3M Pricing'!H61*100</f>
        <v>1.5060608167745475</v>
      </c>
      <c r="L64" s="122">
        <f t="shared" si="4"/>
        <v>1.5060608167745475</v>
      </c>
      <c r="M64" s="123"/>
      <c r="N64" s="100"/>
      <c r="O64" s="120" t="s">
        <v>79</v>
      </c>
      <c r="P64" s="121" t="str">
        <f t="shared" si="8"/>
        <v>JPY6M25Y=</v>
      </c>
      <c r="Q64" s="122">
        <f>'6M Pricing'!H61*100</f>
        <v>1.6474999581329266</v>
      </c>
      <c r="R64" s="122">
        <f t="shared" si="5"/>
        <v>1.6474999581329266</v>
      </c>
      <c r="S64" s="123" t="str">
        <f>IF(Contribute="abcd",IF($D$5&lt;&gt;-1,_xll.RtContribute(SourceAlias,P64,Fields,Q64:R64,"SCOPE:SERVER"),_xll.RtContribute(SourceAlias,"DDS_INSERT_S",$D$5:$F$5,P64:R64,"SCOPE:SERVER FTC:ALL")),"stopped")</f>
        <v>stopped</v>
      </c>
      <c r="T64" s="101"/>
      <c r="U64" s="21"/>
      <c r="V64" s="21"/>
      <c r="W64" s="21"/>
      <c r="X64" s="21"/>
      <c r="Y64" s="21"/>
      <c r="Z64" s="21"/>
      <c r="AA64" s="21"/>
    </row>
    <row r="65" spans="2:27" x14ac:dyDescent="0.2">
      <c r="B65" s="99"/>
      <c r="C65" s="120" t="s">
        <v>152</v>
      </c>
      <c r="D65" s="121"/>
      <c r="E65" s="122">
        <f>'ON Pricing'!F62*100</f>
        <v>1.3599725052030163</v>
      </c>
      <c r="F65" s="122">
        <f t="shared" si="3"/>
        <v>1.3599725052030163</v>
      </c>
      <c r="G65" s="123"/>
      <c r="H65" s="100"/>
      <c r="I65" s="120" t="s">
        <v>80</v>
      </c>
      <c r="J65" s="121"/>
      <c r="K65" s="122">
        <f>'3M Pricing'!H62*100</f>
        <v>1.5287650527315781</v>
      </c>
      <c r="L65" s="122">
        <f t="shared" si="4"/>
        <v>1.5287650527315781</v>
      </c>
      <c r="M65" s="123"/>
      <c r="N65" s="100"/>
      <c r="O65" s="120" t="s">
        <v>80</v>
      </c>
      <c r="P65" s="121"/>
      <c r="Q65" s="122">
        <f>'6M Pricing'!H62*100</f>
        <v>1.6704007647557708</v>
      </c>
      <c r="R65" s="122">
        <f t="shared" si="5"/>
        <v>1.6704007647557708</v>
      </c>
      <c r="S65" s="123"/>
      <c r="T65" s="101"/>
      <c r="U65" s="21"/>
      <c r="V65" s="21"/>
      <c r="W65" s="21"/>
      <c r="X65" s="21"/>
      <c r="Y65" s="21"/>
      <c r="Z65" s="21"/>
      <c r="AA65" s="21"/>
    </row>
    <row r="66" spans="2:27" x14ac:dyDescent="0.2">
      <c r="B66" s="99"/>
      <c r="C66" s="120" t="s">
        <v>153</v>
      </c>
      <c r="D66" s="121"/>
      <c r="E66" s="122">
        <f>'ON Pricing'!F63*100</f>
        <v>1.3800520384370143</v>
      </c>
      <c r="F66" s="122">
        <f t="shared" si="3"/>
        <v>1.3800520384370143</v>
      </c>
      <c r="G66" s="123"/>
      <c r="H66" s="100"/>
      <c r="I66" s="120" t="s">
        <v>81</v>
      </c>
      <c r="J66" s="121"/>
      <c r="K66" s="122">
        <f>'3M Pricing'!H63*100</f>
        <v>1.5491696660745706</v>
      </c>
      <c r="L66" s="122">
        <f t="shared" si="4"/>
        <v>1.5491696660745706</v>
      </c>
      <c r="M66" s="123"/>
      <c r="N66" s="100"/>
      <c r="O66" s="120" t="s">
        <v>81</v>
      </c>
      <c r="P66" s="121"/>
      <c r="Q66" s="122">
        <f>'6M Pricing'!H63*100</f>
        <v>1.6909735415522411</v>
      </c>
      <c r="R66" s="122">
        <f t="shared" si="5"/>
        <v>1.6909735415522411</v>
      </c>
      <c r="S66" s="123"/>
      <c r="T66" s="101"/>
      <c r="U66" s="21"/>
      <c r="V66" s="21"/>
      <c r="W66" s="21"/>
      <c r="X66" s="21"/>
      <c r="Y66" s="21"/>
      <c r="Z66" s="21"/>
      <c r="AA66" s="21"/>
    </row>
    <row r="67" spans="2:27" x14ac:dyDescent="0.2">
      <c r="B67" s="99"/>
      <c r="C67" s="120" t="s">
        <v>154</v>
      </c>
      <c r="D67" s="121"/>
      <c r="E67" s="122">
        <f>'ON Pricing'!F64*100</f>
        <v>1.3981686293124123</v>
      </c>
      <c r="F67" s="122">
        <f t="shared" si="3"/>
        <v>1.3981686293124123</v>
      </c>
      <c r="G67" s="123"/>
      <c r="H67" s="100"/>
      <c r="I67" s="120" t="s">
        <v>82</v>
      </c>
      <c r="J67" s="121"/>
      <c r="K67" s="122">
        <f>'3M Pricing'!H64*100</f>
        <v>1.5676666475744006</v>
      </c>
      <c r="L67" s="122">
        <f t="shared" si="4"/>
        <v>1.5676666475744006</v>
      </c>
      <c r="M67" s="123"/>
      <c r="N67" s="100"/>
      <c r="O67" s="120" t="s">
        <v>82</v>
      </c>
      <c r="P67" s="121"/>
      <c r="Q67" s="122">
        <f>'6M Pricing'!H64*100</f>
        <v>1.7096167214392137</v>
      </c>
      <c r="R67" s="122">
        <f t="shared" si="5"/>
        <v>1.7096167214392137</v>
      </c>
      <c r="S67" s="123"/>
      <c r="T67" s="101"/>
      <c r="U67" s="21"/>
      <c r="V67" s="21"/>
      <c r="W67" s="21"/>
      <c r="X67" s="21"/>
      <c r="Y67" s="21"/>
      <c r="Z67" s="21"/>
      <c r="AA67" s="21"/>
    </row>
    <row r="68" spans="2:27" x14ac:dyDescent="0.2">
      <c r="B68" s="99"/>
      <c r="C68" s="120" t="s">
        <v>155</v>
      </c>
      <c r="D68" s="121"/>
      <c r="E68" s="122">
        <f>'ON Pricing'!F65*100</f>
        <v>1.4146869096667853</v>
      </c>
      <c r="F68" s="122">
        <f t="shared" si="3"/>
        <v>1.4146869096667853</v>
      </c>
      <c r="G68" s="123"/>
      <c r="H68" s="100"/>
      <c r="I68" s="120" t="s">
        <v>83</v>
      </c>
      <c r="J68" s="121"/>
      <c r="K68" s="122">
        <f>'3M Pricing'!H65*100</f>
        <v>1.5845882303287453</v>
      </c>
      <c r="L68" s="122">
        <f t="shared" si="4"/>
        <v>1.5845882303287453</v>
      </c>
      <c r="M68" s="123"/>
      <c r="N68" s="100"/>
      <c r="O68" s="120" t="s">
        <v>83</v>
      </c>
      <c r="P68" s="121"/>
      <c r="Q68" s="122">
        <f>'6M Pricing'!H65*100</f>
        <v>1.7266679848078301</v>
      </c>
      <c r="R68" s="122">
        <f t="shared" si="5"/>
        <v>1.7266679848078301</v>
      </c>
      <c r="S68" s="123"/>
      <c r="T68" s="101"/>
      <c r="U68" s="21"/>
      <c r="V68" s="21"/>
      <c r="W68" s="21"/>
      <c r="X68" s="21"/>
      <c r="Y68" s="21"/>
      <c r="Z68" s="21"/>
      <c r="AA68" s="21"/>
    </row>
    <row r="69" spans="2:27" x14ac:dyDescent="0.2">
      <c r="B69" s="99"/>
      <c r="C69" s="124" t="s">
        <v>156</v>
      </c>
      <c r="D69" s="125" t="str">
        <f t="shared" si="6"/>
        <v>JPYON30YD=</v>
      </c>
      <c r="E69" s="126">
        <f>'ON Pricing'!F66*100</f>
        <v>1.4300000000000015</v>
      </c>
      <c r="F69" s="126">
        <f t="shared" si="3"/>
        <v>1.4300000000000015</v>
      </c>
      <c r="G69" s="127" t="str">
        <f>IF(Contribute="abcd",IF($D$5&lt;&gt;-1,_xll.RtContribute(SourceAlias,D69,Fields,E69:F69,"SCOPE:SERVER"),_xll.RtContribute(SourceAlias,"DDS_INSERT_S",$D$5:$F$5,D69:F69,"SCOPE:SERVER FTC:ALL")),"stopped")</f>
        <v>stopped</v>
      </c>
      <c r="H69" s="100"/>
      <c r="I69" s="124" t="s">
        <v>84</v>
      </c>
      <c r="J69" s="125" t="str">
        <f t="shared" si="7"/>
        <v>JPY3M30Y=</v>
      </c>
      <c r="K69" s="126">
        <f>'3M Pricing'!H66*100</f>
        <v>1.6003014725914335</v>
      </c>
      <c r="L69" s="126">
        <f t="shared" si="4"/>
        <v>1.6003014725914335</v>
      </c>
      <c r="M69" s="127" t="str">
        <f>IF(Contribute="abcd",IF($D$5&lt;&gt;-1,_xll.RtContribute(SourceAlias,J69,Fields,K69:L69,"SCOPE:SERVER"),_xll.RtContribute(SourceAlias,"DDS_INSERT_S",$D$5:$F$5,J69:L69,"SCOPE:SERVER FTC:ALL")),"stopped")</f>
        <v>stopped</v>
      </c>
      <c r="N69" s="100"/>
      <c r="O69" s="124" t="s">
        <v>84</v>
      </c>
      <c r="P69" s="125" t="str">
        <f t="shared" si="8"/>
        <v>JPY6M30Y=</v>
      </c>
      <c r="Q69" s="126">
        <f>'6M Pricing'!H66*100</f>
        <v>1.7424999186379546</v>
      </c>
      <c r="R69" s="126">
        <f t="shared" si="5"/>
        <v>1.7424999186379546</v>
      </c>
      <c r="S69" s="127" t="str">
        <f>IF(Contribute="abcd",IF($D$5&lt;&gt;-1,_xll.RtContribute(SourceAlias,P69,Fields,Q69:R69,"SCOPE:SERVER"),_xll.RtContribute(SourceAlias,"DDS_INSERT_S",$D$5:$F$5,P69:R69,"SCOPE:SERVER FTC:ALL")),"stopped")</f>
        <v>stopped</v>
      </c>
      <c r="T69" s="101"/>
      <c r="U69" s="21"/>
      <c r="V69" s="21"/>
      <c r="W69" s="21"/>
      <c r="X69" s="21"/>
      <c r="Y69" s="21"/>
      <c r="Z69" s="21"/>
      <c r="AA69" s="21"/>
    </row>
    <row r="70" spans="2:27" ht="12" thickBot="1" x14ac:dyDescent="0.25">
      <c r="B70" s="102"/>
      <c r="C70" s="103"/>
      <c r="D70" s="103"/>
      <c r="E70" s="103"/>
      <c r="F70" s="103"/>
      <c r="G70" s="104"/>
      <c r="H70" s="103"/>
      <c r="I70" s="103"/>
      <c r="J70" s="103"/>
      <c r="K70" s="103"/>
      <c r="L70" s="103"/>
      <c r="M70" s="104"/>
      <c r="N70" s="103"/>
      <c r="O70" s="103"/>
      <c r="P70" s="103"/>
      <c r="Q70" s="103"/>
      <c r="R70" s="103"/>
      <c r="S70" s="104"/>
      <c r="T70" s="105"/>
      <c r="U70" s="21"/>
      <c r="V70" s="21"/>
      <c r="W70" s="21"/>
      <c r="X70" s="21"/>
      <c r="Y70" s="21"/>
      <c r="Z70" s="21"/>
      <c r="AA70" s="21"/>
    </row>
    <row r="71" spans="2:27" x14ac:dyDescent="0.2">
      <c r="B71" s="21"/>
      <c r="C71" s="21"/>
      <c r="D71" s="21"/>
      <c r="E71" s="21"/>
      <c r="F71" s="21"/>
      <c r="G71" s="23"/>
      <c r="H71" s="21"/>
      <c r="I71" s="21"/>
      <c r="J71" s="21"/>
      <c r="K71" s="21"/>
      <c r="L71" s="21"/>
      <c r="M71" s="23"/>
      <c r="N71" s="21"/>
      <c r="O71" s="21"/>
      <c r="P71" s="21"/>
      <c r="Q71" s="21"/>
      <c r="R71" s="21"/>
      <c r="S71" s="23"/>
      <c r="T71" s="21"/>
      <c r="U71" s="21"/>
      <c r="V71" s="21"/>
      <c r="W71" s="21"/>
      <c r="X71" s="21"/>
      <c r="Y71" s="21"/>
      <c r="Z71" s="21"/>
      <c r="AA71" s="21"/>
    </row>
    <row r="72" spans="2:27" x14ac:dyDescent="0.2">
      <c r="B72" s="21"/>
      <c r="C72" s="21"/>
      <c r="D72" s="21"/>
      <c r="E72" s="21"/>
      <c r="F72" s="21"/>
      <c r="G72" s="23"/>
      <c r="H72" s="21"/>
      <c r="I72" s="21"/>
      <c r="J72" s="21"/>
      <c r="K72" s="21"/>
      <c r="L72" s="21"/>
      <c r="M72" s="23"/>
      <c r="N72" s="21"/>
      <c r="O72" s="21"/>
      <c r="P72" s="21"/>
      <c r="Q72" s="21"/>
      <c r="R72" s="21"/>
      <c r="S72" s="23"/>
      <c r="T72" s="21"/>
      <c r="U72" s="21"/>
      <c r="V72" s="21"/>
      <c r="W72" s="21"/>
      <c r="X72" s="21"/>
      <c r="Y72" s="21"/>
      <c r="Z72" s="21"/>
      <c r="AA72" s="21"/>
    </row>
    <row r="73" spans="2:27" x14ac:dyDescent="0.2">
      <c r="B73" s="21"/>
      <c r="C73" s="21"/>
      <c r="D73" s="21"/>
      <c r="E73" s="21"/>
      <c r="F73" s="21"/>
      <c r="G73" s="23"/>
      <c r="H73" s="21"/>
      <c r="I73" s="21"/>
      <c r="J73" s="21"/>
      <c r="K73" s="21"/>
      <c r="L73" s="21"/>
      <c r="M73" s="23"/>
      <c r="N73" s="21"/>
      <c r="O73" s="21"/>
      <c r="P73" s="21"/>
      <c r="Q73" s="21"/>
      <c r="R73" s="21"/>
      <c r="S73" s="23"/>
      <c r="T73" s="21"/>
      <c r="U73" s="21"/>
      <c r="V73" s="21"/>
      <c r="W73" s="21"/>
      <c r="X73" s="21"/>
      <c r="Y73" s="21"/>
      <c r="Z73" s="21"/>
      <c r="AA73" s="21"/>
    </row>
    <row r="74" spans="2:27" x14ac:dyDescent="0.2">
      <c r="B74" s="21"/>
      <c r="C74" s="21"/>
      <c r="D74" s="21"/>
      <c r="E74" s="21"/>
      <c r="F74" s="21"/>
      <c r="G74" s="23"/>
      <c r="H74" s="21"/>
      <c r="I74" s="21"/>
      <c r="J74" s="21"/>
      <c r="K74" s="21"/>
      <c r="L74" s="21"/>
      <c r="M74" s="23"/>
      <c r="N74" s="21"/>
      <c r="O74" s="21"/>
      <c r="P74" s="21"/>
      <c r="Q74" s="21"/>
      <c r="R74" s="21"/>
      <c r="S74" s="23"/>
      <c r="T74" s="21"/>
      <c r="U74" s="21"/>
      <c r="V74" s="21"/>
      <c r="W74" s="21"/>
      <c r="X74" s="21"/>
      <c r="Y74" s="21"/>
      <c r="Z74" s="21"/>
      <c r="AA74" s="21"/>
    </row>
    <row r="75" spans="2:27" x14ac:dyDescent="0.2">
      <c r="B75" s="21"/>
      <c r="C75" s="21"/>
      <c r="D75" s="21"/>
      <c r="E75" s="21"/>
      <c r="F75" s="21"/>
      <c r="G75" s="23"/>
      <c r="H75" s="21"/>
      <c r="I75" s="21"/>
      <c r="J75" s="21"/>
      <c r="K75" s="21"/>
      <c r="L75" s="21"/>
      <c r="M75" s="23"/>
      <c r="N75" s="21"/>
      <c r="O75" s="21"/>
      <c r="P75" s="21"/>
      <c r="Q75" s="21"/>
      <c r="R75" s="21"/>
      <c r="S75" s="23"/>
      <c r="T75" s="21"/>
      <c r="U75" s="21"/>
      <c r="V75" s="21"/>
      <c r="W75" s="21"/>
      <c r="X75" s="21"/>
      <c r="Y75" s="21"/>
      <c r="Z75" s="21"/>
      <c r="AA75" s="21"/>
    </row>
    <row r="76" spans="2:27" x14ac:dyDescent="0.2">
      <c r="B76" s="21"/>
      <c r="C76" s="21"/>
      <c r="D76" s="21"/>
      <c r="E76" s="21"/>
      <c r="F76" s="21"/>
      <c r="G76" s="23"/>
      <c r="H76" s="21"/>
      <c r="I76" s="21"/>
      <c r="J76" s="21"/>
      <c r="K76" s="21"/>
      <c r="L76" s="21"/>
      <c r="M76" s="23"/>
      <c r="N76" s="21"/>
      <c r="O76" s="21"/>
      <c r="P76" s="21"/>
      <c r="Q76" s="21"/>
      <c r="R76" s="21"/>
      <c r="S76" s="23"/>
      <c r="T76" s="21"/>
      <c r="U76" s="21"/>
      <c r="V76" s="21"/>
      <c r="W76" s="21"/>
      <c r="X76" s="21"/>
      <c r="Y76" s="21"/>
      <c r="Z76" s="21"/>
      <c r="AA76" s="21"/>
    </row>
    <row r="77" spans="2:27" x14ac:dyDescent="0.2">
      <c r="B77" s="21"/>
      <c r="C77" s="21"/>
      <c r="D77" s="21"/>
      <c r="E77" s="21"/>
      <c r="F77" s="21"/>
      <c r="G77" s="23"/>
      <c r="H77" s="21"/>
      <c r="I77" s="21"/>
      <c r="J77" s="21"/>
      <c r="K77" s="21"/>
      <c r="L77" s="21"/>
      <c r="M77" s="23"/>
      <c r="N77" s="21"/>
      <c r="O77" s="21"/>
      <c r="P77" s="21"/>
      <c r="Q77" s="21"/>
      <c r="R77" s="21"/>
      <c r="S77" s="23"/>
      <c r="T77" s="21"/>
      <c r="U77" s="21"/>
      <c r="V77" s="21"/>
      <c r="W77" s="21"/>
      <c r="X77" s="21"/>
      <c r="Y77" s="21"/>
      <c r="Z77" s="21"/>
      <c r="AA77" s="21"/>
    </row>
    <row r="78" spans="2:27" x14ac:dyDescent="0.2">
      <c r="B78" s="21"/>
      <c r="C78" s="21"/>
      <c r="D78" s="21"/>
      <c r="E78" s="21"/>
      <c r="F78" s="21"/>
      <c r="G78" s="23"/>
      <c r="H78" s="21"/>
      <c r="I78" s="21"/>
      <c r="J78" s="21"/>
      <c r="K78" s="21"/>
      <c r="L78" s="21"/>
      <c r="M78" s="23"/>
      <c r="N78" s="21"/>
      <c r="O78" s="21"/>
      <c r="P78" s="21"/>
      <c r="Q78" s="21"/>
      <c r="R78" s="21"/>
      <c r="S78" s="23"/>
      <c r="T78" s="21"/>
      <c r="U78" s="21"/>
      <c r="V78" s="21"/>
      <c r="W78" s="21"/>
      <c r="X78" s="21"/>
      <c r="Y78" s="21"/>
      <c r="Z78" s="21"/>
      <c r="AA78" s="21"/>
    </row>
    <row r="79" spans="2:27" x14ac:dyDescent="0.2">
      <c r="B79" s="21"/>
      <c r="C79" s="21"/>
      <c r="D79" s="21"/>
      <c r="E79" s="21"/>
      <c r="F79" s="21"/>
      <c r="G79" s="23"/>
      <c r="H79" s="21"/>
      <c r="I79" s="21"/>
      <c r="J79" s="21"/>
      <c r="K79" s="21"/>
      <c r="L79" s="21"/>
      <c r="M79" s="23"/>
      <c r="N79" s="21"/>
      <c r="O79" s="21"/>
      <c r="P79" s="21"/>
      <c r="Q79" s="21"/>
      <c r="R79" s="21"/>
      <c r="S79" s="23"/>
      <c r="T79" s="21"/>
      <c r="U79" s="21"/>
      <c r="V79" s="21"/>
      <c r="W79" s="21"/>
      <c r="X79" s="21"/>
      <c r="Y79" s="21"/>
      <c r="Z79" s="21"/>
      <c r="AA79" s="21"/>
    </row>
    <row r="80" spans="2:27" x14ac:dyDescent="0.2">
      <c r="B80" s="21"/>
      <c r="C80" s="21"/>
      <c r="D80" s="21"/>
      <c r="E80" s="21"/>
      <c r="F80" s="21"/>
      <c r="G80" s="23"/>
      <c r="H80" s="21"/>
      <c r="I80" s="21"/>
      <c r="J80" s="21"/>
      <c r="K80" s="21"/>
      <c r="L80" s="21"/>
      <c r="M80" s="23"/>
      <c r="N80" s="21"/>
      <c r="O80" s="21"/>
      <c r="P80" s="21"/>
      <c r="Q80" s="21"/>
      <c r="R80" s="21"/>
      <c r="S80" s="23"/>
      <c r="T80" s="21"/>
      <c r="U80" s="21"/>
      <c r="V80" s="21"/>
      <c r="W80" s="21"/>
      <c r="X80" s="21"/>
      <c r="Y80" s="21"/>
      <c r="Z80" s="21"/>
      <c r="AA80" s="21"/>
    </row>
    <row r="81" spans="2:27" x14ac:dyDescent="0.2">
      <c r="B81" s="21"/>
      <c r="C81" s="21"/>
      <c r="D81" s="21"/>
      <c r="E81" s="21"/>
      <c r="F81" s="21"/>
      <c r="G81" s="23"/>
      <c r="H81" s="21"/>
      <c r="I81" s="21"/>
      <c r="J81" s="21"/>
      <c r="K81" s="21"/>
      <c r="L81" s="21"/>
      <c r="M81" s="23"/>
      <c r="N81" s="21"/>
      <c r="O81" s="21"/>
      <c r="P81" s="21"/>
      <c r="Q81" s="21"/>
      <c r="R81" s="21"/>
      <c r="S81" s="23"/>
      <c r="T81" s="21"/>
      <c r="U81" s="21"/>
      <c r="V81" s="21"/>
      <c r="W81" s="21"/>
      <c r="X81" s="21"/>
      <c r="Y81" s="21"/>
      <c r="Z81" s="21"/>
      <c r="AA81" s="21"/>
    </row>
    <row r="82" spans="2:27" x14ac:dyDescent="0.2">
      <c r="B82" s="21"/>
      <c r="C82" s="21"/>
      <c r="D82" s="21"/>
      <c r="E82" s="21"/>
      <c r="F82" s="21"/>
      <c r="G82" s="23"/>
      <c r="H82" s="21"/>
      <c r="I82" s="21"/>
      <c r="J82" s="21"/>
      <c r="K82" s="21"/>
      <c r="L82" s="21"/>
      <c r="M82" s="23"/>
      <c r="N82" s="21"/>
      <c r="O82" s="21"/>
      <c r="P82" s="21"/>
      <c r="Q82" s="21"/>
      <c r="R82" s="21"/>
      <c r="S82" s="23"/>
      <c r="T82" s="21"/>
      <c r="U82" s="21"/>
      <c r="V82" s="21"/>
      <c r="W82" s="21"/>
      <c r="X82" s="21"/>
      <c r="Y82" s="21"/>
      <c r="Z82" s="21"/>
      <c r="AA82" s="21"/>
    </row>
    <row r="83" spans="2:27" x14ac:dyDescent="0.2">
      <c r="B83" s="21"/>
      <c r="C83" s="21"/>
      <c r="D83" s="21"/>
      <c r="E83" s="21"/>
      <c r="F83" s="21"/>
      <c r="G83" s="23"/>
      <c r="H83" s="21"/>
      <c r="I83" s="21"/>
      <c r="J83" s="21"/>
      <c r="K83" s="21"/>
      <c r="L83" s="21"/>
      <c r="M83" s="23"/>
      <c r="N83" s="21"/>
      <c r="O83" s="21"/>
      <c r="P83" s="21"/>
      <c r="Q83" s="21"/>
      <c r="R83" s="21"/>
      <c r="S83" s="23"/>
      <c r="T83" s="21"/>
      <c r="U83" s="21"/>
      <c r="V83" s="21"/>
      <c r="W83" s="21"/>
      <c r="X83" s="21"/>
      <c r="Y83" s="21"/>
      <c r="Z83" s="21"/>
      <c r="AA83" s="21"/>
    </row>
    <row r="84" spans="2:27" x14ac:dyDescent="0.2">
      <c r="B84" s="21"/>
      <c r="C84" s="21"/>
      <c r="D84" s="21"/>
      <c r="E84" s="21"/>
      <c r="F84" s="21"/>
      <c r="G84" s="23"/>
      <c r="H84" s="21"/>
      <c r="I84" s="21"/>
      <c r="J84" s="21"/>
      <c r="K84" s="21"/>
      <c r="L84" s="21"/>
      <c r="M84" s="23"/>
      <c r="N84" s="21"/>
      <c r="O84" s="21"/>
      <c r="P84" s="21"/>
      <c r="Q84" s="21"/>
      <c r="R84" s="21"/>
      <c r="S84" s="23"/>
      <c r="T84" s="21"/>
      <c r="U84" s="21"/>
      <c r="V84" s="21"/>
      <c r="W84" s="21"/>
      <c r="X84" s="21"/>
      <c r="Y84" s="21"/>
      <c r="Z84" s="21"/>
      <c r="AA84" s="21"/>
    </row>
    <row r="85" spans="2:27" x14ac:dyDescent="0.2">
      <c r="B85" s="21"/>
      <c r="C85" s="21"/>
      <c r="D85" s="21"/>
      <c r="E85" s="21"/>
      <c r="F85" s="21"/>
      <c r="G85" s="23"/>
      <c r="H85" s="21"/>
      <c r="I85" s="21"/>
      <c r="J85" s="21"/>
      <c r="K85" s="21"/>
      <c r="L85" s="21"/>
      <c r="M85" s="23"/>
      <c r="N85" s="21"/>
      <c r="O85" s="21"/>
      <c r="P85" s="21"/>
      <c r="Q85" s="21"/>
      <c r="R85" s="21"/>
      <c r="S85" s="23"/>
      <c r="T85" s="21"/>
      <c r="U85" s="21"/>
      <c r="V85" s="21"/>
      <c r="W85" s="21"/>
      <c r="X85" s="21"/>
      <c r="Y85" s="21"/>
      <c r="Z85" s="21"/>
      <c r="AA85" s="21"/>
    </row>
    <row r="86" spans="2:27" x14ac:dyDescent="0.2">
      <c r="B86" s="21"/>
      <c r="C86" s="21"/>
      <c r="D86" s="21"/>
      <c r="E86" s="21"/>
      <c r="F86" s="21"/>
      <c r="G86" s="23"/>
      <c r="H86" s="21"/>
      <c r="I86" s="21"/>
      <c r="J86" s="21"/>
      <c r="K86" s="21"/>
      <c r="L86" s="21"/>
      <c r="M86" s="23"/>
      <c r="N86" s="21"/>
      <c r="O86" s="21"/>
      <c r="P86" s="21"/>
      <c r="Q86" s="21"/>
      <c r="R86" s="21"/>
      <c r="S86" s="23"/>
      <c r="T86" s="21"/>
      <c r="U86" s="21"/>
      <c r="V86" s="21"/>
      <c r="W86" s="21"/>
      <c r="X86" s="21"/>
      <c r="Y86" s="21"/>
      <c r="Z86" s="21"/>
      <c r="AA86" s="21"/>
    </row>
    <row r="87" spans="2:27" x14ac:dyDescent="0.2">
      <c r="B87" s="21"/>
      <c r="C87" s="21"/>
      <c r="D87" s="21"/>
      <c r="E87" s="21"/>
      <c r="F87" s="21"/>
      <c r="G87" s="23"/>
      <c r="H87" s="21"/>
      <c r="I87" s="21"/>
      <c r="J87" s="21"/>
      <c r="K87" s="21"/>
      <c r="L87" s="21"/>
      <c r="M87" s="23"/>
      <c r="N87" s="21"/>
      <c r="O87" s="21"/>
      <c r="P87" s="21"/>
      <c r="Q87" s="21"/>
      <c r="R87" s="21"/>
      <c r="S87" s="23"/>
      <c r="T87" s="21"/>
      <c r="U87" s="21"/>
      <c r="V87" s="21"/>
      <c r="W87" s="21"/>
      <c r="X87" s="21"/>
      <c r="Y87" s="21"/>
      <c r="Z87" s="21"/>
      <c r="AA87" s="21"/>
    </row>
    <row r="88" spans="2:27" x14ac:dyDescent="0.2">
      <c r="B88" s="21"/>
      <c r="C88" s="21"/>
      <c r="D88" s="21"/>
      <c r="E88" s="21"/>
      <c r="F88" s="21"/>
      <c r="G88" s="23"/>
      <c r="H88" s="21"/>
      <c r="I88" s="21"/>
      <c r="J88" s="21"/>
      <c r="K88" s="21"/>
      <c r="L88" s="21"/>
      <c r="M88" s="23"/>
      <c r="N88" s="21"/>
      <c r="O88" s="21"/>
      <c r="P88" s="21"/>
      <c r="Q88" s="21"/>
      <c r="R88" s="21"/>
      <c r="S88" s="23"/>
      <c r="T88" s="21"/>
      <c r="U88" s="21"/>
      <c r="V88" s="21"/>
      <c r="W88" s="21"/>
      <c r="X88" s="21"/>
      <c r="Y88" s="21"/>
      <c r="Z88" s="21"/>
      <c r="AA88" s="21"/>
    </row>
    <row r="89" spans="2:27" x14ac:dyDescent="0.2">
      <c r="B89" s="21"/>
      <c r="C89" s="21"/>
      <c r="D89" s="21"/>
      <c r="E89" s="21"/>
      <c r="F89" s="21"/>
      <c r="G89" s="23"/>
      <c r="H89" s="21"/>
      <c r="I89" s="21"/>
      <c r="J89" s="21"/>
      <c r="K89" s="21"/>
      <c r="L89" s="21"/>
      <c r="M89" s="23"/>
      <c r="N89" s="21"/>
      <c r="O89" s="21"/>
      <c r="P89" s="21"/>
      <c r="Q89" s="21"/>
      <c r="R89" s="21"/>
      <c r="S89" s="23"/>
      <c r="T89" s="21"/>
      <c r="U89" s="21"/>
      <c r="V89" s="21"/>
      <c r="W89" s="21"/>
      <c r="X89" s="21"/>
      <c r="Y89" s="21"/>
      <c r="Z89" s="21"/>
      <c r="AA89" s="21"/>
    </row>
    <row r="90" spans="2:27" x14ac:dyDescent="0.2">
      <c r="B90" s="21"/>
      <c r="C90" s="21"/>
      <c r="D90" s="21"/>
      <c r="E90" s="21"/>
      <c r="F90" s="21"/>
      <c r="G90" s="23"/>
      <c r="H90" s="21"/>
      <c r="I90" s="21"/>
      <c r="J90" s="21"/>
      <c r="K90" s="21"/>
      <c r="L90" s="21"/>
      <c r="M90" s="23"/>
      <c r="N90" s="21"/>
      <c r="O90" s="21"/>
      <c r="P90" s="21"/>
      <c r="Q90" s="21"/>
      <c r="R90" s="21"/>
      <c r="S90" s="23"/>
      <c r="T90" s="21"/>
      <c r="U90" s="21"/>
      <c r="V90" s="21"/>
      <c r="W90" s="21"/>
      <c r="X90" s="21"/>
      <c r="Y90" s="21"/>
      <c r="Z90" s="21"/>
      <c r="AA90" s="21"/>
    </row>
    <row r="91" spans="2:27" x14ac:dyDescent="0.2">
      <c r="B91" s="21"/>
      <c r="C91" s="21"/>
      <c r="D91" s="21"/>
      <c r="E91" s="21"/>
      <c r="F91" s="21"/>
      <c r="G91" s="23"/>
      <c r="H91" s="21"/>
      <c r="I91" s="21"/>
      <c r="J91" s="21"/>
      <c r="K91" s="21"/>
      <c r="L91" s="21"/>
      <c r="M91" s="23"/>
      <c r="N91" s="21"/>
      <c r="O91" s="21"/>
      <c r="P91" s="21"/>
      <c r="Q91" s="21"/>
      <c r="R91" s="21"/>
      <c r="S91" s="23"/>
      <c r="T91" s="21"/>
      <c r="U91" s="21"/>
      <c r="V91" s="21"/>
      <c r="W91" s="21"/>
      <c r="X91" s="21"/>
      <c r="Y91" s="21"/>
      <c r="Z91" s="21"/>
      <c r="AA91" s="21"/>
    </row>
    <row r="92" spans="2:27" x14ac:dyDescent="0.2">
      <c r="B92" s="21"/>
      <c r="C92" s="21"/>
      <c r="D92" s="21"/>
      <c r="E92" s="21"/>
      <c r="F92" s="21"/>
      <c r="G92" s="23"/>
      <c r="H92" s="21"/>
      <c r="I92" s="21"/>
      <c r="J92" s="21"/>
      <c r="K92" s="21"/>
      <c r="L92" s="21"/>
      <c r="M92" s="23"/>
      <c r="N92" s="21"/>
      <c r="O92" s="21"/>
      <c r="P92" s="21"/>
      <c r="Q92" s="21"/>
      <c r="R92" s="21"/>
      <c r="S92" s="23"/>
      <c r="T92" s="21"/>
      <c r="U92" s="21"/>
      <c r="V92" s="21"/>
      <c r="W92" s="21"/>
      <c r="X92" s="21"/>
      <c r="Y92" s="21"/>
      <c r="Z92" s="21"/>
      <c r="AA92" s="21"/>
    </row>
    <row r="93" spans="2:27" x14ac:dyDescent="0.2">
      <c r="B93" s="21"/>
      <c r="C93" s="21"/>
      <c r="D93" s="21"/>
      <c r="E93" s="21"/>
      <c r="F93" s="21"/>
      <c r="G93" s="23"/>
      <c r="H93" s="21"/>
      <c r="I93" s="21"/>
      <c r="J93" s="21"/>
      <c r="K93" s="21"/>
      <c r="L93" s="21"/>
      <c r="M93" s="23"/>
      <c r="N93" s="21"/>
      <c r="O93" s="21"/>
      <c r="P93" s="21"/>
      <c r="Q93" s="21"/>
      <c r="R93" s="21"/>
      <c r="S93" s="23"/>
      <c r="T93" s="21"/>
      <c r="U93" s="21"/>
      <c r="V93" s="21"/>
      <c r="W93" s="21"/>
      <c r="X93" s="21"/>
      <c r="Y93" s="21"/>
      <c r="Z93" s="21"/>
      <c r="AA93" s="21"/>
    </row>
    <row r="94" spans="2:27" x14ac:dyDescent="0.2">
      <c r="B94" s="21"/>
      <c r="C94" s="21"/>
      <c r="D94" s="21"/>
      <c r="E94" s="21"/>
      <c r="F94" s="21"/>
      <c r="G94" s="23"/>
      <c r="H94" s="21"/>
      <c r="I94" s="21"/>
      <c r="J94" s="21"/>
      <c r="K94" s="21"/>
      <c r="L94" s="21"/>
      <c r="M94" s="23"/>
      <c r="N94" s="21"/>
      <c r="O94" s="21"/>
      <c r="P94" s="21"/>
      <c r="Q94" s="21"/>
      <c r="R94" s="21"/>
      <c r="S94" s="23"/>
      <c r="T94" s="21"/>
      <c r="U94" s="21"/>
      <c r="V94" s="21"/>
      <c r="W94" s="21"/>
      <c r="X94" s="21"/>
      <c r="Y94" s="21"/>
      <c r="Z94" s="21"/>
      <c r="AA94" s="21"/>
    </row>
    <row r="95" spans="2:27" x14ac:dyDescent="0.2">
      <c r="B95" s="21"/>
      <c r="C95" s="21"/>
      <c r="D95" s="21"/>
      <c r="E95" s="21"/>
      <c r="F95" s="21"/>
      <c r="G95" s="23"/>
      <c r="H95" s="21"/>
      <c r="I95" s="21"/>
      <c r="J95" s="21"/>
      <c r="K95" s="21"/>
      <c r="L95" s="21"/>
      <c r="M95" s="23"/>
      <c r="N95" s="21"/>
      <c r="O95" s="21"/>
      <c r="P95" s="21"/>
      <c r="Q95" s="21"/>
      <c r="R95" s="21"/>
      <c r="S95" s="23"/>
      <c r="T95" s="21"/>
      <c r="U95" s="21"/>
      <c r="V95" s="21"/>
      <c r="W95" s="21"/>
      <c r="X95" s="21"/>
      <c r="Y95" s="21"/>
      <c r="Z95" s="21"/>
      <c r="AA95" s="21"/>
    </row>
    <row r="96" spans="2:27" x14ac:dyDescent="0.2">
      <c r="B96" s="21"/>
      <c r="C96" s="21"/>
      <c r="D96" s="21"/>
      <c r="E96" s="21"/>
      <c r="F96" s="21"/>
      <c r="G96" s="23"/>
      <c r="H96" s="21"/>
      <c r="I96" s="21"/>
      <c r="J96" s="21"/>
      <c r="K96" s="21"/>
      <c r="L96" s="21"/>
      <c r="M96" s="23"/>
      <c r="N96" s="21"/>
      <c r="O96" s="21"/>
      <c r="P96" s="21"/>
      <c r="Q96" s="21"/>
      <c r="R96" s="21"/>
      <c r="S96" s="23"/>
      <c r="T96" s="21"/>
      <c r="U96" s="21"/>
      <c r="V96" s="21"/>
      <c r="W96" s="21"/>
      <c r="X96" s="21"/>
      <c r="Y96" s="21"/>
      <c r="Z96" s="21"/>
      <c r="AA96" s="21"/>
    </row>
    <row r="97" spans="2:27" x14ac:dyDescent="0.2">
      <c r="B97" s="21"/>
      <c r="C97" s="21"/>
      <c r="D97" s="21"/>
      <c r="E97" s="21"/>
      <c r="F97" s="21"/>
      <c r="G97" s="23"/>
      <c r="H97" s="21"/>
      <c r="I97" s="21"/>
      <c r="J97" s="21"/>
      <c r="K97" s="21"/>
      <c r="L97" s="21"/>
      <c r="M97" s="23"/>
      <c r="N97" s="21"/>
      <c r="O97" s="21"/>
      <c r="P97" s="21"/>
      <c r="Q97" s="21"/>
      <c r="R97" s="21"/>
      <c r="S97" s="23"/>
      <c r="T97" s="21"/>
      <c r="U97" s="21"/>
      <c r="V97" s="21"/>
      <c r="W97" s="21"/>
      <c r="X97" s="21"/>
      <c r="Y97" s="21"/>
      <c r="Z97" s="21"/>
      <c r="AA97" s="21"/>
    </row>
  </sheetData>
  <conditionalFormatting sqref="F3">
    <cfRule type="cellIs" dxfId="0" priority="1" operator="equal">
      <formula>"abcd"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showGridLines="0" workbookViewId="0">
      <selection activeCell="B5" sqref="B5"/>
    </sheetView>
  </sheetViews>
  <sheetFormatPr defaultColWidth="2.85546875" defaultRowHeight="11.25" outlineLevelCol="1" x14ac:dyDescent="0.2"/>
  <cols>
    <col min="1" max="1" width="2.85546875" style="44"/>
    <col min="2" max="2" width="6" style="44" bestFit="1" customWidth="1"/>
    <col min="3" max="3" width="15.140625" style="44" bestFit="1" customWidth="1"/>
    <col min="4" max="5" width="17.28515625" style="44" bestFit="1" customWidth="1"/>
    <col min="6" max="6" width="8" style="44" bestFit="1" customWidth="1"/>
    <col min="7" max="7" width="2.85546875" style="44"/>
    <col min="8" max="8" width="15.140625" style="44" hidden="1" customWidth="1" outlineLevel="1"/>
    <col min="9" max="9" width="14.85546875" style="20" customWidth="1" collapsed="1"/>
    <col min="10" max="142" width="14.85546875" style="20" customWidth="1"/>
    <col min="143" max="16384" width="2.85546875" style="20"/>
  </cols>
  <sheetData>
    <row r="1" spans="1:21" ht="12" thickBot="1" x14ac:dyDescent="0.25">
      <c r="A1" s="39"/>
      <c r="B1" s="39"/>
      <c r="C1" s="39"/>
      <c r="D1" s="39"/>
      <c r="E1" s="39"/>
      <c r="F1" s="39"/>
      <c r="G1" s="39"/>
      <c r="H1" s="39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3.5" customHeight="1" thickBot="1" x14ac:dyDescent="0.25">
      <c r="A2" s="39"/>
      <c r="B2" s="76" t="s">
        <v>85</v>
      </c>
      <c r="C2" s="40" t="s">
        <v>87</v>
      </c>
      <c r="D2" s="46" t="s">
        <v>88</v>
      </c>
      <c r="E2" s="39"/>
      <c r="F2" s="39"/>
      <c r="G2" s="39"/>
      <c r="H2" s="39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3.5" customHeight="1" thickBot="1" x14ac:dyDescent="0.25">
      <c r="A3" s="39"/>
      <c r="B3" s="67" t="s">
        <v>25</v>
      </c>
      <c r="C3" s="41" t="str">
        <f>Currency&amp;CurveTenor</f>
        <v>JPYON</v>
      </c>
      <c r="D3" s="47" t="str">
        <f>_xll.qlOvernightIndex(,"Tonar",0,Currency,Calendar,"Actual/365 (Fixed)",YieldCurve,,Trigger)</f>
        <v>obj_0059e#0013</v>
      </c>
      <c r="E3" s="39"/>
      <c r="F3" s="39"/>
      <c r="G3" s="39"/>
      <c r="H3" s="39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3.5" customHeight="1" x14ac:dyDescent="0.2">
      <c r="A4" s="39"/>
      <c r="B4" s="42"/>
      <c r="C4" s="42"/>
      <c r="D4" s="42"/>
      <c r="E4" s="42"/>
      <c r="F4" s="39"/>
      <c r="G4" s="39"/>
      <c r="H4" s="39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3.5" customHeight="1" x14ac:dyDescent="0.2">
      <c r="A5" s="39"/>
      <c r="B5" s="45"/>
      <c r="C5" s="45" t="s">
        <v>95</v>
      </c>
      <c r="D5" s="45" t="s">
        <v>163</v>
      </c>
      <c r="E5" s="45" t="s">
        <v>93</v>
      </c>
      <c r="F5" s="48" t="s">
        <v>92</v>
      </c>
      <c r="G5" s="39"/>
      <c r="H5" s="55" t="s">
        <v>86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x14ac:dyDescent="0.2">
      <c r="A6" s="39"/>
      <c r="B6" s="82" t="s">
        <v>25</v>
      </c>
      <c r="C6" s="34" t="s">
        <v>168</v>
      </c>
      <c r="D6" s="36">
        <f>EvaluationDate</f>
        <v>41821</v>
      </c>
      <c r="E6" s="36">
        <f>_xll.qlCalendarAdvance(Calendar,EvaluationDate,"1D","f",TRUE,Trigger)</f>
        <v>41822</v>
      </c>
      <c r="F6" s="52">
        <f>_xll.qlIndexFixing(H6,D6,TRUE,TriggerCounter)</f>
        <v>6.4355432718876671E-4</v>
      </c>
      <c r="G6" s="39"/>
      <c r="H6" s="57" t="str">
        <f>_xll.qlLibor(,Currency,B6,YieldCurve,,Trigger)</f>
        <v>obj_005c6#0006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x14ac:dyDescent="0.2">
      <c r="A7" s="39"/>
      <c r="B7" s="83" t="s">
        <v>26</v>
      </c>
      <c r="C7" s="34" t="s">
        <v>168</v>
      </c>
      <c r="D7" s="37">
        <f>EvaluationDate</f>
        <v>41821</v>
      </c>
      <c r="E7" s="37">
        <f>_xll.qlCalendarAdvance(Calendar,EvaluationDate,"2D","f",TRUE,Trigger)</f>
        <v>41823</v>
      </c>
      <c r="F7" s="52">
        <f>_xll.qlIndexFixing(H7,D7,TRUE,TriggerCounter)</f>
        <v>6.435422189543516E-4</v>
      </c>
      <c r="G7" s="39"/>
      <c r="H7" s="57" t="str">
        <f>_xll.qlLibor(,Currency,B7,YieldCurve,,Trigger)</f>
        <v>obj_005c7#0006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x14ac:dyDescent="0.2">
      <c r="A8" s="39"/>
      <c r="B8" s="83" t="s">
        <v>27</v>
      </c>
      <c r="C8" s="34" t="s">
        <v>168</v>
      </c>
      <c r="D8" s="37">
        <f>EvaluationDate</f>
        <v>41821</v>
      </c>
      <c r="E8" s="37">
        <f>_xll.qlCalendarAdvance(Calendar,SettlementDate,"1D","f",TRUE,Trigger)</f>
        <v>41824</v>
      </c>
      <c r="F8" s="52">
        <f>_xll.qlIndexFixing(H8,D8,TRUE,TriggerCounter)</f>
        <v>6.4351800256545744E-4</v>
      </c>
      <c r="G8" s="39"/>
      <c r="H8" s="57" t="str">
        <f>_xll.qlLibor(,Currency,B8,YieldCurve,,Trigger)</f>
        <v>obj_005a3#0008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x14ac:dyDescent="0.2">
      <c r="A9" s="39"/>
      <c r="B9" s="83" t="s">
        <v>28</v>
      </c>
      <c r="C9" s="34" t="s">
        <v>168</v>
      </c>
      <c r="D9" s="37">
        <f>EvaluationDate</f>
        <v>41821</v>
      </c>
      <c r="E9" s="37">
        <f>_xll.qlCalendarAdvance(Calendar,SettlementDate,"1W","f",TRUE,Trigger)</f>
        <v>41830</v>
      </c>
      <c r="F9" s="52">
        <f>_xll.qlIndexFixing(H9,D9,TRUE,TriggerCounter)</f>
        <v>6.4335193652453881E-4</v>
      </c>
      <c r="G9" s="39"/>
      <c r="H9" s="57" t="str">
        <f>_xll.qlLibor(,Currency,B9,YieldCurve,,Trigger)</f>
        <v>obj_005a1#0008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x14ac:dyDescent="0.2">
      <c r="A10" s="39"/>
      <c r="B10" s="83" t="s">
        <v>29</v>
      </c>
      <c r="C10" s="34" t="s">
        <v>168</v>
      </c>
      <c r="D10" s="37">
        <f>EvaluationDate</f>
        <v>41821</v>
      </c>
      <c r="E10" s="37">
        <f>_xll.qlCalendarAdvance(Calendar,SettlementDate,B10,"f",TRUE,Trigger)</f>
        <v>41837</v>
      </c>
      <c r="F10" s="52">
        <f>_xll.qlIndexFixing(H10,D10,TRUE,TriggerCounter)</f>
        <v>6.4297454260271128E-4</v>
      </c>
      <c r="G10" s="39"/>
      <c r="H10" s="57" t="str">
        <f>_xll.qlLibor(,Currency,B10,YieldCurve,,Trigger)</f>
        <v>obj_0059f#0008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x14ac:dyDescent="0.2">
      <c r="A11" s="39"/>
      <c r="B11" s="83" t="s">
        <v>30</v>
      </c>
      <c r="C11" s="34" t="s">
        <v>168</v>
      </c>
      <c r="D11" s="37">
        <f>EvaluationDate</f>
        <v>41821</v>
      </c>
      <c r="E11" s="37">
        <f>_xll.qlCalendarAdvance(Calendar,SettlementDate,B11,"f",TRUE,Trigger)</f>
        <v>41844</v>
      </c>
      <c r="F11" s="52">
        <f>_xll.qlIndexFixing(H11,D11,TRUE,TriggerCounter)</f>
        <v>6.4239936443856644E-4</v>
      </c>
      <c r="G11" s="39"/>
      <c r="H11" s="57" t="str">
        <f>_xll.qlLibor(,Currency,B11,YieldCurve,,Trigger)</f>
        <v>obj_005a4#0008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x14ac:dyDescent="0.2">
      <c r="A12" s="39"/>
      <c r="B12" s="82" t="s">
        <v>31</v>
      </c>
      <c r="C12" s="33" t="s">
        <v>157</v>
      </c>
      <c r="D12" s="36">
        <f>EvaluationDate</f>
        <v>41821</v>
      </c>
      <c r="E12" s="36">
        <f>_xll.qlCalendarAdvance(Calendar,SettlementDate,B12,"mf",TRUE,Trigger)</f>
        <v>41855</v>
      </c>
      <c r="F12" s="51">
        <f>_xll.qlOvernightIndexedSwapFairRate(H12,TriggerCounter)</f>
        <v>6.5000000000117037E-4</v>
      </c>
      <c r="G12" s="39"/>
      <c r="H12" s="56" t="str">
        <f>_xll.qlMakeOIS(,B12,IborIndex,,"0D","Actual/365 (Fixed)",,,Trigger)</f>
        <v>obj_005a2#0010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x14ac:dyDescent="0.2">
      <c r="A13" s="39"/>
      <c r="B13" s="83" t="s">
        <v>32</v>
      </c>
      <c r="C13" s="34" t="s">
        <v>157</v>
      </c>
      <c r="D13" s="37">
        <f>EvaluationDate</f>
        <v>41821</v>
      </c>
      <c r="E13" s="37">
        <f>_xll.qlCalendarAdvance(Calendar,SettlementDate,B13,"mf",TRUE,Trigger)</f>
        <v>41885</v>
      </c>
      <c r="F13" s="52">
        <f>_xll.qlOvernightIndexedSwapFairRate(H13,TriggerCounter)</f>
        <v>6.5000000000108894E-4</v>
      </c>
      <c r="G13" s="39"/>
      <c r="H13" s="57" t="str">
        <f>_xll.qlMakeOIS(,B13,IborIndex,,"0D","Actual/365 (Fixed)",,,Trigger)</f>
        <v>obj_005a0#0011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x14ac:dyDescent="0.2">
      <c r="A14" s="39"/>
      <c r="B14" s="83" t="s">
        <v>33</v>
      </c>
      <c r="C14" s="34" t="s">
        <v>157</v>
      </c>
      <c r="D14" s="37">
        <f>EvaluationDate</f>
        <v>41821</v>
      </c>
      <c r="E14" s="37">
        <f>_xll.qlCalendarAdvance(Calendar,SettlementDate,B14,"mf",TRUE,Trigger)</f>
        <v>41915</v>
      </c>
      <c r="F14" s="52">
        <f>_xll.qlOvernightIndexedSwapFairRate(H14,TriggerCounter)</f>
        <v>6.5000000000017941E-4</v>
      </c>
      <c r="G14" s="39"/>
      <c r="H14" s="57" t="str">
        <f>_xll.qlMakeOIS(,B14,IborIndex,,"0D","Actual/365 (Fixed)",,,Trigger)</f>
        <v>obj_0059d#0011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x14ac:dyDescent="0.2">
      <c r="A15" s="39"/>
      <c r="B15" s="83" t="s">
        <v>34</v>
      </c>
      <c r="C15" s="34" t="s">
        <v>157</v>
      </c>
      <c r="D15" s="37">
        <f>EvaluationDate</f>
        <v>41821</v>
      </c>
      <c r="E15" s="37">
        <f>_xll.qlCalendarAdvance(Calendar,SettlementDate,B15,"mf",TRUE,Trigger)</f>
        <v>41947</v>
      </c>
      <c r="F15" s="52">
        <f>_xll.qlOvernightIndexedSwapFairRate(H15,TriggerCounter)</f>
        <v>6.2500000000034305E-4</v>
      </c>
      <c r="G15" s="39"/>
      <c r="H15" s="57" t="str">
        <f>_xll.qlMakeOIS(,B15,IborIndex,,"0D","Actual/365 (Fixed)",,,Trigger)</f>
        <v>obj_005cc#0007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x14ac:dyDescent="0.2">
      <c r="A16" s="39"/>
      <c r="B16" s="83" t="s">
        <v>35</v>
      </c>
      <c r="C16" s="34" t="s">
        <v>157</v>
      </c>
      <c r="D16" s="37">
        <f>EvaluationDate</f>
        <v>41821</v>
      </c>
      <c r="E16" s="37">
        <f>_xll.qlCalendarAdvance(Calendar,SettlementDate,B16,"mf",TRUE,Trigger)</f>
        <v>41976</v>
      </c>
      <c r="F16" s="52">
        <f>_xll.qlOvernightIndexedSwapFairRate(H16,TriggerCounter)</f>
        <v>6.2500000000027041E-4</v>
      </c>
      <c r="G16" s="39"/>
      <c r="H16" s="57" t="str">
        <f>_xll.qlMakeOIS(,B16,IborIndex,,"0D","Actual/365 (Fixed)",,,Trigger)</f>
        <v>obj_005cf#0007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x14ac:dyDescent="0.2">
      <c r="A17" s="39"/>
      <c r="B17" s="83" t="s">
        <v>24</v>
      </c>
      <c r="C17" s="34" t="s">
        <v>157</v>
      </c>
      <c r="D17" s="37">
        <f>EvaluationDate</f>
        <v>41821</v>
      </c>
      <c r="E17" s="37">
        <f>_xll.qlCalendarAdvance(Calendar,SettlementDate,B17,"mf",TRUE,Trigger)</f>
        <v>42009</v>
      </c>
      <c r="F17" s="52">
        <f>_xll.qlOvernightIndexedSwapFairRate(H17,TriggerCounter)</f>
        <v>6.2500000000012513E-4</v>
      </c>
      <c r="G17" s="39"/>
      <c r="H17" s="57" t="str">
        <f>_xll.qlMakeOIS(,B17,IborIndex,,"0D","Actual/365 (Fixed)",,,Trigger)</f>
        <v>obj_005d2#0007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x14ac:dyDescent="0.2">
      <c r="A18" s="39"/>
      <c r="B18" s="83" t="s">
        <v>36</v>
      </c>
      <c r="C18" s="34" t="s">
        <v>157</v>
      </c>
      <c r="D18" s="37">
        <f>EvaluationDate</f>
        <v>41821</v>
      </c>
      <c r="E18" s="37">
        <f>_xll.qlCalendarAdvance(Calendar,SettlementDate,B18,"mf",TRUE,Trigger)</f>
        <v>42038</v>
      </c>
      <c r="F18" s="52">
        <f>_xll.qlOvernightIndexedSwapFairRate(H18,TriggerCounter)</f>
        <v>6.2701265433157257E-4</v>
      </c>
      <c r="G18" s="39"/>
      <c r="H18" s="57" t="str">
        <f>_xll.qlMakeOIS(,B18,IborIndex,,"0D","Actual/365 (Fixed)",,,Trigger)</f>
        <v>obj_005d5#0007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x14ac:dyDescent="0.2">
      <c r="A19" s="39"/>
      <c r="B19" s="83" t="s">
        <v>37</v>
      </c>
      <c r="C19" s="34" t="s">
        <v>157</v>
      </c>
      <c r="D19" s="37">
        <f>EvaluationDate</f>
        <v>41821</v>
      </c>
      <c r="E19" s="37">
        <f>_xll.qlCalendarAdvance(Calendar,SettlementDate,B19,"mf",TRUE,Trigger)</f>
        <v>42066</v>
      </c>
      <c r="F19" s="52">
        <f>_xll.qlOvernightIndexedSwapFairRate(H19,TriggerCounter)</f>
        <v>6.2830093101318835E-4</v>
      </c>
      <c r="G19" s="39"/>
      <c r="H19" s="57" t="str">
        <f>_xll.qlMakeOIS(,B19,IborIndex,,"0D","Actual/365 (Fixed)",,,Trigger)</f>
        <v>obj_005d8#0007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x14ac:dyDescent="0.2">
      <c r="A20" s="39"/>
      <c r="B20" s="83" t="s">
        <v>38</v>
      </c>
      <c r="C20" s="34" t="s">
        <v>157</v>
      </c>
      <c r="D20" s="37">
        <f>EvaluationDate</f>
        <v>41821</v>
      </c>
      <c r="E20" s="37">
        <f>_xll.qlCalendarAdvance(Calendar,SettlementDate,B20,"mf",TRUE,Trigger)</f>
        <v>42101</v>
      </c>
      <c r="F20" s="52">
        <f>_xll.qlOvernightIndexedSwapFairRate(H20,TriggerCounter)</f>
        <v>6.240702259366689E-4</v>
      </c>
      <c r="G20" s="39"/>
      <c r="H20" s="57" t="str">
        <f>_xll.qlMakeOIS(,B20,IborIndex,,"0D","Actual/365 (Fixed)",,,Trigger)</f>
        <v>obj_005da#0007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x14ac:dyDescent="0.2">
      <c r="A21" s="39"/>
      <c r="B21" s="83" t="s">
        <v>39</v>
      </c>
      <c r="C21" s="34" t="s">
        <v>157</v>
      </c>
      <c r="D21" s="37">
        <f>EvaluationDate</f>
        <v>41821</v>
      </c>
      <c r="E21" s="37">
        <f>_xll.qlCalendarAdvance(Calendar,SettlementDate,B21,"mf",TRUE,Trigger)</f>
        <v>42131</v>
      </c>
      <c r="F21" s="52">
        <f>_xll.qlOvernightIndexedSwapFairRate(H21,TriggerCounter)</f>
        <v>6.1472371033489644E-4</v>
      </c>
      <c r="G21" s="39"/>
      <c r="H21" s="57" t="str">
        <f>_xll.qlMakeOIS(,B21,IborIndex,,"0D","Actual/365 (Fixed)",,,Trigger)</f>
        <v>obj_005c8#0008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x14ac:dyDescent="0.2">
      <c r="A22" s="39"/>
      <c r="B22" s="83" t="s">
        <v>40</v>
      </c>
      <c r="C22" s="34" t="s">
        <v>157</v>
      </c>
      <c r="D22" s="37">
        <f>EvaluationDate</f>
        <v>41821</v>
      </c>
      <c r="E22" s="37">
        <f>_xll.qlCalendarAdvance(Calendar,SettlementDate,B22,"mf",TRUE,Trigger)</f>
        <v>42158</v>
      </c>
      <c r="F22" s="52">
        <f>_xll.qlOvernightIndexedSwapFairRate(H22,TriggerCounter)</f>
        <v>6.0603406230118242E-4</v>
      </c>
      <c r="G22" s="39"/>
      <c r="H22" s="57" t="str">
        <f>_xll.qlMakeOIS(,B22,IborIndex,,"0D","Actual/365 (Fixed)",,,Trigger)</f>
        <v>obj_005ca#0008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x14ac:dyDescent="0.2">
      <c r="A23" s="39"/>
      <c r="B23" s="83" t="s">
        <v>41</v>
      </c>
      <c r="C23" s="34" t="s">
        <v>157</v>
      </c>
      <c r="D23" s="37">
        <f>EvaluationDate</f>
        <v>41821</v>
      </c>
      <c r="E23" s="37">
        <f>_xll.qlCalendarAdvance(Calendar,SettlementDate,B23,"mf",TRUE,Trigger)</f>
        <v>42188</v>
      </c>
      <c r="F23" s="52">
        <f>_xll.qlOvernightIndexedSwapFairRate(H23,TriggerCounter)</f>
        <v>5.9999999999993381E-4</v>
      </c>
      <c r="G23" s="39"/>
      <c r="H23" s="57" t="str">
        <f>_xll.qlMakeOIS(,B23,IborIndex,,"0D","Actual/365 (Fixed)",,,Trigger)</f>
        <v>obj_005cd#0008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x14ac:dyDescent="0.2">
      <c r="A24" s="39"/>
      <c r="B24" s="83" t="s">
        <v>42</v>
      </c>
      <c r="C24" s="34" t="s">
        <v>157</v>
      </c>
      <c r="D24" s="37">
        <f>EvaluationDate</f>
        <v>41821</v>
      </c>
      <c r="E24" s="37">
        <f>_xll.qlCalendarAdvance(Calendar,SettlementDate,B24,"mf",TRUE,Trigger)</f>
        <v>42219</v>
      </c>
      <c r="F24" s="52">
        <f>_xll.qlOvernightIndexedSwapFairRate(H24,TriggerCounter)</f>
        <v>5.998446319860801E-4</v>
      </c>
      <c r="G24" s="39"/>
      <c r="H24" s="57" t="str">
        <f>_xll.qlMakeOIS(,B24,IborIndex,,"0D","Actual/365 (Fixed)",,,Trigger)</f>
        <v>obj_005d0#0008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x14ac:dyDescent="0.2">
      <c r="A25" s="39"/>
      <c r="B25" s="83" t="s">
        <v>43</v>
      </c>
      <c r="C25" s="34" t="s">
        <v>157</v>
      </c>
      <c r="D25" s="37">
        <f>EvaluationDate</f>
        <v>41821</v>
      </c>
      <c r="E25" s="37">
        <f>_xll.qlCalendarAdvance(Calendar,SettlementDate,B25,"mf",TRUE,Trigger)</f>
        <v>42250</v>
      </c>
      <c r="F25" s="52">
        <f>_xll.qlOvernightIndexedSwapFairRate(H25,TriggerCounter)</f>
        <v>6.0393657873401016E-4</v>
      </c>
      <c r="G25" s="39"/>
      <c r="H25" s="57" t="str">
        <f>_xll.qlMakeOIS(,B25,IborIndex,,"0D","Actual/365 (Fixed)",,,Trigger)</f>
        <v>obj_005d3#0008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x14ac:dyDescent="0.2">
      <c r="A26" s="39"/>
      <c r="B26" s="83" t="s">
        <v>44</v>
      </c>
      <c r="C26" s="34" t="s">
        <v>157</v>
      </c>
      <c r="D26" s="37">
        <f>EvaluationDate</f>
        <v>41821</v>
      </c>
      <c r="E26" s="37">
        <f>_xll.qlCalendarAdvance(Calendar,SettlementDate,B26,"mf",TRUE,Trigger)</f>
        <v>42282</v>
      </c>
      <c r="F26" s="52">
        <f>_xll.qlOvernightIndexedSwapFairRate(H26,TriggerCounter)</f>
        <v>6.102159842108851E-4</v>
      </c>
      <c r="G26" s="39"/>
      <c r="H26" s="57" t="str">
        <f>_xll.qlMakeOIS(,B26,IborIndex,,"0D","Actual/365 (Fixed)",,,Trigger)</f>
        <v>obj_005d6#0008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x14ac:dyDescent="0.2">
      <c r="A27" s="39"/>
      <c r="B27" s="83" t="s">
        <v>45</v>
      </c>
      <c r="C27" s="34" t="s">
        <v>157</v>
      </c>
      <c r="D27" s="37">
        <f>EvaluationDate</f>
        <v>41821</v>
      </c>
      <c r="E27" s="37">
        <f>_xll.qlCalendarAdvance(Calendar,SettlementDate,B27,"mf",TRUE,Trigger)</f>
        <v>42312</v>
      </c>
      <c r="F27" s="52">
        <f>_xll.qlOvernightIndexedSwapFairRate(H27,TriggerCounter)</f>
        <v>6.1636441953269309E-4</v>
      </c>
      <c r="G27" s="39"/>
      <c r="H27" s="57" t="str">
        <f>_xll.qlMakeOIS(,B27,IborIndex,,"0D","Actual/365 (Fixed)",,,Trigger)</f>
        <v>obj_005d9#0008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x14ac:dyDescent="0.2">
      <c r="A28" s="39"/>
      <c r="B28" s="83" t="s">
        <v>46</v>
      </c>
      <c r="C28" s="34" t="s">
        <v>157</v>
      </c>
      <c r="D28" s="37">
        <f>EvaluationDate</f>
        <v>41821</v>
      </c>
      <c r="E28" s="37">
        <f>_xll.qlCalendarAdvance(Calendar,SettlementDate,B28,"mf",TRUE,Trigger)</f>
        <v>42341</v>
      </c>
      <c r="F28" s="52">
        <f>_xll.qlOvernightIndexedSwapFairRate(H28,TriggerCounter)</f>
        <v>6.2142339071888895E-4</v>
      </c>
      <c r="G28" s="39"/>
      <c r="H28" s="57" t="str">
        <f>_xll.qlMakeOIS(,B28,IborIndex,,"0D","Actual/365 (Fixed)",,,Trigger)</f>
        <v>obj_005db#0008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x14ac:dyDescent="0.2">
      <c r="A29" s="39"/>
      <c r="B29" s="83" t="s">
        <v>47</v>
      </c>
      <c r="C29" s="34" t="s">
        <v>157</v>
      </c>
      <c r="D29" s="37">
        <f>EvaluationDate</f>
        <v>41821</v>
      </c>
      <c r="E29" s="37">
        <f>_xll.qlCalendarAdvance(Calendar,SettlementDate,B29,"mf",TRUE,Trigger)</f>
        <v>42373</v>
      </c>
      <c r="F29" s="52">
        <f>_xll.qlOvernightIndexedSwapFairRate(H29,TriggerCounter)</f>
        <v>6.2500000000000945E-4</v>
      </c>
      <c r="G29" s="39"/>
      <c r="H29" s="57" t="str">
        <f>_xll.qlMakeOIS(,B29,IborIndex,,"0D","Actual/365 (Fixed)",,,Trigger)</f>
        <v>obj_005c9#0008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x14ac:dyDescent="0.2">
      <c r="A30" s="39"/>
      <c r="B30" s="83" t="s">
        <v>48</v>
      </c>
      <c r="C30" s="34" t="s">
        <v>157</v>
      </c>
      <c r="D30" s="37">
        <f>EvaluationDate</f>
        <v>41821</v>
      </c>
      <c r="E30" s="37">
        <f>_xll.qlCalendarAdvance(Calendar,SettlementDate,B30,"mf",TRUE,Trigger)</f>
        <v>42403</v>
      </c>
      <c r="F30" s="52">
        <f>_xll.qlOvernightIndexedSwapFairRate(H30,TriggerCounter)</f>
        <v>6.2598970352982551E-4</v>
      </c>
      <c r="G30" s="39"/>
      <c r="H30" s="57" t="str">
        <f>_xll.qlMakeOIS(,B30,IborIndex,,"0D","Actual/365 (Fixed)",,,Trigger)</f>
        <v>obj_005cb#0008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x14ac:dyDescent="0.2">
      <c r="A31" s="39"/>
      <c r="B31" s="83" t="s">
        <v>49</v>
      </c>
      <c r="C31" s="34" t="s">
        <v>157</v>
      </c>
      <c r="D31" s="37">
        <f>EvaluationDate</f>
        <v>41821</v>
      </c>
      <c r="E31" s="37">
        <f>_xll.qlCalendarAdvance(Calendar,SettlementDate,B31,"mf",TRUE,Trigger)</f>
        <v>42432</v>
      </c>
      <c r="F31" s="52">
        <f>_xll.qlOvernightIndexedSwapFairRate(H31,TriggerCounter)</f>
        <v>6.2552211595939074E-4</v>
      </c>
      <c r="G31" s="39"/>
      <c r="H31" s="57" t="str">
        <f>_xll.qlMakeOIS(,B31,IborIndex,,"0D","Actual/365 (Fixed)",,,Trigger)</f>
        <v>obj_005ce#0008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x14ac:dyDescent="0.2">
      <c r="A32" s="39"/>
      <c r="B32" s="83" t="s">
        <v>50</v>
      </c>
      <c r="C32" s="34" t="s">
        <v>157</v>
      </c>
      <c r="D32" s="37">
        <f>EvaluationDate</f>
        <v>41821</v>
      </c>
      <c r="E32" s="37">
        <f>_xll.qlCalendarAdvance(Calendar,SettlementDate,B32,"mf",TRUE,Trigger)</f>
        <v>42464</v>
      </c>
      <c r="F32" s="52">
        <f>_xll.qlOvernightIndexedSwapFairRate(H32,TriggerCounter)</f>
        <v>6.2439606320265507E-4</v>
      </c>
      <c r="G32" s="39"/>
      <c r="H32" s="57" t="str">
        <f>_xll.qlMakeOIS(,B32,IborIndex,,"0D","Actual/365 (Fixed)",,,Trigger)</f>
        <v>obj_005d1#0008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x14ac:dyDescent="0.2">
      <c r="A33" s="39"/>
      <c r="B33" s="83" t="s">
        <v>51</v>
      </c>
      <c r="C33" s="34" t="s">
        <v>157</v>
      </c>
      <c r="D33" s="37">
        <f>EvaluationDate</f>
        <v>41821</v>
      </c>
      <c r="E33" s="37">
        <f>_xll.qlCalendarAdvance(Calendar,SettlementDate,B33,"mf",TRUE,Trigger)</f>
        <v>42496</v>
      </c>
      <c r="F33" s="52">
        <f>_xll.qlOvernightIndexedSwapFairRate(H33,TriggerCounter)</f>
        <v>6.2351927924657823E-4</v>
      </c>
      <c r="G33" s="39"/>
      <c r="H33" s="57" t="str">
        <f>_xll.qlMakeOIS(,B33,IborIndex,,"0D","Actual/365 (Fixed)",,,Trigger)</f>
        <v>obj_005d4#0008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x14ac:dyDescent="0.2">
      <c r="A34" s="39"/>
      <c r="B34" s="83" t="s">
        <v>52</v>
      </c>
      <c r="C34" s="34" t="s">
        <v>157</v>
      </c>
      <c r="D34" s="37">
        <f>EvaluationDate</f>
        <v>41821</v>
      </c>
      <c r="E34" s="37">
        <f>_xll.qlCalendarAdvance(Calendar,SettlementDate,B34,"mf",TRUE,Trigger)</f>
        <v>42524</v>
      </c>
      <c r="F34" s="52">
        <f>_xll.qlOvernightIndexedSwapFairRate(H34,TriggerCounter)</f>
        <v>6.2355380117786634E-4</v>
      </c>
      <c r="G34" s="39"/>
      <c r="H34" s="57" t="str">
        <f>_xll.qlMakeOIS(,B34,IborIndex,,"0D","Actual/365 (Fixed)",,,Trigger)</f>
        <v>obj_005d7#0008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x14ac:dyDescent="0.2">
      <c r="A35" s="39"/>
      <c r="B35" s="83" t="s">
        <v>53</v>
      </c>
      <c r="C35" s="34" t="s">
        <v>157</v>
      </c>
      <c r="D35" s="37">
        <f>EvaluationDate</f>
        <v>41821</v>
      </c>
      <c r="E35" s="37">
        <f>_xll.qlCalendarAdvance(Calendar,SettlementDate,B35,"mf",TRUE,Trigger)</f>
        <v>42555</v>
      </c>
      <c r="F35" s="52">
        <f>_xll.qlOvernightIndexedSwapFairRate(H35,TriggerCounter)</f>
        <v>6.2500000000000218E-4</v>
      </c>
      <c r="G35" s="39"/>
      <c r="H35" s="57" t="str">
        <f>_xll.qlMakeOIS(,B35,IborIndex,,"0D","Actual/365 (Fixed)",,,Trigger)</f>
        <v>obj_005ad#0009</v>
      </c>
      <c r="I35" s="22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x14ac:dyDescent="0.2">
      <c r="A36" s="39"/>
      <c r="B36" s="83" t="s">
        <v>54</v>
      </c>
      <c r="C36" s="34" t="s">
        <v>157</v>
      </c>
      <c r="D36" s="37">
        <f>EvaluationDate</f>
        <v>41821</v>
      </c>
      <c r="E36" s="37">
        <f>_xll.qlCalendarAdvance(Calendar,SettlementDate,B36,"mf",TRUE,Trigger)</f>
        <v>42646</v>
      </c>
      <c r="F36" s="52">
        <f>_xll.qlOvernightIndexedSwapFairRate(H36,TriggerCounter)</f>
        <v>6.3843825161579001E-4</v>
      </c>
      <c r="G36" s="39"/>
      <c r="H36" s="57" t="str">
        <f>_xll.qlMakeOIS(,B36,IborIndex,,"0D","Actual/365 (Fixed)",,,Trigger)</f>
        <v>obj_005b5#0009</v>
      </c>
      <c r="I36" s="22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x14ac:dyDescent="0.2">
      <c r="A37" s="39"/>
      <c r="B37" s="83" t="s">
        <v>55</v>
      </c>
      <c r="C37" s="34" t="s">
        <v>157</v>
      </c>
      <c r="D37" s="37">
        <f>EvaluationDate</f>
        <v>41821</v>
      </c>
      <c r="E37" s="37">
        <f>_xll.qlCalendarAdvance(Calendar,SettlementDate,B37,"mf",TRUE,Trigger)</f>
        <v>42739</v>
      </c>
      <c r="F37" s="52">
        <f>_xll.qlOvernightIndexedSwapFairRate(H37,TriggerCounter)</f>
        <v>6.5977899604134573E-4</v>
      </c>
      <c r="G37" s="39"/>
      <c r="H37" s="57" t="str">
        <f>_xll.qlMakeOIS(,B37,IborIndex,,"0D","Actual/365 (Fixed)",,,Trigger)</f>
        <v>obj_005a5#0009</v>
      </c>
      <c r="I37" s="22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x14ac:dyDescent="0.2">
      <c r="A38" s="39"/>
      <c r="B38" s="83" t="s">
        <v>56</v>
      </c>
      <c r="C38" s="34" t="s">
        <v>157</v>
      </c>
      <c r="D38" s="37">
        <f>EvaluationDate</f>
        <v>41821</v>
      </c>
      <c r="E38" s="37">
        <f>_xll.qlCalendarAdvance(Calendar,SettlementDate,B38,"mf",TRUE,Trigger)</f>
        <v>42828</v>
      </c>
      <c r="F38" s="52">
        <f>_xll.qlOvernightIndexedSwapFairRate(H38,TriggerCounter)</f>
        <v>6.8122107033434184E-4</v>
      </c>
      <c r="G38" s="39"/>
      <c r="H38" s="57" t="str">
        <f>_xll.qlMakeOIS(,B38,IborIndex,,"0D","Actual/365 (Fixed)",,,Trigger)</f>
        <v>obj_005b6#0009</v>
      </c>
      <c r="I38" s="22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x14ac:dyDescent="0.2">
      <c r="A39" s="39"/>
      <c r="B39" s="83" t="s">
        <v>57</v>
      </c>
      <c r="C39" s="34" t="s">
        <v>157</v>
      </c>
      <c r="D39" s="37">
        <f>EvaluationDate</f>
        <v>41821</v>
      </c>
      <c r="E39" s="37">
        <f>_xll.qlCalendarAdvance(Calendar,SettlementDate,B39,"mf",TRUE,Trigger)</f>
        <v>42919</v>
      </c>
      <c r="F39" s="52">
        <f>_xll.qlOvernightIndexedSwapFairRate(H39,TriggerCounter)</f>
        <v>6.9999999999999251E-4</v>
      </c>
      <c r="G39" s="39"/>
      <c r="H39" s="57" t="str">
        <f>_xll.qlMakeOIS(,B39,IborIndex,,"0D","Actual/365 (Fixed)",,,Trigger)</f>
        <v>obj_005ae#0009</v>
      </c>
      <c r="I39" s="22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x14ac:dyDescent="0.2">
      <c r="A40" s="39"/>
      <c r="B40" s="83" t="s">
        <v>58</v>
      </c>
      <c r="C40" s="34" t="s">
        <v>157</v>
      </c>
      <c r="D40" s="37">
        <f>EvaluationDate</f>
        <v>41821</v>
      </c>
      <c r="E40" s="37">
        <f>_xll.qlCalendarAdvance(Calendar,SettlementDate,B40,"mf",TRUE,Trigger)</f>
        <v>43284</v>
      </c>
      <c r="F40" s="52">
        <f>_xll.qlOvernightIndexedSwapFairRate(H40,TriggerCounter)</f>
        <v>7.7499999999999585E-4</v>
      </c>
      <c r="G40" s="39"/>
      <c r="H40" s="57" t="str">
        <f>_xll.qlMakeOIS(,B40,IborIndex,,"0D","Actual/365 (Fixed)",,,Trigger)</f>
        <v>obj_005b7#0009</v>
      </c>
      <c r="I40" s="22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x14ac:dyDescent="0.2">
      <c r="A41" s="39"/>
      <c r="B41" s="83" t="s">
        <v>59</v>
      </c>
      <c r="C41" s="34" t="s">
        <v>157</v>
      </c>
      <c r="D41" s="37">
        <f>EvaluationDate</f>
        <v>41821</v>
      </c>
      <c r="E41" s="37">
        <f>_xll.qlCalendarAdvance(Calendar,SettlementDate,B41,"mf",TRUE,Trigger)</f>
        <v>43649</v>
      </c>
      <c r="F41" s="52">
        <f>_xll.qlOvernightIndexedSwapFairRate(H41,TriggerCounter)</f>
        <v>1.0249999999998886E-3</v>
      </c>
      <c r="G41" s="39"/>
      <c r="H41" s="57" t="str">
        <f>_xll.qlMakeOIS(,B41,IborIndex,,"0D","Actual/365 (Fixed)",,,Trigger)</f>
        <v>obj_005a6#0009</v>
      </c>
      <c r="I41" s="22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x14ac:dyDescent="0.2">
      <c r="A42" s="39"/>
      <c r="B42" s="83" t="s">
        <v>60</v>
      </c>
      <c r="C42" s="34" t="s">
        <v>157</v>
      </c>
      <c r="D42" s="37">
        <f>EvaluationDate</f>
        <v>41821</v>
      </c>
      <c r="E42" s="37">
        <f>_xll.qlCalendarAdvance(Calendar,SettlementDate,B42,"mf",TRUE,Trigger)</f>
        <v>44015</v>
      </c>
      <c r="F42" s="52">
        <f>_xll.qlOvernightIndexedSwapFairRate(H42,TriggerCounter)</f>
        <v>1.5500000000000164E-3</v>
      </c>
      <c r="G42" s="39"/>
      <c r="H42" s="57" t="str">
        <f>_xll.qlMakeOIS(,B42,IborIndex,,"0D","Actual/365 (Fixed)",,,Trigger)</f>
        <v>obj_005b8#0009</v>
      </c>
      <c r="I42" s="22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x14ac:dyDescent="0.2">
      <c r="A43" s="39"/>
      <c r="B43" s="83" t="s">
        <v>61</v>
      </c>
      <c r="C43" s="34" t="s">
        <v>157</v>
      </c>
      <c r="D43" s="37">
        <f>EvaluationDate</f>
        <v>41821</v>
      </c>
      <c r="E43" s="37">
        <f>_xll.qlCalendarAdvance(Calendar,SettlementDate,B43,"mf",TRUE,Trigger)</f>
        <v>44382</v>
      </c>
      <c r="F43" s="52">
        <f>_xll.qlOvernightIndexedSwapFairRate(H43,TriggerCounter)</f>
        <v>2.2250000000000394E-3</v>
      </c>
      <c r="G43" s="39"/>
      <c r="H43" s="57" t="str">
        <f>_xll.qlMakeOIS(,B43,IborIndex,,"0D","Actual/365 (Fixed)",,,Trigger)</f>
        <v>obj_005af#0009</v>
      </c>
      <c r="I43" s="22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x14ac:dyDescent="0.2">
      <c r="A44" s="39"/>
      <c r="B44" s="83" t="s">
        <v>62</v>
      </c>
      <c r="C44" s="34" t="s">
        <v>157</v>
      </c>
      <c r="D44" s="37">
        <f>EvaluationDate</f>
        <v>41821</v>
      </c>
      <c r="E44" s="37">
        <f>_xll.qlCalendarAdvance(Calendar,SettlementDate,B44,"mf",TRUE,Trigger)</f>
        <v>44746</v>
      </c>
      <c r="F44" s="52">
        <f>_xll.qlOvernightIndexedSwapFairRate(H44,TriggerCounter)</f>
        <v>2.9250000000000101E-3</v>
      </c>
      <c r="G44" s="39"/>
      <c r="H44" s="57" t="str">
        <f>_xll.qlMakeOIS(,B44,IborIndex,,"0D","Actual/365 (Fixed)",,,Trigger)</f>
        <v>obj_005b9#0009</v>
      </c>
      <c r="I44" s="22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x14ac:dyDescent="0.2">
      <c r="A45" s="39"/>
      <c r="B45" s="83" t="s">
        <v>63</v>
      </c>
      <c r="C45" s="34" t="s">
        <v>157</v>
      </c>
      <c r="D45" s="37">
        <f>EvaluationDate</f>
        <v>41821</v>
      </c>
      <c r="E45" s="37">
        <f>_xll.qlCalendarAdvance(Calendar,SettlementDate,B45,"mf",TRUE,Trigger)</f>
        <v>45110</v>
      </c>
      <c r="F45" s="52">
        <f>_xll.qlOvernightIndexedSwapFairRate(H45,TriggerCounter)</f>
        <v>3.6499999999999623E-3</v>
      </c>
      <c r="G45" s="39"/>
      <c r="H45" s="57" t="str">
        <f>_xll.qlMakeOIS(,B45,IborIndex,,"0D","Actual/365 (Fixed)",,,Trigger)</f>
        <v>obj_005a7#0009</v>
      </c>
      <c r="I45" s="22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x14ac:dyDescent="0.2">
      <c r="A46" s="39"/>
      <c r="B46" s="83" t="s">
        <v>64</v>
      </c>
      <c r="C46" s="34" t="s">
        <v>157</v>
      </c>
      <c r="D46" s="37">
        <f>EvaluationDate</f>
        <v>41821</v>
      </c>
      <c r="E46" s="37">
        <f>_xll.qlCalendarAdvance(Calendar,SettlementDate,B46,"mf",TRUE,Trigger)</f>
        <v>45476</v>
      </c>
      <c r="F46" s="52">
        <f>_xll.qlOvernightIndexedSwapFairRate(H46,TriggerCounter)</f>
        <v>4.3999999999999829E-3</v>
      </c>
      <c r="G46" s="39"/>
      <c r="H46" s="57" t="str">
        <f>_xll.qlMakeOIS(,B46,IborIndex,,"0D","Actual/365 (Fixed)",,,Trigger)</f>
        <v>obj_005ba#0009</v>
      </c>
      <c r="I46" s="22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x14ac:dyDescent="0.2">
      <c r="A47" s="39"/>
      <c r="B47" s="83" t="s">
        <v>65</v>
      </c>
      <c r="C47" s="34" t="s">
        <v>157</v>
      </c>
      <c r="D47" s="37">
        <f>EvaluationDate</f>
        <v>41821</v>
      </c>
      <c r="E47" s="37">
        <f>_xll.qlCalendarAdvance(Calendar,SettlementDate,B47,"mf",TRUE,Trigger)</f>
        <v>45841</v>
      </c>
      <c r="F47" s="52">
        <f>_xll.qlOvernightIndexedSwapFairRate(H47,TriggerCounter)</f>
        <v>5.2037986444691819E-3</v>
      </c>
      <c r="G47" s="39"/>
      <c r="H47" s="57" t="str">
        <f>_xll.qlMakeOIS(,B47,IborIndex,,"0D","Actual/365 (Fixed)",,,Trigger)</f>
        <v>obj_005b0#0009</v>
      </c>
      <c r="I47" s="22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x14ac:dyDescent="0.2">
      <c r="A48" s="39"/>
      <c r="B48" s="83" t="s">
        <v>66</v>
      </c>
      <c r="C48" s="34" t="s">
        <v>157</v>
      </c>
      <c r="D48" s="37">
        <f>EvaluationDate</f>
        <v>41821</v>
      </c>
      <c r="E48" s="37">
        <f>_xll.qlCalendarAdvance(Calendar,SettlementDate,B48,"mf",TRUE,Trigger)</f>
        <v>46206</v>
      </c>
      <c r="F48" s="52">
        <f>_xll.qlOvernightIndexedSwapFairRate(H48,TriggerCounter)</f>
        <v>6.0500000000000467E-3</v>
      </c>
      <c r="G48" s="39"/>
      <c r="H48" s="57" t="str">
        <f>_xll.qlMakeOIS(,B48,IborIndex,,"0D","Actual/365 (Fixed)",,,Trigger)</f>
        <v>obj_005bb#0009</v>
      </c>
      <c r="I48" s="22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x14ac:dyDescent="0.2">
      <c r="A49" s="39"/>
      <c r="B49" s="83" t="s">
        <v>67</v>
      </c>
      <c r="C49" s="34" t="s">
        <v>157</v>
      </c>
      <c r="D49" s="37">
        <f>EvaluationDate</f>
        <v>41821</v>
      </c>
      <c r="E49" s="37">
        <f>_xll.qlCalendarAdvance(Calendar,SettlementDate,B49,"mf",TRUE,Trigger)</f>
        <v>46573</v>
      </c>
      <c r="F49" s="52">
        <f>_xll.qlOvernightIndexedSwapFairRate(H49,TriggerCounter)</f>
        <v>6.9186064533803774E-3</v>
      </c>
      <c r="G49" s="39"/>
      <c r="H49" s="57" t="str">
        <f>_xll.qlMakeOIS(,B49,IborIndex,,"0D","Actual/365 (Fixed)",,,Trigger)</f>
        <v>obj_005a8#0009</v>
      </c>
      <c r="I49" s="22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x14ac:dyDescent="0.2">
      <c r="A50" s="39"/>
      <c r="B50" s="83" t="s">
        <v>68</v>
      </c>
      <c r="C50" s="34" t="s">
        <v>157</v>
      </c>
      <c r="D50" s="37">
        <f>EvaluationDate</f>
        <v>41821</v>
      </c>
      <c r="E50" s="37">
        <f>_xll.qlCalendarAdvance(Calendar,SettlementDate,B50,"mf",TRUE,Trigger)</f>
        <v>46937</v>
      </c>
      <c r="F50" s="52">
        <f>_xll.qlOvernightIndexedSwapFairRate(H50,TriggerCounter)</f>
        <v>7.7657272996002448E-3</v>
      </c>
      <c r="G50" s="39"/>
      <c r="H50" s="57" t="str">
        <f>_xll.qlMakeOIS(,B50,IborIndex,,"0D","Actual/365 (Fixed)",,,Trigger)</f>
        <v>obj_005bc#0009</v>
      </c>
      <c r="I50" s="22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x14ac:dyDescent="0.2">
      <c r="A51" s="39"/>
      <c r="B51" s="83" t="s">
        <v>69</v>
      </c>
      <c r="C51" s="34" t="s">
        <v>157</v>
      </c>
      <c r="D51" s="37">
        <f>EvaluationDate</f>
        <v>41821</v>
      </c>
      <c r="E51" s="37">
        <f>_xll.qlCalendarAdvance(Calendar,SettlementDate,B51,"mf",TRUE,Trigger)</f>
        <v>47302</v>
      </c>
      <c r="F51" s="52">
        <f>_xll.qlOvernightIndexedSwapFairRate(H51,TriggerCounter)</f>
        <v>8.5749999999999976E-3</v>
      </c>
      <c r="G51" s="39"/>
      <c r="H51" s="57" t="str">
        <f>_xll.qlMakeOIS(,B51,IborIndex,,"0D","Actual/365 (Fixed)",,,Trigger)</f>
        <v>obj_005b1#0009</v>
      </c>
      <c r="I51" s="22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x14ac:dyDescent="0.2">
      <c r="A52" s="39"/>
      <c r="B52" s="83" t="s">
        <v>70</v>
      </c>
      <c r="C52" s="34" t="s">
        <v>157</v>
      </c>
      <c r="D52" s="37">
        <f>EvaluationDate</f>
        <v>41821</v>
      </c>
      <c r="E52" s="37">
        <f>_xll.qlCalendarAdvance(Calendar,SettlementDate,B52,"mf",TRUE,Trigger)</f>
        <v>47667</v>
      </c>
      <c r="F52" s="52">
        <f>_xll.qlOvernightIndexedSwapFairRate(H52,TriggerCounter)</f>
        <v>9.327441536533497E-3</v>
      </c>
      <c r="G52" s="39"/>
      <c r="H52" s="57" t="str">
        <f>_xll.qlMakeOIS(,B52,IborIndex,,"0D","Actual/365 (Fixed)",,,Trigger)</f>
        <v>obj_005bd#0009</v>
      </c>
      <c r="I52" s="22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x14ac:dyDescent="0.2">
      <c r="A53" s="39"/>
      <c r="B53" s="83" t="s">
        <v>71</v>
      </c>
      <c r="C53" s="34" t="s">
        <v>157</v>
      </c>
      <c r="D53" s="37">
        <f>EvaluationDate</f>
        <v>41821</v>
      </c>
      <c r="E53" s="37">
        <f>_xll.qlCalendarAdvance(Calendar,SettlementDate,B53,"mf",TRUE,Trigger)</f>
        <v>48032</v>
      </c>
      <c r="F53" s="52">
        <f>_xll.qlOvernightIndexedSwapFairRate(H53,TriggerCounter)</f>
        <v>1.0017693196658926E-2</v>
      </c>
      <c r="G53" s="39"/>
      <c r="H53" s="57" t="str">
        <f>_xll.qlMakeOIS(,B53,IborIndex,,"0D","Actual/365 (Fixed)",,,Trigger)</f>
        <v>obj_005a9#0009</v>
      </c>
      <c r="I53" s="22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x14ac:dyDescent="0.2">
      <c r="A54" s="39"/>
      <c r="B54" s="83" t="s">
        <v>72</v>
      </c>
      <c r="C54" s="34" t="s">
        <v>157</v>
      </c>
      <c r="D54" s="37">
        <f>EvaluationDate</f>
        <v>41821</v>
      </c>
      <c r="E54" s="37">
        <f>_xll.qlCalendarAdvance(Calendar,SettlementDate,B54,"mf",TRUE,Trigger)</f>
        <v>48400</v>
      </c>
      <c r="F54" s="52">
        <f>_xll.qlOvernightIndexedSwapFairRate(H54,TriggerCounter)</f>
        <v>1.0648589464924672E-2</v>
      </c>
      <c r="G54" s="39"/>
      <c r="H54" s="57" t="str">
        <f>_xll.qlMakeOIS(,B54,IborIndex,,"0D","Actual/365 (Fixed)",,,Trigger)</f>
        <v>obj_005be#0009</v>
      </c>
      <c r="I54" s="22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x14ac:dyDescent="0.2">
      <c r="A55" s="39"/>
      <c r="B55" s="83" t="s">
        <v>73</v>
      </c>
      <c r="C55" s="34" t="s">
        <v>157</v>
      </c>
      <c r="D55" s="37">
        <f>EvaluationDate</f>
        <v>41821</v>
      </c>
      <c r="E55" s="37">
        <f>_xll.qlCalendarAdvance(Calendar,SettlementDate,B55,"mf",TRUE,Trigger)</f>
        <v>48764</v>
      </c>
      <c r="F55" s="52">
        <f>_xll.qlOvernightIndexedSwapFairRate(H55,TriggerCounter)</f>
        <v>1.1207104834923228E-2</v>
      </c>
      <c r="G55" s="39"/>
      <c r="H55" s="57" t="str">
        <f>_xll.qlMakeOIS(,B55,IborIndex,,"0D","Actual/365 (Fixed)",,,Trigger)</f>
        <v>obj_005b2#0009</v>
      </c>
      <c r="I55" s="22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x14ac:dyDescent="0.2">
      <c r="A56" s="39"/>
      <c r="B56" s="83" t="s">
        <v>74</v>
      </c>
      <c r="C56" s="34" t="s">
        <v>157</v>
      </c>
      <c r="D56" s="37">
        <f>EvaluationDate</f>
        <v>41821</v>
      </c>
      <c r="E56" s="37">
        <f>_xll.qlCalendarAdvance(Calendar,SettlementDate,B56,"mf",TRUE,Trigger)</f>
        <v>49128</v>
      </c>
      <c r="F56" s="52">
        <f>_xll.qlOvernightIndexedSwapFairRate(H56,TriggerCounter)</f>
        <v>1.1699999999999969E-2</v>
      </c>
      <c r="G56" s="39"/>
      <c r="H56" s="57" t="str">
        <f>_xll.qlMakeOIS(,B56,IborIndex,,"0D","Actual/365 (Fixed)",,,Trigger)</f>
        <v>obj_005bf#0009</v>
      </c>
      <c r="I56" s="22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x14ac:dyDescent="0.2">
      <c r="A57" s="39"/>
      <c r="B57" s="83" t="s">
        <v>75</v>
      </c>
      <c r="C57" s="34" t="s">
        <v>157</v>
      </c>
      <c r="D57" s="37">
        <f>EvaluationDate</f>
        <v>41821</v>
      </c>
      <c r="E57" s="37">
        <f>_xll.qlCalendarAdvance(Calendar,SettlementDate,B57,"mf",TRUE,Trigger)</f>
        <v>49493</v>
      </c>
      <c r="F57" s="52">
        <f>_xll.qlOvernightIndexedSwapFairRate(H57,TriggerCounter)</f>
        <v>1.2130144879168712E-2</v>
      </c>
      <c r="G57" s="39"/>
      <c r="H57" s="57" t="str">
        <f>_xll.qlMakeOIS(,B57,IborIndex,,"0D","Actual/365 (Fixed)",,,Trigger)</f>
        <v>obj_005aa#0009</v>
      </c>
      <c r="I57" s="22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x14ac:dyDescent="0.2">
      <c r="A58" s="39"/>
      <c r="B58" s="83" t="s">
        <v>76</v>
      </c>
      <c r="C58" s="34" t="s">
        <v>157</v>
      </c>
      <c r="D58" s="37">
        <f>EvaluationDate</f>
        <v>41821</v>
      </c>
      <c r="E58" s="37">
        <f>_xll.qlCalendarAdvance(Calendar,SettlementDate,B58,"mf",TRUE,Trigger)</f>
        <v>49859</v>
      </c>
      <c r="F58" s="52">
        <f>_xll.qlOvernightIndexedSwapFairRate(H58,TriggerCounter)</f>
        <v>1.2505637396800029E-2</v>
      </c>
      <c r="G58" s="39"/>
      <c r="H58" s="57" t="str">
        <f>_xll.qlMakeOIS(,B58,IborIndex,,"0D","Actual/365 (Fixed)",,,Trigger)</f>
        <v>obj_005c0#0009</v>
      </c>
      <c r="I58" s="22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x14ac:dyDescent="0.2">
      <c r="A59" s="39"/>
      <c r="B59" s="83" t="s">
        <v>77</v>
      </c>
      <c r="C59" s="34" t="s">
        <v>157</v>
      </c>
      <c r="D59" s="37">
        <f>EvaluationDate</f>
        <v>41821</v>
      </c>
      <c r="E59" s="37">
        <f>_xll.qlCalendarAdvance(Calendar,SettlementDate,B59,"mf",TRUE,Trigger)</f>
        <v>50224</v>
      </c>
      <c r="F59" s="52">
        <f>_xll.qlOvernightIndexedSwapFairRate(H59,TriggerCounter)</f>
        <v>1.2833074667583955E-2</v>
      </c>
      <c r="G59" s="39"/>
      <c r="H59" s="57" t="str">
        <f>_xll.qlMakeOIS(,B59,IborIndex,,"0D","Actual/365 (Fixed)",,,Trigger)</f>
        <v>obj_005b3#0009</v>
      </c>
      <c r="I59" s="22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x14ac:dyDescent="0.2">
      <c r="A60" s="39"/>
      <c r="B60" s="83" t="s">
        <v>78</v>
      </c>
      <c r="C60" s="34" t="s">
        <v>157</v>
      </c>
      <c r="D60" s="37">
        <f>EvaluationDate</f>
        <v>41821</v>
      </c>
      <c r="E60" s="37">
        <f>_xll.qlCalendarAdvance(Calendar,SettlementDate,B60,"mf",TRUE,Trigger)</f>
        <v>50591</v>
      </c>
      <c r="F60" s="52">
        <f>_xll.qlOvernightIndexedSwapFairRate(H60,TriggerCounter)</f>
        <v>1.3122180003351566E-2</v>
      </c>
      <c r="G60" s="39"/>
      <c r="H60" s="57" t="str">
        <f>_xll.qlMakeOIS(,B60,IborIndex,,"0D","Actual/365 (Fixed)",,,Trigger)</f>
        <v>obj_005c1#0009</v>
      </c>
      <c r="I60" s="22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x14ac:dyDescent="0.2">
      <c r="A61" s="39"/>
      <c r="B61" s="83" t="s">
        <v>79</v>
      </c>
      <c r="C61" s="34" t="s">
        <v>157</v>
      </c>
      <c r="D61" s="37">
        <f>EvaluationDate</f>
        <v>41821</v>
      </c>
      <c r="E61" s="37">
        <f>_xll.qlCalendarAdvance(Calendar,SettlementDate,B61,"mf",TRUE,Trigger)</f>
        <v>50955</v>
      </c>
      <c r="F61" s="52">
        <f>_xll.qlOvernightIndexedSwapFairRate(H61,TriggerCounter)</f>
        <v>1.3375000000000017E-2</v>
      </c>
      <c r="G61" s="39"/>
      <c r="H61" s="57" t="str">
        <f>_xll.qlMakeOIS(,B61,IborIndex,,"0D","Actual/365 (Fixed)",,,Trigger)</f>
        <v>obj_005ab#0009</v>
      </c>
      <c r="I61" s="22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x14ac:dyDescent="0.2">
      <c r="A62" s="39"/>
      <c r="B62" s="83" t="s">
        <v>80</v>
      </c>
      <c r="C62" s="34" t="s">
        <v>157</v>
      </c>
      <c r="D62" s="37">
        <f>EvaluationDate</f>
        <v>41821</v>
      </c>
      <c r="E62" s="37">
        <f>_xll.qlCalendarAdvance(Calendar,SettlementDate,B62,"mf",TRUE,Trigger)</f>
        <v>51320</v>
      </c>
      <c r="F62" s="52">
        <f>_xll.qlOvernightIndexedSwapFairRate(H62,TriggerCounter)</f>
        <v>1.3599725052030163E-2</v>
      </c>
      <c r="G62" s="39"/>
      <c r="H62" s="57" t="str">
        <f>_xll.qlMakeOIS(,B62,IborIndex,,"0D","Actual/365 (Fixed)",,,Trigger)</f>
        <v>obj_005c2#0009</v>
      </c>
      <c r="I62" s="22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x14ac:dyDescent="0.2">
      <c r="A63" s="39"/>
      <c r="B63" s="83" t="s">
        <v>81</v>
      </c>
      <c r="C63" s="34" t="s">
        <v>157</v>
      </c>
      <c r="D63" s="37">
        <f>EvaluationDate</f>
        <v>41821</v>
      </c>
      <c r="E63" s="37">
        <f>_xll.qlCalendarAdvance(Calendar,SettlementDate,B63,"mf",TRUE,Trigger)</f>
        <v>51685</v>
      </c>
      <c r="F63" s="52">
        <f>_xll.qlOvernightIndexedSwapFairRate(H63,TriggerCounter)</f>
        <v>1.3800520384370144E-2</v>
      </c>
      <c r="G63" s="39"/>
      <c r="H63" s="57" t="str">
        <f>_xll.qlMakeOIS(,B63,IborIndex,,"0D","Actual/365 (Fixed)",,,Trigger)</f>
        <v>obj_005b4#0009</v>
      </c>
      <c r="I63" s="22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x14ac:dyDescent="0.2">
      <c r="A64" s="39"/>
      <c r="B64" s="83" t="s">
        <v>82</v>
      </c>
      <c r="C64" s="34" t="s">
        <v>157</v>
      </c>
      <c r="D64" s="37">
        <f>EvaluationDate</f>
        <v>41821</v>
      </c>
      <c r="E64" s="37">
        <f>_xll.qlCalendarAdvance(Calendar,SettlementDate,B64,"mf",TRUE,Trigger)</f>
        <v>52050</v>
      </c>
      <c r="F64" s="52">
        <f>_xll.qlOvernightIndexedSwapFairRate(H64,TriggerCounter)</f>
        <v>1.3981686293124122E-2</v>
      </c>
      <c r="G64" s="39"/>
      <c r="H64" s="57" t="str">
        <f>_xll.qlMakeOIS(,B64,IborIndex,,"0D","Actual/365 (Fixed)",,,Trigger)</f>
        <v>obj_005c3#0009</v>
      </c>
      <c r="I64" s="22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x14ac:dyDescent="0.2">
      <c r="A65" s="39"/>
      <c r="B65" s="83" t="s">
        <v>83</v>
      </c>
      <c r="C65" s="34" t="s">
        <v>157</v>
      </c>
      <c r="D65" s="37">
        <f>EvaluationDate</f>
        <v>41821</v>
      </c>
      <c r="E65" s="37">
        <f>_xll.qlCalendarAdvance(Calendar,SettlementDate,B65,"mf",TRUE,Trigger)</f>
        <v>52415</v>
      </c>
      <c r="F65" s="52">
        <f>_xll.qlOvernightIndexedSwapFairRate(H65,TriggerCounter)</f>
        <v>1.4146869096667854E-2</v>
      </c>
      <c r="G65" s="39"/>
      <c r="H65" s="57" t="str">
        <f>_xll.qlMakeOIS(,B65,IborIndex,,"0D","Actual/365 (Fixed)",,,Trigger)</f>
        <v>obj_005ac#0009</v>
      </c>
      <c r="I65" s="22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x14ac:dyDescent="0.2">
      <c r="A66" s="39"/>
      <c r="B66" s="84" t="s">
        <v>84</v>
      </c>
      <c r="C66" s="35" t="s">
        <v>157</v>
      </c>
      <c r="D66" s="53">
        <f>EvaluationDate</f>
        <v>41821</v>
      </c>
      <c r="E66" s="53">
        <f>_xll.qlCalendarAdvance(Calendar,SettlementDate,B66,"mf",TRUE,Trigger)</f>
        <v>52782</v>
      </c>
      <c r="F66" s="54">
        <f>_xll.qlOvernightIndexedSwapFairRate(H66,TriggerCounter)</f>
        <v>1.4300000000000014E-2</v>
      </c>
      <c r="G66" s="39"/>
      <c r="H66" s="58" t="str">
        <f>_xll.qlMakeOIS(,B66,IborIndex,,"0D","Actual/365 (Fixed)",,,Trigger)</f>
        <v>obj_005c4#0009</v>
      </c>
      <c r="I66" s="22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x14ac:dyDescent="0.2">
      <c r="A67" s="39"/>
      <c r="B67" s="43"/>
      <c r="C67" s="43"/>
      <c r="D67" s="43"/>
      <c r="E67" s="42"/>
      <c r="F67" s="39"/>
      <c r="G67" s="39"/>
      <c r="H67" s="43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x14ac:dyDescent="0.2">
      <c r="A68" s="39"/>
      <c r="B68" s="39"/>
      <c r="C68" s="39"/>
      <c r="D68" s="39"/>
      <c r="E68" s="39"/>
      <c r="F68" s="39"/>
      <c r="G68" s="39"/>
      <c r="H68" s="39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x14ac:dyDescent="0.2">
      <c r="A69" s="39"/>
      <c r="B69" s="39"/>
      <c r="C69" s="39"/>
      <c r="D69" s="39"/>
      <c r="E69" s="39"/>
      <c r="F69" s="39"/>
      <c r="G69" s="39"/>
      <c r="H69" s="39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x14ac:dyDescent="0.2">
      <c r="A70" s="39"/>
      <c r="B70" s="39"/>
      <c r="C70" s="39"/>
      <c r="D70" s="39"/>
      <c r="E70" s="39"/>
      <c r="F70" s="39"/>
      <c r="G70" s="39"/>
      <c r="H70" s="39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x14ac:dyDescent="0.2">
      <c r="A71" s="39"/>
      <c r="B71" s="39"/>
      <c r="C71" s="39"/>
      <c r="D71" s="39"/>
      <c r="E71" s="39"/>
      <c r="F71" s="39"/>
      <c r="G71" s="39"/>
      <c r="H71" s="39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x14ac:dyDescent="0.2">
      <c r="A72" s="39"/>
      <c r="B72" s="39"/>
      <c r="C72" s="39"/>
      <c r="D72" s="39"/>
      <c r="E72" s="39"/>
      <c r="F72" s="39"/>
      <c r="G72" s="39"/>
      <c r="H72" s="39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x14ac:dyDescent="0.2">
      <c r="A73" s="39"/>
      <c r="B73" s="39"/>
      <c r="C73" s="39"/>
      <c r="D73" s="39"/>
      <c r="E73" s="39"/>
      <c r="F73" s="39"/>
      <c r="G73" s="39"/>
      <c r="H73" s="39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x14ac:dyDescent="0.2">
      <c r="A74" s="39"/>
      <c r="B74" s="39"/>
      <c r="C74" s="39"/>
      <c r="D74" s="39"/>
      <c r="E74" s="39"/>
      <c r="F74" s="39"/>
      <c r="G74" s="39"/>
      <c r="H74" s="39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x14ac:dyDescent="0.2">
      <c r="A75" s="39"/>
      <c r="B75" s="39"/>
      <c r="C75" s="39"/>
      <c r="D75" s="39"/>
      <c r="E75" s="39"/>
      <c r="F75" s="39"/>
      <c r="G75" s="39"/>
      <c r="H75" s="39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x14ac:dyDescent="0.2">
      <c r="A76" s="39"/>
      <c r="B76" s="39"/>
      <c r="C76" s="39"/>
      <c r="D76" s="39"/>
      <c r="E76" s="39"/>
      <c r="F76" s="39"/>
      <c r="G76" s="39"/>
      <c r="H76" s="39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x14ac:dyDescent="0.2">
      <c r="A77" s="39"/>
      <c r="B77" s="39"/>
      <c r="C77" s="39"/>
      <c r="D77" s="39"/>
      <c r="E77" s="39"/>
      <c r="F77" s="39"/>
      <c r="G77" s="39"/>
      <c r="H77" s="39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x14ac:dyDescent="0.2">
      <c r="A78" s="39"/>
      <c r="B78" s="39"/>
      <c r="C78" s="39"/>
      <c r="D78" s="39"/>
      <c r="E78" s="39"/>
      <c r="F78" s="39"/>
      <c r="G78" s="39"/>
      <c r="H78" s="39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x14ac:dyDescent="0.2">
      <c r="A79" s="39"/>
      <c r="B79" s="39"/>
      <c r="C79" s="39"/>
      <c r="D79" s="39"/>
      <c r="E79" s="39"/>
      <c r="F79" s="39"/>
      <c r="G79" s="39"/>
      <c r="H79" s="39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x14ac:dyDescent="0.2">
      <c r="A80" s="39"/>
      <c r="B80" s="39"/>
      <c r="C80" s="39"/>
      <c r="D80" s="39"/>
      <c r="E80" s="39"/>
      <c r="F80" s="39"/>
      <c r="G80" s="39"/>
      <c r="H80" s="39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x14ac:dyDescent="0.2">
      <c r="A81" s="39"/>
      <c r="B81" s="39"/>
      <c r="C81" s="39"/>
      <c r="D81" s="39"/>
      <c r="E81" s="39"/>
      <c r="F81" s="39"/>
      <c r="G81" s="39"/>
      <c r="H81" s="39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x14ac:dyDescent="0.2">
      <c r="A82" s="39"/>
      <c r="B82" s="39"/>
      <c r="C82" s="39"/>
      <c r="D82" s="39"/>
      <c r="E82" s="39"/>
      <c r="F82" s="39"/>
      <c r="G82" s="39"/>
      <c r="H82" s="39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x14ac:dyDescent="0.2">
      <c r="A83" s="39"/>
      <c r="B83" s="39"/>
      <c r="C83" s="39"/>
      <c r="D83" s="39"/>
      <c r="E83" s="39"/>
      <c r="F83" s="39"/>
      <c r="G83" s="39"/>
      <c r="H83" s="39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x14ac:dyDescent="0.2">
      <c r="A84" s="39"/>
      <c r="B84" s="39"/>
      <c r="C84" s="39"/>
      <c r="D84" s="39"/>
      <c r="E84" s="39"/>
      <c r="F84" s="39"/>
      <c r="G84" s="39"/>
      <c r="H84" s="39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x14ac:dyDescent="0.2">
      <c r="A85" s="39"/>
      <c r="B85" s="39"/>
      <c r="C85" s="39"/>
      <c r="D85" s="39"/>
      <c r="E85" s="39"/>
      <c r="F85" s="39"/>
      <c r="G85" s="39"/>
      <c r="H85" s="39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x14ac:dyDescent="0.2">
      <c r="A86" s="39"/>
      <c r="B86" s="39"/>
      <c r="C86" s="39"/>
      <c r="D86" s="39"/>
      <c r="E86" s="39"/>
      <c r="F86" s="39"/>
      <c r="G86" s="39"/>
      <c r="H86" s="39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x14ac:dyDescent="0.2">
      <c r="A87" s="39"/>
      <c r="B87" s="39"/>
      <c r="C87" s="39"/>
      <c r="D87" s="39"/>
      <c r="E87" s="39"/>
      <c r="F87" s="39"/>
      <c r="G87" s="39"/>
      <c r="H87" s="39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x14ac:dyDescent="0.2">
      <c r="A88" s="39"/>
      <c r="B88" s="39"/>
      <c r="C88" s="39"/>
      <c r="D88" s="39"/>
      <c r="E88" s="39"/>
      <c r="F88" s="39"/>
      <c r="G88" s="39"/>
      <c r="H88" s="39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x14ac:dyDescent="0.2">
      <c r="A89" s="39"/>
      <c r="B89" s="39"/>
      <c r="C89" s="39"/>
      <c r="D89" s="39"/>
      <c r="E89" s="39"/>
      <c r="F89" s="39"/>
      <c r="G89" s="39"/>
      <c r="H89" s="39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x14ac:dyDescent="0.2">
      <c r="A90" s="39"/>
      <c r="B90" s="39"/>
      <c r="C90" s="39"/>
      <c r="D90" s="39"/>
      <c r="E90" s="39"/>
      <c r="F90" s="39"/>
      <c r="G90" s="39"/>
      <c r="H90" s="39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x14ac:dyDescent="0.2">
      <c r="A91" s="39"/>
      <c r="B91" s="39"/>
      <c r="C91" s="39"/>
      <c r="D91" s="39"/>
      <c r="E91" s="39"/>
      <c r="F91" s="39"/>
      <c r="G91" s="39"/>
      <c r="H91" s="39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x14ac:dyDescent="0.2">
      <c r="A92" s="39"/>
      <c r="B92" s="39"/>
      <c r="C92" s="39"/>
      <c r="D92" s="39"/>
      <c r="E92" s="39"/>
      <c r="F92" s="39"/>
      <c r="G92" s="39"/>
      <c r="H92" s="39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x14ac:dyDescent="0.2">
      <c r="A93" s="39"/>
      <c r="B93" s="39"/>
      <c r="C93" s="39"/>
      <c r="D93" s="39"/>
      <c r="E93" s="39"/>
      <c r="F93" s="39"/>
      <c r="G93" s="39"/>
      <c r="H93" s="39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x14ac:dyDescent="0.2">
      <c r="A94" s="39"/>
      <c r="B94" s="39"/>
      <c r="C94" s="39"/>
      <c r="D94" s="39"/>
      <c r="E94" s="39"/>
      <c r="F94" s="39"/>
      <c r="G94" s="39"/>
      <c r="H94" s="39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x14ac:dyDescent="0.2">
      <c r="A95" s="39"/>
      <c r="B95" s="39"/>
      <c r="C95" s="39"/>
      <c r="D95" s="39"/>
      <c r="E95" s="39"/>
      <c r="F95" s="39"/>
      <c r="G95" s="39"/>
      <c r="H95" s="39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x14ac:dyDescent="0.2">
      <c r="A96" s="39"/>
      <c r="B96" s="39"/>
      <c r="C96" s="39"/>
      <c r="D96" s="39"/>
      <c r="E96" s="39"/>
      <c r="F96" s="39"/>
      <c r="G96" s="39"/>
      <c r="H96" s="39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x14ac:dyDescent="0.2">
      <c r="A97" s="39"/>
      <c r="B97" s="39"/>
      <c r="C97" s="39"/>
      <c r="D97" s="39"/>
      <c r="E97" s="39"/>
      <c r="F97" s="39"/>
      <c r="G97" s="39"/>
      <c r="H97" s="39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x14ac:dyDescent="0.2">
      <c r="A98" s="39"/>
      <c r="B98" s="39"/>
      <c r="C98" s="39"/>
      <c r="D98" s="39"/>
      <c r="E98" s="39"/>
      <c r="F98" s="39"/>
      <c r="G98" s="39"/>
      <c r="H98" s="39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x14ac:dyDescent="0.2">
      <c r="A99" s="39"/>
      <c r="B99" s="39"/>
      <c r="C99" s="39"/>
      <c r="D99" s="39"/>
      <c r="E99" s="39"/>
      <c r="F99" s="39"/>
      <c r="G99" s="39"/>
      <c r="H99" s="39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x14ac:dyDescent="0.2">
      <c r="A100" s="39"/>
      <c r="B100" s="39"/>
      <c r="C100" s="39"/>
      <c r="D100" s="39"/>
      <c r="E100" s="39"/>
      <c r="F100" s="39"/>
      <c r="G100" s="39"/>
      <c r="H100" s="39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</sheetData>
  <pageMargins left="0.7" right="0.7" top="0.75" bottom="0.75" header="0.3" footer="0.3"/>
  <ignoredErrors>
    <ignoredError sqref="F47 F48:F66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D5" sqref="D5"/>
    </sheetView>
  </sheetViews>
  <sheetFormatPr defaultColWidth="2.85546875" defaultRowHeight="11.25" outlineLevelCol="1" x14ac:dyDescent="0.2"/>
  <cols>
    <col min="1" max="1" width="2.85546875" style="44"/>
    <col min="2" max="2" width="3" style="75" hidden="1" customWidth="1"/>
    <col min="3" max="3" width="2" style="44" hidden="1" customWidth="1"/>
    <col min="4" max="4" width="6" style="44" bestFit="1" customWidth="1"/>
    <col min="5" max="5" width="15.140625" style="44" bestFit="1" customWidth="1"/>
    <col min="6" max="7" width="17.28515625" style="44" bestFit="1" customWidth="1"/>
    <col min="8" max="8" width="8" style="44" bestFit="1" customWidth="1"/>
    <col min="9" max="9" width="2.85546875" style="44"/>
    <col min="10" max="10" width="15.140625" style="44" hidden="1" customWidth="1" outlineLevel="1"/>
    <col min="11" max="11" width="14.140625" style="44" hidden="1" customWidth="1" outlineLevel="1"/>
    <col min="12" max="13" width="19.28515625" style="44" hidden="1" customWidth="1" outlineLevel="1"/>
    <col min="14" max="14" width="14.85546875" style="20" customWidth="1" collapsed="1"/>
    <col min="15" max="147" width="14.85546875" style="20" customWidth="1"/>
    <col min="148" max="16384" width="2.85546875" style="20"/>
  </cols>
  <sheetData>
    <row r="1" spans="1:26" ht="12" thickBot="1" x14ac:dyDescent="0.25">
      <c r="A1" s="39"/>
      <c r="B1" s="70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3.5" customHeight="1" thickBot="1" x14ac:dyDescent="0.25">
      <c r="A2" s="39"/>
      <c r="B2" s="70"/>
      <c r="C2" s="39"/>
      <c r="D2" s="76" t="s">
        <v>85</v>
      </c>
      <c r="E2" s="40" t="s">
        <v>87</v>
      </c>
      <c r="F2" s="40" t="s">
        <v>88</v>
      </c>
      <c r="G2" s="46" t="s">
        <v>164</v>
      </c>
      <c r="H2" s="39"/>
      <c r="I2" s="39"/>
      <c r="J2" s="39"/>
      <c r="K2" s="39"/>
      <c r="L2" s="39"/>
      <c r="M2" s="39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3.5" customHeight="1" thickBot="1" x14ac:dyDescent="0.25">
      <c r="A3" s="39"/>
      <c r="B3" s="70"/>
      <c r="C3" s="39"/>
      <c r="D3" s="67" t="s">
        <v>33</v>
      </c>
      <c r="E3" s="41" t="str">
        <f>Currency&amp;CurveTenor</f>
        <v>JPY3M</v>
      </c>
      <c r="F3" s="41" t="str">
        <f>_xll.qlLibor(,Currency,CurveTenor,YieldCurve,,Trigger)</f>
        <v>obj_00570#0053</v>
      </c>
      <c r="G3" s="47" t="str">
        <f>_xll.qlInterpolation(,InterpolationType,B8:B14,H8:H14,,Trigger)</f>
        <v>obj_00535#0044</v>
      </c>
      <c r="H3" s="39"/>
      <c r="I3" s="39"/>
      <c r="J3" s="39"/>
      <c r="K3" s="39"/>
      <c r="L3" s="39"/>
      <c r="M3" s="39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3.5" customHeight="1" x14ac:dyDescent="0.2">
      <c r="A4" s="39"/>
      <c r="B4" s="70"/>
      <c r="C4" s="39"/>
      <c r="D4" s="42"/>
      <c r="E4" s="42"/>
      <c r="F4" s="42"/>
      <c r="G4" s="42"/>
      <c r="H4" s="39"/>
      <c r="I4" s="39"/>
      <c r="J4" s="39"/>
      <c r="K4" s="39"/>
      <c r="L4" s="39"/>
      <c r="M4" s="39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3.5" customHeight="1" x14ac:dyDescent="0.2">
      <c r="A5" s="39"/>
      <c r="B5" s="70"/>
      <c r="C5" s="39"/>
      <c r="D5" s="45"/>
      <c r="E5" s="45" t="s">
        <v>95</v>
      </c>
      <c r="F5" s="45" t="s">
        <v>163</v>
      </c>
      <c r="G5" s="45" t="s">
        <v>93</v>
      </c>
      <c r="H5" s="48" t="s">
        <v>92</v>
      </c>
      <c r="I5" s="39"/>
      <c r="J5" s="39"/>
      <c r="K5" s="39"/>
      <c r="L5" s="39"/>
      <c r="M5" s="39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">
      <c r="A6" s="39"/>
      <c r="B6" s="68"/>
      <c r="C6" s="77"/>
      <c r="D6" s="82" t="s">
        <v>25</v>
      </c>
      <c r="E6" s="33" t="s">
        <v>165</v>
      </c>
      <c r="F6" s="36">
        <f>EvaluationDate</f>
        <v>41821</v>
      </c>
      <c r="G6" s="36">
        <f>_xll.qlCalendarAdvance(Calendar,EvaluationDate,"1D","f",TRUE,Trigger)</f>
        <v>41822</v>
      </c>
      <c r="H6" s="49">
        <f>_xll.qlInterpolationInterpolate(G3,-2,TRUE)</f>
        <v>1.3295871573551345E-3</v>
      </c>
      <c r="I6" s="39"/>
      <c r="J6" s="39"/>
      <c r="K6" s="39"/>
      <c r="L6" s="39"/>
      <c r="M6" s="39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">
      <c r="A7" s="39"/>
      <c r="B7" s="69"/>
      <c r="C7" s="78"/>
      <c r="D7" s="83" t="s">
        <v>26</v>
      </c>
      <c r="E7" s="34" t="s">
        <v>165</v>
      </c>
      <c r="F7" s="37">
        <f>EvaluationDate</f>
        <v>41821</v>
      </c>
      <c r="G7" s="37">
        <f>_xll.qlCalendarAdvance(Calendar,EvaluationDate,"2D","f",TRUE,Trigger)</f>
        <v>41823</v>
      </c>
      <c r="H7" s="50">
        <f>_xll.qlInterpolationInterpolate(G3,-1,TRUE)</f>
        <v>1.3295722927195528E-3</v>
      </c>
      <c r="I7" s="39"/>
      <c r="J7" s="55" t="s">
        <v>88</v>
      </c>
      <c r="K7" s="39"/>
      <c r="L7" s="39"/>
      <c r="M7" s="39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">
      <c r="A8" s="39"/>
      <c r="B8" s="71">
        <f>G8-SettlementDate</f>
        <v>1</v>
      </c>
      <c r="C8" s="79"/>
      <c r="D8" s="82" t="s">
        <v>27</v>
      </c>
      <c r="E8" s="33" t="s">
        <v>168</v>
      </c>
      <c r="F8" s="36">
        <f>EvaluationDate</f>
        <v>41821</v>
      </c>
      <c r="G8" s="36">
        <f>_xll.qlCalendarAdvance(Calendar,SettlementDate,"1D","f",TRUE,Trigger)</f>
        <v>41824</v>
      </c>
      <c r="H8" s="51">
        <f>_xll.qlIndexFixing(J8,F8,TRUE,TriggerCounter)</f>
        <v>1.3295482120856406E-3</v>
      </c>
      <c r="I8" s="39"/>
      <c r="J8" s="56" t="str">
        <f>_xll.qlLibor(,Currency,D8,YieldCurve,,Trigger)</f>
        <v>obj_00547#0050</v>
      </c>
      <c r="K8" s="39"/>
      <c r="L8" s="39"/>
      <c r="M8" s="39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">
      <c r="A9" s="39"/>
      <c r="B9" s="72">
        <f>G9-SettlementDate</f>
        <v>7</v>
      </c>
      <c r="C9" s="80"/>
      <c r="D9" s="83" t="s">
        <v>28</v>
      </c>
      <c r="E9" s="34" t="s">
        <v>168</v>
      </c>
      <c r="F9" s="37">
        <f>EvaluationDate</f>
        <v>41821</v>
      </c>
      <c r="G9" s="37">
        <f>_xll.qlCalendarAdvance(Calendar,SettlementDate,"1W","f",TRUE,Trigger)</f>
        <v>41830</v>
      </c>
      <c r="H9" s="52">
        <f>_xll.qlIndexFixing(J9,F9,TRUE,TriggerCounter)</f>
        <v>1.3294398189054946E-3</v>
      </c>
      <c r="I9" s="39"/>
      <c r="J9" s="57" t="str">
        <f>_xll.qlLibor(,Currency,D9,YieldCurve,,Trigger)</f>
        <v>obj_00537#0034</v>
      </c>
      <c r="K9" s="39"/>
      <c r="L9" s="39"/>
      <c r="M9" s="39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">
      <c r="A10" s="39"/>
      <c r="B10" s="72">
        <f>G10-SettlementDate</f>
        <v>14</v>
      </c>
      <c r="C10" s="80"/>
      <c r="D10" s="83" t="s">
        <v>29</v>
      </c>
      <c r="E10" s="34" t="s">
        <v>168</v>
      </c>
      <c r="F10" s="37">
        <f>EvaluationDate</f>
        <v>41821</v>
      </c>
      <c r="G10" s="37">
        <f>_xll.qlCalendarAdvance(Calendar,SettlementDate,D10,"f",TRUE,Trigger)</f>
        <v>41837</v>
      </c>
      <c r="H10" s="52">
        <f>_xll.qlIndexFixing(J10,F10,TRUE,TriggerCounter)</f>
        <v>1.3290799247909846E-3</v>
      </c>
      <c r="I10" s="39"/>
      <c r="J10" s="57" t="str">
        <f>_xll.qlLibor(,Currency,D10,YieldCurve,,Trigger)</f>
        <v>obj_00534#0034</v>
      </c>
      <c r="K10" s="39"/>
      <c r="L10" s="39"/>
      <c r="M10" s="39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">
      <c r="A11" s="39"/>
      <c r="B11" s="72">
        <f>G11-SettlementDate</f>
        <v>21</v>
      </c>
      <c r="C11" s="80"/>
      <c r="D11" s="83" t="s">
        <v>30</v>
      </c>
      <c r="E11" s="34" t="s">
        <v>168</v>
      </c>
      <c r="F11" s="37">
        <f>EvaluationDate</f>
        <v>41821</v>
      </c>
      <c r="G11" s="37">
        <f>_xll.qlCalendarAdvance(Calendar,SettlementDate,D11,"f",TRUE,Trigger)</f>
        <v>41844</v>
      </c>
      <c r="H11" s="52">
        <f>_xll.qlIndexFixing(J11,F11,TRUE,TriggerCounter)</f>
        <v>1.3284686201612114E-3</v>
      </c>
      <c r="I11" s="39"/>
      <c r="J11" s="57" t="str">
        <f>_xll.qlLibor(,Currency,D11,YieldCurve,,Trigger)</f>
        <v>obj_00532#0034</v>
      </c>
      <c r="K11" s="39"/>
      <c r="L11" s="39"/>
      <c r="M11" s="39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">
      <c r="A12" s="39"/>
      <c r="B12" s="72">
        <f>G12-SettlementDate</f>
        <v>32</v>
      </c>
      <c r="C12" s="80"/>
      <c r="D12" s="83" t="s">
        <v>31</v>
      </c>
      <c r="E12" s="34" t="s">
        <v>168</v>
      </c>
      <c r="F12" s="37">
        <f>EvaluationDate</f>
        <v>41821</v>
      </c>
      <c r="G12" s="37">
        <f>_xll.qlCalendarAdvance(Calendar,SettlementDate,D12,"mf",TRUE,Trigger)</f>
        <v>41855</v>
      </c>
      <c r="H12" s="52">
        <f>_xll.qlIndexFixing(J12,F12,TRUE,TriggerCounter)</f>
        <v>1.326999999999301E-3</v>
      </c>
      <c r="I12" s="39"/>
      <c r="J12" s="57" t="str">
        <f>_xll.qlLibor(,Currency,D12,YieldCurve,,Trigger)</f>
        <v>obj_0053e#0033</v>
      </c>
      <c r="K12" s="39"/>
      <c r="L12" s="39"/>
      <c r="M12" s="39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">
      <c r="A13" s="39"/>
      <c r="B13" s="72">
        <f>G13-SettlementDate</f>
        <v>62</v>
      </c>
      <c r="C13" s="80"/>
      <c r="D13" s="83" t="s">
        <v>32</v>
      </c>
      <c r="E13" s="34" t="s">
        <v>168</v>
      </c>
      <c r="F13" s="37">
        <f>EvaluationDate</f>
        <v>41821</v>
      </c>
      <c r="G13" s="37">
        <f>_xll.qlCalendarAdvance(Calendar,SettlementDate,D13,"mf",TRUE,Trigger)</f>
        <v>41885</v>
      </c>
      <c r="H13" s="52">
        <f>_xll.qlIndexFixing(J13,F13,TRUE,TriggerCounter)</f>
        <v>1.3270000000004292E-3</v>
      </c>
      <c r="I13" s="39"/>
      <c r="J13" s="57" t="str">
        <f>_xll.qlLibor(,Currency,D13,YieldCurve,,Trigger)</f>
        <v>obj_00554#0033</v>
      </c>
      <c r="K13" s="39"/>
      <c r="L13" s="39"/>
      <c r="M13" s="39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">
      <c r="A14" s="39"/>
      <c r="B14" s="72">
        <f>G14-SettlementDate</f>
        <v>92</v>
      </c>
      <c r="C14" s="80"/>
      <c r="D14" s="83" t="s">
        <v>33</v>
      </c>
      <c r="E14" s="34" t="s">
        <v>168</v>
      </c>
      <c r="F14" s="37">
        <f>EvaluationDate</f>
        <v>41821</v>
      </c>
      <c r="G14" s="37">
        <f>_xll.qlCalendarAdvance(Calendar,SettlementDate,D14,"mf",TRUE,Trigger)</f>
        <v>41915</v>
      </c>
      <c r="H14" s="52">
        <f>_xll.qlIndexFixing(J14,F14,TRUE,TriggerCounter)</f>
        <v>1.3290000000055614E-3</v>
      </c>
      <c r="I14" s="39"/>
      <c r="J14" s="57" t="str">
        <f>_xll.qlLibor(,Currency,D14,YieldCurve,,Trigger)</f>
        <v>obj_00562#0033</v>
      </c>
      <c r="K14" s="39"/>
      <c r="L14" s="39"/>
      <c r="M14" s="39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">
      <c r="A15" s="39"/>
      <c r="B15" s="68">
        <v>1</v>
      </c>
      <c r="C15" s="77" t="s">
        <v>169</v>
      </c>
      <c r="D15" s="82" t="str">
        <f>B15+3&amp;"M"</f>
        <v>4M</v>
      </c>
      <c r="E15" s="33" t="s">
        <v>161</v>
      </c>
      <c r="F15" s="36">
        <f>_xll.qlCalendarAdvance(Calendar,EvaluationDate,B15&amp;"M","Modified Following",TRUE)</f>
        <v>41852</v>
      </c>
      <c r="G15" s="36">
        <f>_xll.qlCalendarAdvance(Calendar,SettlementDate,D15,"mf",TRUE,Trigger)</f>
        <v>41947</v>
      </c>
      <c r="H15" s="51">
        <f>_xll.qlIndexFixing(IborIndex,F15,TRUE,TriggerCounter)</f>
        <v>1.2995063284892007E-3</v>
      </c>
      <c r="I15" s="39"/>
      <c r="J15" s="43"/>
      <c r="K15" s="39"/>
      <c r="L15" s="39"/>
      <c r="M15" s="39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">
      <c r="A16" s="39"/>
      <c r="B16" s="69">
        <v>2</v>
      </c>
      <c r="C16" s="78" t="s">
        <v>169</v>
      </c>
      <c r="D16" s="83" t="str">
        <f t="shared" ref="D16:D34" si="0">B16+3&amp;"M"</f>
        <v>5M</v>
      </c>
      <c r="E16" s="34" t="s">
        <v>161</v>
      </c>
      <c r="F16" s="37">
        <f>_xll.qlCalendarAdvance(Calendar,EvaluationDate,B16&amp;"M","Modified Following",TRUE)</f>
        <v>41883</v>
      </c>
      <c r="G16" s="37">
        <f>_xll.qlCalendarAdvance(Calendar,SettlementDate,D16,"mf",TRUE,Trigger)</f>
        <v>41976</v>
      </c>
      <c r="H16" s="52">
        <f>_xll.qlIndexFixing(IborIndex,F16,TRUE,TriggerCounter)</f>
        <v>1.3000000000651746E-3</v>
      </c>
      <c r="I16" s="39"/>
      <c r="J16" s="39"/>
      <c r="K16" s="39"/>
      <c r="L16" s="39"/>
      <c r="M16" s="39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">
      <c r="A17" s="39"/>
      <c r="B17" s="69">
        <v>3</v>
      </c>
      <c r="C17" s="78" t="s">
        <v>169</v>
      </c>
      <c r="D17" s="83" t="str">
        <f t="shared" si="0"/>
        <v>6M</v>
      </c>
      <c r="E17" s="34" t="s">
        <v>161</v>
      </c>
      <c r="F17" s="37">
        <f>_xll.qlCalendarAdvance(Calendar,EvaluationDate,B17&amp;"M","Modified Following",TRUE)</f>
        <v>41913</v>
      </c>
      <c r="G17" s="37">
        <f>_xll.qlCalendarAdvance(Calendar,SettlementDate,D17,"mf",TRUE,Trigger)</f>
        <v>42009</v>
      </c>
      <c r="H17" s="52">
        <f>_xll.qlIndexFixing(IborIndex,F17,TRUE,TriggerCounter)</f>
        <v>1.3000000000859015E-3</v>
      </c>
      <c r="I17" s="39"/>
      <c r="J17" s="39"/>
      <c r="K17" s="39"/>
      <c r="L17" s="39"/>
      <c r="M17" s="39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">
      <c r="A18" s="39"/>
      <c r="B18" s="69">
        <v>4</v>
      </c>
      <c r="C18" s="78" t="s">
        <v>169</v>
      </c>
      <c r="D18" s="83" t="str">
        <f t="shared" si="0"/>
        <v>7M</v>
      </c>
      <c r="E18" s="34" t="s">
        <v>161</v>
      </c>
      <c r="F18" s="37">
        <f>_xll.qlCalendarAdvance(Calendar,EvaluationDate,B18&amp;"M","Modified Following",TRUE)</f>
        <v>41947</v>
      </c>
      <c r="G18" s="37">
        <f>_xll.qlCalendarAdvance(Calendar,SettlementDate,D18,"mf",TRUE,Trigger)</f>
        <v>42038</v>
      </c>
      <c r="H18" s="52">
        <f>_xll.qlIndexFixing(IborIndex,F18,TRUE,TriggerCounter)</f>
        <v>1.2974497242292649E-3</v>
      </c>
      <c r="I18" s="39"/>
      <c r="J18" s="39"/>
      <c r="K18" s="39"/>
      <c r="L18" s="39"/>
      <c r="M18" s="39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">
      <c r="A19" s="39"/>
      <c r="B19" s="69">
        <v>5</v>
      </c>
      <c r="C19" s="78" t="s">
        <v>169</v>
      </c>
      <c r="D19" s="83" t="str">
        <f t="shared" si="0"/>
        <v>8M</v>
      </c>
      <c r="E19" s="34" t="s">
        <v>161</v>
      </c>
      <c r="F19" s="37">
        <f>_xll.qlCalendarAdvance(Calendar,EvaluationDate,B19&amp;"M","Modified Following",TRUE)</f>
        <v>41974</v>
      </c>
      <c r="G19" s="37">
        <f>_xll.qlCalendarAdvance(Calendar,SettlementDate,D19,"mf",TRUE,Trigger)</f>
        <v>42066</v>
      </c>
      <c r="H19" s="52">
        <f>_xll.qlIndexFixing(IborIndex,F19,TRUE,TriggerCounter)</f>
        <v>1.2499999999997513E-3</v>
      </c>
      <c r="I19" s="39"/>
      <c r="J19" s="39"/>
      <c r="K19" s="39"/>
      <c r="L19" s="39"/>
      <c r="M19" s="39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">
      <c r="A20" s="39"/>
      <c r="B20" s="69">
        <v>6</v>
      </c>
      <c r="C20" s="78" t="s">
        <v>169</v>
      </c>
      <c r="D20" s="83" t="str">
        <f t="shared" si="0"/>
        <v>9M</v>
      </c>
      <c r="E20" s="34" t="s">
        <v>161</v>
      </c>
      <c r="F20" s="37">
        <f>_xll.qlCalendarAdvance(Calendar,EvaluationDate,B20&amp;"M","Modified Following",TRUE)</f>
        <v>42009</v>
      </c>
      <c r="G20" s="37">
        <f>_xll.qlCalendarAdvance(Calendar,SettlementDate,D20,"mf",TRUE,Trigger)</f>
        <v>42101</v>
      </c>
      <c r="H20" s="52">
        <f>_xll.qlIndexFixing(IborIndex,F20,TRUE,TriggerCounter)</f>
        <v>1.2490104984799189E-3</v>
      </c>
      <c r="I20" s="39"/>
      <c r="J20" s="39"/>
      <c r="K20" s="39"/>
      <c r="L20" s="39"/>
      <c r="M20" s="39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x14ac:dyDescent="0.2">
      <c r="A21" s="39"/>
      <c r="B21" s="69">
        <v>7</v>
      </c>
      <c r="C21" s="78" t="s">
        <v>169</v>
      </c>
      <c r="D21" s="83" t="str">
        <f t="shared" si="0"/>
        <v>10M</v>
      </c>
      <c r="E21" s="34" t="s">
        <v>161</v>
      </c>
      <c r="F21" s="37">
        <f>_xll.qlCalendarAdvance(Calendar,EvaluationDate,B21&amp;"M","Modified Following",TRUE)</f>
        <v>42037</v>
      </c>
      <c r="G21" s="37">
        <f>_xll.qlCalendarAdvance(Calendar,SettlementDate,D21,"mf",TRUE,Trigger)</f>
        <v>42131</v>
      </c>
      <c r="H21" s="52">
        <f>_xll.qlIndexFixing(IborIndex,F21,TRUE,TriggerCounter)</f>
        <v>1.270319600834472E-3</v>
      </c>
      <c r="I21" s="39"/>
      <c r="J21" s="39"/>
      <c r="K21" s="39"/>
      <c r="L21" s="39"/>
      <c r="M21" s="39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x14ac:dyDescent="0.2">
      <c r="A22" s="39"/>
      <c r="B22" s="69">
        <v>8</v>
      </c>
      <c r="C22" s="78" t="s">
        <v>169</v>
      </c>
      <c r="D22" s="83" t="str">
        <f t="shared" si="0"/>
        <v>11M</v>
      </c>
      <c r="E22" s="34" t="s">
        <v>161</v>
      </c>
      <c r="F22" s="37">
        <f>_xll.qlCalendarAdvance(Calendar,EvaluationDate,B22&amp;"M","Modified Following",TRUE)</f>
        <v>42065</v>
      </c>
      <c r="G22" s="37">
        <f>_xll.qlCalendarAdvance(Calendar,SettlementDate,D22,"mf",TRUE,Trigger)</f>
        <v>42158</v>
      </c>
      <c r="H22" s="52">
        <f>_xll.qlIndexFixing(IborIndex,F22,TRUE,TriggerCounter)</f>
        <v>1.2930292356532107E-3</v>
      </c>
      <c r="I22" s="39"/>
      <c r="J22" s="39"/>
      <c r="K22" s="39"/>
      <c r="L22" s="39"/>
      <c r="M22" s="39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x14ac:dyDescent="0.2">
      <c r="A23" s="39"/>
      <c r="B23" s="69">
        <v>9</v>
      </c>
      <c r="C23" s="78" t="s">
        <v>169</v>
      </c>
      <c r="D23" s="83" t="str">
        <f t="shared" si="0"/>
        <v>12M</v>
      </c>
      <c r="E23" s="34" t="s">
        <v>161</v>
      </c>
      <c r="F23" s="37">
        <f>_xll.qlCalendarAdvance(Calendar,EvaluationDate,B23&amp;"M","Modified Following",TRUE)</f>
        <v>42095</v>
      </c>
      <c r="G23" s="37">
        <f>_xll.qlCalendarAdvance(Calendar,SettlementDate,D23,"mf",TRUE,Trigger)</f>
        <v>42188</v>
      </c>
      <c r="H23" s="52">
        <f>_xll.qlIndexFixing(IborIndex,F23,TRUE,TriggerCounter)</f>
        <v>1.2499999999996245E-3</v>
      </c>
      <c r="I23" s="39"/>
      <c r="J23" s="39"/>
      <c r="K23" s="39"/>
      <c r="L23" s="39"/>
      <c r="M23" s="39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">
      <c r="A24" s="39"/>
      <c r="B24" s="69">
        <v>10</v>
      </c>
      <c r="C24" s="78" t="s">
        <v>169</v>
      </c>
      <c r="D24" s="83" t="str">
        <f t="shared" si="0"/>
        <v>13M</v>
      </c>
      <c r="E24" s="34" t="s">
        <v>161</v>
      </c>
      <c r="F24" s="37">
        <f>_xll.qlCalendarAdvance(Calendar,EvaluationDate,B24&amp;"M","Modified Following",TRUE)</f>
        <v>42125</v>
      </c>
      <c r="G24" s="37">
        <f>_xll.qlCalendarAdvance(Calendar,SettlementDate,D24,"mf",TRUE,Trigger)</f>
        <v>42219</v>
      </c>
      <c r="H24" s="52">
        <f>_xll.qlIndexFixing(IborIndex,F24,TRUE,TriggerCounter)</f>
        <v>1.2188589443401269E-3</v>
      </c>
      <c r="I24" s="39"/>
      <c r="J24" s="39"/>
      <c r="K24" s="39"/>
      <c r="L24" s="39"/>
      <c r="M24" s="39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">
      <c r="A25" s="39"/>
      <c r="B25" s="69">
        <v>11</v>
      </c>
      <c r="C25" s="78" t="s">
        <v>169</v>
      </c>
      <c r="D25" s="83" t="str">
        <f t="shared" si="0"/>
        <v>14M</v>
      </c>
      <c r="E25" s="34" t="s">
        <v>161</v>
      </c>
      <c r="F25" s="37">
        <f>_xll.qlCalendarAdvance(Calendar,EvaluationDate,B25&amp;"M","Modified Following",TRUE)</f>
        <v>42156</v>
      </c>
      <c r="G25" s="37">
        <f>_xll.qlCalendarAdvance(Calendar,SettlementDate,D25,"mf",TRUE,Trigger)</f>
        <v>42250</v>
      </c>
      <c r="H25" s="52">
        <f>_xll.qlIndexFixing(IborIndex,F25,TRUE,TriggerCounter)</f>
        <v>1.2078431493474193E-3</v>
      </c>
      <c r="I25" s="39"/>
      <c r="J25" s="39"/>
      <c r="K25" s="39"/>
      <c r="L25" s="39"/>
      <c r="M25" s="39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x14ac:dyDescent="0.2">
      <c r="A26" s="39"/>
      <c r="B26" s="69">
        <v>12</v>
      </c>
      <c r="C26" s="78" t="s">
        <v>169</v>
      </c>
      <c r="D26" s="83" t="str">
        <f t="shared" si="0"/>
        <v>15M</v>
      </c>
      <c r="E26" s="34" t="s">
        <v>161</v>
      </c>
      <c r="F26" s="37">
        <f>_xll.qlCalendarAdvance(Calendar,EvaluationDate,B26&amp;"M","Modified Following",TRUE)</f>
        <v>42186</v>
      </c>
      <c r="G26" s="37">
        <f>_xll.qlCalendarAdvance(Calendar,SettlementDate,D26,"mf",TRUE,Trigger)</f>
        <v>42282</v>
      </c>
      <c r="H26" s="52">
        <f>_xll.qlIndexFixing(IborIndex,F26,TRUE,TriggerCounter)</f>
        <v>1.2000000022426695E-3</v>
      </c>
      <c r="I26" s="39"/>
      <c r="J26" s="39"/>
      <c r="K26" s="39"/>
      <c r="L26" s="39"/>
      <c r="M26" s="39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x14ac:dyDescent="0.2">
      <c r="A27" s="39"/>
      <c r="B27" s="69">
        <v>13</v>
      </c>
      <c r="C27" s="78" t="s">
        <v>169</v>
      </c>
      <c r="D27" s="83" t="str">
        <f t="shared" si="0"/>
        <v>16M</v>
      </c>
      <c r="E27" s="34" t="s">
        <v>161</v>
      </c>
      <c r="F27" s="37">
        <f>_xll.qlCalendarAdvance(Calendar,EvaluationDate,B27&amp;"M","Modified Following",TRUE)</f>
        <v>42219</v>
      </c>
      <c r="G27" s="37">
        <f>_xll.qlCalendarAdvance(Calendar,SettlementDate,D27,"mf",TRUE,Trigger)</f>
        <v>42312</v>
      </c>
      <c r="H27" s="52">
        <f>_xll.qlIndexFixing(IborIndex,F27,TRUE,TriggerCounter)</f>
        <v>1.1848371298101737E-3</v>
      </c>
      <c r="I27" s="39"/>
      <c r="J27" s="39"/>
      <c r="K27" s="39"/>
      <c r="L27" s="39"/>
      <c r="M27" s="39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x14ac:dyDescent="0.2">
      <c r="A28" s="39"/>
      <c r="B28" s="69">
        <v>14</v>
      </c>
      <c r="C28" s="78" t="s">
        <v>169</v>
      </c>
      <c r="D28" s="83" t="str">
        <f t="shared" si="0"/>
        <v>17M</v>
      </c>
      <c r="E28" s="34" t="s">
        <v>161</v>
      </c>
      <c r="F28" s="37">
        <f>_xll.qlCalendarAdvance(Calendar,EvaluationDate,B28&amp;"M","Modified Following",TRUE)</f>
        <v>42248</v>
      </c>
      <c r="G28" s="37">
        <f>_xll.qlCalendarAdvance(Calendar,SettlementDate,D28,"mf",TRUE,Trigger)</f>
        <v>42341</v>
      </c>
      <c r="H28" s="52">
        <f>_xll.qlIndexFixing(IborIndex,F28,TRUE,TriggerCounter)</f>
        <v>1.1670683056895427E-3</v>
      </c>
      <c r="I28" s="39"/>
      <c r="J28" s="39"/>
      <c r="K28" s="39"/>
      <c r="L28" s="39"/>
      <c r="M28" s="39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x14ac:dyDescent="0.2">
      <c r="A29" s="39"/>
      <c r="B29" s="69">
        <v>15</v>
      </c>
      <c r="C29" s="78" t="s">
        <v>169</v>
      </c>
      <c r="D29" s="83" t="str">
        <f t="shared" si="0"/>
        <v>18M</v>
      </c>
      <c r="E29" s="34" t="s">
        <v>161</v>
      </c>
      <c r="F29" s="37">
        <f>_xll.qlCalendarAdvance(Calendar,EvaluationDate,B29&amp;"M","Modified Following",TRUE)</f>
        <v>42278</v>
      </c>
      <c r="G29" s="37">
        <f>_xll.qlCalendarAdvance(Calendar,SettlementDate,D29,"mf",TRUE,Trigger)</f>
        <v>42373</v>
      </c>
      <c r="H29" s="52">
        <f>_xll.qlIndexFixing(IborIndex,F29,TRUE,TriggerCounter)</f>
        <v>1.1500000023943204E-3</v>
      </c>
      <c r="I29" s="39"/>
      <c r="J29" s="39"/>
      <c r="K29" s="39"/>
      <c r="L29" s="39"/>
      <c r="M29" s="39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x14ac:dyDescent="0.2">
      <c r="A30" s="39"/>
      <c r="B30" s="69">
        <v>16</v>
      </c>
      <c r="C30" s="78" t="s">
        <v>169</v>
      </c>
      <c r="D30" s="83" t="str">
        <f t="shared" si="0"/>
        <v>19M</v>
      </c>
      <c r="E30" s="34" t="s">
        <v>161</v>
      </c>
      <c r="F30" s="37">
        <f>_xll.qlCalendarAdvance(Calendar,EvaluationDate,B30&amp;"M","Modified Following",TRUE)</f>
        <v>42310</v>
      </c>
      <c r="G30" s="37">
        <f>_xll.qlCalendarAdvance(Calendar,SettlementDate,D30,"mf",TRUE,Trigger)</f>
        <v>42403</v>
      </c>
      <c r="H30" s="52">
        <f>_xll.qlIndexFixing(IborIndex,F30,TRUE,TriggerCounter)</f>
        <v>1.142823878763343E-3</v>
      </c>
      <c r="I30" s="39"/>
      <c r="J30" s="39"/>
      <c r="K30" s="39"/>
      <c r="L30" s="39"/>
      <c r="M30" s="39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">
      <c r="A31" s="39"/>
      <c r="B31" s="69">
        <v>17</v>
      </c>
      <c r="C31" s="78" t="s">
        <v>169</v>
      </c>
      <c r="D31" s="83" t="str">
        <f t="shared" si="0"/>
        <v>20M</v>
      </c>
      <c r="E31" s="34" t="s">
        <v>161</v>
      </c>
      <c r="F31" s="37">
        <f>_xll.qlCalendarAdvance(Calendar,EvaluationDate,B31&amp;"M","Modified Following",TRUE)</f>
        <v>42339</v>
      </c>
      <c r="G31" s="37">
        <f>_xll.qlCalendarAdvance(Calendar,SettlementDate,D31,"mf",TRUE,Trigger)</f>
        <v>42432</v>
      </c>
      <c r="H31" s="52">
        <f>_xll.qlIndexFixing(IborIndex,F31,TRUE,TriggerCounter)</f>
        <v>1.1429366828787655E-3</v>
      </c>
      <c r="I31" s="39"/>
      <c r="J31" s="39"/>
      <c r="K31" s="39"/>
      <c r="L31" s="39"/>
      <c r="M31" s="39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x14ac:dyDescent="0.2">
      <c r="A32" s="39"/>
      <c r="B32" s="69">
        <v>18</v>
      </c>
      <c r="C32" s="78" t="s">
        <v>169</v>
      </c>
      <c r="D32" s="83" t="str">
        <f t="shared" si="0"/>
        <v>21M</v>
      </c>
      <c r="E32" s="34" t="s">
        <v>161</v>
      </c>
      <c r="F32" s="37">
        <f>_xll.qlCalendarAdvance(Calendar,EvaluationDate,B32&amp;"M","Modified Following",TRUE)</f>
        <v>42373</v>
      </c>
      <c r="G32" s="37">
        <f>_xll.qlCalendarAdvance(Calendar,SettlementDate,D32,"mf",TRUE,Trigger)</f>
        <v>42464</v>
      </c>
      <c r="H32" s="52">
        <f>_xll.qlIndexFixing(IborIndex,F32,TRUE,TriggerCounter)</f>
        <v>1.1490378425142952E-3</v>
      </c>
      <c r="I32" s="39"/>
      <c r="J32" s="39"/>
      <c r="K32" s="39"/>
      <c r="L32" s="39"/>
      <c r="M32" s="39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x14ac:dyDescent="0.2">
      <c r="A33" s="39"/>
      <c r="B33" s="69">
        <v>19</v>
      </c>
      <c r="C33" s="78" t="s">
        <v>169</v>
      </c>
      <c r="D33" s="83" t="str">
        <f t="shared" si="0"/>
        <v>22M</v>
      </c>
      <c r="E33" s="34" t="s">
        <v>161</v>
      </c>
      <c r="F33" s="37">
        <f>_xll.qlCalendarAdvance(Calendar,EvaluationDate,B33&amp;"M","Modified Following",TRUE)</f>
        <v>42401</v>
      </c>
      <c r="G33" s="37">
        <f>_xll.qlCalendarAdvance(Calendar,SettlementDate,D33,"mf",TRUE,Trigger)</f>
        <v>42496</v>
      </c>
      <c r="H33" s="52">
        <f>_xll.qlIndexFixing(IborIndex,F33,TRUE,TriggerCounter)</f>
        <v>1.1571904267615449E-3</v>
      </c>
      <c r="I33" s="39"/>
      <c r="J33" s="39"/>
      <c r="K33" s="39"/>
      <c r="L33" s="39"/>
      <c r="M33" s="39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">
      <c r="A34" s="39"/>
      <c r="B34" s="69">
        <v>20</v>
      </c>
      <c r="C34" s="78" t="s">
        <v>169</v>
      </c>
      <c r="D34" s="83" t="str">
        <f t="shared" si="0"/>
        <v>23M</v>
      </c>
      <c r="E34" s="34" t="s">
        <v>161</v>
      </c>
      <c r="F34" s="37">
        <f>_xll.qlCalendarAdvance(Calendar,EvaluationDate,B34&amp;"M","Modified Following",TRUE)</f>
        <v>42430</v>
      </c>
      <c r="G34" s="37">
        <f>_xll.qlCalendarAdvance(Calendar,SettlementDate,D34,"mf",TRUE,Trigger)</f>
        <v>42524</v>
      </c>
      <c r="H34" s="52">
        <f>_xll.qlIndexFixing(IborIndex,F34,TRUE,TriggerCounter)</f>
        <v>1.1673187314590859E-3</v>
      </c>
      <c r="I34" s="39"/>
      <c r="J34" s="55" t="s">
        <v>94</v>
      </c>
      <c r="K34" s="55" t="s">
        <v>89</v>
      </c>
      <c r="L34" s="55" t="s">
        <v>166</v>
      </c>
      <c r="M34" s="55" t="s">
        <v>90</v>
      </c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x14ac:dyDescent="0.2">
      <c r="A35" s="39"/>
      <c r="B35" s="68"/>
      <c r="C35" s="77"/>
      <c r="D35" s="82" t="s">
        <v>53</v>
      </c>
      <c r="E35" s="33" t="s">
        <v>162</v>
      </c>
      <c r="F35" s="36">
        <f>EvaluationDate</f>
        <v>41821</v>
      </c>
      <c r="G35" s="36">
        <f>_xll.qlCalendarAdvance(Calendar,SettlementDate,D35,"mf",TRUE,Trigger)</f>
        <v>42555</v>
      </c>
      <c r="H35" s="51">
        <f>_xll.qlIndexFixing(J35,F35,TRUE,TriggerCounter)</f>
        <v>1.2437148756077735E-3</v>
      </c>
      <c r="I35" s="39"/>
      <c r="J35" s="56" t="str">
        <f>_xll.qlSwapIndex(,"Libor",D35,SettlementDays,Currency,Calendar,"6M",L35,M35,IborIndex,"JPYON",,Trigger)</f>
        <v>obj_0053b#0045</v>
      </c>
      <c r="K35" s="33" t="s">
        <v>24</v>
      </c>
      <c r="L35" s="33" t="s">
        <v>158</v>
      </c>
      <c r="M35" s="33" t="s">
        <v>91</v>
      </c>
      <c r="N35" s="22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x14ac:dyDescent="0.2">
      <c r="A36" s="39"/>
      <c r="B36" s="69"/>
      <c r="C36" s="78"/>
      <c r="D36" s="83" t="s">
        <v>54</v>
      </c>
      <c r="E36" s="34" t="s">
        <v>162</v>
      </c>
      <c r="F36" s="37">
        <f>EvaluationDate</f>
        <v>41821</v>
      </c>
      <c r="G36" s="37">
        <f>_xll.qlCalendarAdvance(Calendar,SettlementDate,D36,"mf",TRUE,Trigger)</f>
        <v>42646</v>
      </c>
      <c r="H36" s="52">
        <f>_xll.qlIndexFixing(J36,F36,TRUE,TriggerCounter)</f>
        <v>1.244712826334405E-3</v>
      </c>
      <c r="I36" s="39"/>
      <c r="J36" s="57" t="str">
        <f>_xll.qlSwapIndex(,"Libor",D36,SettlementDays,Currency,Calendar,"6M",L36,M36,IborIndex,"JPYON",,Trigger)</f>
        <v>obj_0053f#0037</v>
      </c>
      <c r="K36" s="34" t="s">
        <v>24</v>
      </c>
      <c r="L36" s="34" t="s">
        <v>158</v>
      </c>
      <c r="M36" s="34" t="s">
        <v>91</v>
      </c>
      <c r="N36" s="22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x14ac:dyDescent="0.2">
      <c r="A37" s="39"/>
      <c r="B37" s="69"/>
      <c r="C37" s="78"/>
      <c r="D37" s="83" t="s">
        <v>55</v>
      </c>
      <c r="E37" s="34" t="s">
        <v>162</v>
      </c>
      <c r="F37" s="37">
        <f>EvaluationDate</f>
        <v>41821</v>
      </c>
      <c r="G37" s="37">
        <f>_xll.qlCalendarAdvance(Calendar,SettlementDate,D37,"mf",TRUE,Trigger)</f>
        <v>42739</v>
      </c>
      <c r="H37" s="52">
        <f>_xll.qlIndexFixing(J37,F37,TRUE,TriggerCounter)</f>
        <v>1.2520037022345071E-3</v>
      </c>
      <c r="I37" s="39"/>
      <c r="J37" s="57" t="str">
        <f>_xll.qlSwapIndex(,"Libor",D37,SettlementDays,Currency,Calendar,"6M",L37,M37,IborIndex,"JPYON",,Trigger)</f>
        <v>obj_0055a#0037</v>
      </c>
      <c r="K37" s="34" t="s">
        <v>24</v>
      </c>
      <c r="L37" s="34" t="s">
        <v>158</v>
      </c>
      <c r="M37" s="34" t="s">
        <v>91</v>
      </c>
      <c r="N37" s="22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2">
      <c r="A38" s="39"/>
      <c r="B38" s="69"/>
      <c r="C38" s="78"/>
      <c r="D38" s="83" t="s">
        <v>56</v>
      </c>
      <c r="E38" s="34" t="s">
        <v>162</v>
      </c>
      <c r="F38" s="37">
        <f>EvaluationDate</f>
        <v>41821</v>
      </c>
      <c r="G38" s="37">
        <f>_xll.qlCalendarAdvance(Calendar,SettlementDate,D38,"mf",TRUE,Trigger)</f>
        <v>42828</v>
      </c>
      <c r="H38" s="52">
        <f>_xll.qlIndexFixing(J38,F38,TRUE,TriggerCounter)</f>
        <v>1.2692164143434609E-3</v>
      </c>
      <c r="I38" s="39"/>
      <c r="J38" s="57" t="str">
        <f>_xll.qlSwapIndex(,"Libor",D38,SettlementDays,Currency,Calendar,"6M",L38,M38,IborIndex,"JPYON",,Trigger)</f>
        <v>obj_00568#0037</v>
      </c>
      <c r="K38" s="34" t="s">
        <v>24</v>
      </c>
      <c r="L38" s="34" t="s">
        <v>158</v>
      </c>
      <c r="M38" s="34" t="s">
        <v>91</v>
      </c>
      <c r="N38" s="22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">
      <c r="A39" s="39"/>
      <c r="B39" s="69"/>
      <c r="C39" s="78"/>
      <c r="D39" s="83" t="s">
        <v>57</v>
      </c>
      <c r="E39" s="34" t="s">
        <v>162</v>
      </c>
      <c r="F39" s="37">
        <f>EvaluationDate</f>
        <v>41821</v>
      </c>
      <c r="G39" s="37">
        <f>_xll.qlCalendarAdvance(Calendar,SettlementDate,D39,"mf",TRUE,Trigger)</f>
        <v>42919</v>
      </c>
      <c r="H39" s="52">
        <f>_xll.qlIndexFixing(J39,F39,TRUE,TriggerCounter)</f>
        <v>1.2926616480056397E-3</v>
      </c>
      <c r="I39" s="39"/>
      <c r="J39" s="57" t="str">
        <f>_xll.qlSwapIndex(,"Libor",D39,SettlementDays,Currency,Calendar,"6M",L39,M39,IborIndex,"JPYON",,Trigger)</f>
        <v>obj_00543#0037</v>
      </c>
      <c r="K39" s="34" t="s">
        <v>24</v>
      </c>
      <c r="L39" s="34" t="s">
        <v>158</v>
      </c>
      <c r="M39" s="34" t="s">
        <v>91</v>
      </c>
      <c r="N39" s="22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">
      <c r="A40" s="39"/>
      <c r="B40" s="69"/>
      <c r="C40" s="78"/>
      <c r="D40" s="83" t="s">
        <v>58</v>
      </c>
      <c r="E40" s="34" t="s">
        <v>162</v>
      </c>
      <c r="F40" s="37">
        <f>EvaluationDate</f>
        <v>41821</v>
      </c>
      <c r="G40" s="37">
        <f>_xll.qlCalendarAdvance(Calendar,SettlementDate,D40,"mf",TRUE,Trigger)</f>
        <v>43284</v>
      </c>
      <c r="H40" s="52">
        <f>_xll.qlIndexFixing(J40,F40,TRUE,TriggerCounter)</f>
        <v>1.4912570675471226E-3</v>
      </c>
      <c r="I40" s="39"/>
      <c r="J40" s="57" t="str">
        <f>_xll.qlSwapIndex(,"Libor",D40,SettlementDays,Currency,Calendar,"6M",L40,M40,IborIndex,"JPYON",,Trigger)</f>
        <v>obj_0054d#0037</v>
      </c>
      <c r="K40" s="34" t="s">
        <v>24</v>
      </c>
      <c r="L40" s="34" t="s">
        <v>158</v>
      </c>
      <c r="M40" s="34" t="s">
        <v>91</v>
      </c>
      <c r="N40" s="22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x14ac:dyDescent="0.2">
      <c r="A41" s="39"/>
      <c r="B41" s="69"/>
      <c r="C41" s="78"/>
      <c r="D41" s="83" t="s">
        <v>59</v>
      </c>
      <c r="E41" s="34" t="s">
        <v>162</v>
      </c>
      <c r="F41" s="37">
        <f>EvaluationDate</f>
        <v>41821</v>
      </c>
      <c r="G41" s="37">
        <f>_xll.qlCalendarAdvance(Calendar,SettlementDate,D41,"mf",TRUE,Trigger)</f>
        <v>43649</v>
      </c>
      <c r="H41" s="52">
        <f>_xll.qlIndexFixing(J41,F41,TRUE,TriggerCounter)</f>
        <v>1.914831754514412E-3</v>
      </c>
      <c r="I41" s="39"/>
      <c r="J41" s="57" t="str">
        <f>_xll.qlSwapIndex(,"Libor",D41,SettlementDays,Currency,Calendar,"6M",L41,M41,IborIndex,"JPYON",,Trigger)</f>
        <v>obj_0055b#0037</v>
      </c>
      <c r="K41" s="34" t="s">
        <v>24</v>
      </c>
      <c r="L41" s="34" t="s">
        <v>158</v>
      </c>
      <c r="M41" s="34" t="s">
        <v>91</v>
      </c>
      <c r="N41" s="22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2">
      <c r="A42" s="39"/>
      <c r="B42" s="69"/>
      <c r="C42" s="78"/>
      <c r="D42" s="83" t="s">
        <v>60</v>
      </c>
      <c r="E42" s="34" t="s">
        <v>162</v>
      </c>
      <c r="F42" s="37">
        <f>EvaluationDate</f>
        <v>41821</v>
      </c>
      <c r="G42" s="37">
        <f>_xll.qlCalendarAdvance(Calendar,SettlementDate,D42,"mf",TRUE,Trigger)</f>
        <v>44015</v>
      </c>
      <c r="H42" s="52">
        <f>_xll.qlIndexFixing(J42,F42,TRUE,TriggerCounter)</f>
        <v>2.5383703907980036E-3</v>
      </c>
      <c r="I42" s="39"/>
      <c r="J42" s="57" t="str">
        <f>_xll.qlSwapIndex(,"Libor",D42,SettlementDays,Currency,Calendar,"6M",L42,M42,IborIndex,"JPYON",,Trigger)</f>
        <v>obj_00569#0037</v>
      </c>
      <c r="K42" s="34" t="s">
        <v>24</v>
      </c>
      <c r="L42" s="34" t="s">
        <v>158</v>
      </c>
      <c r="M42" s="34" t="s">
        <v>91</v>
      </c>
      <c r="N42" s="22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x14ac:dyDescent="0.2">
      <c r="A43" s="39"/>
      <c r="B43" s="69"/>
      <c r="C43" s="78"/>
      <c r="D43" s="83" t="s">
        <v>61</v>
      </c>
      <c r="E43" s="34" t="s">
        <v>162</v>
      </c>
      <c r="F43" s="37">
        <f>EvaluationDate</f>
        <v>41821</v>
      </c>
      <c r="G43" s="37">
        <f>_xll.qlCalendarAdvance(Calendar,SettlementDate,D43,"mf",TRUE,Trigger)</f>
        <v>44382</v>
      </c>
      <c r="H43" s="52">
        <f>_xll.qlIndexFixing(J43,F43,TRUE,TriggerCounter)</f>
        <v>3.3372334954935657E-3</v>
      </c>
      <c r="I43" s="39"/>
      <c r="J43" s="57" t="str">
        <f>_xll.qlSwapIndex(,"Libor",D43,SettlementDays,Currency,Calendar,"6M",L43,M43,IborIndex,"JPYON",,Trigger)</f>
        <v>obj_0053a#0037</v>
      </c>
      <c r="K43" s="34" t="s">
        <v>24</v>
      </c>
      <c r="L43" s="34" t="s">
        <v>158</v>
      </c>
      <c r="M43" s="34" t="s">
        <v>91</v>
      </c>
      <c r="N43" s="22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x14ac:dyDescent="0.2">
      <c r="A44" s="39"/>
      <c r="B44" s="69"/>
      <c r="C44" s="78"/>
      <c r="D44" s="83" t="s">
        <v>62</v>
      </c>
      <c r="E44" s="34" t="s">
        <v>162</v>
      </c>
      <c r="F44" s="37">
        <f>EvaluationDate</f>
        <v>41821</v>
      </c>
      <c r="G44" s="37">
        <f>_xll.qlCalendarAdvance(Calendar,SettlementDate,D44,"mf",TRUE,Trigger)</f>
        <v>44746</v>
      </c>
      <c r="H44" s="52">
        <f>_xll.qlIndexFixing(J44,F44,TRUE,TriggerCounter)</f>
        <v>4.1610824155094671E-3</v>
      </c>
      <c r="I44" s="39"/>
      <c r="J44" s="57" t="str">
        <f>_xll.qlSwapIndex(,"Libor",D44,SettlementDays,Currency,Calendar,"6M",L44,M44,IborIndex,"JPYON",,Trigger)</f>
        <v>obj_0054e#0037</v>
      </c>
      <c r="K44" s="34" t="s">
        <v>24</v>
      </c>
      <c r="L44" s="34" t="s">
        <v>158</v>
      </c>
      <c r="M44" s="34" t="s">
        <v>91</v>
      </c>
      <c r="N44" s="22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">
      <c r="A45" s="39"/>
      <c r="B45" s="69"/>
      <c r="C45" s="78"/>
      <c r="D45" s="83" t="s">
        <v>63</v>
      </c>
      <c r="E45" s="34" t="s">
        <v>162</v>
      </c>
      <c r="F45" s="37">
        <f>EvaluationDate</f>
        <v>41821</v>
      </c>
      <c r="G45" s="37">
        <f>_xll.qlCalendarAdvance(Calendar,SettlementDate,D45,"mf",TRUE,Trigger)</f>
        <v>45110</v>
      </c>
      <c r="H45" s="52">
        <f>_xll.qlIndexFixing(J45,F45,TRUE,TriggerCounter)</f>
        <v>4.9845557010359852E-3</v>
      </c>
      <c r="I45" s="39"/>
      <c r="J45" s="57" t="str">
        <f>_xll.qlSwapIndex(,"Libor",D45,SettlementDays,Currency,Calendar,"6M",L45,M45,IborIndex,"JPYON",,Trigger)</f>
        <v>obj_0055c#0037</v>
      </c>
      <c r="K45" s="34" t="s">
        <v>24</v>
      </c>
      <c r="L45" s="34" t="s">
        <v>158</v>
      </c>
      <c r="M45" s="34" t="s">
        <v>91</v>
      </c>
      <c r="N45" s="22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">
      <c r="A46" s="39"/>
      <c r="B46" s="69"/>
      <c r="C46" s="78"/>
      <c r="D46" s="83" t="s">
        <v>64</v>
      </c>
      <c r="E46" s="34" t="s">
        <v>162</v>
      </c>
      <c r="F46" s="37">
        <f>EvaluationDate</f>
        <v>41821</v>
      </c>
      <c r="G46" s="37">
        <f>_xll.qlCalendarAdvance(Calendar,SettlementDate,D46,"mf",TRUE,Trigger)</f>
        <v>45476</v>
      </c>
      <c r="H46" s="52">
        <f>_xll.qlIndexFixing(J46,F46,TRUE,TriggerCounter)</f>
        <v>5.8333672467853421E-3</v>
      </c>
      <c r="I46" s="39"/>
      <c r="J46" s="57" t="str">
        <f>_xll.qlSwapIndex(,"Libor",D46,SettlementDays,Currency,Calendar,"6M",L46,M46,IborIndex,"JPYON",,Trigger)</f>
        <v>obj_0056a#0037</v>
      </c>
      <c r="K46" s="34" t="s">
        <v>24</v>
      </c>
      <c r="L46" s="34" t="s">
        <v>158</v>
      </c>
      <c r="M46" s="34" t="s">
        <v>91</v>
      </c>
      <c r="N46" s="22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x14ac:dyDescent="0.2">
      <c r="A47" s="39"/>
      <c r="B47" s="69"/>
      <c r="C47" s="78"/>
      <c r="D47" s="83" t="s">
        <v>65</v>
      </c>
      <c r="E47" s="34" t="s">
        <v>162</v>
      </c>
      <c r="F47" s="37">
        <f>EvaluationDate</f>
        <v>41821</v>
      </c>
      <c r="G47" s="37">
        <f>_xll.qlCalendarAdvance(Calendar,SettlementDate,D47,"mf",TRUE,Trigger)</f>
        <v>45841</v>
      </c>
      <c r="H47" s="52">
        <f>_xll.qlIndexFixing(J47,F47,TRUE,TriggerCounter)</f>
        <v>6.7229523266739864E-3</v>
      </c>
      <c r="I47" s="39"/>
      <c r="J47" s="57" t="str">
        <f>_xll.qlSwapIndex(,"Libor",D47,SettlementDays,Currency,Calendar,"6M",L47,M47,IborIndex,"JPYON",,Trigger)</f>
        <v>obj_00542#0037</v>
      </c>
      <c r="K47" s="34" t="s">
        <v>24</v>
      </c>
      <c r="L47" s="34" t="s">
        <v>158</v>
      </c>
      <c r="M47" s="34" t="s">
        <v>91</v>
      </c>
      <c r="N47" s="22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x14ac:dyDescent="0.2">
      <c r="A48" s="39"/>
      <c r="B48" s="69"/>
      <c r="C48" s="78"/>
      <c r="D48" s="83" t="s">
        <v>66</v>
      </c>
      <c r="E48" s="34" t="s">
        <v>162</v>
      </c>
      <c r="F48" s="37">
        <f>EvaluationDate</f>
        <v>41821</v>
      </c>
      <c r="G48" s="37">
        <f>_xll.qlCalendarAdvance(Calendar,SettlementDate,D48,"mf",TRUE,Trigger)</f>
        <v>46206</v>
      </c>
      <c r="H48" s="52">
        <f>_xll.qlIndexFixing(J48,F48,TRUE,TriggerCounter)</f>
        <v>7.6290557705676158E-3</v>
      </c>
      <c r="I48" s="39"/>
      <c r="J48" s="57" t="str">
        <f>_xll.qlSwapIndex(,"Libor",D48,SettlementDays,Currency,Calendar,"6M",L48,M48,IborIndex,"JPYON",,Trigger)</f>
        <v>obj_0054f#0037</v>
      </c>
      <c r="K48" s="34" t="s">
        <v>24</v>
      </c>
      <c r="L48" s="34" t="s">
        <v>158</v>
      </c>
      <c r="M48" s="34" t="s">
        <v>91</v>
      </c>
      <c r="N48" s="22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x14ac:dyDescent="0.2">
      <c r="A49" s="39"/>
      <c r="B49" s="69"/>
      <c r="C49" s="78"/>
      <c r="D49" s="83" t="s">
        <v>67</v>
      </c>
      <c r="E49" s="34" t="s">
        <v>162</v>
      </c>
      <c r="F49" s="37">
        <f>EvaluationDate</f>
        <v>41821</v>
      </c>
      <c r="G49" s="37">
        <f>_xll.qlCalendarAdvance(Calendar,SettlementDate,D49,"mf",TRUE,Trigger)</f>
        <v>46573</v>
      </c>
      <c r="H49" s="52">
        <f>_xll.qlIndexFixing(J49,F49,TRUE,TriggerCounter)</f>
        <v>8.5280794898554401E-3</v>
      </c>
      <c r="I49" s="39"/>
      <c r="J49" s="57" t="str">
        <f>_xll.qlSwapIndex(,"Libor",D49,SettlementDays,Currency,Calendar,"6M",L49,M49,IborIndex,"JPYON",,Trigger)</f>
        <v>obj_0055d#0037</v>
      </c>
      <c r="K49" s="34" t="s">
        <v>24</v>
      </c>
      <c r="L49" s="34" t="s">
        <v>158</v>
      </c>
      <c r="M49" s="34" t="s">
        <v>91</v>
      </c>
      <c r="N49" s="22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2">
      <c r="A50" s="39"/>
      <c r="B50" s="69"/>
      <c r="C50" s="78"/>
      <c r="D50" s="83" t="s">
        <v>68</v>
      </c>
      <c r="E50" s="34" t="s">
        <v>162</v>
      </c>
      <c r="F50" s="37">
        <f>EvaluationDate</f>
        <v>41821</v>
      </c>
      <c r="G50" s="37">
        <f>_xll.qlCalendarAdvance(Calendar,SettlementDate,D50,"mf",TRUE,Trigger)</f>
        <v>46937</v>
      </c>
      <c r="H50" s="52">
        <f>_xll.qlIndexFixing(J50,F50,TRUE,TriggerCounter)</f>
        <v>9.3880777162861466E-3</v>
      </c>
      <c r="I50" s="39"/>
      <c r="J50" s="57" t="str">
        <f>_xll.qlSwapIndex(,"Libor",D50,SettlementDays,Currency,Calendar,"6M",L50,M50,IborIndex,"JPYON",,Trigger)</f>
        <v>obj_0056b#0037</v>
      </c>
      <c r="K50" s="34" t="s">
        <v>24</v>
      </c>
      <c r="L50" s="34" t="s">
        <v>158</v>
      </c>
      <c r="M50" s="34" t="s">
        <v>91</v>
      </c>
      <c r="N50" s="22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">
      <c r="A51" s="39"/>
      <c r="B51" s="69"/>
      <c r="C51" s="78"/>
      <c r="D51" s="83" t="s">
        <v>69</v>
      </c>
      <c r="E51" s="34" t="s">
        <v>162</v>
      </c>
      <c r="F51" s="37">
        <f>EvaluationDate</f>
        <v>41821</v>
      </c>
      <c r="G51" s="37">
        <f>_xll.qlCalendarAdvance(Calendar,SettlementDate,D51,"mf",TRUE,Trigger)</f>
        <v>47302</v>
      </c>
      <c r="H51" s="52">
        <f>_xll.qlIndexFixing(J51,F51,TRUE,TriggerCounter)</f>
        <v>1.0205134212668689E-2</v>
      </c>
      <c r="I51" s="39"/>
      <c r="J51" s="57" t="str">
        <f>_xll.qlSwapIndex(,"Libor",D51,SettlementDays,Currency,Calendar,"6M",L51,M51,IborIndex,"JPYON",,Trigger)</f>
        <v>obj_00539#0037</v>
      </c>
      <c r="K51" s="34" t="s">
        <v>24</v>
      </c>
      <c r="L51" s="34" t="s">
        <v>158</v>
      </c>
      <c r="M51" s="34" t="s">
        <v>91</v>
      </c>
      <c r="N51" s="22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">
      <c r="A52" s="39"/>
      <c r="B52" s="69"/>
      <c r="C52" s="78"/>
      <c r="D52" s="83" t="s">
        <v>70</v>
      </c>
      <c r="E52" s="34" t="s">
        <v>162</v>
      </c>
      <c r="F52" s="37">
        <f>EvaluationDate</f>
        <v>41821</v>
      </c>
      <c r="G52" s="37">
        <f>_xll.qlCalendarAdvance(Calendar,SettlementDate,D52,"mf",TRUE,Trigger)</f>
        <v>47667</v>
      </c>
      <c r="H52" s="52">
        <f>_xll.qlIndexFixing(J52,F52,TRUE,TriggerCounter)</f>
        <v>1.0967500148008976E-2</v>
      </c>
      <c r="I52" s="39"/>
      <c r="J52" s="57" t="str">
        <f>_xll.qlSwapIndex(,"Libor",D52,SettlementDays,Currency,Calendar,"6M",L52,M52,IborIndex,"JPYON",,Trigger)</f>
        <v>obj_00550#0037</v>
      </c>
      <c r="K52" s="34" t="s">
        <v>24</v>
      </c>
      <c r="L52" s="34" t="s">
        <v>158</v>
      </c>
      <c r="M52" s="34" t="s">
        <v>91</v>
      </c>
      <c r="N52" s="22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x14ac:dyDescent="0.2">
      <c r="A53" s="39"/>
      <c r="B53" s="69"/>
      <c r="C53" s="78"/>
      <c r="D53" s="83" t="s">
        <v>71</v>
      </c>
      <c r="E53" s="34" t="s">
        <v>162</v>
      </c>
      <c r="F53" s="37">
        <f>EvaluationDate</f>
        <v>41821</v>
      </c>
      <c r="G53" s="37">
        <f>_xll.qlCalendarAdvance(Calendar,SettlementDate,D53,"mf",TRUE,Trigger)</f>
        <v>48032</v>
      </c>
      <c r="H53" s="52">
        <f>_xll.qlIndexFixing(J53,F53,TRUE,TriggerCounter)</f>
        <v>1.166921332041849E-2</v>
      </c>
      <c r="I53" s="39"/>
      <c r="J53" s="57" t="str">
        <f>_xll.qlSwapIndex(,"Libor",D53,SettlementDays,Currency,Calendar,"6M",L53,M53,IborIndex,"JPYON",,Trigger)</f>
        <v>obj_0055e#0037</v>
      </c>
      <c r="K53" s="34" t="s">
        <v>24</v>
      </c>
      <c r="L53" s="34" t="s">
        <v>158</v>
      </c>
      <c r="M53" s="34" t="s">
        <v>91</v>
      </c>
      <c r="N53" s="22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2">
      <c r="A54" s="39"/>
      <c r="B54" s="69"/>
      <c r="C54" s="78"/>
      <c r="D54" s="83" t="s">
        <v>72</v>
      </c>
      <c r="E54" s="34" t="s">
        <v>162</v>
      </c>
      <c r="F54" s="37">
        <f>EvaluationDate</f>
        <v>41821</v>
      </c>
      <c r="G54" s="37">
        <f>_xll.qlCalendarAdvance(Calendar,SettlementDate,D54,"mf",TRUE,Trigger)</f>
        <v>48400</v>
      </c>
      <c r="H54" s="52">
        <f>_xll.qlIndexFixing(J54,F54,TRUE,TriggerCounter)</f>
        <v>1.231133038406268E-2</v>
      </c>
      <c r="I54" s="39"/>
      <c r="J54" s="57" t="str">
        <f>_xll.qlSwapIndex(,"Libor",D54,SettlementDays,Currency,Calendar,"6M",L54,M54,IborIndex,"JPYON",,Trigger)</f>
        <v>obj_0056c#0037</v>
      </c>
      <c r="K54" s="34" t="s">
        <v>24</v>
      </c>
      <c r="L54" s="34" t="s">
        <v>158</v>
      </c>
      <c r="M54" s="34" t="s">
        <v>91</v>
      </c>
      <c r="N54" s="22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x14ac:dyDescent="0.2">
      <c r="A55" s="39"/>
      <c r="B55" s="69"/>
      <c r="C55" s="78"/>
      <c r="D55" s="83" t="s">
        <v>73</v>
      </c>
      <c r="E55" s="34" t="s">
        <v>162</v>
      </c>
      <c r="F55" s="37">
        <f>EvaluationDate</f>
        <v>41821</v>
      </c>
      <c r="G55" s="37">
        <f>_xll.qlCalendarAdvance(Calendar,SettlementDate,D55,"mf",TRUE,Trigger)</f>
        <v>48764</v>
      </c>
      <c r="H55" s="52">
        <f>_xll.qlIndexFixing(J55,F55,TRUE,TriggerCounter)</f>
        <v>1.2879267877227431E-2</v>
      </c>
      <c r="I55" s="39"/>
      <c r="J55" s="57" t="str">
        <f>_xll.qlSwapIndex(,"Libor",D55,SettlementDays,Currency,Calendar,"6M",L55,M55,IborIndex,"JPYON",,Trigger)</f>
        <v>obj_00541#0037</v>
      </c>
      <c r="K55" s="34" t="s">
        <v>24</v>
      </c>
      <c r="L55" s="34" t="s">
        <v>158</v>
      </c>
      <c r="M55" s="34" t="s">
        <v>91</v>
      </c>
      <c r="N55" s="22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x14ac:dyDescent="0.2">
      <c r="A56" s="39"/>
      <c r="B56" s="69"/>
      <c r="C56" s="78"/>
      <c r="D56" s="83" t="s">
        <v>74</v>
      </c>
      <c r="E56" s="34" t="s">
        <v>162</v>
      </c>
      <c r="F56" s="37">
        <f>EvaluationDate</f>
        <v>41821</v>
      </c>
      <c r="G56" s="37">
        <f>_xll.qlCalendarAdvance(Calendar,SettlementDate,D56,"mf",TRUE,Trigger)</f>
        <v>49128</v>
      </c>
      <c r="H56" s="52">
        <f>_xll.qlIndexFixing(J56,F56,TRUE,TriggerCounter)</f>
        <v>1.3378849129812662E-2</v>
      </c>
      <c r="I56" s="39"/>
      <c r="J56" s="57" t="str">
        <f>_xll.qlSwapIndex(,"Libor",D56,SettlementDays,Currency,Calendar,"6M",L56,M56,IborIndex,"JPYON",,Trigger)</f>
        <v>obj_00551#0037</v>
      </c>
      <c r="K56" s="34" t="s">
        <v>24</v>
      </c>
      <c r="L56" s="34" t="s">
        <v>158</v>
      </c>
      <c r="M56" s="34" t="s">
        <v>91</v>
      </c>
      <c r="N56" s="22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">
      <c r="A57" s="39"/>
      <c r="B57" s="69"/>
      <c r="C57" s="78"/>
      <c r="D57" s="83" t="s">
        <v>75</v>
      </c>
      <c r="E57" s="34" t="s">
        <v>162</v>
      </c>
      <c r="F57" s="37">
        <f>EvaluationDate</f>
        <v>41821</v>
      </c>
      <c r="G57" s="37">
        <f>_xll.qlCalendarAdvance(Calendar,SettlementDate,D57,"mf",TRUE,Trigger)</f>
        <v>49493</v>
      </c>
      <c r="H57" s="52">
        <f>_xll.qlIndexFixing(J57,F57,TRUE,TriggerCounter)</f>
        <v>1.3812506688364127E-2</v>
      </c>
      <c r="I57" s="39"/>
      <c r="J57" s="57" t="str">
        <f>_xll.qlSwapIndex(,"Libor",D57,SettlementDays,Currency,Calendar,"6M",L57,M57,IborIndex,"JPYON",,Trigger)</f>
        <v>obj_0055f#0037</v>
      </c>
      <c r="K57" s="34" t="s">
        <v>24</v>
      </c>
      <c r="L57" s="34" t="s">
        <v>158</v>
      </c>
      <c r="M57" s="34" t="s">
        <v>91</v>
      </c>
      <c r="N57" s="22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">
      <c r="A58" s="39"/>
      <c r="B58" s="69"/>
      <c r="C58" s="78"/>
      <c r="D58" s="83" t="s">
        <v>76</v>
      </c>
      <c r="E58" s="34" t="s">
        <v>162</v>
      </c>
      <c r="F58" s="37">
        <f>EvaluationDate</f>
        <v>41821</v>
      </c>
      <c r="G58" s="37">
        <f>_xll.qlCalendarAdvance(Calendar,SettlementDate,D58,"mf",TRUE,Trigger)</f>
        <v>49859</v>
      </c>
      <c r="H58" s="52">
        <f>_xll.qlIndexFixing(J58,F58,TRUE,TriggerCounter)</f>
        <v>1.4189365085932578E-2</v>
      </c>
      <c r="I58" s="39"/>
      <c r="J58" s="57" t="str">
        <f>_xll.qlSwapIndex(,"Libor",D58,SettlementDays,Currency,Calendar,"6M",L58,M58,IborIndex,"JPYON",,Trigger)</f>
        <v>obj_0056d#0037</v>
      </c>
      <c r="K58" s="34" t="s">
        <v>24</v>
      </c>
      <c r="L58" s="34" t="s">
        <v>158</v>
      </c>
      <c r="M58" s="34" t="s">
        <v>91</v>
      </c>
      <c r="N58" s="22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x14ac:dyDescent="0.2">
      <c r="A59" s="39"/>
      <c r="B59" s="69"/>
      <c r="C59" s="78"/>
      <c r="D59" s="83" t="s">
        <v>77</v>
      </c>
      <c r="E59" s="34" t="s">
        <v>162</v>
      </c>
      <c r="F59" s="37">
        <f>EvaluationDate</f>
        <v>41821</v>
      </c>
      <c r="G59" s="37">
        <f>_xll.qlCalendarAdvance(Calendar,SettlementDate,D59,"mf",TRUE,Trigger)</f>
        <v>50224</v>
      </c>
      <c r="H59" s="52">
        <f>_xll.qlIndexFixing(J59,F59,TRUE,TriggerCounter)</f>
        <v>1.4517199709752531E-2</v>
      </c>
      <c r="I59" s="39"/>
      <c r="J59" s="57" t="str">
        <f>_xll.qlSwapIndex(,"Libor",D59,SettlementDays,Currency,Calendar,"6M",L59,M59,IborIndex,"JPYON",,Trigger)</f>
        <v>obj_00538#0037</v>
      </c>
      <c r="K59" s="34" t="s">
        <v>24</v>
      </c>
      <c r="L59" s="34" t="s">
        <v>158</v>
      </c>
      <c r="M59" s="34" t="s">
        <v>91</v>
      </c>
      <c r="N59" s="22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x14ac:dyDescent="0.2">
      <c r="A60" s="39"/>
      <c r="B60" s="69"/>
      <c r="C60" s="78"/>
      <c r="D60" s="83" t="s">
        <v>78</v>
      </c>
      <c r="E60" s="34" t="s">
        <v>162</v>
      </c>
      <c r="F60" s="37">
        <f>EvaluationDate</f>
        <v>41821</v>
      </c>
      <c r="G60" s="37">
        <f>_xll.qlCalendarAdvance(Calendar,SettlementDate,D60,"mf",TRUE,Trigger)</f>
        <v>50591</v>
      </c>
      <c r="H60" s="52">
        <f>_xll.qlIndexFixing(J60,F60,TRUE,TriggerCounter)</f>
        <v>1.4806669386085171E-2</v>
      </c>
      <c r="I60" s="39"/>
      <c r="J60" s="57" t="str">
        <f>_xll.qlSwapIndex(,"Libor",D60,SettlementDays,Currency,Calendar,"6M",L60,M60,IborIndex,"JPYON",,Trigger)</f>
        <v>obj_00552#0037</v>
      </c>
      <c r="K60" s="34" t="s">
        <v>24</v>
      </c>
      <c r="L60" s="34" t="s">
        <v>158</v>
      </c>
      <c r="M60" s="34" t="s">
        <v>91</v>
      </c>
      <c r="N60" s="22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x14ac:dyDescent="0.2">
      <c r="A61" s="39"/>
      <c r="B61" s="69"/>
      <c r="C61" s="78"/>
      <c r="D61" s="83" t="s">
        <v>79</v>
      </c>
      <c r="E61" s="34" t="s">
        <v>162</v>
      </c>
      <c r="F61" s="37">
        <f>EvaluationDate</f>
        <v>41821</v>
      </c>
      <c r="G61" s="37">
        <f>_xll.qlCalendarAdvance(Calendar,SettlementDate,D61,"mf",TRUE,Trigger)</f>
        <v>50955</v>
      </c>
      <c r="H61" s="52">
        <f>_xll.qlIndexFixing(J61,F61,TRUE,TriggerCounter)</f>
        <v>1.5060608167745475E-2</v>
      </c>
      <c r="I61" s="39"/>
      <c r="J61" s="57" t="str">
        <f>_xll.qlSwapIndex(,"Libor",D61,SettlementDays,Currency,Calendar,"6M",L61,M61,IborIndex,"JPYON",,Trigger)</f>
        <v>obj_00560#0037</v>
      </c>
      <c r="K61" s="34" t="s">
        <v>24</v>
      </c>
      <c r="L61" s="34" t="s">
        <v>158</v>
      </c>
      <c r="M61" s="34" t="s">
        <v>91</v>
      </c>
      <c r="N61" s="22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x14ac:dyDescent="0.2">
      <c r="A62" s="39"/>
      <c r="B62" s="69"/>
      <c r="C62" s="78"/>
      <c r="D62" s="83" t="s">
        <v>80</v>
      </c>
      <c r="E62" s="34" t="s">
        <v>162</v>
      </c>
      <c r="F62" s="37">
        <f>EvaluationDate</f>
        <v>41821</v>
      </c>
      <c r="G62" s="37">
        <f>_xll.qlCalendarAdvance(Calendar,SettlementDate,D62,"mf",TRUE,Trigger)</f>
        <v>51320</v>
      </c>
      <c r="H62" s="52">
        <f>_xll.qlIndexFixing(J62,F62,TRUE,TriggerCounter)</f>
        <v>1.5287650527315781E-2</v>
      </c>
      <c r="I62" s="39"/>
      <c r="J62" s="57" t="str">
        <f>_xll.qlSwapIndex(,"Libor",D62,SettlementDays,Currency,Calendar,"6M",L62,M62,IborIndex,"JPYON",,Trigger)</f>
        <v>obj_0056e#0037</v>
      </c>
      <c r="K62" s="34" t="s">
        <v>24</v>
      </c>
      <c r="L62" s="34" t="s">
        <v>158</v>
      </c>
      <c r="M62" s="34" t="s">
        <v>91</v>
      </c>
      <c r="N62" s="22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x14ac:dyDescent="0.2">
      <c r="A63" s="39"/>
      <c r="B63" s="69"/>
      <c r="C63" s="78"/>
      <c r="D63" s="83" t="s">
        <v>81</v>
      </c>
      <c r="E63" s="34" t="s">
        <v>162</v>
      </c>
      <c r="F63" s="37">
        <f>EvaluationDate</f>
        <v>41821</v>
      </c>
      <c r="G63" s="37">
        <f>_xll.qlCalendarAdvance(Calendar,SettlementDate,D63,"mf",TRUE,Trigger)</f>
        <v>51685</v>
      </c>
      <c r="H63" s="52">
        <f>_xll.qlIndexFixing(J63,F63,TRUE,TriggerCounter)</f>
        <v>1.5491696660745706E-2</v>
      </c>
      <c r="I63" s="39"/>
      <c r="J63" s="57" t="str">
        <f>_xll.qlSwapIndex(,"Libor",D63,SettlementDays,Currency,Calendar,"6M",L63,M63,IborIndex,"JPYON",,Trigger)</f>
        <v>obj_00540#0037</v>
      </c>
      <c r="K63" s="34" t="s">
        <v>24</v>
      </c>
      <c r="L63" s="34" t="s">
        <v>158</v>
      </c>
      <c r="M63" s="34" t="s">
        <v>91</v>
      </c>
      <c r="N63" s="22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x14ac:dyDescent="0.2">
      <c r="A64" s="39"/>
      <c r="B64" s="69"/>
      <c r="C64" s="78"/>
      <c r="D64" s="83" t="s">
        <v>82</v>
      </c>
      <c r="E64" s="34" t="s">
        <v>162</v>
      </c>
      <c r="F64" s="37">
        <f>EvaluationDate</f>
        <v>41821</v>
      </c>
      <c r="G64" s="37">
        <f>_xll.qlCalendarAdvance(Calendar,SettlementDate,D64,"mf",TRUE,Trigger)</f>
        <v>52050</v>
      </c>
      <c r="H64" s="52">
        <f>_xll.qlIndexFixing(J64,F64,TRUE,TriggerCounter)</f>
        <v>1.5676666475744006E-2</v>
      </c>
      <c r="I64" s="39"/>
      <c r="J64" s="57" t="str">
        <f>_xll.qlSwapIndex(,"Libor",D64,SettlementDays,Currency,Calendar,"6M",L64,M64,IborIndex,"JPYON",,Trigger)</f>
        <v>obj_00553#0037</v>
      </c>
      <c r="K64" s="34" t="s">
        <v>24</v>
      </c>
      <c r="L64" s="34" t="s">
        <v>158</v>
      </c>
      <c r="M64" s="34" t="s">
        <v>91</v>
      </c>
      <c r="N64" s="22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x14ac:dyDescent="0.2">
      <c r="A65" s="39"/>
      <c r="B65" s="69"/>
      <c r="C65" s="78"/>
      <c r="D65" s="83" t="s">
        <v>83</v>
      </c>
      <c r="E65" s="34" t="s">
        <v>162</v>
      </c>
      <c r="F65" s="37">
        <f>EvaluationDate</f>
        <v>41821</v>
      </c>
      <c r="G65" s="37">
        <f>_xll.qlCalendarAdvance(Calendar,SettlementDate,D65,"mf",TRUE,Trigger)</f>
        <v>52415</v>
      </c>
      <c r="H65" s="52">
        <f>_xll.qlIndexFixing(J65,F65,TRUE,TriggerCounter)</f>
        <v>1.5845882303287453E-2</v>
      </c>
      <c r="I65" s="39"/>
      <c r="J65" s="57" t="str">
        <f>_xll.qlSwapIndex(,"Libor",D65,SettlementDays,Currency,Calendar,"6M",L65,M65,IborIndex,"JPYON",,Trigger)</f>
        <v>obj_00561#0037</v>
      </c>
      <c r="K65" s="34" t="s">
        <v>24</v>
      </c>
      <c r="L65" s="34" t="s">
        <v>158</v>
      </c>
      <c r="M65" s="34" t="s">
        <v>91</v>
      </c>
      <c r="N65" s="22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x14ac:dyDescent="0.2">
      <c r="A66" s="39"/>
      <c r="B66" s="74"/>
      <c r="C66" s="81"/>
      <c r="D66" s="84" t="s">
        <v>84</v>
      </c>
      <c r="E66" s="35" t="s">
        <v>162</v>
      </c>
      <c r="F66" s="53">
        <f>EvaluationDate</f>
        <v>41821</v>
      </c>
      <c r="G66" s="53">
        <f>_xll.qlCalendarAdvance(Calendar,SettlementDate,D66,"mf",TRUE,Trigger)</f>
        <v>52782</v>
      </c>
      <c r="H66" s="54">
        <f>_xll.qlIndexFixing(J66,F66,TRUE,TriggerCounter)</f>
        <v>1.6003014725914335E-2</v>
      </c>
      <c r="I66" s="39"/>
      <c r="J66" s="58" t="str">
        <f>_xll.qlSwapIndex(,"Libor",D66,SettlementDays,Currency,Calendar,"6M",L66,M66,IborIndex,"JPYON",,Trigger)</f>
        <v>obj_0056f#0037</v>
      </c>
      <c r="K66" s="35" t="s">
        <v>24</v>
      </c>
      <c r="L66" s="35" t="s">
        <v>158</v>
      </c>
      <c r="M66" s="35" t="s">
        <v>91</v>
      </c>
      <c r="N66" s="22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x14ac:dyDescent="0.2">
      <c r="A67" s="39"/>
      <c r="B67" s="73"/>
      <c r="C67" s="43"/>
      <c r="D67" s="43"/>
      <c r="E67" s="43"/>
      <c r="F67" s="43"/>
      <c r="G67" s="42"/>
      <c r="H67" s="39"/>
      <c r="I67" s="39"/>
      <c r="J67" s="43"/>
      <c r="K67" s="43"/>
      <c r="L67" s="43"/>
      <c r="M67" s="43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x14ac:dyDescent="0.2">
      <c r="A68" s="39"/>
      <c r="B68" s="70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x14ac:dyDescent="0.2">
      <c r="A69" s="39"/>
      <c r="B69" s="70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x14ac:dyDescent="0.2">
      <c r="A70" s="39"/>
      <c r="B70" s="70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x14ac:dyDescent="0.2">
      <c r="A71" s="39"/>
      <c r="B71" s="70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x14ac:dyDescent="0.2">
      <c r="A72" s="39"/>
      <c r="B72" s="70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x14ac:dyDescent="0.2">
      <c r="A73" s="39"/>
      <c r="B73" s="70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x14ac:dyDescent="0.2">
      <c r="A74" s="39"/>
      <c r="B74" s="70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x14ac:dyDescent="0.2">
      <c r="A75" s="39"/>
      <c r="B75" s="70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x14ac:dyDescent="0.2">
      <c r="A76" s="39"/>
      <c r="B76" s="70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x14ac:dyDescent="0.2">
      <c r="A77" s="39"/>
      <c r="B77" s="70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x14ac:dyDescent="0.2">
      <c r="A78" s="39"/>
      <c r="B78" s="70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x14ac:dyDescent="0.2">
      <c r="A79" s="39"/>
      <c r="B79" s="70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x14ac:dyDescent="0.2">
      <c r="A80" s="39"/>
      <c r="B80" s="70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x14ac:dyDescent="0.2">
      <c r="A81" s="39"/>
      <c r="B81" s="70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x14ac:dyDescent="0.2">
      <c r="A82" s="39"/>
      <c r="B82" s="70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x14ac:dyDescent="0.2">
      <c r="A83" s="39"/>
      <c r="B83" s="70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x14ac:dyDescent="0.2">
      <c r="A84" s="39"/>
      <c r="B84" s="70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x14ac:dyDescent="0.2">
      <c r="A85" s="39"/>
      <c r="B85" s="70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x14ac:dyDescent="0.2">
      <c r="A86" s="39"/>
      <c r="B86" s="70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x14ac:dyDescent="0.2">
      <c r="A87" s="39"/>
      <c r="B87" s="70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x14ac:dyDescent="0.2">
      <c r="A88" s="39"/>
      <c r="B88" s="70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x14ac:dyDescent="0.2">
      <c r="A89" s="39"/>
      <c r="B89" s="70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x14ac:dyDescent="0.2">
      <c r="A90" s="39"/>
      <c r="B90" s="70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x14ac:dyDescent="0.2">
      <c r="A91" s="39"/>
      <c r="B91" s="70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x14ac:dyDescent="0.2">
      <c r="A92" s="39"/>
      <c r="B92" s="70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x14ac:dyDescent="0.2">
      <c r="A93" s="39"/>
      <c r="B93" s="70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x14ac:dyDescent="0.2">
      <c r="A94" s="39"/>
      <c r="B94" s="70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x14ac:dyDescent="0.2">
      <c r="A95" s="39"/>
      <c r="B95" s="70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x14ac:dyDescent="0.2">
      <c r="A96" s="39"/>
      <c r="B96" s="70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x14ac:dyDescent="0.2">
      <c r="A97" s="39"/>
      <c r="B97" s="70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x14ac:dyDescent="0.2">
      <c r="A98" s="39"/>
      <c r="B98" s="70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x14ac:dyDescent="0.2">
      <c r="A99" s="39"/>
      <c r="B99" s="70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x14ac:dyDescent="0.2">
      <c r="A100" s="39"/>
      <c r="B100" s="70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</sheetData>
  <dataValidations count="2">
    <dataValidation type="list" allowBlank="1" showInputMessage="1" showErrorMessage="1" sqref="M35:M6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L35:L66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D5" sqref="D5"/>
    </sheetView>
  </sheetViews>
  <sheetFormatPr defaultRowHeight="11.25" outlineLevelCol="1" x14ac:dyDescent="0.2"/>
  <cols>
    <col min="1" max="1" width="2.7109375" style="20" customWidth="1"/>
    <col min="2" max="2" width="4" style="90" hidden="1" customWidth="1"/>
    <col min="3" max="3" width="2" style="25" hidden="1" customWidth="1"/>
    <col min="4" max="4" width="6" style="25" bestFit="1" customWidth="1"/>
    <col min="5" max="5" width="15.140625" style="44" bestFit="1" customWidth="1"/>
    <col min="6" max="6" width="17.28515625" style="44" bestFit="1" customWidth="1"/>
    <col min="7" max="7" width="17.28515625" style="44" customWidth="1"/>
    <col min="8" max="8" width="8" style="44" bestFit="1" customWidth="1"/>
    <col min="9" max="9" width="2.7109375" style="20" customWidth="1"/>
    <col min="10" max="10" width="15.140625" style="44" hidden="1" customWidth="1" outlineLevel="1"/>
    <col min="11" max="11" width="14.140625" style="44" hidden="1" customWidth="1" outlineLevel="1"/>
    <col min="12" max="13" width="19.28515625" style="44" hidden="1" customWidth="1" outlineLevel="1"/>
    <col min="14" max="14" width="9.140625" style="20" collapsed="1"/>
    <col min="15" max="16384" width="9.140625" style="20"/>
  </cols>
  <sheetData>
    <row r="1" spans="1:26" ht="12" thickBot="1" x14ac:dyDescent="0.25">
      <c r="A1" s="23"/>
      <c r="B1" s="85"/>
      <c r="C1" s="23"/>
      <c r="D1" s="23"/>
      <c r="E1" s="39"/>
      <c r="F1" s="39"/>
      <c r="G1" s="39"/>
      <c r="H1" s="39"/>
      <c r="I1" s="21"/>
      <c r="J1" s="39"/>
      <c r="K1" s="39"/>
      <c r="L1" s="39"/>
      <c r="M1" s="39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3.5" customHeight="1" thickBot="1" x14ac:dyDescent="0.25">
      <c r="A2" s="23"/>
      <c r="B2" s="85"/>
      <c r="C2" s="23"/>
      <c r="D2" s="38" t="s">
        <v>85</v>
      </c>
      <c r="E2" s="40" t="s">
        <v>87</v>
      </c>
      <c r="F2" s="40" t="s">
        <v>88</v>
      </c>
      <c r="G2" s="46" t="s">
        <v>164</v>
      </c>
      <c r="H2" s="39"/>
      <c r="I2" s="21"/>
      <c r="J2" s="39"/>
      <c r="K2" s="39"/>
      <c r="L2" s="39"/>
      <c r="M2" s="39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3.5" customHeight="1" thickBot="1" x14ac:dyDescent="0.25">
      <c r="A3" s="23"/>
      <c r="B3" s="85"/>
      <c r="C3" s="23"/>
      <c r="D3" s="26" t="s">
        <v>24</v>
      </c>
      <c r="E3" s="41" t="str">
        <f>Currency&amp;CurveTenor</f>
        <v>JPY6M</v>
      </c>
      <c r="F3" s="41" t="str">
        <f>_xll.qlLibor(,Currency,CurveTenor,YieldCurve,,Trigger)</f>
        <v>obj_00576#0010</v>
      </c>
      <c r="G3" s="47" t="str">
        <f>_xll.qlInterpolation(,InterpolationType,B8:B17,H8:H17,,Trigger)</f>
        <v>obj_00599#0009</v>
      </c>
      <c r="H3" s="39"/>
      <c r="I3" s="21"/>
      <c r="J3" s="39"/>
      <c r="K3" s="39"/>
      <c r="L3" s="39"/>
      <c r="M3" s="39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3.5" customHeight="1" x14ac:dyDescent="0.2">
      <c r="A4" s="23"/>
      <c r="B4" s="85"/>
      <c r="C4" s="23"/>
      <c r="D4" s="24"/>
      <c r="E4" s="42"/>
      <c r="F4" s="42"/>
      <c r="G4" s="42"/>
      <c r="H4" s="39"/>
      <c r="I4" s="21"/>
      <c r="J4" s="39"/>
      <c r="K4" s="39"/>
      <c r="L4" s="39"/>
      <c r="M4" s="39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3.5" customHeight="1" x14ac:dyDescent="0.2">
      <c r="A5" s="23"/>
      <c r="B5" s="85"/>
      <c r="C5" s="23"/>
      <c r="D5" s="45"/>
      <c r="E5" s="45" t="s">
        <v>95</v>
      </c>
      <c r="F5" s="45" t="s">
        <v>163</v>
      </c>
      <c r="G5" s="45" t="s">
        <v>93</v>
      </c>
      <c r="H5" s="48" t="s">
        <v>92</v>
      </c>
      <c r="I5" s="21"/>
      <c r="J5" s="39"/>
      <c r="K5" s="39"/>
      <c r="L5" s="39"/>
      <c r="M5" s="39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">
      <c r="A6" s="23"/>
      <c r="B6" s="32"/>
      <c r="C6" s="29"/>
      <c r="D6" s="64" t="s">
        <v>25</v>
      </c>
      <c r="E6" s="33" t="s">
        <v>165</v>
      </c>
      <c r="F6" s="36">
        <f>EvaluationDate</f>
        <v>41821</v>
      </c>
      <c r="G6" s="36">
        <f>_xll.qlCalendarAdvance(Calendar,EvaluationDate,"1D","f",TRUE,Trigger)</f>
        <v>41822</v>
      </c>
      <c r="H6" s="49">
        <f>_xll.qlInterpolationInterpolate(G3,-2,TRUE)</f>
        <v>2.0241594847463552E-3</v>
      </c>
      <c r="I6" s="21"/>
      <c r="J6" s="39"/>
      <c r="K6" s="39"/>
      <c r="L6" s="39"/>
      <c r="M6" s="39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">
      <c r="A7" s="23"/>
      <c r="B7" s="28"/>
      <c r="C7" s="30"/>
      <c r="D7" s="65" t="s">
        <v>26</v>
      </c>
      <c r="E7" s="34" t="s">
        <v>165</v>
      </c>
      <c r="F7" s="37">
        <f>EvaluationDate</f>
        <v>41821</v>
      </c>
      <c r="G7" s="37">
        <f>_xll.qlCalendarAdvance(Calendar,EvaluationDate,"2D","f",TRUE,Trigger)</f>
        <v>41823</v>
      </c>
      <c r="H7" s="50">
        <f>_xll.qlInterpolationInterpolate(G3,-1,TRUE)</f>
        <v>2.023953610722818E-3</v>
      </c>
      <c r="I7" s="21"/>
      <c r="J7" s="55" t="s">
        <v>88</v>
      </c>
      <c r="K7" s="39"/>
      <c r="L7" s="39"/>
      <c r="M7" s="39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">
      <c r="A8" s="23"/>
      <c r="B8" s="86">
        <f>G8-SettlementDate</f>
        <v>1</v>
      </c>
      <c r="C8" s="59"/>
      <c r="D8" s="64" t="s">
        <v>27</v>
      </c>
      <c r="E8" s="33" t="s">
        <v>168</v>
      </c>
      <c r="F8" s="36">
        <f>EvaluationDate</f>
        <v>41821</v>
      </c>
      <c r="G8" s="36">
        <f>_xll.qlCalendarAdvance(Calendar,SettlementDate,"1D","f",TRUE,Trigger)</f>
        <v>41824</v>
      </c>
      <c r="H8" s="51">
        <f>_xll.qlIndexFixing(J8,F8,TRUE,TriggerCounter)</f>
        <v>2.0236070763068881E-3</v>
      </c>
      <c r="I8" s="21"/>
      <c r="J8" s="56" t="str">
        <f>_xll.qlLibor(,Currency,D8,YieldCurve,,Trigger)</f>
        <v>obj_00574#0010</v>
      </c>
      <c r="K8" s="39"/>
      <c r="L8" s="39"/>
      <c r="M8" s="39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">
      <c r="A9" s="23"/>
      <c r="B9" s="87">
        <f>G9-SettlementDate</f>
        <v>7</v>
      </c>
      <c r="C9" s="60"/>
      <c r="D9" s="65" t="s">
        <v>28</v>
      </c>
      <c r="E9" s="34" t="s">
        <v>168</v>
      </c>
      <c r="F9" s="37">
        <f>EvaluationDate</f>
        <v>41821</v>
      </c>
      <c r="G9" s="37">
        <f>_xll.qlCalendarAdvance(Calendar,SettlementDate,"1W","f",TRUE,Trigger)</f>
        <v>41830</v>
      </c>
      <c r="H9" s="52">
        <f>_xll.qlIndexFixing(J9,F9,TRUE,TriggerCounter)</f>
        <v>2.0221501058197739E-3</v>
      </c>
      <c r="I9" s="21"/>
      <c r="J9" s="57" t="str">
        <f>_xll.qlLibor(,Currency,D9,YieldCurve,,Trigger)</f>
        <v>obj_00577#0006</v>
      </c>
      <c r="K9" s="39"/>
      <c r="L9" s="39"/>
      <c r="M9" s="39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">
      <c r="A10" s="23"/>
      <c r="B10" s="87">
        <f>G10-SettlementDate</f>
        <v>14</v>
      </c>
      <c r="C10" s="60"/>
      <c r="D10" s="65" t="s">
        <v>29</v>
      </c>
      <c r="E10" s="34" t="s">
        <v>168</v>
      </c>
      <c r="F10" s="37">
        <f>EvaluationDate</f>
        <v>41821</v>
      </c>
      <c r="G10" s="37">
        <f>_xll.qlCalendarAdvance(Calendar,SettlementDate,D10,"f",TRUE,Trigger)</f>
        <v>41837</v>
      </c>
      <c r="H10" s="52">
        <f>_xll.qlIndexFixing(J10,F10,TRUE,TriggerCounter)</f>
        <v>2.0176232013227996E-3</v>
      </c>
      <c r="I10" s="21"/>
      <c r="J10" s="57" t="str">
        <f>_xll.qlLibor(,Currency,D10,YieldCurve,,Trigger)</f>
        <v>obj_00571#0006</v>
      </c>
      <c r="K10" s="39"/>
      <c r="L10" s="39"/>
      <c r="M10" s="39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">
      <c r="A11" s="23"/>
      <c r="B11" s="87">
        <f>G11-SettlementDate</f>
        <v>21</v>
      </c>
      <c r="C11" s="60"/>
      <c r="D11" s="65" t="s">
        <v>30</v>
      </c>
      <c r="E11" s="34" t="s">
        <v>168</v>
      </c>
      <c r="F11" s="37">
        <f>EvaluationDate</f>
        <v>41821</v>
      </c>
      <c r="G11" s="37">
        <f>_xll.qlCalendarAdvance(Calendar,SettlementDate,D11,"f",TRUE,Trigger)</f>
        <v>41844</v>
      </c>
      <c r="H11" s="52">
        <f>_xll.qlIndexFixing(J11,F11,TRUE,TriggerCounter)</f>
        <v>2.0100513825774663E-3</v>
      </c>
      <c r="I11" s="21"/>
      <c r="J11" s="57" t="str">
        <f>_xll.qlLibor(,Currency,D11,YieldCurve,,Trigger)</f>
        <v>obj_00575#0006</v>
      </c>
      <c r="K11" s="39"/>
      <c r="L11" s="39"/>
      <c r="M11" s="39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">
      <c r="A12" s="23"/>
      <c r="B12" s="87">
        <f>G12-SettlementDate</f>
        <v>32</v>
      </c>
      <c r="C12" s="60"/>
      <c r="D12" s="65" t="s">
        <v>31</v>
      </c>
      <c r="E12" s="34" t="s">
        <v>168</v>
      </c>
      <c r="F12" s="37">
        <f>EvaluationDate</f>
        <v>41821</v>
      </c>
      <c r="G12" s="37">
        <f>_xll.qlCalendarAdvance(Calendar,SettlementDate,D12,"mf",TRUE,Trigger)</f>
        <v>41855</v>
      </c>
      <c r="H12" s="52">
        <f>_xll.qlIndexFixing(J12,F12,TRUE,TriggerCounter)</f>
        <v>1.9920000000006599E-3</v>
      </c>
      <c r="I12" s="21"/>
      <c r="J12" s="57" t="str">
        <f>_xll.qlLibor(,Currency,D12,YieldCurve,,Trigger)</f>
        <v>obj_00578#0006</v>
      </c>
      <c r="K12" s="39"/>
      <c r="L12" s="39"/>
      <c r="M12" s="39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">
      <c r="A13" s="23"/>
      <c r="B13" s="87">
        <f>G13-SettlementDate</f>
        <v>62</v>
      </c>
      <c r="C13" s="60"/>
      <c r="D13" s="65" t="s">
        <v>32</v>
      </c>
      <c r="E13" s="34" t="s">
        <v>168</v>
      </c>
      <c r="F13" s="37">
        <f>EvaluationDate</f>
        <v>41821</v>
      </c>
      <c r="G13" s="37">
        <f>_xll.qlCalendarAdvance(Calendar,SettlementDate,D13,"mf",TRUE,Trigger)</f>
        <v>41885</v>
      </c>
      <c r="H13" s="52">
        <f>_xll.qlIndexFixing(J13,F13,TRUE,TriggerCounter)</f>
        <v>1.9319999999990421E-3</v>
      </c>
      <c r="I13" s="21"/>
      <c r="J13" s="57" t="str">
        <f>_xll.qlLibor(,Currency,D13,YieldCurve,,Trigger)</f>
        <v>obj_00573#0006</v>
      </c>
      <c r="K13" s="39"/>
      <c r="L13" s="39"/>
      <c r="M13" s="39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">
      <c r="A14" s="23"/>
      <c r="B14" s="87">
        <f>G14-SettlementDate</f>
        <v>92</v>
      </c>
      <c r="C14" s="60"/>
      <c r="D14" s="65" t="s">
        <v>33</v>
      </c>
      <c r="E14" s="34" t="s">
        <v>168</v>
      </c>
      <c r="F14" s="37">
        <f>EvaluationDate</f>
        <v>41821</v>
      </c>
      <c r="G14" s="37">
        <f>_xll.qlCalendarAdvance(Calendar,SettlementDate,D14,"mf",TRUE,Trigger)</f>
        <v>41915</v>
      </c>
      <c r="H14" s="52">
        <f>_xll.qlIndexFixing(J14,F14,TRUE,TriggerCounter)</f>
        <v>1.8849999999999243E-3</v>
      </c>
      <c r="I14" s="21"/>
      <c r="J14" s="57" t="str">
        <f>_xll.qlLibor(,Currency,D14,YieldCurve,,Trigger)</f>
        <v>obj_00572#0006</v>
      </c>
      <c r="K14" s="39"/>
      <c r="L14" s="39"/>
      <c r="M14" s="39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">
      <c r="A15" s="23"/>
      <c r="B15" s="87">
        <f>G15-SettlementDate</f>
        <v>124</v>
      </c>
      <c r="C15" s="60"/>
      <c r="D15" s="65" t="s">
        <v>34</v>
      </c>
      <c r="E15" s="34" t="s">
        <v>168</v>
      </c>
      <c r="F15" s="37">
        <f>EvaluationDate</f>
        <v>41821</v>
      </c>
      <c r="G15" s="37">
        <f>_xll.qlCalendarAdvance(Calendar,SettlementDate,D15,"mf",TRUE,Trigger)</f>
        <v>41947</v>
      </c>
      <c r="H15" s="52">
        <f>_xll.qlIndexFixing(J15,F15,TRUE,TriggerCounter)</f>
        <v>1.8196363522830906E-3</v>
      </c>
      <c r="I15" s="21"/>
      <c r="J15" s="57" t="str">
        <f>_xll.qlLibor(,Currency,D15,YieldCurve,,Trigger)</f>
        <v>obj_0059a#0005</v>
      </c>
      <c r="K15" s="39"/>
      <c r="L15" s="39"/>
      <c r="M15" s="39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">
      <c r="A16" s="23"/>
      <c r="B16" s="87">
        <f>G16-SettlementDate</f>
        <v>153</v>
      </c>
      <c r="C16" s="60"/>
      <c r="D16" s="65" t="s">
        <v>35</v>
      </c>
      <c r="E16" s="34" t="s">
        <v>168</v>
      </c>
      <c r="F16" s="37">
        <f>EvaluationDate</f>
        <v>41821</v>
      </c>
      <c r="G16" s="37">
        <f>_xll.qlCalendarAdvance(Calendar,SettlementDate,D16,"mf",TRUE,Trigger)</f>
        <v>41976</v>
      </c>
      <c r="H16" s="52">
        <f>_xll.qlIndexFixing(J16,F16,TRUE,TriggerCounter)</f>
        <v>1.797999999999914E-3</v>
      </c>
      <c r="I16" s="21"/>
      <c r="J16" s="57" t="str">
        <f>_xll.qlLibor(,Currency,D16,YieldCurve,,Trigger)</f>
        <v>obj_0059b#0005</v>
      </c>
      <c r="K16" s="39"/>
      <c r="L16" s="39"/>
      <c r="M16" s="39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">
      <c r="A17" s="23"/>
      <c r="B17" s="87">
        <f>G17-SettlementDate</f>
        <v>186</v>
      </c>
      <c r="C17" s="60"/>
      <c r="D17" s="65" t="s">
        <v>24</v>
      </c>
      <c r="E17" s="34" t="s">
        <v>168</v>
      </c>
      <c r="F17" s="37">
        <f>EvaluationDate</f>
        <v>41821</v>
      </c>
      <c r="G17" s="37">
        <f>_xll.qlCalendarAdvance(Calendar,SettlementDate,D17,"mf",TRUE,Trigger)</f>
        <v>42009</v>
      </c>
      <c r="H17" s="52">
        <f>_xll.qlIndexFixing(J17,F17,TRUE,TriggerCounter)</f>
        <v>1.7840000000000147E-3</v>
      </c>
      <c r="I17" s="21"/>
      <c r="J17" s="57" t="str">
        <f>_xll.qlLibor(,Currency,D17,YieldCurve,,Trigger)</f>
        <v>obj_0059c#0005</v>
      </c>
      <c r="K17" s="39"/>
      <c r="L17" s="39"/>
      <c r="M17" s="39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">
      <c r="A18" s="23"/>
      <c r="B18" s="32">
        <v>1</v>
      </c>
      <c r="C18" s="61" t="s">
        <v>169</v>
      </c>
      <c r="D18" s="64" t="str">
        <f>B18+6&amp;"M"</f>
        <v>7M</v>
      </c>
      <c r="E18" s="33" t="s">
        <v>161</v>
      </c>
      <c r="F18" s="36">
        <f>_xll.qlCalendarAdvance(Calendar,EvaluationDate,B18&amp;"M","Modified Following",TRUE)</f>
        <v>41852</v>
      </c>
      <c r="G18" s="36">
        <f>_xll.qlCalendarAdvance(Calendar,SettlementDate,D18,"mf",TRUE,Trigger)</f>
        <v>42038</v>
      </c>
      <c r="H18" s="51">
        <f>_xll.qlIndexFixing(IborIndex,F18,TRUE,TriggerCounter)</f>
        <v>1.749561358762055E-3</v>
      </c>
      <c r="I18" s="21"/>
      <c r="J18" s="43"/>
      <c r="K18" s="39"/>
      <c r="L18" s="39"/>
      <c r="M18" s="39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">
      <c r="A19" s="23"/>
      <c r="B19" s="28">
        <v>2</v>
      </c>
      <c r="C19" s="62" t="s">
        <v>169</v>
      </c>
      <c r="D19" s="65" t="str">
        <f t="shared" ref="D19:D34" si="0">B19+6&amp;"M"</f>
        <v>8M</v>
      </c>
      <c r="E19" s="34" t="s">
        <v>161</v>
      </c>
      <c r="F19" s="37">
        <f>_xll.qlCalendarAdvance(Calendar,EvaluationDate,B19&amp;"M","Modified Following",TRUE)</f>
        <v>41883</v>
      </c>
      <c r="G19" s="37">
        <f>_xll.qlCalendarAdvance(Calendar,SettlementDate,D19,"mf",TRUE,Trigger)</f>
        <v>42066</v>
      </c>
      <c r="H19" s="52">
        <f>_xll.qlIndexFixing(IborIndex,F19,TRUE,TriggerCounter)</f>
        <v>1.7499999995209178E-3</v>
      </c>
      <c r="I19" s="21"/>
      <c r="J19" s="39"/>
      <c r="K19" s="39"/>
      <c r="L19" s="39"/>
      <c r="M19" s="39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">
      <c r="A20" s="23"/>
      <c r="B20" s="28">
        <v>3</v>
      </c>
      <c r="C20" s="62" t="s">
        <v>169</v>
      </c>
      <c r="D20" s="65" t="str">
        <f t="shared" si="0"/>
        <v>9M</v>
      </c>
      <c r="E20" s="34" t="s">
        <v>161</v>
      </c>
      <c r="F20" s="37">
        <f>_xll.qlCalendarAdvance(Calendar,EvaluationDate,B20&amp;"M","Modified Following",TRUE)</f>
        <v>41913</v>
      </c>
      <c r="G20" s="37">
        <f>_xll.qlCalendarAdvance(Calendar,SettlementDate,D20,"mf",TRUE,Trigger)</f>
        <v>42101</v>
      </c>
      <c r="H20" s="52">
        <f>_xll.qlIndexFixing(IborIndex,F20,TRUE,TriggerCounter)</f>
        <v>1.7499999999992162E-3</v>
      </c>
      <c r="I20" s="21"/>
      <c r="J20" s="39"/>
      <c r="K20" s="39"/>
      <c r="L20" s="39"/>
      <c r="M20" s="39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x14ac:dyDescent="0.2">
      <c r="A21" s="23"/>
      <c r="B21" s="28">
        <v>4</v>
      </c>
      <c r="C21" s="62" t="s">
        <v>169</v>
      </c>
      <c r="D21" s="65" t="str">
        <f t="shared" si="0"/>
        <v>10M</v>
      </c>
      <c r="E21" s="34" t="s">
        <v>161</v>
      </c>
      <c r="F21" s="37">
        <f>_xll.qlCalendarAdvance(Calendar,EvaluationDate,B21&amp;"M","Modified Following",TRUE)</f>
        <v>41947</v>
      </c>
      <c r="G21" s="37">
        <f>_xll.qlCalendarAdvance(Calendar,SettlementDate,D21,"mf",TRUE,Trigger)</f>
        <v>42131</v>
      </c>
      <c r="H21" s="52">
        <f>_xll.qlIndexFixing(IborIndex,F21,TRUE,TriggerCounter)</f>
        <v>1.700425426013695E-3</v>
      </c>
      <c r="I21" s="21"/>
      <c r="J21" s="39"/>
      <c r="K21" s="39"/>
      <c r="L21" s="39"/>
      <c r="M21" s="39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x14ac:dyDescent="0.2">
      <c r="A22" s="23"/>
      <c r="B22" s="28">
        <v>5</v>
      </c>
      <c r="C22" s="62" t="s">
        <v>169</v>
      </c>
      <c r="D22" s="65" t="str">
        <f t="shared" si="0"/>
        <v>11M</v>
      </c>
      <c r="E22" s="34" t="s">
        <v>161</v>
      </c>
      <c r="F22" s="37">
        <f>_xll.qlCalendarAdvance(Calendar,EvaluationDate,B22&amp;"M","Modified Following",TRUE)</f>
        <v>41974</v>
      </c>
      <c r="G22" s="37">
        <f>_xll.qlCalendarAdvance(Calendar,SettlementDate,D22,"mf",TRUE,Trigger)</f>
        <v>42158</v>
      </c>
      <c r="H22" s="52">
        <f>_xll.qlIndexFixing(IborIndex,F22,TRUE,TriggerCounter)</f>
        <v>1.6999999999997176E-3</v>
      </c>
      <c r="I22" s="21"/>
      <c r="J22" s="39"/>
      <c r="K22" s="39"/>
      <c r="L22" s="39"/>
      <c r="M22" s="39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x14ac:dyDescent="0.2">
      <c r="A23" s="23"/>
      <c r="B23" s="28">
        <v>6</v>
      </c>
      <c r="C23" s="62" t="s">
        <v>169</v>
      </c>
      <c r="D23" s="65" t="str">
        <f t="shared" si="0"/>
        <v>12M</v>
      </c>
      <c r="E23" s="34" t="s">
        <v>161</v>
      </c>
      <c r="F23" s="37">
        <f>_xll.qlCalendarAdvance(Calendar,EvaluationDate,B23&amp;"M","Modified Following",TRUE)</f>
        <v>42009</v>
      </c>
      <c r="G23" s="37">
        <f>_xll.qlCalendarAdvance(Calendar,SettlementDate,D23,"mf",TRUE,Trigger)</f>
        <v>42188</v>
      </c>
      <c r="H23" s="52">
        <f>_xll.qlIndexFixing(IborIndex,F23,TRUE,TriggerCounter)</f>
        <v>1.6991947273230477E-3</v>
      </c>
      <c r="I23" s="21"/>
      <c r="J23" s="39"/>
      <c r="K23" s="39"/>
      <c r="L23" s="39"/>
      <c r="M23" s="39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">
      <c r="A24" s="23"/>
      <c r="B24" s="28">
        <v>7</v>
      </c>
      <c r="C24" s="62" t="s">
        <v>169</v>
      </c>
      <c r="D24" s="65" t="str">
        <f t="shared" si="0"/>
        <v>13M</v>
      </c>
      <c r="E24" s="34" t="s">
        <v>161</v>
      </c>
      <c r="F24" s="37">
        <f>_xll.qlCalendarAdvance(Calendar,EvaluationDate,B24&amp;"M","Modified Following",TRUE)</f>
        <v>42037</v>
      </c>
      <c r="G24" s="37">
        <f>_xll.qlCalendarAdvance(Calendar,SettlementDate,D24,"mf",TRUE,Trigger)</f>
        <v>42219</v>
      </c>
      <c r="H24" s="52">
        <f>_xll.qlIndexFixing(IborIndex,F24,TRUE,TriggerCounter)</f>
        <v>1.6716330422138193E-3</v>
      </c>
      <c r="I24" s="21"/>
      <c r="J24" s="39"/>
      <c r="K24" s="39"/>
      <c r="L24" s="39"/>
      <c r="M24" s="39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">
      <c r="A25" s="23"/>
      <c r="B25" s="28">
        <v>8</v>
      </c>
      <c r="C25" s="62" t="s">
        <v>169</v>
      </c>
      <c r="D25" s="65" t="str">
        <f t="shared" si="0"/>
        <v>14M</v>
      </c>
      <c r="E25" s="34" t="s">
        <v>161</v>
      </c>
      <c r="F25" s="37">
        <f>_xll.qlCalendarAdvance(Calendar,EvaluationDate,B25&amp;"M","Modified Following",TRUE)</f>
        <v>42065</v>
      </c>
      <c r="G25" s="37">
        <f>_xll.qlCalendarAdvance(Calendar,SettlementDate,D25,"mf",TRUE,Trigger)</f>
        <v>42250</v>
      </c>
      <c r="H25" s="52">
        <f>_xll.qlIndexFixing(IborIndex,F25,TRUE,TriggerCounter)</f>
        <v>1.6214693153225543E-3</v>
      </c>
      <c r="I25" s="21"/>
      <c r="J25" s="39"/>
      <c r="K25" s="39"/>
      <c r="L25" s="39"/>
      <c r="M25" s="39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x14ac:dyDescent="0.2">
      <c r="A26" s="23"/>
      <c r="B26" s="28">
        <v>9</v>
      </c>
      <c r="C26" s="62" t="s">
        <v>169</v>
      </c>
      <c r="D26" s="65" t="str">
        <f t="shared" si="0"/>
        <v>15M</v>
      </c>
      <c r="E26" s="34" t="s">
        <v>161</v>
      </c>
      <c r="F26" s="37">
        <f>_xll.qlCalendarAdvance(Calendar,EvaluationDate,B26&amp;"M","Modified Following",TRUE)</f>
        <v>42095</v>
      </c>
      <c r="G26" s="37">
        <f>_xll.qlCalendarAdvance(Calendar,SettlementDate,D26,"mf",TRUE,Trigger)</f>
        <v>42282</v>
      </c>
      <c r="H26" s="52">
        <f>_xll.qlIndexFixing(IborIndex,F26,TRUE,TriggerCounter)</f>
        <v>1.5747009455875081E-3</v>
      </c>
      <c r="I26" s="21"/>
      <c r="J26" s="39"/>
      <c r="K26" s="39"/>
      <c r="L26" s="39"/>
      <c r="M26" s="39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x14ac:dyDescent="0.2">
      <c r="A27" s="23"/>
      <c r="B27" s="28">
        <v>10</v>
      </c>
      <c r="C27" s="62" t="s">
        <v>169</v>
      </c>
      <c r="D27" s="65" t="str">
        <f t="shared" si="0"/>
        <v>16M</v>
      </c>
      <c r="E27" s="34" t="s">
        <v>161</v>
      </c>
      <c r="F27" s="37">
        <f>_xll.qlCalendarAdvance(Calendar,EvaluationDate,B27&amp;"M","Modified Following",TRUE)</f>
        <v>42125</v>
      </c>
      <c r="G27" s="37">
        <f>_xll.qlCalendarAdvance(Calendar,SettlementDate,D27,"mf",TRUE,Trigger)</f>
        <v>42312</v>
      </c>
      <c r="H27" s="52">
        <f>_xll.qlIndexFixing(IborIndex,F27,TRUE,TriggerCounter)</f>
        <v>1.6041092486645194E-3</v>
      </c>
      <c r="I27" s="21"/>
      <c r="J27" s="39"/>
      <c r="K27" s="39"/>
      <c r="L27" s="39"/>
      <c r="M27" s="39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x14ac:dyDescent="0.2">
      <c r="A28" s="23"/>
      <c r="B28" s="28">
        <v>11</v>
      </c>
      <c r="C28" s="62" t="s">
        <v>169</v>
      </c>
      <c r="D28" s="65" t="str">
        <f t="shared" si="0"/>
        <v>17M</v>
      </c>
      <c r="E28" s="34" t="s">
        <v>161</v>
      </c>
      <c r="F28" s="37">
        <f>_xll.qlCalendarAdvance(Calendar,EvaluationDate,B28&amp;"M","Modified Following",TRUE)</f>
        <v>42156</v>
      </c>
      <c r="G28" s="37">
        <f>_xll.qlCalendarAdvance(Calendar,SettlementDate,D28,"mf",TRUE,Trigger)</f>
        <v>42341</v>
      </c>
      <c r="H28" s="52">
        <f>_xll.qlIndexFixing(IborIndex,F28,TRUE,TriggerCounter)</f>
        <v>1.5768797981634663E-3</v>
      </c>
      <c r="I28" s="21"/>
      <c r="J28" s="39"/>
      <c r="K28" s="39"/>
      <c r="L28" s="39"/>
      <c r="M28" s="39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x14ac:dyDescent="0.2">
      <c r="A29" s="23"/>
      <c r="B29" s="28">
        <v>12</v>
      </c>
      <c r="C29" s="62" t="s">
        <v>169</v>
      </c>
      <c r="D29" s="65" t="str">
        <f t="shared" si="0"/>
        <v>18M</v>
      </c>
      <c r="E29" s="34" t="s">
        <v>161</v>
      </c>
      <c r="F29" s="37">
        <f>_xll.qlCalendarAdvance(Calendar,EvaluationDate,B29&amp;"M","Modified Following",TRUE)</f>
        <v>42186</v>
      </c>
      <c r="G29" s="37">
        <f>_xll.qlCalendarAdvance(Calendar,SettlementDate,D29,"mf",TRUE,Trigger)</f>
        <v>42373</v>
      </c>
      <c r="H29" s="52">
        <f>_xll.qlIndexFixing(IborIndex,F29,TRUE,TriggerCounter)</f>
        <v>1.5456712436467419E-3</v>
      </c>
      <c r="I29" s="21"/>
      <c r="J29" s="39"/>
      <c r="K29" s="39"/>
      <c r="L29" s="39"/>
      <c r="M29" s="39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x14ac:dyDescent="0.2">
      <c r="A30" s="23"/>
      <c r="B30" s="28">
        <v>13</v>
      </c>
      <c r="C30" s="62" t="s">
        <v>169</v>
      </c>
      <c r="D30" s="65" t="str">
        <f t="shared" si="0"/>
        <v>19M</v>
      </c>
      <c r="E30" s="34" t="s">
        <v>161</v>
      </c>
      <c r="F30" s="37">
        <f>_xll.qlCalendarAdvance(Calendar,EvaluationDate,B30&amp;"M","Modified Following",TRUE)</f>
        <v>42219</v>
      </c>
      <c r="G30" s="37">
        <f>_xll.qlCalendarAdvance(Calendar,SettlementDate,D30,"mf",TRUE,Trigger)</f>
        <v>42403</v>
      </c>
      <c r="H30" s="52">
        <f>_xll.qlIndexFixing(IborIndex,F30,TRUE,TriggerCounter)</f>
        <v>1.5367122476074159E-3</v>
      </c>
      <c r="I30" s="21"/>
      <c r="J30" s="39"/>
      <c r="K30" s="39"/>
      <c r="L30" s="39"/>
      <c r="M30" s="39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">
      <c r="A31" s="23"/>
      <c r="B31" s="28">
        <v>14</v>
      </c>
      <c r="C31" s="62" t="s">
        <v>169</v>
      </c>
      <c r="D31" s="65" t="str">
        <f t="shared" si="0"/>
        <v>20M</v>
      </c>
      <c r="E31" s="34" t="s">
        <v>161</v>
      </c>
      <c r="F31" s="37">
        <f>_xll.qlCalendarAdvance(Calendar,EvaluationDate,B31&amp;"M","Modified Following",TRUE)</f>
        <v>42248</v>
      </c>
      <c r="G31" s="37">
        <f>_xll.qlCalendarAdvance(Calendar,SettlementDate,D31,"mf",TRUE,Trigger)</f>
        <v>42432</v>
      </c>
      <c r="H31" s="52">
        <f>_xll.qlIndexFixing(IborIndex,F31,TRUE,TriggerCounter)</f>
        <v>1.5446817778997667E-3</v>
      </c>
      <c r="I31" s="21"/>
      <c r="J31" s="39"/>
      <c r="K31" s="39"/>
      <c r="L31" s="39"/>
      <c r="M31" s="39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x14ac:dyDescent="0.2">
      <c r="A32" s="23"/>
      <c r="B32" s="28">
        <v>15</v>
      </c>
      <c r="C32" s="62" t="s">
        <v>169</v>
      </c>
      <c r="D32" s="65" t="str">
        <f t="shared" si="0"/>
        <v>21M</v>
      </c>
      <c r="E32" s="34" t="s">
        <v>161</v>
      </c>
      <c r="F32" s="37">
        <f>_xll.qlCalendarAdvance(Calendar,EvaluationDate,B32&amp;"M","Modified Following",TRUE)</f>
        <v>42278</v>
      </c>
      <c r="G32" s="37">
        <f>_xll.qlCalendarAdvance(Calendar,SettlementDate,D32,"mf",TRUE,Trigger)</f>
        <v>42464</v>
      </c>
      <c r="H32" s="52">
        <f>_xll.qlIndexFixing(IborIndex,F32,TRUE,TriggerCounter)</f>
        <v>1.5690356707218852E-3</v>
      </c>
      <c r="I32" s="21"/>
      <c r="J32" s="39"/>
      <c r="K32" s="39"/>
      <c r="L32" s="39"/>
      <c r="M32" s="39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x14ac:dyDescent="0.2">
      <c r="A33" s="23"/>
      <c r="B33" s="28">
        <v>16</v>
      </c>
      <c r="C33" s="62" t="s">
        <v>169</v>
      </c>
      <c r="D33" s="65" t="str">
        <f t="shared" si="0"/>
        <v>22M</v>
      </c>
      <c r="E33" s="34" t="s">
        <v>161</v>
      </c>
      <c r="F33" s="37">
        <f>_xll.qlCalendarAdvance(Calendar,EvaluationDate,B33&amp;"M","Modified Following",TRUE)</f>
        <v>42310</v>
      </c>
      <c r="G33" s="37">
        <f>_xll.qlCalendarAdvance(Calendar,SettlementDate,D33,"mf",TRUE,Trigger)</f>
        <v>42496</v>
      </c>
      <c r="H33" s="52">
        <f>_xll.qlIndexFixing(IborIndex,F33,TRUE,TriggerCounter)</f>
        <v>1.6014318604133358E-3</v>
      </c>
      <c r="I33" s="21"/>
      <c r="J33" s="39"/>
      <c r="K33" s="39"/>
      <c r="L33" s="39"/>
      <c r="M33" s="39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">
      <c r="A34" s="23"/>
      <c r="B34" s="28">
        <v>17</v>
      </c>
      <c r="C34" s="63" t="s">
        <v>169</v>
      </c>
      <c r="D34" s="65" t="str">
        <f t="shared" si="0"/>
        <v>23M</v>
      </c>
      <c r="E34" s="34" t="s">
        <v>161</v>
      </c>
      <c r="F34" s="37">
        <f>_xll.qlCalendarAdvance(Calendar,EvaluationDate,B34&amp;"M","Modified Following",TRUE)</f>
        <v>42339</v>
      </c>
      <c r="G34" s="37">
        <f>_xll.qlCalendarAdvance(Calendar,SettlementDate,D34,"mf",TRUE,Trigger)</f>
        <v>42524</v>
      </c>
      <c r="H34" s="52">
        <f>_xll.qlIndexFixing(IborIndex,F34,TRUE,TriggerCounter)</f>
        <v>1.6364571863784238E-3</v>
      </c>
      <c r="I34" s="21"/>
      <c r="J34" s="55" t="s">
        <v>94</v>
      </c>
      <c r="K34" s="55" t="s">
        <v>89</v>
      </c>
      <c r="L34" s="55" t="s">
        <v>166</v>
      </c>
      <c r="M34" s="55" t="s">
        <v>90</v>
      </c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x14ac:dyDescent="0.2">
      <c r="A35" s="23"/>
      <c r="B35" s="32"/>
      <c r="C35" s="29"/>
      <c r="D35" s="64" t="s">
        <v>53</v>
      </c>
      <c r="E35" s="33" t="s">
        <v>167</v>
      </c>
      <c r="F35" s="36">
        <f>EvaluationDate</f>
        <v>41821</v>
      </c>
      <c r="G35" s="36">
        <f>_xll.qlCalendarAdvance(Calendar,SettlementDate,D35,"mf",TRUE,Trigger)</f>
        <v>42555</v>
      </c>
      <c r="H35" s="51">
        <f>_xll.qlIndexFixing(J35,F35,TRUE,TriggerCounter)</f>
        <v>1.7000000002390647E-3</v>
      </c>
      <c r="I35" s="21"/>
      <c r="J35" s="56" t="str">
        <f>_xll.qlSwapIndex(,"Libor",D35,SettlementDays,Currency,Calendar,"6M",L35,M35,IborIndex,"JPYON",,Trigger)</f>
        <v>obj_00579#0007</v>
      </c>
      <c r="K35" s="33" t="s">
        <v>24</v>
      </c>
      <c r="L35" s="33" t="s">
        <v>158</v>
      </c>
      <c r="M35" s="33" t="s">
        <v>91</v>
      </c>
      <c r="N35" s="22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x14ac:dyDescent="0.2">
      <c r="A36" s="23"/>
      <c r="B36" s="28"/>
      <c r="C36" s="30"/>
      <c r="D36" s="65" t="s">
        <v>54</v>
      </c>
      <c r="E36" s="34" t="s">
        <v>167</v>
      </c>
      <c r="F36" s="37">
        <f>EvaluationDate</f>
        <v>41821</v>
      </c>
      <c r="G36" s="37">
        <f>_xll.qlCalendarAdvance(Calendar,SettlementDate,D36,"mf",TRUE,Trigger)</f>
        <v>42646</v>
      </c>
      <c r="H36" s="52">
        <f>_xll.qlIndexFixing(J36,F36,TRUE,TriggerCounter)</f>
        <v>1.7175306934810728E-3</v>
      </c>
      <c r="I36" s="21"/>
      <c r="J36" s="57" t="str">
        <f>_xll.qlSwapIndex(,"Libor",D36,SettlementDays,Currency,Calendar,"6M",L36,M36,IborIndex,"JPYON",,Trigger)</f>
        <v>obj_00589#0007</v>
      </c>
      <c r="K36" s="34" t="s">
        <v>24</v>
      </c>
      <c r="L36" s="34" t="s">
        <v>158</v>
      </c>
      <c r="M36" s="34" t="s">
        <v>91</v>
      </c>
      <c r="N36" s="22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x14ac:dyDescent="0.2">
      <c r="A37" s="23"/>
      <c r="B37" s="28"/>
      <c r="C37" s="30"/>
      <c r="D37" s="65" t="s">
        <v>55</v>
      </c>
      <c r="E37" s="34" t="s">
        <v>167</v>
      </c>
      <c r="F37" s="37">
        <f>EvaluationDate</f>
        <v>41821</v>
      </c>
      <c r="G37" s="37">
        <f>_xll.qlCalendarAdvance(Calendar,SettlementDate,D37,"mf",TRUE,Trigger)</f>
        <v>42739</v>
      </c>
      <c r="H37" s="52">
        <f>_xll.qlIndexFixing(J37,F37,TRUE,TriggerCounter)</f>
        <v>1.7423984501647577E-3</v>
      </c>
      <c r="I37" s="21"/>
      <c r="J37" s="57" t="str">
        <f>_xll.qlSwapIndex(,"Libor",D37,SettlementDays,Currency,Calendar,"6M",L37,M37,IborIndex,"JPYON",,Trigger)</f>
        <v>obj_0057a#0007</v>
      </c>
      <c r="K37" s="34" t="s">
        <v>24</v>
      </c>
      <c r="L37" s="34" t="s">
        <v>158</v>
      </c>
      <c r="M37" s="34" t="s">
        <v>91</v>
      </c>
      <c r="N37" s="22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2">
      <c r="A38" s="23"/>
      <c r="B38" s="28"/>
      <c r="C38" s="30"/>
      <c r="D38" s="65" t="s">
        <v>56</v>
      </c>
      <c r="E38" s="34" t="s">
        <v>167</v>
      </c>
      <c r="F38" s="37">
        <f>EvaluationDate</f>
        <v>41821</v>
      </c>
      <c r="G38" s="37">
        <f>_xll.qlCalendarAdvance(Calendar,SettlementDate,D38,"mf",TRUE,Trigger)</f>
        <v>42828</v>
      </c>
      <c r="H38" s="52">
        <f>_xll.qlIndexFixing(J38,F38,TRUE,TriggerCounter)</f>
        <v>1.7796203411043479E-3</v>
      </c>
      <c r="I38" s="21"/>
      <c r="J38" s="57" t="str">
        <f>_xll.qlSwapIndex(,"Libor",D38,SettlementDays,Currency,Calendar,"6M",L38,M38,IborIndex,"JPYON",,Trigger)</f>
        <v>obj_0058a#0007</v>
      </c>
      <c r="K38" s="34" t="s">
        <v>24</v>
      </c>
      <c r="L38" s="34" t="s">
        <v>158</v>
      </c>
      <c r="M38" s="34" t="s">
        <v>91</v>
      </c>
      <c r="N38" s="22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">
      <c r="A39" s="23"/>
      <c r="B39" s="28"/>
      <c r="C39" s="30"/>
      <c r="D39" s="65" t="s">
        <v>57</v>
      </c>
      <c r="E39" s="34" t="s">
        <v>167</v>
      </c>
      <c r="F39" s="37">
        <f>EvaluationDate</f>
        <v>41821</v>
      </c>
      <c r="G39" s="37">
        <f>_xll.qlCalendarAdvance(Calendar,SettlementDate,D39,"mf",TRUE,Trigger)</f>
        <v>42919</v>
      </c>
      <c r="H39" s="52">
        <f>_xll.qlIndexFixing(J39,F39,TRUE,TriggerCounter)</f>
        <v>1.8250001984575393E-3</v>
      </c>
      <c r="I39" s="21"/>
      <c r="J39" s="57" t="str">
        <f>_xll.qlSwapIndex(,"Libor",D39,SettlementDays,Currency,Calendar,"6M",L39,M39,IborIndex,"JPYON",,Trigger)</f>
        <v>obj_0057b#0007</v>
      </c>
      <c r="K39" s="34" t="s">
        <v>24</v>
      </c>
      <c r="L39" s="34" t="s">
        <v>158</v>
      </c>
      <c r="M39" s="34" t="s">
        <v>91</v>
      </c>
      <c r="N39" s="22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">
      <c r="A40" s="23"/>
      <c r="B40" s="28"/>
      <c r="C40" s="30"/>
      <c r="D40" s="65" t="s">
        <v>58</v>
      </c>
      <c r="E40" s="34" t="s">
        <v>167</v>
      </c>
      <c r="F40" s="37">
        <f>EvaluationDate</f>
        <v>41821</v>
      </c>
      <c r="G40" s="37">
        <f>_xll.qlCalendarAdvance(Calendar,SettlementDate,D40,"mf",TRUE,Trigger)</f>
        <v>43284</v>
      </c>
      <c r="H40" s="52">
        <f>_xll.qlIndexFixing(J40,F40,TRUE,TriggerCounter)</f>
        <v>2.1250005433124152E-3</v>
      </c>
      <c r="I40" s="21"/>
      <c r="J40" s="57" t="str">
        <f>_xll.qlSwapIndex(,"Libor",D40,SettlementDays,Currency,Calendar,"6M",L40,M40,IborIndex,"JPYON",,Trigger)</f>
        <v>obj_0058b#0007</v>
      </c>
      <c r="K40" s="34" t="s">
        <v>24</v>
      </c>
      <c r="L40" s="34" t="s">
        <v>158</v>
      </c>
      <c r="M40" s="34" t="s">
        <v>91</v>
      </c>
      <c r="N40" s="22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x14ac:dyDescent="0.2">
      <c r="A41" s="23"/>
      <c r="B41" s="28"/>
      <c r="C41" s="30"/>
      <c r="D41" s="65" t="s">
        <v>59</v>
      </c>
      <c r="E41" s="34" t="s">
        <v>167</v>
      </c>
      <c r="F41" s="37">
        <f>EvaluationDate</f>
        <v>41821</v>
      </c>
      <c r="G41" s="37">
        <f>_xll.qlCalendarAdvance(Calendar,SettlementDate,D41,"mf",TRUE,Trigger)</f>
        <v>43649</v>
      </c>
      <c r="H41" s="52">
        <f>_xll.qlIndexFixing(J41,F41,TRUE,TriggerCounter)</f>
        <v>2.6500007778094709E-3</v>
      </c>
      <c r="I41" s="21"/>
      <c r="J41" s="57" t="str">
        <f>_xll.qlSwapIndex(,"Libor",D41,SettlementDays,Currency,Calendar,"6M",L41,M41,IborIndex,"JPYON",,Trigger)</f>
        <v>obj_0057c#0007</v>
      </c>
      <c r="K41" s="34" t="s">
        <v>24</v>
      </c>
      <c r="L41" s="34" t="s">
        <v>158</v>
      </c>
      <c r="M41" s="34" t="s">
        <v>91</v>
      </c>
      <c r="N41" s="22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2">
      <c r="A42" s="23"/>
      <c r="B42" s="28"/>
      <c r="C42" s="30"/>
      <c r="D42" s="65" t="s">
        <v>60</v>
      </c>
      <c r="E42" s="34" t="s">
        <v>167</v>
      </c>
      <c r="F42" s="37">
        <f>EvaluationDate</f>
        <v>41821</v>
      </c>
      <c r="G42" s="37">
        <f>_xll.qlCalendarAdvance(Calendar,SettlementDate,D42,"mf",TRUE,Trigger)</f>
        <v>44015</v>
      </c>
      <c r="H42" s="52">
        <f>_xll.qlIndexFixing(J42,F42,TRUE,TriggerCounter)</f>
        <v>3.3750018157944336E-3</v>
      </c>
      <c r="I42" s="21"/>
      <c r="J42" s="57" t="str">
        <f>_xll.qlSwapIndex(,"Libor",D42,SettlementDays,Currency,Calendar,"6M",L42,M42,IborIndex,"JPYON",,Trigger)</f>
        <v>obj_0058c#0007</v>
      </c>
      <c r="K42" s="34" t="s">
        <v>24</v>
      </c>
      <c r="L42" s="34" t="s">
        <v>158</v>
      </c>
      <c r="M42" s="34" t="s">
        <v>91</v>
      </c>
      <c r="N42" s="22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x14ac:dyDescent="0.2">
      <c r="A43" s="23"/>
      <c r="B43" s="28"/>
      <c r="C43" s="30"/>
      <c r="D43" s="65" t="s">
        <v>61</v>
      </c>
      <c r="E43" s="34" t="s">
        <v>167</v>
      </c>
      <c r="F43" s="37">
        <f>EvaluationDate</f>
        <v>41821</v>
      </c>
      <c r="G43" s="37">
        <f>_xll.qlCalendarAdvance(Calendar,SettlementDate,D43,"mf",TRUE,Trigger)</f>
        <v>44382</v>
      </c>
      <c r="H43" s="52">
        <f>_xll.qlIndexFixing(J43,F43,TRUE,TriggerCounter)</f>
        <v>4.2500015577829012E-3</v>
      </c>
      <c r="I43" s="21"/>
      <c r="J43" s="57" t="str">
        <f>_xll.qlSwapIndex(,"Libor",D43,SettlementDays,Currency,Calendar,"6M",L43,M43,IborIndex,"JPYON",,Trigger)</f>
        <v>obj_0057d#0007</v>
      </c>
      <c r="K43" s="34" t="s">
        <v>24</v>
      </c>
      <c r="L43" s="34" t="s">
        <v>158</v>
      </c>
      <c r="M43" s="34" t="s">
        <v>91</v>
      </c>
      <c r="N43" s="22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x14ac:dyDescent="0.2">
      <c r="A44" s="23"/>
      <c r="B44" s="28"/>
      <c r="C44" s="30"/>
      <c r="D44" s="65" t="s">
        <v>62</v>
      </c>
      <c r="E44" s="34" t="s">
        <v>167</v>
      </c>
      <c r="F44" s="37">
        <f>EvaluationDate</f>
        <v>41821</v>
      </c>
      <c r="G44" s="37">
        <f>_xll.qlCalendarAdvance(Calendar,SettlementDate,D44,"mf",TRUE,Trigger)</f>
        <v>44746</v>
      </c>
      <c r="H44" s="52">
        <f>_xll.qlIndexFixing(J44,F44,TRUE,TriggerCounter)</f>
        <v>5.150001366620297E-3</v>
      </c>
      <c r="I44" s="21"/>
      <c r="J44" s="57" t="str">
        <f>_xll.qlSwapIndex(,"Libor",D44,SettlementDays,Currency,Calendar,"6M",L44,M44,IborIndex,"JPYON",,Trigger)</f>
        <v>obj_0058d#0007</v>
      </c>
      <c r="K44" s="34" t="s">
        <v>24</v>
      </c>
      <c r="L44" s="34" t="s">
        <v>158</v>
      </c>
      <c r="M44" s="34" t="s">
        <v>91</v>
      </c>
      <c r="N44" s="22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">
      <c r="A45" s="23"/>
      <c r="B45" s="28"/>
      <c r="C45" s="30"/>
      <c r="D45" s="65" t="s">
        <v>63</v>
      </c>
      <c r="E45" s="34" t="s">
        <v>167</v>
      </c>
      <c r="F45" s="37">
        <f>EvaluationDate</f>
        <v>41821</v>
      </c>
      <c r="G45" s="37">
        <f>_xll.qlCalendarAdvance(Calendar,SettlementDate,D45,"mf",TRUE,Trigger)</f>
        <v>45110</v>
      </c>
      <c r="H45" s="52">
        <f>_xll.qlIndexFixing(J45,F45,TRUE,TriggerCounter)</f>
        <v>6.0750014938827967E-3</v>
      </c>
      <c r="I45" s="21"/>
      <c r="J45" s="57" t="str">
        <f>_xll.qlSwapIndex(,"Libor",D45,SettlementDays,Currency,Calendar,"6M",L45,M45,IborIndex,"JPYON",,Trigger)</f>
        <v>obj_0057e#0007</v>
      </c>
      <c r="K45" s="34" t="s">
        <v>24</v>
      </c>
      <c r="L45" s="34" t="s">
        <v>158</v>
      </c>
      <c r="M45" s="34" t="s">
        <v>91</v>
      </c>
      <c r="N45" s="22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">
      <c r="A46" s="23"/>
      <c r="B46" s="28"/>
      <c r="C46" s="30"/>
      <c r="D46" s="65" t="s">
        <v>64</v>
      </c>
      <c r="E46" s="34" t="s">
        <v>167</v>
      </c>
      <c r="F46" s="37">
        <f>EvaluationDate</f>
        <v>41821</v>
      </c>
      <c r="G46" s="37">
        <f>_xll.qlCalendarAdvance(Calendar,SettlementDate,D46,"mf",TRUE,Trigger)</f>
        <v>45476</v>
      </c>
      <c r="H46" s="52">
        <f>_xll.qlIndexFixing(J46,F46,TRUE,TriggerCounter)</f>
        <v>7.0000014951463393E-3</v>
      </c>
      <c r="I46" s="21"/>
      <c r="J46" s="57" t="str">
        <f>_xll.qlSwapIndex(,"Libor",D46,SettlementDays,Currency,Calendar,"6M",L46,M46,IborIndex,"JPYON",,Trigger)</f>
        <v>obj_0058e#0007</v>
      </c>
      <c r="K46" s="34" t="s">
        <v>24</v>
      </c>
      <c r="L46" s="34" t="s">
        <v>158</v>
      </c>
      <c r="M46" s="34" t="s">
        <v>91</v>
      </c>
      <c r="N46" s="22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x14ac:dyDescent="0.2">
      <c r="A47" s="23"/>
      <c r="B47" s="28"/>
      <c r="C47" s="30"/>
      <c r="D47" s="65" t="s">
        <v>65</v>
      </c>
      <c r="E47" s="34" t="s">
        <v>167</v>
      </c>
      <c r="F47" s="37">
        <f>EvaluationDate</f>
        <v>41821</v>
      </c>
      <c r="G47" s="37">
        <f>_xll.qlCalendarAdvance(Calendar,SettlementDate,D47,"mf",TRUE,Trigger)</f>
        <v>45841</v>
      </c>
      <c r="H47" s="52">
        <f>_xll.qlIndexFixing(J47,F47,TRUE,TriggerCounter)</f>
        <v>7.9482848309783763E-3</v>
      </c>
      <c r="I47" s="21"/>
      <c r="J47" s="57" t="str">
        <f>_xll.qlSwapIndex(,"Libor",D47,SettlementDays,Currency,Calendar,"6M",L47,M47,IborIndex,"JPYON",,Trigger)</f>
        <v>obj_0057f#0007</v>
      </c>
      <c r="K47" s="34" t="s">
        <v>24</v>
      </c>
      <c r="L47" s="34" t="s">
        <v>158</v>
      </c>
      <c r="M47" s="34" t="s">
        <v>91</v>
      </c>
      <c r="N47" s="22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x14ac:dyDescent="0.2">
      <c r="A48" s="23"/>
      <c r="B48" s="28"/>
      <c r="C48" s="30"/>
      <c r="D48" s="65" t="s">
        <v>66</v>
      </c>
      <c r="E48" s="34" t="s">
        <v>167</v>
      </c>
      <c r="F48" s="37">
        <f>EvaluationDate</f>
        <v>41821</v>
      </c>
      <c r="G48" s="37">
        <f>_xll.qlCalendarAdvance(Calendar,SettlementDate,D48,"mf",TRUE,Trigger)</f>
        <v>46206</v>
      </c>
      <c r="H48" s="52">
        <f>_xll.qlIndexFixing(J48,F48,TRUE,TriggerCounter)</f>
        <v>8.9000010610866525E-3</v>
      </c>
      <c r="I48" s="21"/>
      <c r="J48" s="57" t="str">
        <f>_xll.qlSwapIndex(,"Libor",D48,SettlementDays,Currency,Calendar,"6M",L48,M48,IborIndex,"JPYON",,Trigger)</f>
        <v>obj_0058f#0007</v>
      </c>
      <c r="K48" s="34" t="s">
        <v>24</v>
      </c>
      <c r="L48" s="34" t="s">
        <v>158</v>
      </c>
      <c r="M48" s="34" t="s">
        <v>91</v>
      </c>
      <c r="N48" s="22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x14ac:dyDescent="0.2">
      <c r="A49" s="23"/>
      <c r="B49" s="28"/>
      <c r="C49" s="30"/>
      <c r="D49" s="65" t="s">
        <v>67</v>
      </c>
      <c r="E49" s="34" t="s">
        <v>167</v>
      </c>
      <c r="F49" s="37">
        <f>EvaluationDate</f>
        <v>41821</v>
      </c>
      <c r="G49" s="37">
        <f>_xll.qlCalendarAdvance(Calendar,SettlementDate,D49,"mf",TRUE,Trigger)</f>
        <v>46573</v>
      </c>
      <c r="H49" s="52">
        <f>_xll.qlIndexFixing(J49,F49,TRUE,TriggerCounter)</f>
        <v>9.8318311797645584E-3</v>
      </c>
      <c r="I49" s="21"/>
      <c r="J49" s="57" t="str">
        <f>_xll.qlSwapIndex(,"Libor",D49,SettlementDays,Currency,Calendar,"6M",L49,M49,IborIndex,"JPYON",,Trigger)</f>
        <v>obj_00580#0007</v>
      </c>
      <c r="K49" s="34" t="s">
        <v>24</v>
      </c>
      <c r="L49" s="34" t="s">
        <v>158</v>
      </c>
      <c r="M49" s="34" t="s">
        <v>91</v>
      </c>
      <c r="N49" s="22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2">
      <c r="A50" s="23"/>
      <c r="B50" s="28"/>
      <c r="C50" s="30"/>
      <c r="D50" s="65" t="s">
        <v>68</v>
      </c>
      <c r="E50" s="34" t="s">
        <v>167</v>
      </c>
      <c r="F50" s="37">
        <f>EvaluationDate</f>
        <v>41821</v>
      </c>
      <c r="G50" s="37">
        <f>_xll.qlCalendarAdvance(Calendar,SettlementDate,D50,"mf",TRUE,Trigger)</f>
        <v>46937</v>
      </c>
      <c r="H50" s="52">
        <f>_xll.qlIndexFixing(J50,F50,TRUE,TriggerCounter)</f>
        <v>1.0715167443135094E-2</v>
      </c>
      <c r="I50" s="21"/>
      <c r="J50" s="57" t="str">
        <f>_xll.qlSwapIndex(,"Libor",D50,SettlementDays,Currency,Calendar,"6M",L50,M50,IborIndex,"JPYON",,Trigger)</f>
        <v>obj_00590#0007</v>
      </c>
      <c r="K50" s="34" t="s">
        <v>24</v>
      </c>
      <c r="L50" s="34" t="s">
        <v>158</v>
      </c>
      <c r="M50" s="34" t="s">
        <v>91</v>
      </c>
      <c r="N50" s="22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">
      <c r="A51" s="23"/>
      <c r="B51" s="28"/>
      <c r="C51" s="30"/>
      <c r="D51" s="65" t="s">
        <v>69</v>
      </c>
      <c r="E51" s="34" t="s">
        <v>167</v>
      </c>
      <c r="F51" s="37">
        <f>EvaluationDate</f>
        <v>41821</v>
      </c>
      <c r="G51" s="37">
        <f>_xll.qlCalendarAdvance(Calendar,SettlementDate,D51,"mf",TRUE,Trigger)</f>
        <v>47302</v>
      </c>
      <c r="H51" s="52">
        <f>_xll.qlIndexFixing(J51,F51,TRUE,TriggerCounter)</f>
        <v>1.1550000768401937E-2</v>
      </c>
      <c r="I51" s="21"/>
      <c r="J51" s="57" t="str">
        <f>_xll.qlSwapIndex(,"Libor",D51,SettlementDays,Currency,Calendar,"6M",L51,M51,IborIndex,"JPYON",,Trigger)</f>
        <v>obj_00581#0007</v>
      </c>
      <c r="K51" s="34" t="s">
        <v>24</v>
      </c>
      <c r="L51" s="34" t="s">
        <v>158</v>
      </c>
      <c r="M51" s="34" t="s">
        <v>91</v>
      </c>
      <c r="N51" s="22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">
      <c r="A52" s="23"/>
      <c r="B52" s="28"/>
      <c r="C52" s="30"/>
      <c r="D52" s="65" t="s">
        <v>70</v>
      </c>
      <c r="E52" s="34" t="s">
        <v>167</v>
      </c>
      <c r="F52" s="37">
        <f>EvaluationDate</f>
        <v>41821</v>
      </c>
      <c r="G52" s="37">
        <f>_xll.qlCalendarAdvance(Calendar,SettlementDate,D52,"mf",TRUE,Trigger)</f>
        <v>47667</v>
      </c>
      <c r="H52" s="52">
        <f>_xll.qlIndexFixing(J52,F52,TRUE,TriggerCounter)</f>
        <v>1.2326866251824043E-2</v>
      </c>
      <c r="I52" s="21"/>
      <c r="J52" s="57" t="str">
        <f>_xll.qlSwapIndex(,"Libor",D52,SettlementDays,Currency,Calendar,"6M",L52,M52,IborIndex,"JPYON",,Trigger)</f>
        <v>obj_00591#0007</v>
      </c>
      <c r="K52" s="34" t="s">
        <v>24</v>
      </c>
      <c r="L52" s="34" t="s">
        <v>158</v>
      </c>
      <c r="M52" s="34" t="s">
        <v>91</v>
      </c>
      <c r="N52" s="22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x14ac:dyDescent="0.2">
      <c r="A53" s="23"/>
      <c r="B53" s="28"/>
      <c r="C53" s="30"/>
      <c r="D53" s="65" t="s">
        <v>71</v>
      </c>
      <c r="E53" s="34" t="s">
        <v>167</v>
      </c>
      <c r="F53" s="37">
        <f>EvaluationDate</f>
        <v>41821</v>
      </c>
      <c r="G53" s="37">
        <f>_xll.qlCalendarAdvance(Calendar,SettlementDate,D53,"mf",TRUE,Trigger)</f>
        <v>48032</v>
      </c>
      <c r="H53" s="52">
        <f>_xll.qlIndexFixing(J53,F53,TRUE,TriggerCounter)</f>
        <v>1.3040603098089637E-2</v>
      </c>
      <c r="I53" s="21"/>
      <c r="J53" s="57" t="str">
        <f>_xll.qlSwapIndex(,"Libor",D53,SettlementDays,Currency,Calendar,"6M",L53,M53,IborIndex,"JPYON",,Trigger)</f>
        <v>obj_00582#0007</v>
      </c>
      <c r="K53" s="34" t="s">
        <v>24</v>
      </c>
      <c r="L53" s="34" t="s">
        <v>158</v>
      </c>
      <c r="M53" s="34" t="s">
        <v>91</v>
      </c>
      <c r="N53" s="22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2">
      <c r="A54" s="23"/>
      <c r="B54" s="28"/>
      <c r="C54" s="30"/>
      <c r="D54" s="65" t="s">
        <v>72</v>
      </c>
      <c r="E54" s="34" t="s">
        <v>167</v>
      </c>
      <c r="F54" s="37">
        <f>EvaluationDate</f>
        <v>41821</v>
      </c>
      <c r="G54" s="37">
        <f>_xll.qlCalendarAdvance(Calendar,SettlementDate,D54,"mf",TRUE,Trigger)</f>
        <v>48400</v>
      </c>
      <c r="H54" s="52">
        <f>_xll.qlIndexFixing(J54,F54,TRUE,TriggerCounter)</f>
        <v>1.3692743291026561E-2</v>
      </c>
      <c r="I54" s="21"/>
      <c r="J54" s="57" t="str">
        <f>_xll.qlSwapIndex(,"Libor",D54,SettlementDays,Currency,Calendar,"6M",L54,M54,IborIndex,"JPYON",,Trigger)</f>
        <v>obj_00592#0007</v>
      </c>
      <c r="K54" s="34" t="s">
        <v>24</v>
      </c>
      <c r="L54" s="34" t="s">
        <v>158</v>
      </c>
      <c r="M54" s="34" t="s">
        <v>91</v>
      </c>
      <c r="N54" s="22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x14ac:dyDescent="0.2">
      <c r="A55" s="23"/>
      <c r="B55" s="28"/>
      <c r="C55" s="30"/>
      <c r="D55" s="65" t="s">
        <v>73</v>
      </c>
      <c r="E55" s="34" t="s">
        <v>167</v>
      </c>
      <c r="F55" s="37">
        <f>EvaluationDate</f>
        <v>41821</v>
      </c>
      <c r="G55" s="37">
        <f>_xll.qlCalendarAdvance(Calendar,SettlementDate,D55,"mf",TRUE,Trigger)</f>
        <v>48764</v>
      </c>
      <c r="H55" s="52">
        <f>_xll.qlIndexFixing(J55,F55,TRUE,TriggerCounter)</f>
        <v>1.4268807933169309E-2</v>
      </c>
      <c r="I55" s="21"/>
      <c r="J55" s="57" t="str">
        <f>_xll.qlSwapIndex(,"Libor",D55,SettlementDays,Currency,Calendar,"6M",L55,M55,IborIndex,"JPYON",,Trigger)</f>
        <v>obj_00583#0007</v>
      </c>
      <c r="K55" s="34" t="s">
        <v>24</v>
      </c>
      <c r="L55" s="34" t="s">
        <v>158</v>
      </c>
      <c r="M55" s="34" t="s">
        <v>91</v>
      </c>
      <c r="N55" s="22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x14ac:dyDescent="0.2">
      <c r="A56" s="23"/>
      <c r="B56" s="28"/>
      <c r="C56" s="30"/>
      <c r="D56" s="65" t="s">
        <v>74</v>
      </c>
      <c r="E56" s="34" t="s">
        <v>167</v>
      </c>
      <c r="F56" s="37">
        <f>EvaluationDate</f>
        <v>41821</v>
      </c>
      <c r="G56" s="37">
        <f>_xll.qlCalendarAdvance(Calendar,SettlementDate,D56,"mf",TRUE,Trigger)</f>
        <v>49128</v>
      </c>
      <c r="H56" s="52">
        <f>_xll.qlIndexFixing(J56,F56,TRUE,TriggerCounter)</f>
        <v>1.477499982036074E-2</v>
      </c>
      <c r="I56" s="21"/>
      <c r="J56" s="57" t="str">
        <f>_xll.qlSwapIndex(,"Libor",D56,SettlementDays,Currency,Calendar,"6M",L56,M56,IborIndex,"JPYON",,Trigger)</f>
        <v>obj_00593#0007</v>
      </c>
      <c r="K56" s="34" t="s">
        <v>24</v>
      </c>
      <c r="L56" s="34" t="s">
        <v>158</v>
      </c>
      <c r="M56" s="34" t="s">
        <v>91</v>
      </c>
      <c r="N56" s="22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">
      <c r="A57" s="23"/>
      <c r="B57" s="28"/>
      <c r="C57" s="30"/>
      <c r="D57" s="65" t="s">
        <v>75</v>
      </c>
      <c r="E57" s="34" t="s">
        <v>167</v>
      </c>
      <c r="F57" s="37">
        <f>EvaluationDate</f>
        <v>41821</v>
      </c>
      <c r="G57" s="37">
        <f>_xll.qlCalendarAdvance(Calendar,SettlementDate,D57,"mf",TRUE,Trigger)</f>
        <v>49493</v>
      </c>
      <c r="H57" s="52">
        <f>_xll.qlIndexFixing(J57,F57,TRUE,TriggerCounter)</f>
        <v>1.5213986743138725E-2</v>
      </c>
      <c r="I57" s="21"/>
      <c r="J57" s="57" t="str">
        <f>_xll.qlSwapIndex(,"Libor",D57,SettlementDays,Currency,Calendar,"6M",L57,M57,IborIndex,"JPYON",,Trigger)</f>
        <v>obj_00584#0007</v>
      </c>
      <c r="K57" s="34" t="s">
        <v>24</v>
      </c>
      <c r="L57" s="34" t="s">
        <v>158</v>
      </c>
      <c r="M57" s="34" t="s">
        <v>91</v>
      </c>
      <c r="N57" s="22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">
      <c r="A58" s="23"/>
      <c r="B58" s="28"/>
      <c r="C58" s="30"/>
      <c r="D58" s="65" t="s">
        <v>76</v>
      </c>
      <c r="E58" s="34" t="s">
        <v>167</v>
      </c>
      <c r="F58" s="37">
        <f>EvaluationDate</f>
        <v>41821</v>
      </c>
      <c r="G58" s="37">
        <f>_xll.qlCalendarAdvance(Calendar,SettlementDate,D58,"mf",TRUE,Trigger)</f>
        <v>49859</v>
      </c>
      <c r="H58" s="52">
        <f>_xll.qlIndexFixing(J58,F58,TRUE,TriggerCounter)</f>
        <v>1.5595139384236638E-2</v>
      </c>
      <c r="I58" s="21"/>
      <c r="J58" s="57" t="str">
        <f>_xll.qlSwapIndex(,"Libor",D58,SettlementDays,Currency,Calendar,"6M",L58,M58,IborIndex,"JPYON",,Trigger)</f>
        <v>obj_00594#0007</v>
      </c>
      <c r="K58" s="34" t="s">
        <v>24</v>
      </c>
      <c r="L58" s="34" t="s">
        <v>158</v>
      </c>
      <c r="M58" s="34" t="s">
        <v>91</v>
      </c>
      <c r="N58" s="22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x14ac:dyDescent="0.2">
      <c r="A59" s="23"/>
      <c r="B59" s="28"/>
      <c r="C59" s="30"/>
      <c r="D59" s="65" t="s">
        <v>77</v>
      </c>
      <c r="E59" s="34" t="s">
        <v>167</v>
      </c>
      <c r="F59" s="37">
        <f>EvaluationDate</f>
        <v>41821</v>
      </c>
      <c r="G59" s="37">
        <f>_xll.qlCalendarAdvance(Calendar,SettlementDate,D59,"mf",TRUE,Trigger)</f>
        <v>50224</v>
      </c>
      <c r="H59" s="52">
        <f>_xll.qlIndexFixing(J59,F59,TRUE,TriggerCounter)</f>
        <v>1.5926431255998536E-2</v>
      </c>
      <c r="I59" s="21"/>
      <c r="J59" s="57" t="str">
        <f>_xll.qlSwapIndex(,"Libor",D59,SettlementDays,Currency,Calendar,"6M",L59,M59,IborIndex,"JPYON",,Trigger)</f>
        <v>obj_00585#0007</v>
      </c>
      <c r="K59" s="34" t="s">
        <v>24</v>
      </c>
      <c r="L59" s="34" t="s">
        <v>158</v>
      </c>
      <c r="M59" s="34" t="s">
        <v>91</v>
      </c>
      <c r="N59" s="22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x14ac:dyDescent="0.2">
      <c r="A60" s="23"/>
      <c r="B60" s="28"/>
      <c r="C60" s="30"/>
      <c r="D60" s="65" t="s">
        <v>78</v>
      </c>
      <c r="E60" s="34" t="s">
        <v>167</v>
      </c>
      <c r="F60" s="37">
        <f>EvaluationDate</f>
        <v>41821</v>
      </c>
      <c r="G60" s="37">
        <f>_xll.qlCalendarAdvance(Calendar,SettlementDate,D60,"mf",TRUE,Trigger)</f>
        <v>50591</v>
      </c>
      <c r="H60" s="52">
        <f>_xll.qlIndexFixing(J60,F60,TRUE,TriggerCounter)</f>
        <v>1.6218738253193508E-2</v>
      </c>
      <c r="I60" s="21"/>
      <c r="J60" s="57" t="str">
        <f>_xll.qlSwapIndex(,"Libor",D60,SettlementDays,Currency,Calendar,"6M",L60,M60,IborIndex,"JPYON",,Trigger)</f>
        <v>obj_00595#0007</v>
      </c>
      <c r="K60" s="34" t="s">
        <v>24</v>
      </c>
      <c r="L60" s="34" t="s">
        <v>158</v>
      </c>
      <c r="M60" s="34" t="s">
        <v>91</v>
      </c>
      <c r="N60" s="22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x14ac:dyDescent="0.2">
      <c r="A61" s="23"/>
      <c r="B61" s="28"/>
      <c r="C61" s="30"/>
      <c r="D61" s="65" t="s">
        <v>79</v>
      </c>
      <c r="E61" s="34" t="s">
        <v>167</v>
      </c>
      <c r="F61" s="37">
        <f>EvaluationDate</f>
        <v>41821</v>
      </c>
      <c r="G61" s="37">
        <f>_xll.qlCalendarAdvance(Calendar,SettlementDate,D61,"mf",TRUE,Trigger)</f>
        <v>50955</v>
      </c>
      <c r="H61" s="52">
        <f>_xll.qlIndexFixing(J61,F61,TRUE,TriggerCounter)</f>
        <v>1.6474999581329267E-2</v>
      </c>
      <c r="I61" s="21"/>
      <c r="J61" s="57" t="str">
        <f>_xll.qlSwapIndex(,"Libor",D61,SettlementDays,Currency,Calendar,"6M",L61,M61,IborIndex,"JPYON",,Trigger)</f>
        <v>obj_00586#0007</v>
      </c>
      <c r="K61" s="34" t="s">
        <v>24</v>
      </c>
      <c r="L61" s="34" t="s">
        <v>158</v>
      </c>
      <c r="M61" s="34" t="s">
        <v>91</v>
      </c>
      <c r="N61" s="22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x14ac:dyDescent="0.2">
      <c r="A62" s="23"/>
      <c r="B62" s="28"/>
      <c r="C62" s="30"/>
      <c r="D62" s="65" t="s">
        <v>80</v>
      </c>
      <c r="E62" s="34" t="s">
        <v>167</v>
      </c>
      <c r="F62" s="37">
        <f>EvaluationDate</f>
        <v>41821</v>
      </c>
      <c r="G62" s="37">
        <f>_xll.qlCalendarAdvance(Calendar,SettlementDate,D62,"mf",TRUE,Trigger)</f>
        <v>51320</v>
      </c>
      <c r="H62" s="52">
        <f>_xll.qlIndexFixing(J62,F62,TRUE,TriggerCounter)</f>
        <v>1.6704007647557709E-2</v>
      </c>
      <c r="I62" s="21"/>
      <c r="J62" s="57" t="str">
        <f>_xll.qlSwapIndex(,"Libor",D62,SettlementDays,Currency,Calendar,"6M",L62,M62,IborIndex,"JPYON",,Trigger)</f>
        <v>obj_00596#0007</v>
      </c>
      <c r="K62" s="34" t="s">
        <v>24</v>
      </c>
      <c r="L62" s="34" t="s">
        <v>158</v>
      </c>
      <c r="M62" s="34" t="s">
        <v>91</v>
      </c>
      <c r="N62" s="22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x14ac:dyDescent="0.2">
      <c r="A63" s="23"/>
      <c r="B63" s="28"/>
      <c r="C63" s="30"/>
      <c r="D63" s="65" t="s">
        <v>81</v>
      </c>
      <c r="E63" s="34" t="s">
        <v>167</v>
      </c>
      <c r="F63" s="37">
        <f>EvaluationDate</f>
        <v>41821</v>
      </c>
      <c r="G63" s="37">
        <f>_xll.qlCalendarAdvance(Calendar,SettlementDate,D63,"mf",TRUE,Trigger)</f>
        <v>51685</v>
      </c>
      <c r="H63" s="52">
        <f>_xll.qlIndexFixing(J63,F63,TRUE,TriggerCounter)</f>
        <v>1.690973541552241E-2</v>
      </c>
      <c r="I63" s="21"/>
      <c r="J63" s="57" t="str">
        <f>_xll.qlSwapIndex(,"Libor",D63,SettlementDays,Currency,Calendar,"6M",L63,M63,IborIndex,"JPYON",,Trigger)</f>
        <v>obj_00587#0007</v>
      </c>
      <c r="K63" s="34" t="s">
        <v>24</v>
      </c>
      <c r="L63" s="34" t="s">
        <v>158</v>
      </c>
      <c r="M63" s="34" t="s">
        <v>91</v>
      </c>
      <c r="N63" s="22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x14ac:dyDescent="0.2">
      <c r="A64" s="23"/>
      <c r="B64" s="28"/>
      <c r="C64" s="30"/>
      <c r="D64" s="65" t="s">
        <v>82</v>
      </c>
      <c r="E64" s="34" t="s">
        <v>167</v>
      </c>
      <c r="F64" s="37">
        <f>EvaluationDate</f>
        <v>41821</v>
      </c>
      <c r="G64" s="37">
        <f>_xll.qlCalendarAdvance(Calendar,SettlementDate,D64,"mf",TRUE,Trigger)</f>
        <v>52050</v>
      </c>
      <c r="H64" s="52">
        <f>_xll.qlIndexFixing(J64,F64,TRUE,TriggerCounter)</f>
        <v>1.7096167214392138E-2</v>
      </c>
      <c r="I64" s="21"/>
      <c r="J64" s="57" t="str">
        <f>_xll.qlSwapIndex(,"Libor",D64,SettlementDays,Currency,Calendar,"6M",L64,M64,IborIndex,"JPYON",,Trigger)</f>
        <v>obj_00597#0007</v>
      </c>
      <c r="K64" s="34" t="s">
        <v>24</v>
      </c>
      <c r="L64" s="34" t="s">
        <v>158</v>
      </c>
      <c r="M64" s="34" t="s">
        <v>91</v>
      </c>
      <c r="N64" s="22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x14ac:dyDescent="0.2">
      <c r="A65" s="23"/>
      <c r="B65" s="28"/>
      <c r="C65" s="30"/>
      <c r="D65" s="65" t="s">
        <v>83</v>
      </c>
      <c r="E65" s="34" t="s">
        <v>167</v>
      </c>
      <c r="F65" s="37">
        <f>EvaluationDate</f>
        <v>41821</v>
      </c>
      <c r="G65" s="37">
        <f>_xll.qlCalendarAdvance(Calendar,SettlementDate,D65,"mf",TRUE,Trigger)</f>
        <v>52415</v>
      </c>
      <c r="H65" s="52">
        <f>_xll.qlIndexFixing(J65,F65,TRUE,TriggerCounter)</f>
        <v>1.7266679848078302E-2</v>
      </c>
      <c r="I65" s="21"/>
      <c r="J65" s="57" t="str">
        <f>_xll.qlSwapIndex(,"Libor",D65,SettlementDays,Currency,Calendar,"6M",L65,M65,IborIndex,"JPYON",,Trigger)</f>
        <v>obj_00588#0007</v>
      </c>
      <c r="K65" s="34" t="s">
        <v>24</v>
      </c>
      <c r="L65" s="34" t="s">
        <v>158</v>
      </c>
      <c r="M65" s="34" t="s">
        <v>91</v>
      </c>
      <c r="N65" s="22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x14ac:dyDescent="0.2">
      <c r="A66" s="23"/>
      <c r="B66" s="88"/>
      <c r="C66" s="31"/>
      <c r="D66" s="66" t="s">
        <v>84</v>
      </c>
      <c r="E66" s="35" t="s">
        <v>167</v>
      </c>
      <c r="F66" s="53">
        <f>EvaluationDate</f>
        <v>41821</v>
      </c>
      <c r="G66" s="53">
        <f>_xll.qlCalendarAdvance(Calendar,SettlementDate,D66,"mf",TRUE,Trigger)</f>
        <v>52782</v>
      </c>
      <c r="H66" s="54">
        <f>_xll.qlIndexFixing(J66,F66,TRUE,TriggerCounter)</f>
        <v>1.7424999186379547E-2</v>
      </c>
      <c r="I66" s="21"/>
      <c r="J66" s="58" t="str">
        <f>_xll.qlSwapIndex(,"Libor",D66,SettlementDays,Currency,Calendar,"6M",L66,M66,IborIndex,"JPYON",,Trigger)</f>
        <v>obj_00598#0007</v>
      </c>
      <c r="K66" s="35" t="s">
        <v>24</v>
      </c>
      <c r="L66" s="35" t="s">
        <v>158</v>
      </c>
      <c r="M66" s="35" t="s">
        <v>91</v>
      </c>
      <c r="N66" s="22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x14ac:dyDescent="0.2">
      <c r="A67" s="23"/>
      <c r="B67" s="89"/>
      <c r="C67" s="27"/>
      <c r="D67" s="27"/>
      <c r="E67" s="43"/>
      <c r="F67" s="43"/>
      <c r="G67" s="42"/>
      <c r="H67" s="39"/>
      <c r="I67" s="21"/>
      <c r="J67" s="43"/>
      <c r="K67" s="43"/>
      <c r="L67" s="43"/>
      <c r="M67" s="43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x14ac:dyDescent="0.2">
      <c r="A68" s="23"/>
      <c r="B68" s="85"/>
      <c r="C68" s="23"/>
      <c r="D68" s="23"/>
      <c r="E68" s="39"/>
      <c r="F68" s="39"/>
      <c r="G68" s="39"/>
      <c r="H68" s="39"/>
      <c r="I68" s="21"/>
      <c r="J68" s="39"/>
      <c r="K68" s="39"/>
      <c r="L68" s="39"/>
      <c r="M68" s="39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x14ac:dyDescent="0.2">
      <c r="A69" s="23"/>
      <c r="B69" s="85"/>
      <c r="C69" s="23"/>
      <c r="D69" s="23"/>
      <c r="E69" s="39"/>
      <c r="F69" s="39"/>
      <c r="G69" s="39"/>
      <c r="H69" s="39"/>
      <c r="I69" s="21"/>
      <c r="J69" s="39"/>
      <c r="K69" s="39"/>
      <c r="L69" s="39"/>
      <c r="M69" s="39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x14ac:dyDescent="0.2">
      <c r="A70" s="23"/>
      <c r="B70" s="85"/>
      <c r="C70" s="23"/>
      <c r="D70" s="23"/>
      <c r="E70" s="39"/>
      <c r="F70" s="39"/>
      <c r="G70" s="39"/>
      <c r="H70" s="39"/>
      <c r="I70" s="21"/>
      <c r="J70" s="39"/>
      <c r="K70" s="39"/>
      <c r="L70" s="39"/>
      <c r="M70" s="39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x14ac:dyDescent="0.2">
      <c r="A71" s="23"/>
      <c r="B71" s="85"/>
      <c r="C71" s="23"/>
      <c r="D71" s="23"/>
      <c r="E71" s="39"/>
      <c r="F71" s="39"/>
      <c r="G71" s="39"/>
      <c r="H71" s="39"/>
      <c r="I71" s="21"/>
      <c r="J71" s="39"/>
      <c r="K71" s="39"/>
      <c r="L71" s="39"/>
      <c r="M71" s="39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x14ac:dyDescent="0.2">
      <c r="A72" s="23"/>
      <c r="B72" s="85"/>
      <c r="C72" s="23"/>
      <c r="D72" s="23"/>
      <c r="E72" s="39"/>
      <c r="F72" s="39"/>
      <c r="G72" s="39"/>
      <c r="H72" s="39"/>
      <c r="I72" s="21"/>
      <c r="J72" s="39"/>
      <c r="K72" s="39"/>
      <c r="L72" s="39"/>
      <c r="M72" s="39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x14ac:dyDescent="0.2">
      <c r="A73" s="23"/>
      <c r="B73" s="85"/>
      <c r="C73" s="23"/>
      <c r="D73" s="23"/>
      <c r="E73" s="39"/>
      <c r="F73" s="39"/>
      <c r="G73" s="39"/>
      <c r="H73" s="39"/>
      <c r="I73" s="21"/>
      <c r="J73" s="39"/>
      <c r="K73" s="39"/>
      <c r="L73" s="39"/>
      <c r="M73" s="39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x14ac:dyDescent="0.2">
      <c r="A74" s="23"/>
      <c r="B74" s="85"/>
      <c r="C74" s="23"/>
      <c r="D74" s="23"/>
      <c r="E74" s="39"/>
      <c r="F74" s="39"/>
      <c r="G74" s="39"/>
      <c r="H74" s="39"/>
      <c r="I74" s="21"/>
      <c r="J74" s="39"/>
      <c r="K74" s="39"/>
      <c r="L74" s="39"/>
      <c r="M74" s="39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x14ac:dyDescent="0.2">
      <c r="A75" s="23"/>
      <c r="B75" s="85"/>
      <c r="C75" s="23"/>
      <c r="D75" s="23"/>
      <c r="E75" s="39"/>
      <c r="F75" s="39"/>
      <c r="G75" s="39"/>
      <c r="H75" s="39"/>
      <c r="I75" s="21"/>
      <c r="J75" s="39"/>
      <c r="K75" s="39"/>
      <c r="L75" s="39"/>
      <c r="M75" s="39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x14ac:dyDescent="0.2">
      <c r="A76" s="23"/>
      <c r="B76" s="85"/>
      <c r="C76" s="23"/>
      <c r="D76" s="23"/>
      <c r="E76" s="39"/>
      <c r="F76" s="39"/>
      <c r="G76" s="39"/>
      <c r="H76" s="39"/>
      <c r="I76" s="21"/>
      <c r="J76" s="39"/>
      <c r="K76" s="39"/>
      <c r="L76" s="39"/>
      <c r="M76" s="39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x14ac:dyDescent="0.2">
      <c r="A77" s="23"/>
      <c r="B77" s="85"/>
      <c r="C77" s="23"/>
      <c r="D77" s="23"/>
      <c r="E77" s="39"/>
      <c r="F77" s="39"/>
      <c r="G77" s="39"/>
      <c r="H77" s="39"/>
      <c r="I77" s="21"/>
      <c r="J77" s="39"/>
      <c r="K77" s="39"/>
      <c r="L77" s="39"/>
      <c r="M77" s="39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x14ac:dyDescent="0.2">
      <c r="A78" s="23"/>
      <c r="B78" s="85"/>
      <c r="C78" s="23"/>
      <c r="D78" s="23"/>
      <c r="E78" s="39"/>
      <c r="F78" s="39"/>
      <c r="G78" s="39"/>
      <c r="H78" s="39"/>
      <c r="I78" s="21"/>
      <c r="J78" s="39"/>
      <c r="K78" s="39"/>
      <c r="L78" s="39"/>
      <c r="M78" s="39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x14ac:dyDescent="0.2">
      <c r="A79" s="23"/>
      <c r="B79" s="85"/>
      <c r="C79" s="23"/>
      <c r="D79" s="23"/>
      <c r="E79" s="39"/>
      <c r="F79" s="39"/>
      <c r="G79" s="39"/>
      <c r="H79" s="39"/>
      <c r="I79" s="21"/>
      <c r="J79" s="39"/>
      <c r="K79" s="39"/>
      <c r="L79" s="39"/>
      <c r="M79" s="39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x14ac:dyDescent="0.2">
      <c r="A80" s="23"/>
      <c r="B80" s="85"/>
      <c r="C80" s="23"/>
      <c r="D80" s="23"/>
      <c r="E80" s="39"/>
      <c r="F80" s="39"/>
      <c r="G80" s="39"/>
      <c r="H80" s="39"/>
      <c r="I80" s="21"/>
      <c r="J80" s="39"/>
      <c r="K80" s="39"/>
      <c r="L80" s="39"/>
      <c r="M80" s="39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x14ac:dyDescent="0.2">
      <c r="A81" s="23"/>
      <c r="B81" s="85"/>
      <c r="C81" s="23"/>
      <c r="D81" s="23"/>
      <c r="E81" s="39"/>
      <c r="F81" s="39"/>
      <c r="G81" s="39"/>
      <c r="H81" s="39"/>
      <c r="I81" s="21"/>
      <c r="J81" s="39"/>
      <c r="K81" s="39"/>
      <c r="L81" s="39"/>
      <c r="M81" s="39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x14ac:dyDescent="0.2">
      <c r="A82" s="23"/>
      <c r="B82" s="85"/>
      <c r="C82" s="23"/>
      <c r="D82" s="23"/>
      <c r="E82" s="39"/>
      <c r="F82" s="39"/>
      <c r="G82" s="39"/>
      <c r="H82" s="39"/>
      <c r="I82" s="21"/>
      <c r="J82" s="39"/>
      <c r="K82" s="39"/>
      <c r="L82" s="39"/>
      <c r="M82" s="39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x14ac:dyDescent="0.2">
      <c r="A83" s="23"/>
      <c r="B83" s="85"/>
      <c r="C83" s="23"/>
      <c r="D83" s="23"/>
      <c r="E83" s="39"/>
      <c r="F83" s="39"/>
      <c r="G83" s="39"/>
      <c r="H83" s="39"/>
      <c r="I83" s="21"/>
      <c r="J83" s="39"/>
      <c r="K83" s="39"/>
      <c r="L83" s="39"/>
      <c r="M83" s="39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x14ac:dyDescent="0.2">
      <c r="A84" s="23"/>
      <c r="B84" s="85"/>
      <c r="C84" s="23"/>
      <c r="D84" s="23"/>
      <c r="E84" s="39"/>
      <c r="F84" s="39"/>
      <c r="G84" s="39"/>
      <c r="H84" s="39"/>
      <c r="I84" s="21"/>
      <c r="J84" s="39"/>
      <c r="K84" s="39"/>
      <c r="L84" s="39"/>
      <c r="M84" s="39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x14ac:dyDescent="0.2">
      <c r="A85" s="23"/>
      <c r="B85" s="85"/>
      <c r="C85" s="23"/>
      <c r="D85" s="23"/>
      <c r="E85" s="39"/>
      <c r="F85" s="39"/>
      <c r="G85" s="39"/>
      <c r="H85" s="39"/>
      <c r="I85" s="21"/>
      <c r="J85" s="39"/>
      <c r="K85" s="39"/>
      <c r="L85" s="39"/>
      <c r="M85" s="39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x14ac:dyDescent="0.2">
      <c r="A86" s="23"/>
      <c r="B86" s="85"/>
      <c r="C86" s="23"/>
      <c r="D86" s="23"/>
      <c r="E86" s="39"/>
      <c r="F86" s="39"/>
      <c r="G86" s="39"/>
      <c r="H86" s="39"/>
      <c r="I86" s="21"/>
      <c r="J86" s="39"/>
      <c r="K86" s="39"/>
      <c r="L86" s="39"/>
      <c r="M86" s="39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x14ac:dyDescent="0.2">
      <c r="A87" s="23"/>
      <c r="B87" s="85"/>
      <c r="C87" s="23"/>
      <c r="D87" s="23"/>
      <c r="E87" s="39"/>
      <c r="F87" s="39"/>
      <c r="G87" s="39"/>
      <c r="H87" s="39"/>
      <c r="I87" s="21"/>
      <c r="J87" s="39"/>
      <c r="K87" s="39"/>
      <c r="L87" s="39"/>
      <c r="M87" s="39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x14ac:dyDescent="0.2">
      <c r="A88" s="23"/>
      <c r="B88" s="85"/>
      <c r="C88" s="23"/>
      <c r="D88" s="23"/>
      <c r="E88" s="39"/>
      <c r="F88" s="39"/>
      <c r="G88" s="39"/>
      <c r="H88" s="39"/>
      <c r="I88" s="21"/>
      <c r="J88" s="39"/>
      <c r="K88" s="39"/>
      <c r="L88" s="39"/>
      <c r="M88" s="39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x14ac:dyDescent="0.2">
      <c r="A89" s="23"/>
      <c r="B89" s="85"/>
      <c r="C89" s="23"/>
      <c r="D89" s="23"/>
      <c r="E89" s="39"/>
      <c r="F89" s="39"/>
      <c r="G89" s="39"/>
      <c r="H89" s="39"/>
      <c r="I89" s="21"/>
      <c r="J89" s="39"/>
      <c r="K89" s="39"/>
      <c r="L89" s="39"/>
      <c r="M89" s="39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x14ac:dyDescent="0.2">
      <c r="A90" s="23"/>
      <c r="B90" s="85"/>
      <c r="C90" s="23"/>
      <c r="D90" s="23"/>
      <c r="E90" s="39"/>
      <c r="F90" s="39"/>
      <c r="G90" s="39"/>
      <c r="H90" s="39"/>
      <c r="I90" s="21"/>
      <c r="J90" s="39"/>
      <c r="K90" s="39"/>
      <c r="L90" s="39"/>
      <c r="M90" s="39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x14ac:dyDescent="0.2">
      <c r="A91" s="23"/>
      <c r="B91" s="85"/>
      <c r="C91" s="23"/>
      <c r="D91" s="23"/>
      <c r="E91" s="39"/>
      <c r="F91" s="39"/>
      <c r="G91" s="39"/>
      <c r="H91" s="39"/>
      <c r="I91" s="21"/>
      <c r="J91" s="39"/>
      <c r="K91" s="39"/>
      <c r="L91" s="39"/>
      <c r="M91" s="39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x14ac:dyDescent="0.2">
      <c r="A92" s="23"/>
      <c r="B92" s="85"/>
      <c r="C92" s="23"/>
      <c r="D92" s="23"/>
      <c r="E92" s="39"/>
      <c r="F92" s="39"/>
      <c r="G92" s="39"/>
      <c r="H92" s="39"/>
      <c r="I92" s="21"/>
      <c r="J92" s="39"/>
      <c r="K92" s="39"/>
      <c r="L92" s="39"/>
      <c r="M92" s="39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x14ac:dyDescent="0.2">
      <c r="A93" s="23"/>
      <c r="B93" s="85"/>
      <c r="C93" s="23"/>
      <c r="D93" s="23"/>
      <c r="E93" s="39"/>
      <c r="F93" s="39"/>
      <c r="G93" s="39"/>
      <c r="H93" s="39"/>
      <c r="I93" s="21"/>
      <c r="J93" s="39"/>
      <c r="K93" s="39"/>
      <c r="L93" s="39"/>
      <c r="M93" s="39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x14ac:dyDescent="0.2">
      <c r="A94" s="23"/>
      <c r="B94" s="85"/>
      <c r="C94" s="23"/>
      <c r="D94" s="23"/>
      <c r="E94" s="39"/>
      <c r="F94" s="39"/>
      <c r="G94" s="39"/>
      <c r="H94" s="39"/>
      <c r="I94" s="21"/>
      <c r="J94" s="39"/>
      <c r="K94" s="39"/>
      <c r="L94" s="39"/>
      <c r="M94" s="39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x14ac:dyDescent="0.2">
      <c r="A95" s="23"/>
      <c r="B95" s="85"/>
      <c r="C95" s="23"/>
      <c r="D95" s="23"/>
      <c r="E95" s="39"/>
      <c r="F95" s="39"/>
      <c r="G95" s="39"/>
      <c r="H95" s="39"/>
      <c r="I95" s="21"/>
      <c r="J95" s="39"/>
      <c r="K95" s="39"/>
      <c r="L95" s="39"/>
      <c r="M95" s="39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x14ac:dyDescent="0.2">
      <c r="A96" s="23"/>
      <c r="B96" s="85"/>
      <c r="C96" s="23"/>
      <c r="D96" s="23"/>
      <c r="E96" s="39"/>
      <c r="F96" s="39"/>
      <c r="G96" s="39"/>
      <c r="H96" s="39"/>
      <c r="I96" s="21"/>
      <c r="J96" s="39"/>
      <c r="K96" s="39"/>
      <c r="L96" s="39"/>
      <c r="M96" s="39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x14ac:dyDescent="0.2">
      <c r="A97" s="23"/>
      <c r="B97" s="85"/>
      <c r="C97" s="23"/>
      <c r="D97" s="23"/>
      <c r="E97" s="39"/>
      <c r="F97" s="39"/>
      <c r="G97" s="39"/>
      <c r="H97" s="39"/>
      <c r="I97" s="21"/>
      <c r="J97" s="39"/>
      <c r="K97" s="39"/>
      <c r="L97" s="39"/>
      <c r="M97" s="39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x14ac:dyDescent="0.2">
      <c r="A98" s="21"/>
      <c r="B98" s="85"/>
      <c r="C98" s="23"/>
      <c r="D98" s="23"/>
      <c r="E98" s="39"/>
      <c r="F98" s="39"/>
      <c r="G98" s="39"/>
      <c r="H98" s="39"/>
      <c r="I98" s="21"/>
      <c r="J98" s="39"/>
      <c r="K98" s="39"/>
      <c r="L98" s="39"/>
      <c r="M98" s="39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x14ac:dyDescent="0.2">
      <c r="A99" s="21"/>
      <c r="B99" s="85"/>
      <c r="C99" s="23"/>
      <c r="D99" s="23"/>
      <c r="E99" s="39"/>
      <c r="F99" s="39"/>
      <c r="G99" s="39"/>
      <c r="H99" s="39"/>
      <c r="I99" s="21"/>
      <c r="J99" s="39"/>
      <c r="K99" s="39"/>
      <c r="L99" s="39"/>
      <c r="M99" s="39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x14ac:dyDescent="0.2">
      <c r="A100" s="21"/>
      <c r="B100" s="85"/>
      <c r="C100" s="23"/>
      <c r="D100" s="23"/>
      <c r="E100" s="39"/>
      <c r="F100" s="39"/>
      <c r="G100" s="39"/>
      <c r="H100" s="39"/>
      <c r="I100" s="21"/>
      <c r="J100" s="39"/>
      <c r="K100" s="39"/>
      <c r="L100" s="39"/>
      <c r="M100" s="39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</sheetData>
  <dataValidations count="2">
    <dataValidation type="list" allowBlank="1" showInputMessage="1" showErrorMessage="1" sqref="L35:L66">
      <formula1>"Following,Modified Following,Preceding,Modified Preceding,Unadjusted,Half-Month Modified Following"</formula1>
    </dataValidation>
    <dataValidation type="list" allowBlank="1" showInputMessage="1" showErrorMessage="1" sqref="M35:M66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General Settings</vt:lpstr>
      <vt:lpstr>Contribution</vt:lpstr>
      <vt:lpstr>ON Pricing</vt:lpstr>
      <vt:lpstr>3M Pricing</vt:lpstr>
      <vt:lpstr>6M Pricing</vt:lpstr>
      <vt:lpstr>Calendar</vt:lpstr>
      <vt:lpstr>Contribute</vt:lpstr>
      <vt:lpstr>Currency</vt:lpstr>
      <vt:lpstr>'3M Pricing'!CurveTenor</vt:lpstr>
      <vt:lpstr>'6M Pricing'!CurveTenor</vt:lpstr>
      <vt:lpstr>'ON Pricing'!CurveTenor</vt:lpstr>
      <vt:lpstr>EvaluationDate</vt:lpstr>
      <vt:lpstr>Fields</vt:lpstr>
      <vt:lpstr>'3M Pricing'!IborIndex</vt:lpstr>
      <vt:lpstr>'6M Pricing'!IborIndex</vt:lpstr>
      <vt:lpstr>'ON Pricing'!IborIndex</vt:lpstr>
      <vt:lpstr>IborIndexFamily</vt:lpstr>
      <vt:lpstr>InterpolationType</vt:lpstr>
      <vt:lpstr>MainTenor</vt:lpstr>
      <vt:lpstr>SettlementDate</vt:lpstr>
      <vt:lpstr>SettlementDays</vt:lpstr>
      <vt:lpstr>SourceAlias</vt:lpstr>
      <vt:lpstr>Trigger</vt:lpstr>
      <vt:lpstr>TriggerCounter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ZANZI MADDALENA</cp:lastModifiedBy>
  <cp:lastPrinted>2013-07-11T09:05:29Z</cp:lastPrinted>
  <dcterms:created xsi:type="dcterms:W3CDTF">2013-06-26T06:50:40Z</dcterms:created>
  <dcterms:modified xsi:type="dcterms:W3CDTF">2014-07-01T15:59:22Z</dcterms:modified>
</cp:coreProperties>
</file>