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05" windowWidth="9600" windowHeight="11175" tabRatio="601" activeTab="1"/>
  </bookViews>
  <sheets>
    <sheet name="Triggers" sheetId="5" r:id="rId1"/>
    <sheet name="Pricing" sheetId="1" r:id="rId2"/>
    <sheet name="FirstLegAdmortization" sheetId="10" r:id="rId3"/>
    <sheet name="FirstLegAnalysis" sheetId="3" r:id="rId4"/>
    <sheet name="SecondLegAdmortization" sheetId="8" r:id="rId5"/>
    <sheet name="SecondLegAnalysis" sheetId="4" r:id="rId6"/>
  </sheets>
  <externalReferences>
    <externalReference r:id="rId7"/>
  </externalReferences>
  <definedNames>
    <definedName name="AdditionalCF">Pricing!$M$28</definedName>
    <definedName name="AllTriggers">Triggers!$D$4:$D$4</definedName>
    <definedName name="Calendar">Triggers!$D$8</definedName>
    <definedName name="CapVolsTrigger">Triggers!#REF!</definedName>
    <definedName name="CmsSpreadsTrigger">Triggers!#REF!</definedName>
    <definedName name="Currency">Pricing!$C$1</definedName>
    <definedName name="Custom" localSheetId="2">FirstLegAdmortization!$F$4:$F$123</definedName>
    <definedName name="Custom" localSheetId="4">SecondLegAdmortization!$F$4:$F$123</definedName>
    <definedName name="Dates" localSheetId="2">FirstLegAdmortization!$B$4:$B$123</definedName>
    <definedName name="Dates" localSheetId="4">SecondLegAdmortization!$B$4:$B$123</definedName>
    <definedName name="DiscountCurve">Pricing!$C$37</definedName>
    <definedName name="Effective" localSheetId="2">FirstLegAdmortization!$C$4:$C$123</definedName>
    <definedName name="Effective" localSheetId="4">SecondLegAdmortization!$C$4:$C$123</definedName>
    <definedName name="EvaluationDate">Triggers!$D$10</definedName>
    <definedName name="FirstLegCF">Pricing!$C$28</definedName>
    <definedName name="FirstNominal" localSheetId="2">FirstLegAdmortization!$D$1</definedName>
    <definedName name="FirstNominal" localSheetId="4">SecondLegAdmortization!$D$1</definedName>
    <definedName name="French" localSheetId="2">FirstLegAdmortization!$H$4:$H$123</definedName>
    <definedName name="French" localSheetId="4">SecondLegAdmortization!$H$4:$H$123</definedName>
    <definedName name="FuturesOptionsTrigger">Triggers!#REF!</definedName>
    <definedName name="IncludeSettlementDate">Pricing!$C$39</definedName>
    <definedName name="IndexCalendar">Pricing!$H$3</definedName>
    <definedName name="InterestRatesTrigger">Triggers!$D$4</definedName>
    <definedName name="None" localSheetId="2">FirstLegAdmortization!$D$1:$D$123</definedName>
    <definedName name="None" localSheetId="4">SecondLegAdmortization!$D$1:$D$123</definedName>
    <definedName name="NPV">Pricing!$C$47</definedName>
    <definedName name="NPVDate">Pricing!$C$41</definedName>
    <definedName name="Payments" localSheetId="2">FirstLegAdmortization!$F$1</definedName>
    <definedName name="Payments" localSheetId="4">SecondLegAdmortization!$F$1</definedName>
    <definedName name="Rate" localSheetId="2">FirstLegAdmortization!$H$1</definedName>
    <definedName name="Rate" localSheetId="4">SecondLegAdmortization!$H$1</definedName>
    <definedName name="Schedule" localSheetId="2">FirstLegAdmortization!$B$1</definedName>
    <definedName name="Schedule" localSheetId="4">SecondLegAdmortization!$B$1</definedName>
    <definedName name="SecondLegCF">Pricing!$G$28</definedName>
    <definedName name="SettlementDate">Pricing!$C$40</definedName>
    <definedName name="Step" localSheetId="2">FirstLegAdmortization!$G$4:$G$123</definedName>
    <definedName name="Step" localSheetId="4">SecondLegAdmortization!$G$4:$G$123</definedName>
    <definedName name="StepDecrement" localSheetId="2">FirstLegAdmortization!$G$1</definedName>
    <definedName name="StepDecrement" localSheetId="4">SecondLegAdmortization!$G$1</definedName>
    <definedName name="SwapID">Pricing!$C$29</definedName>
    <definedName name="SwaptionATMVolsTrigger">Triggers!#REF!</definedName>
    <definedName name="SwaptionSmileVolsTrigger">Triggers!#REF!</definedName>
    <definedName name="Trigger">Triggers!$D$3</definedName>
    <definedName name="Type" localSheetId="2">FirstLegAdmortization!$C$1</definedName>
    <definedName name="Type" localSheetId="4">SecondLegAdmortization!$C$1</definedName>
  </definedNames>
  <calcPr calcId="145621"/>
</workbook>
</file>

<file path=xl/calcChain.xml><?xml version="1.0" encoding="utf-8"?>
<calcChain xmlns="http://schemas.openxmlformats.org/spreadsheetml/2006/main">
  <c r="I24" i="1" l="1"/>
  <c r="E24" i="1"/>
  <c r="D9" i="5"/>
  <c r="C39" i="1" l="1"/>
  <c r="D23" i="1"/>
  <c r="C23" i="1" s="1"/>
  <c r="H23" i="1"/>
  <c r="G23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H32" i="1"/>
  <c r="G32" i="1"/>
  <c r="D25" i="1"/>
  <c r="C25" i="1" s="1"/>
  <c r="H1" i="10" s="1"/>
  <c r="D12" i="1"/>
  <c r="C12" i="1" s="1"/>
  <c r="D13" i="1"/>
  <c r="C13" i="1" s="1"/>
  <c r="E5" i="1"/>
  <c r="D5" i="1" s="1"/>
  <c r="C5" i="1" s="1"/>
  <c r="E6" i="1"/>
  <c r="D6" i="1" s="1"/>
  <c r="C6" i="1" s="1"/>
  <c r="D17" i="1"/>
  <c r="C17" i="1" s="1"/>
  <c r="D1" i="10" s="1"/>
  <c r="G4" i="10" s="1"/>
  <c r="H12" i="1"/>
  <c r="G12" i="1" s="1"/>
  <c r="H13" i="1"/>
  <c r="G13" i="1" s="1"/>
  <c r="I5" i="1"/>
  <c r="H5" i="1" s="1"/>
  <c r="G5" i="1" s="1"/>
  <c r="I6" i="1"/>
  <c r="H6" i="1" s="1"/>
  <c r="G6" i="1" s="1"/>
  <c r="H25" i="1"/>
  <c r="G25" i="1" s="1"/>
  <c r="H1" i="8" s="1"/>
  <c r="H17" i="1"/>
  <c r="G17" i="1" s="1"/>
  <c r="D1" i="8" s="1"/>
  <c r="D18" i="1"/>
  <c r="C18" i="1"/>
  <c r="C1" i="10" s="1"/>
  <c r="H18" i="1"/>
  <c r="G18" i="1"/>
  <c r="C1" i="8" s="1"/>
  <c r="D123" i="10"/>
  <c r="F123" i="10"/>
  <c r="F123" i="8"/>
  <c r="D123" i="8"/>
  <c r="D32" i="1"/>
  <c r="C32" i="1"/>
  <c r="D16" i="1"/>
  <c r="C16" i="1" s="1"/>
  <c r="D20" i="1"/>
  <c r="C20" i="1" s="1"/>
  <c r="E22" i="1"/>
  <c r="D22" i="1" s="1"/>
  <c r="C22" i="1" s="1"/>
  <c r="E26" i="1"/>
  <c r="D26" i="1" s="1"/>
  <c r="C26" i="1" s="1"/>
  <c r="H16" i="1"/>
  <c r="G16" i="1" s="1"/>
  <c r="H20" i="1"/>
  <c r="G20" i="1" s="1"/>
  <c r="I22" i="1"/>
  <c r="H22" i="1" s="1"/>
  <c r="G22" i="1" s="1"/>
  <c r="I26" i="1"/>
  <c r="H26" i="1" s="1"/>
  <c r="G26" i="1"/>
  <c r="H27" i="1"/>
  <c r="G27" i="1" s="1"/>
  <c r="D27" i="1"/>
  <c r="C27" i="1" s="1"/>
  <c r="K3" i="1"/>
  <c r="K4" i="1"/>
  <c r="E9" i="1"/>
  <c r="D10" i="5"/>
  <c r="N10" i="1"/>
  <c r="N12" i="1"/>
  <c r="N18" i="1"/>
  <c r="N17" i="1"/>
  <c r="N24" i="1"/>
  <c r="N26" i="1"/>
  <c r="N20" i="1"/>
  <c r="N11" i="1"/>
  <c r="N25" i="1"/>
  <c r="N15" i="1"/>
  <c r="N22" i="1"/>
  <c r="N23" i="1"/>
  <c r="N7" i="1"/>
  <c r="N14" i="1"/>
  <c r="N16" i="1"/>
  <c r="N8" i="1"/>
  <c r="N9" i="1"/>
  <c r="N21" i="1"/>
  <c r="I4" i="1"/>
  <c r="N19" i="1"/>
  <c r="N13" i="1"/>
  <c r="I11" i="1" l="1"/>
  <c r="I10" i="1"/>
  <c r="E11" i="1"/>
  <c r="E10" i="1"/>
  <c r="H4" i="10"/>
  <c r="L3" i="1"/>
  <c r="D40" i="1"/>
  <c r="C40" i="1" s="1"/>
  <c r="D1" i="1"/>
  <c r="C1" i="1" s="1"/>
  <c r="G4" i="8"/>
  <c r="H4" i="8"/>
  <c r="N3" i="1"/>
  <c r="H24" i="1" l="1"/>
  <c r="G24" i="1" s="1"/>
  <c r="D24" i="1"/>
  <c r="C24" i="1" s="1"/>
  <c r="C37" i="1"/>
  <c r="E31" i="1"/>
  <c r="E3" i="1"/>
  <c r="E19" i="1"/>
  <c r="I3" i="1"/>
  <c r="I19" i="1"/>
  <c r="I31" i="1"/>
  <c r="I9" i="1"/>
  <c r="I21" i="1"/>
  <c r="E21" i="1"/>
  <c r="E4" i="1"/>
  <c r="D19" i="1" l="1"/>
  <c r="D21" i="1"/>
  <c r="C21" i="1" s="1"/>
  <c r="D31" i="1"/>
  <c r="C31" i="1" s="1"/>
  <c r="H3" i="1"/>
  <c r="G3" i="1" s="1"/>
  <c r="H9" i="1"/>
  <c r="G9" i="1" s="1"/>
  <c r="D9" i="1" s="1"/>
  <c r="C9" i="1" s="1"/>
  <c r="H21" i="1"/>
  <c r="G21" i="1" s="1"/>
  <c r="H31" i="1"/>
  <c r="G31" i="1" s="1"/>
  <c r="D3" i="1"/>
  <c r="C3" i="1" s="1"/>
  <c r="C19" i="1"/>
  <c r="H19" i="1" s="1"/>
  <c r="G19" i="1" s="1"/>
  <c r="D41" i="1"/>
  <c r="C41" i="1" s="1"/>
  <c r="D4" i="1"/>
  <c r="D33" i="1"/>
  <c r="D42" i="1"/>
  <c r="H33" i="1"/>
  <c r="L4" i="1"/>
  <c r="L5" i="1"/>
  <c r="C33" i="1" l="1"/>
  <c r="C42" i="1"/>
  <c r="G33" i="1"/>
  <c r="D34" i="1"/>
  <c r="N5" i="1"/>
  <c r="N4" i="1"/>
  <c r="L6" i="1"/>
  <c r="H34" i="1"/>
  <c r="C34" i="1" l="1"/>
  <c r="G34" i="1"/>
  <c r="N6" i="1"/>
  <c r="D7" i="1" l="1"/>
  <c r="C7" i="1" s="1"/>
  <c r="H7" i="1" l="1"/>
  <c r="G7" i="1" s="1"/>
  <c r="H10" i="1" l="1"/>
  <c r="G10" i="1" s="1"/>
  <c r="D10" i="1" s="1"/>
  <c r="C10" i="1" s="1"/>
  <c r="H4" i="1" l="1"/>
  <c r="G4" i="1" s="1"/>
  <c r="C4" i="1"/>
  <c r="I8" i="1"/>
  <c r="E8" i="1"/>
  <c r="H8" i="1" l="1"/>
  <c r="G8" i="1" s="1"/>
  <c r="D8" i="1"/>
  <c r="C8" i="1" s="1"/>
  <c r="H11" i="1" l="1"/>
  <c r="G11" i="1" s="1"/>
  <c r="H14" i="1"/>
  <c r="G14" i="1" l="1"/>
  <c r="B1" i="8" s="1"/>
  <c r="B4" i="8" a="1"/>
  <c r="B21" i="8" l="1"/>
  <c r="D20" i="8" s="1"/>
  <c r="B39" i="8"/>
  <c r="D38" i="8" s="1"/>
  <c r="B8" i="8"/>
  <c r="D7" i="8" s="1"/>
  <c r="B58" i="8"/>
  <c r="D57" i="8"/>
  <c r="B81" i="8"/>
  <c r="B110" i="8"/>
  <c r="D109" i="8" s="1"/>
  <c r="B75" i="8"/>
  <c r="D74" i="8" s="1"/>
  <c r="B29" i="8"/>
  <c r="D28" i="8" s="1"/>
  <c r="B116" i="8"/>
  <c r="D115" i="8" s="1"/>
  <c r="B22" i="8"/>
  <c r="D21" i="8" s="1"/>
  <c r="B120" i="8"/>
  <c r="D119" i="8"/>
  <c r="B13" i="8"/>
  <c r="D12" i="8" s="1"/>
  <c r="B61" i="8"/>
  <c r="D60" i="8" s="1"/>
  <c r="B121" i="8"/>
  <c r="D120" i="8" s="1"/>
  <c r="B69" i="8"/>
  <c r="D68" i="8" s="1"/>
  <c r="B5" i="8"/>
  <c r="D4" i="8" s="1"/>
  <c r="B41" i="8"/>
  <c r="D40" i="8" s="1"/>
  <c r="B32" i="8"/>
  <c r="D31" i="8"/>
  <c r="B65" i="8"/>
  <c r="D64" i="8" s="1"/>
  <c r="B88" i="8"/>
  <c r="D87" i="8" s="1"/>
  <c r="B78" i="8"/>
  <c r="D77" i="8" s="1"/>
  <c r="B20" i="8"/>
  <c r="D19" i="8" s="1"/>
  <c r="B80" i="8"/>
  <c r="D79" i="8" s="1"/>
  <c r="B91" i="8"/>
  <c r="D90" i="8" s="1"/>
  <c r="B72" i="8"/>
  <c r="D71" i="8" s="1"/>
  <c r="B93" i="8"/>
  <c r="D92" i="8" s="1"/>
  <c r="B23" i="8"/>
  <c r="D22" i="8" s="1"/>
  <c r="B18" i="8"/>
  <c r="D17" i="8" s="1"/>
  <c r="B86" i="8"/>
  <c r="D85" i="8" s="1"/>
  <c r="B95" i="8"/>
  <c r="D94" i="8" s="1"/>
  <c r="B49" i="8"/>
  <c r="D48" i="8" s="1"/>
  <c r="B89" i="8"/>
  <c r="D88" i="8" s="1"/>
  <c r="B44" i="8"/>
  <c r="D43" i="8" s="1"/>
  <c r="B79" i="8"/>
  <c r="D78" i="8" s="1"/>
  <c r="B113" i="8"/>
  <c r="D112" i="8" s="1"/>
  <c r="B9" i="8"/>
  <c r="F8" i="8" s="1"/>
  <c r="B84" i="8"/>
  <c r="D83" i="8" s="1"/>
  <c r="B25" i="8"/>
  <c r="D24" i="8" s="1"/>
  <c r="B7" i="8"/>
  <c r="D6" i="8" s="1"/>
  <c r="B12" i="8"/>
  <c r="D11" i="8" s="1"/>
  <c r="B56" i="8"/>
  <c r="D55" i="8" s="1"/>
  <c r="B30" i="8"/>
  <c r="D29" i="8" s="1"/>
  <c r="B55" i="8"/>
  <c r="D54" i="8" s="1"/>
  <c r="B51" i="8"/>
  <c r="F50" i="8" s="1"/>
  <c r="B109" i="8"/>
  <c r="D108" i="8" s="1"/>
  <c r="B60" i="8"/>
  <c r="D59" i="8" s="1"/>
  <c r="B70" i="8"/>
  <c r="D69" i="8" s="1"/>
  <c r="B47" i="8"/>
  <c r="D46" i="8" s="1"/>
  <c r="B45" i="8"/>
  <c r="F44" i="8" s="1"/>
  <c r="B76" i="8"/>
  <c r="D75" i="8" s="1"/>
  <c r="B104" i="8"/>
  <c r="D103" i="8" s="1"/>
  <c r="B87" i="8"/>
  <c r="D86" i="8" s="1"/>
  <c r="B74" i="8"/>
  <c r="D73" i="8" s="1"/>
  <c r="B115" i="8"/>
  <c r="D114" i="8" s="1"/>
  <c r="B37" i="8"/>
  <c r="D36" i="8" s="1"/>
  <c r="B11" i="8"/>
  <c r="D10" i="8" s="1"/>
  <c r="B43" i="8"/>
  <c r="D42" i="8" s="1"/>
  <c r="B117" i="8"/>
  <c r="D116" i="8" s="1"/>
  <c r="B15" i="8"/>
  <c r="D14" i="8" s="1"/>
  <c r="B36" i="8"/>
  <c r="D35" i="8" s="1"/>
  <c r="B40" i="8"/>
  <c r="D39" i="8" s="1"/>
  <c r="B123" i="8"/>
  <c r="D122" i="8" s="1"/>
  <c r="B31" i="8"/>
  <c r="D30" i="8" s="1"/>
  <c r="B97" i="8"/>
  <c r="D96" i="8" s="1"/>
  <c r="B96" i="8"/>
  <c r="D95" i="8" s="1"/>
  <c r="B118" i="8"/>
  <c r="D117" i="8" s="1"/>
  <c r="B122" i="8"/>
  <c r="D121" i="8" s="1"/>
  <c r="B17" i="8"/>
  <c r="D16" i="8" s="1"/>
  <c r="B105" i="8"/>
  <c r="D104" i="8" s="1"/>
  <c r="B46" i="8"/>
  <c r="D45" i="8" s="1"/>
  <c r="B73" i="8"/>
  <c r="D72" i="8" s="1"/>
  <c r="B28" i="8"/>
  <c r="D27" i="8" s="1"/>
  <c r="B71" i="8"/>
  <c r="D70" i="8" s="1"/>
  <c r="B50" i="8"/>
  <c r="F49" i="8" s="1"/>
  <c r="B103" i="8"/>
  <c r="D102" i="8" s="1"/>
  <c r="B59" i="8"/>
  <c r="D58" i="8" s="1"/>
  <c r="B94" i="8"/>
  <c r="D93" i="8" s="1"/>
  <c r="B52" i="8"/>
  <c r="D51" i="8" s="1"/>
  <c r="B42" i="8"/>
  <c r="F41" i="8" s="1"/>
  <c r="B48" i="8"/>
  <c r="D47" i="8" s="1"/>
  <c r="B64" i="8"/>
  <c r="D63" i="8" s="1"/>
  <c r="B114" i="8"/>
  <c r="D113" i="8" s="1"/>
  <c r="B62" i="8"/>
  <c r="D61" i="8" s="1"/>
  <c r="B26" i="8"/>
  <c r="D25" i="8" s="1"/>
  <c r="B63" i="8"/>
  <c r="D62" i="8" s="1"/>
  <c r="B92" i="8"/>
  <c r="D91" i="8" s="1"/>
  <c r="B99" i="8"/>
  <c r="D98" i="8" s="1"/>
  <c r="B67" i="8"/>
  <c r="F66" i="8" s="1"/>
  <c r="B119" i="8"/>
  <c r="D118" i="8" s="1"/>
  <c r="B90" i="8"/>
  <c r="D89" i="8" s="1"/>
  <c r="B14" i="8"/>
  <c r="D13" i="8" s="1"/>
  <c r="B35" i="8"/>
  <c r="D34" i="8" s="1"/>
  <c r="B106" i="8"/>
  <c r="B66" i="8"/>
  <c r="D65" i="8" s="1"/>
  <c r="B111" i="8"/>
  <c r="D110" i="8" s="1"/>
  <c r="B83" i="8"/>
  <c r="D82" i="8" s="1"/>
  <c r="B6" i="8"/>
  <c r="D5" i="8" s="1"/>
  <c r="B112" i="8"/>
  <c r="D111" i="8" s="1"/>
  <c r="B101" i="8"/>
  <c r="D100" i="8" s="1"/>
  <c r="B107" i="8"/>
  <c r="D106" i="8" s="1"/>
  <c r="B34" i="8"/>
  <c r="D33" i="8" s="1"/>
  <c r="B53" i="8"/>
  <c r="D52" i="8" s="1"/>
  <c r="B82" i="8"/>
  <c r="D81" i="8" s="1"/>
  <c r="B38" i="8"/>
  <c r="F37" i="8" s="1"/>
  <c r="B100" i="8"/>
  <c r="B77" i="8"/>
  <c r="D76" i="8" s="1"/>
  <c r="B68" i="8"/>
  <c r="D67" i="8" s="1"/>
  <c r="B102" i="8"/>
  <c r="D101" i="8" s="1"/>
  <c r="B98" i="8"/>
  <c r="D97" i="8" s="1"/>
  <c r="B19" i="8"/>
  <c r="B54" i="8"/>
  <c r="D53" i="8" s="1"/>
  <c r="B16" i="8"/>
  <c r="D15" i="8" s="1"/>
  <c r="B85" i="8"/>
  <c r="D84" i="8" s="1"/>
  <c r="B27" i="8"/>
  <c r="F26" i="8" s="1"/>
  <c r="B33" i="8"/>
  <c r="F32" i="8" s="1"/>
  <c r="B10" i="8"/>
  <c r="F9" i="8" s="1"/>
  <c r="B24" i="8"/>
  <c r="D23" i="8" s="1"/>
  <c r="B57" i="8"/>
  <c r="D56" i="8" s="1"/>
  <c r="B108" i="8"/>
  <c r="D107" i="8" s="1"/>
  <c r="F1" i="8"/>
  <c r="D9" i="8" l="1"/>
  <c r="D44" i="8"/>
  <c r="D41" i="8"/>
  <c r="D99" i="8"/>
  <c r="F24" i="8"/>
  <c r="D8" i="8"/>
  <c r="D32" i="8"/>
  <c r="D37" i="8"/>
  <c r="D49" i="8"/>
  <c r="D50" i="8"/>
  <c r="F30" i="8"/>
  <c r="D26" i="8"/>
  <c r="F99" i="8"/>
  <c r="F20" i="8"/>
  <c r="F22" i="8"/>
  <c r="F46" i="8"/>
  <c r="D66" i="8"/>
  <c r="F65" i="8"/>
  <c r="F47" i="8"/>
  <c r="D80" i="8"/>
  <c r="F105" i="8"/>
  <c r="F97" i="8"/>
  <c r="F102" i="8"/>
  <c r="F52" i="8"/>
  <c r="F111" i="8"/>
  <c r="D18" i="8"/>
  <c r="F18" i="8"/>
  <c r="F100" i="8"/>
  <c r="D105" i="8"/>
  <c r="F80" i="8"/>
  <c r="F51" i="8"/>
  <c r="I122" i="8"/>
  <c r="F122" i="8"/>
  <c r="G1" i="8"/>
  <c r="F28" i="8"/>
  <c r="F21" i="8"/>
  <c r="F15" i="8"/>
  <c r="F34" i="8"/>
  <c r="F19" i="8"/>
  <c r="F110" i="8"/>
  <c r="F79" i="8"/>
  <c r="F6" i="8"/>
  <c r="I4" i="8"/>
  <c r="H5" i="8" s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F11" i="8"/>
  <c r="F25" i="8"/>
  <c r="F68" i="8"/>
  <c r="F58" i="8"/>
  <c r="F12" i="8"/>
  <c r="F5" i="8"/>
  <c r="F7" i="8"/>
  <c r="F96" i="8"/>
  <c r="F40" i="8"/>
  <c r="F92" i="8"/>
  <c r="F31" i="8"/>
  <c r="F36" i="8"/>
  <c r="F103" i="8"/>
  <c r="F56" i="8"/>
  <c r="F74" i="8"/>
  <c r="F82" i="8"/>
  <c r="F13" i="8"/>
  <c r="F63" i="8"/>
  <c r="F27" i="8"/>
  <c r="F108" i="8"/>
  <c r="F43" i="8"/>
  <c r="F17" i="8"/>
  <c r="F78" i="8"/>
  <c r="F72" i="8"/>
  <c r="F81" i="8"/>
  <c r="F48" i="8"/>
  <c r="F107" i="8"/>
  <c r="F14" i="8"/>
  <c r="F87" i="8"/>
  <c r="F89" i="8"/>
  <c r="F73" i="8"/>
  <c r="F85" i="8"/>
  <c r="F53" i="8"/>
  <c r="F29" i="8"/>
  <c r="F115" i="8"/>
  <c r="F77" i="8"/>
  <c r="F101" i="8"/>
  <c r="F95" i="8"/>
  <c r="F33" i="8"/>
  <c r="F117" i="8"/>
  <c r="F64" i="8"/>
  <c r="F112" i="8"/>
  <c r="F59" i="8"/>
  <c r="F120" i="8"/>
  <c r="F94" i="8"/>
  <c r="F83" i="8"/>
  <c r="F55" i="8"/>
  <c r="F69" i="8"/>
  <c r="F76" i="8"/>
  <c r="F113" i="8"/>
  <c r="F104" i="8"/>
  <c r="F45" i="8"/>
  <c r="F121" i="8"/>
  <c r="F42" i="8"/>
  <c r="F86" i="8"/>
  <c r="F91" i="8"/>
  <c r="F71" i="8"/>
  <c r="F16" i="8"/>
  <c r="F114" i="8"/>
  <c r="F109" i="8"/>
  <c r="F60" i="8"/>
  <c r="F106" i="8"/>
  <c r="F118" i="8"/>
  <c r="F98" i="8"/>
  <c r="F70" i="8"/>
  <c r="F57" i="8"/>
  <c r="F38" i="8"/>
  <c r="F88" i="8"/>
  <c r="F119" i="8"/>
  <c r="F61" i="8"/>
  <c r="F93" i="8"/>
  <c r="F35" i="8"/>
  <c r="F84" i="8"/>
  <c r="F39" i="8"/>
  <c r="F75" i="8"/>
  <c r="F54" i="8"/>
  <c r="F10" i="8"/>
  <c r="F62" i="8"/>
  <c r="F90" i="8"/>
  <c r="F23" i="8"/>
  <c r="F4" i="8"/>
  <c r="F116" i="8"/>
  <c r="F67" i="8"/>
  <c r="I82" i="8"/>
  <c r="I118" i="8"/>
  <c r="I113" i="8"/>
  <c r="I68" i="8"/>
  <c r="I96" i="8"/>
  <c r="I80" i="8"/>
  <c r="I74" i="8"/>
  <c r="I108" i="8"/>
  <c r="I57" i="8"/>
  <c r="I98" i="8"/>
  <c r="I75" i="8"/>
  <c r="I111" i="8"/>
  <c r="I83" i="8"/>
  <c r="I99" i="8"/>
  <c r="I79" i="8"/>
  <c r="I71" i="8"/>
  <c r="I84" i="8"/>
  <c r="I59" i="8"/>
  <c r="I78" i="8"/>
  <c r="I77" i="8"/>
  <c r="I106" i="8"/>
  <c r="I85" i="8"/>
  <c r="I121" i="8"/>
  <c r="I91" i="8"/>
  <c r="I81" i="8"/>
  <c r="I69" i="8"/>
  <c r="I112" i="8"/>
  <c r="I117" i="8"/>
  <c r="I61" i="8"/>
  <c r="I55" i="8"/>
  <c r="I94" i="8"/>
  <c r="I64" i="8"/>
  <c r="I65" i="8"/>
  <c r="I105" i="8"/>
  <c r="I107" i="8"/>
  <c r="I95" i="8"/>
  <c r="I54" i="8"/>
  <c r="I123" i="8"/>
  <c r="I100" i="8"/>
  <c r="I120" i="8"/>
  <c r="I53" i="8"/>
  <c r="I114" i="8"/>
  <c r="I88" i="8"/>
  <c r="I101" i="8"/>
  <c r="I104" i="8"/>
  <c r="I87" i="8"/>
  <c r="I92" i="8"/>
  <c r="I119" i="8"/>
  <c r="I102" i="8"/>
  <c r="I103" i="8"/>
  <c r="I93" i="8"/>
  <c r="I56" i="8"/>
  <c r="I97" i="8"/>
  <c r="I110" i="8"/>
  <c r="I76" i="8"/>
  <c r="I116" i="8"/>
  <c r="I115" i="8"/>
  <c r="I89" i="8"/>
  <c r="I109" i="8"/>
  <c r="I63" i="8"/>
  <c r="I70" i="8"/>
  <c r="I66" i="8"/>
  <c r="I72" i="8"/>
  <c r="I60" i="8"/>
  <c r="I62" i="8"/>
  <c r="I90" i="8"/>
  <c r="I86" i="8"/>
  <c r="I73" i="8"/>
  <c r="I67" i="8"/>
  <c r="I58" i="8"/>
  <c r="B4" i="8"/>
  <c r="G5" i="8" l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H6" i="8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H103" i="8" s="1"/>
  <c r="H104" i="8" s="1"/>
  <c r="H105" i="8" s="1"/>
  <c r="H106" i="8" s="1"/>
  <c r="H107" i="8" s="1"/>
  <c r="H108" i="8" s="1"/>
  <c r="H109" i="8" s="1"/>
  <c r="H110" i="8" s="1"/>
  <c r="H111" i="8" s="1"/>
  <c r="H112" i="8" s="1"/>
  <c r="H113" i="8" s="1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C4" i="8" a="1"/>
  <c r="C11" i="8" s="1"/>
  <c r="D11" i="1"/>
  <c r="C11" i="1" s="1"/>
  <c r="L27" i="1"/>
  <c r="D14" i="1"/>
  <c r="C14" i="1" l="1"/>
  <c r="B1" i="10" s="1"/>
  <c r="C30" i="8"/>
  <c r="C123" i="8"/>
  <c r="C38" i="8"/>
  <c r="C105" i="8"/>
  <c r="C28" i="8"/>
  <c r="C5" i="8"/>
  <c r="C56" i="8"/>
  <c r="C94" i="8"/>
  <c r="C14" i="8"/>
  <c r="C88" i="8"/>
  <c r="C87" i="8"/>
  <c r="C90" i="8"/>
  <c r="C72" i="8"/>
  <c r="C80" i="8"/>
  <c r="C102" i="8"/>
  <c r="C36" i="8"/>
  <c r="C99" i="8"/>
  <c r="C85" i="8"/>
  <c r="C35" i="8"/>
  <c r="C52" i="8"/>
  <c r="C20" i="8"/>
  <c r="C22" i="8"/>
  <c r="C64" i="8"/>
  <c r="C75" i="8"/>
  <c r="C84" i="8"/>
  <c r="C34" i="8"/>
  <c r="C92" i="8"/>
  <c r="C121" i="8"/>
  <c r="C25" i="8"/>
  <c r="C16" i="8"/>
  <c r="C40" i="8"/>
  <c r="C89" i="8"/>
  <c r="C33" i="8"/>
  <c r="C77" i="8"/>
  <c r="C39" i="8"/>
  <c r="C78" i="8"/>
  <c r="C86" i="8"/>
  <c r="C42" i="8"/>
  <c r="C51" i="8"/>
  <c r="C32" i="8"/>
  <c r="C109" i="8"/>
  <c r="C119" i="8"/>
  <c r="C108" i="8"/>
  <c r="C27" i="8"/>
  <c r="C76" i="8"/>
  <c r="C24" i="8"/>
  <c r="C41" i="8"/>
  <c r="C18" i="8"/>
  <c r="C116" i="8"/>
  <c r="C111" i="8"/>
  <c r="C29" i="8"/>
  <c r="C79" i="8"/>
  <c r="C17" i="8"/>
  <c r="C55" i="8"/>
  <c r="C45" i="8"/>
  <c r="C100" i="8"/>
  <c r="C66" i="8"/>
  <c r="C7" i="8"/>
  <c r="C117" i="8"/>
  <c r="C59" i="8"/>
  <c r="C6" i="8"/>
  <c r="C12" i="8"/>
  <c r="C96" i="8"/>
  <c r="C106" i="8"/>
  <c r="C63" i="8"/>
  <c r="C54" i="8"/>
  <c r="C26" i="8"/>
  <c r="C73" i="8"/>
  <c r="C95" i="8"/>
  <c r="C62" i="8"/>
  <c r="C21" i="8"/>
  <c r="C101" i="8"/>
  <c r="C93" i="8"/>
  <c r="C98" i="8"/>
  <c r="C48" i="8"/>
  <c r="C4" i="8"/>
  <c r="C74" i="8"/>
  <c r="C43" i="8"/>
  <c r="C122" i="8"/>
  <c r="C13" i="8"/>
  <c r="C47" i="8"/>
  <c r="C23" i="8"/>
  <c r="C37" i="8"/>
  <c r="C60" i="8"/>
  <c r="C107" i="8"/>
  <c r="C113" i="8"/>
  <c r="C68" i="8"/>
  <c r="C44" i="8"/>
  <c r="C65" i="8"/>
  <c r="C115" i="8"/>
  <c r="C103" i="8"/>
  <c r="C10" i="8"/>
  <c r="C83" i="8"/>
  <c r="C110" i="8"/>
  <c r="C69" i="8"/>
  <c r="C9" i="8"/>
  <c r="C97" i="8"/>
  <c r="C15" i="8"/>
  <c r="C8" i="8"/>
  <c r="C70" i="8"/>
  <c r="C57" i="8"/>
  <c r="C114" i="8"/>
  <c r="C67" i="8"/>
  <c r="C112" i="8"/>
  <c r="C46" i="8"/>
  <c r="C49" i="8"/>
  <c r="C53" i="8"/>
  <c r="C31" i="8"/>
  <c r="C104" i="8"/>
  <c r="C58" i="8"/>
  <c r="C81" i="8"/>
  <c r="C82" i="8"/>
  <c r="C50" i="8"/>
  <c r="C118" i="8"/>
  <c r="C71" i="8"/>
  <c r="C91" i="8"/>
  <c r="C19" i="8"/>
  <c r="C61" i="8"/>
  <c r="C120" i="8"/>
  <c r="F1" i="10"/>
  <c r="B4" i="10" a="1"/>
  <c r="H28" i="1"/>
  <c r="N27" i="1"/>
  <c r="B15" i="10" l="1"/>
  <c r="B102" i="10"/>
  <c r="B56" i="10"/>
  <c r="B109" i="10"/>
  <c r="B60" i="10"/>
  <c r="B48" i="10"/>
  <c r="B68" i="10"/>
  <c r="B98" i="10"/>
  <c r="B36" i="10"/>
  <c r="B39" i="10"/>
  <c r="B13" i="10"/>
  <c r="B113" i="10"/>
  <c r="B72" i="10"/>
  <c r="B16" i="10"/>
  <c r="B115" i="10"/>
  <c r="B34" i="10"/>
  <c r="B28" i="10"/>
  <c r="B43" i="10"/>
  <c r="B66" i="10"/>
  <c r="B5" i="10"/>
  <c r="B71" i="10"/>
  <c r="B92" i="10"/>
  <c r="B32" i="10"/>
  <c r="B8" i="10"/>
  <c r="B12" i="10"/>
  <c r="B41" i="10"/>
  <c r="B120" i="10"/>
  <c r="B69" i="10"/>
  <c r="B82" i="10"/>
  <c r="B35" i="10"/>
  <c r="B22" i="10"/>
  <c r="B88" i="10"/>
  <c r="B24" i="10"/>
  <c r="B7" i="10"/>
  <c r="B108" i="10"/>
  <c r="B44" i="10"/>
  <c r="B95" i="10"/>
  <c r="B99" i="10"/>
  <c r="B119" i="10"/>
  <c r="B81" i="10"/>
  <c r="B105" i="10"/>
  <c r="B30" i="10"/>
  <c r="B37" i="10"/>
  <c r="B47" i="10"/>
  <c r="B75" i="10"/>
  <c r="B97" i="10"/>
  <c r="B67" i="10"/>
  <c r="B50" i="10"/>
  <c r="B58" i="10"/>
  <c r="B18" i="10"/>
  <c r="B100" i="10"/>
  <c r="B52" i="10"/>
  <c r="B93" i="10"/>
  <c r="B103" i="10"/>
  <c r="B65" i="10"/>
  <c r="B96" i="10"/>
  <c r="B9" i="10"/>
  <c r="B45" i="10"/>
  <c r="B114" i="10"/>
  <c r="B26" i="10"/>
  <c r="B121" i="10"/>
  <c r="B21" i="10"/>
  <c r="B78" i="10"/>
  <c r="B106" i="10"/>
  <c r="B49" i="10"/>
  <c r="B86" i="10"/>
  <c r="B46" i="10"/>
  <c r="B19" i="10"/>
  <c r="B11" i="10"/>
  <c r="B54" i="10"/>
  <c r="B62" i="10"/>
  <c r="B116" i="10"/>
  <c r="B55" i="10"/>
  <c r="B84" i="10"/>
  <c r="B14" i="10"/>
  <c r="B51" i="10"/>
  <c r="B90" i="10"/>
  <c r="B42" i="10"/>
  <c r="B104" i="10"/>
  <c r="B10" i="10"/>
  <c r="B79" i="10"/>
  <c r="B112" i="10"/>
  <c r="B107" i="10"/>
  <c r="B64" i="10"/>
  <c r="B59" i="10"/>
  <c r="B27" i="10"/>
  <c r="B33" i="10"/>
  <c r="B76" i="10"/>
  <c r="B110" i="10"/>
  <c r="B89" i="10"/>
  <c r="B17" i="10"/>
  <c r="B40" i="10"/>
  <c r="B20" i="10"/>
  <c r="B29" i="10"/>
  <c r="B83" i="10"/>
  <c r="B85" i="10"/>
  <c r="B77" i="10"/>
  <c r="B87" i="10"/>
  <c r="B57" i="10"/>
  <c r="B53" i="10"/>
  <c r="B61" i="10"/>
  <c r="B91" i="10"/>
  <c r="B117" i="10"/>
  <c r="B123" i="10"/>
  <c r="B111" i="10"/>
  <c r="B94" i="10"/>
  <c r="B6" i="10"/>
  <c r="B74" i="10"/>
  <c r="B25" i="10"/>
  <c r="B80" i="10"/>
  <c r="B118" i="10"/>
  <c r="B23" i="10"/>
  <c r="B63" i="10"/>
  <c r="B101" i="10"/>
  <c r="B122" i="10"/>
  <c r="B31" i="10"/>
  <c r="B73" i="10"/>
  <c r="B70" i="10"/>
  <c r="B38" i="10"/>
  <c r="B4" i="10"/>
  <c r="G1" i="10"/>
  <c r="I9" i="10"/>
  <c r="I17" i="10"/>
  <c r="I25" i="10"/>
  <c r="I33" i="10"/>
  <c r="I41" i="10"/>
  <c r="I49" i="10"/>
  <c r="I44" i="10"/>
  <c r="I15" i="10"/>
  <c r="I47" i="10"/>
  <c r="I40" i="10"/>
  <c r="I10" i="10"/>
  <c r="I18" i="10"/>
  <c r="I26" i="10"/>
  <c r="I34" i="10"/>
  <c r="I42" i="10"/>
  <c r="I50" i="10"/>
  <c r="I28" i="10"/>
  <c r="I122" i="10"/>
  <c r="I23" i="10"/>
  <c r="I24" i="10"/>
  <c r="I11" i="10"/>
  <c r="I19" i="10"/>
  <c r="I27" i="10"/>
  <c r="I35" i="10"/>
  <c r="I43" i="10"/>
  <c r="I51" i="10"/>
  <c r="I20" i="10"/>
  <c r="I52" i="10"/>
  <c r="I7" i="10"/>
  <c r="I39" i="10"/>
  <c r="I16" i="10"/>
  <c r="I4" i="10"/>
  <c r="I12" i="10"/>
  <c r="I36" i="10"/>
  <c r="I32" i="10"/>
  <c r="I5" i="10"/>
  <c r="I13" i="10"/>
  <c r="I21" i="10"/>
  <c r="I29" i="10"/>
  <c r="I37" i="10"/>
  <c r="I45" i="10"/>
  <c r="I48" i="10"/>
  <c r="I6" i="10"/>
  <c r="I14" i="10"/>
  <c r="I22" i="10"/>
  <c r="I30" i="10"/>
  <c r="I38" i="10"/>
  <c r="I46" i="10"/>
  <c r="I31" i="10"/>
  <c r="I8" i="10"/>
  <c r="I59" i="10"/>
  <c r="I108" i="10"/>
  <c r="I58" i="10"/>
  <c r="I71" i="10"/>
  <c r="I104" i="10"/>
  <c r="I118" i="10"/>
  <c r="I88" i="10"/>
  <c r="I123" i="10"/>
  <c r="I81" i="10"/>
  <c r="I57" i="10"/>
  <c r="I78" i="10"/>
  <c r="I111" i="10"/>
  <c r="I67" i="10"/>
  <c r="I92" i="10"/>
  <c r="I95" i="10"/>
  <c r="I64" i="10"/>
  <c r="I94" i="10"/>
  <c r="I68" i="10"/>
  <c r="I121" i="10"/>
  <c r="I74" i="10"/>
  <c r="I107" i="10"/>
  <c r="I119" i="10"/>
  <c r="I106" i="10"/>
  <c r="I112" i="10"/>
  <c r="I73" i="10"/>
  <c r="I61" i="10"/>
  <c r="I103" i="10"/>
  <c r="I105" i="10"/>
  <c r="I65" i="10"/>
  <c r="I84" i="10"/>
  <c r="I82" i="10"/>
  <c r="I93" i="10"/>
  <c r="I110" i="10"/>
  <c r="I54" i="10"/>
  <c r="I72" i="10"/>
  <c r="I90" i="10"/>
  <c r="I117" i="10"/>
  <c r="I66" i="10"/>
  <c r="I120" i="10"/>
  <c r="I113" i="10"/>
  <c r="I115" i="10"/>
  <c r="I99" i="10"/>
  <c r="I91" i="10"/>
  <c r="I75" i="10"/>
  <c r="I83" i="10"/>
  <c r="I63" i="10"/>
  <c r="I85" i="10"/>
  <c r="I101" i="10"/>
  <c r="I53" i="10"/>
  <c r="I86" i="10"/>
  <c r="I76" i="10"/>
  <c r="I96" i="10"/>
  <c r="I102" i="10"/>
  <c r="I97" i="10"/>
  <c r="I60" i="10"/>
  <c r="I80" i="10"/>
  <c r="I109" i="10"/>
  <c r="I70" i="10"/>
  <c r="I55" i="10"/>
  <c r="I98" i="10"/>
  <c r="I87" i="10"/>
  <c r="I69" i="10"/>
  <c r="I77" i="10"/>
  <c r="I100" i="10"/>
  <c r="I89" i="10"/>
  <c r="I114" i="10"/>
  <c r="I116" i="10"/>
  <c r="I56" i="10"/>
  <c r="I62" i="10"/>
  <c r="I79" i="10"/>
  <c r="G28" i="1"/>
  <c r="J4" i="1" s="1"/>
  <c r="N28" i="1"/>
  <c r="G35" i="1"/>
  <c r="M28" i="1" l="1"/>
  <c r="J5" i="1" s="1"/>
  <c r="E4" i="10" a="1"/>
  <c r="E29" i="10" s="1"/>
  <c r="H84" i="10"/>
  <c r="G84" i="10"/>
  <c r="F84" i="10"/>
  <c r="D84" i="10"/>
  <c r="G97" i="10"/>
  <c r="F97" i="10"/>
  <c r="D97" i="10"/>
  <c r="H97" i="10"/>
  <c r="D117" i="10"/>
  <c r="H117" i="10"/>
  <c r="G117" i="10"/>
  <c r="F117" i="10"/>
  <c r="D116" i="10"/>
  <c r="F116" i="10"/>
  <c r="G116" i="10"/>
  <c r="H116" i="10"/>
  <c r="D82" i="10"/>
  <c r="H82" i="10"/>
  <c r="F82" i="10"/>
  <c r="G82" i="10"/>
  <c r="D32" i="10"/>
  <c r="F32" i="10"/>
  <c r="H103" i="10"/>
  <c r="G103" i="10"/>
  <c r="D103" i="10"/>
  <c r="F103" i="10"/>
  <c r="D61" i="10"/>
  <c r="H61" i="10"/>
  <c r="F61" i="10"/>
  <c r="G61" i="10"/>
  <c r="D77" i="10"/>
  <c r="F77" i="10"/>
  <c r="H77" i="10"/>
  <c r="G77" i="10"/>
  <c r="D64" i="10"/>
  <c r="G64" i="10"/>
  <c r="F64" i="10"/>
  <c r="H64" i="10"/>
  <c r="D66" i="10"/>
  <c r="G66" i="10"/>
  <c r="H66" i="10"/>
  <c r="F66" i="10"/>
  <c r="D118" i="10"/>
  <c r="G118" i="10"/>
  <c r="H118" i="10"/>
  <c r="F118" i="10"/>
  <c r="D21" i="10"/>
  <c r="F21" i="10"/>
  <c r="F31" i="10"/>
  <c r="D31" i="10"/>
  <c r="D67" i="10"/>
  <c r="G67" i="10"/>
  <c r="H67" i="10"/>
  <c r="F67" i="10"/>
  <c r="D90" i="10"/>
  <c r="G90" i="10"/>
  <c r="F90" i="10"/>
  <c r="H90" i="10"/>
  <c r="F53" i="10"/>
  <c r="D53" i="10"/>
  <c r="D96" i="10"/>
  <c r="H96" i="10"/>
  <c r="F96" i="10"/>
  <c r="G96" i="10"/>
  <c r="F34" i="10"/>
  <c r="D34" i="10"/>
  <c r="D15" i="10"/>
  <c r="F15" i="10"/>
  <c r="D71" i="10"/>
  <c r="G71" i="10"/>
  <c r="H71" i="10"/>
  <c r="F71" i="10"/>
  <c r="D30" i="10"/>
  <c r="F30" i="10"/>
  <c r="G73" i="10"/>
  <c r="D73" i="10"/>
  <c r="H73" i="10"/>
  <c r="F73" i="10"/>
  <c r="D52" i="10"/>
  <c r="F52" i="10"/>
  <c r="D39" i="10"/>
  <c r="F39" i="10"/>
  <c r="D63" i="10"/>
  <c r="H63" i="10"/>
  <c r="G63" i="10"/>
  <c r="F63" i="10"/>
  <c r="D50" i="10"/>
  <c r="F50" i="10"/>
  <c r="D18" i="10"/>
  <c r="F18" i="10"/>
  <c r="D25" i="10"/>
  <c r="F25" i="10"/>
  <c r="D51" i="10"/>
  <c r="F51" i="10"/>
  <c r="F46" i="10"/>
  <c r="D46" i="10"/>
  <c r="D43" i="10"/>
  <c r="F43" i="10"/>
  <c r="D68" i="10"/>
  <c r="F68" i="10"/>
  <c r="G68" i="10"/>
  <c r="H68" i="10"/>
  <c r="F4" i="10"/>
  <c r="D4" i="10"/>
  <c r="D112" i="10"/>
  <c r="H112" i="10"/>
  <c r="G112" i="10"/>
  <c r="F112" i="10"/>
  <c r="D121" i="10"/>
  <c r="F121" i="10"/>
  <c r="G121" i="10"/>
  <c r="H121" i="10"/>
  <c r="D5" i="10"/>
  <c r="G5" i="10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F5" i="10"/>
  <c r="D56" i="10"/>
  <c r="F56" i="10"/>
  <c r="G56" i="10"/>
  <c r="H56" i="10"/>
  <c r="F16" i="10"/>
  <c r="D16" i="10"/>
  <c r="D106" i="10"/>
  <c r="H106" i="10"/>
  <c r="F106" i="10"/>
  <c r="G106" i="10"/>
  <c r="D13" i="10"/>
  <c r="F13" i="10"/>
  <c r="F45" i="10"/>
  <c r="D45" i="10"/>
  <c r="G113" i="10"/>
  <c r="D113" i="10"/>
  <c r="H113" i="10"/>
  <c r="F113" i="10"/>
  <c r="D99" i="10"/>
  <c r="F99" i="10"/>
  <c r="H99" i="10"/>
  <c r="G99" i="10"/>
  <c r="D36" i="10"/>
  <c r="F36" i="10"/>
  <c r="D107" i="10"/>
  <c r="H107" i="10"/>
  <c r="G107" i="10"/>
  <c r="F107" i="10"/>
  <c r="D119" i="10"/>
  <c r="H119" i="10"/>
  <c r="G119" i="10"/>
  <c r="F119" i="10"/>
  <c r="D65" i="10"/>
  <c r="G65" i="10"/>
  <c r="H65" i="10"/>
  <c r="F65" i="10"/>
  <c r="F12" i="10"/>
  <c r="D12" i="10"/>
  <c r="D55" i="10"/>
  <c r="H55" i="10"/>
  <c r="F55" i="10"/>
  <c r="G55" i="10"/>
  <c r="F22" i="10"/>
  <c r="D22" i="10"/>
  <c r="H122" i="10"/>
  <c r="H123" i="10" s="1"/>
  <c r="D122" i="10"/>
  <c r="F122" i="10"/>
  <c r="G122" i="10"/>
  <c r="G123" i="10" s="1"/>
  <c r="D75" i="10"/>
  <c r="H75" i="10"/>
  <c r="G75" i="10"/>
  <c r="F75" i="10"/>
  <c r="D9" i="10"/>
  <c r="F9" i="10"/>
  <c r="D115" i="10"/>
  <c r="G115" i="10"/>
  <c r="F115" i="10"/>
  <c r="H115" i="10"/>
  <c r="D105" i="10"/>
  <c r="F105" i="10"/>
  <c r="G105" i="10"/>
  <c r="H105" i="10"/>
  <c r="F95" i="10"/>
  <c r="D95" i="10"/>
  <c r="H95" i="10"/>
  <c r="G95" i="10"/>
  <c r="D49" i="10"/>
  <c r="F49" i="10"/>
  <c r="D80" i="10"/>
  <c r="H80" i="10"/>
  <c r="G80" i="10"/>
  <c r="F80" i="10"/>
  <c r="D87" i="10"/>
  <c r="H87" i="10"/>
  <c r="G87" i="10"/>
  <c r="F87" i="10"/>
  <c r="F7" i="10"/>
  <c r="D7" i="10"/>
  <c r="D33" i="10"/>
  <c r="F33" i="10"/>
  <c r="D37" i="10"/>
  <c r="F37" i="10"/>
  <c r="G114" i="10"/>
  <c r="D114" i="10"/>
  <c r="H114" i="10"/>
  <c r="F114" i="10"/>
  <c r="D69" i="10"/>
  <c r="G69" i="10"/>
  <c r="F69" i="10"/>
  <c r="H69" i="10"/>
  <c r="D79" i="10"/>
  <c r="F79" i="10"/>
  <c r="H79" i="10"/>
  <c r="G79" i="10"/>
  <c r="D28" i="10"/>
  <c r="F28" i="10"/>
  <c r="D26" i="10"/>
  <c r="F26" i="10"/>
  <c r="D41" i="10"/>
  <c r="F41" i="10"/>
  <c r="F20" i="10"/>
  <c r="D20" i="10"/>
  <c r="D102" i="10"/>
  <c r="G102" i="10"/>
  <c r="H102" i="10"/>
  <c r="F102" i="10"/>
  <c r="D98" i="10"/>
  <c r="G98" i="10"/>
  <c r="H98" i="10"/>
  <c r="F98" i="10"/>
  <c r="H91" i="10"/>
  <c r="F91" i="10"/>
  <c r="G91" i="10"/>
  <c r="D91" i="10"/>
  <c r="D47" i="10"/>
  <c r="F47" i="10"/>
  <c r="D72" i="10"/>
  <c r="G72" i="10"/>
  <c r="H72" i="10"/>
  <c r="F72" i="10"/>
  <c r="F24" i="10"/>
  <c r="D24" i="10"/>
  <c r="D60" i="10"/>
  <c r="H60" i="10"/>
  <c r="F60" i="10"/>
  <c r="G60" i="10"/>
  <c r="F19" i="10"/>
  <c r="D19" i="10"/>
  <c r="D58" i="10"/>
  <c r="G58" i="10"/>
  <c r="F58" i="10"/>
  <c r="H58" i="10"/>
  <c r="D89" i="10"/>
  <c r="F89" i="10"/>
  <c r="G89" i="10"/>
  <c r="H89" i="10"/>
  <c r="F10" i="10"/>
  <c r="D10" i="10"/>
  <c r="D120" i="10"/>
  <c r="H120" i="10"/>
  <c r="F120" i="10"/>
  <c r="G120" i="10"/>
  <c r="D92" i="10"/>
  <c r="G92" i="10"/>
  <c r="H92" i="10"/>
  <c r="F92" i="10"/>
  <c r="D74" i="10"/>
  <c r="G74" i="10"/>
  <c r="H74" i="10"/>
  <c r="F74" i="10"/>
  <c r="D94" i="10"/>
  <c r="F94" i="10"/>
  <c r="H94" i="10"/>
  <c r="G94" i="10"/>
  <c r="D81" i="10"/>
  <c r="G81" i="10"/>
  <c r="H81" i="10"/>
  <c r="F81" i="10"/>
  <c r="F70" i="10"/>
  <c r="G70" i="10"/>
  <c r="H70" i="10"/>
  <c r="D70" i="10"/>
  <c r="G59" i="10"/>
  <c r="H59" i="10"/>
  <c r="F59" i="10"/>
  <c r="D59" i="10"/>
  <c r="G108" i="10"/>
  <c r="F108" i="10"/>
  <c r="D108" i="10"/>
  <c r="H108" i="10"/>
  <c r="D100" i="10"/>
  <c r="G100" i="10"/>
  <c r="F100" i="10"/>
  <c r="H100" i="10"/>
  <c r="D93" i="10"/>
  <c r="H93" i="10"/>
  <c r="F93" i="10"/>
  <c r="G93" i="10"/>
  <c r="D86" i="10"/>
  <c r="G86" i="10"/>
  <c r="F86" i="10"/>
  <c r="H86" i="10"/>
  <c r="H88" i="10"/>
  <c r="D88" i="10"/>
  <c r="G88" i="10"/>
  <c r="F88" i="10"/>
  <c r="D111" i="10"/>
  <c r="G111" i="10"/>
  <c r="H111" i="10"/>
  <c r="F111" i="10"/>
  <c r="D83" i="10"/>
  <c r="H83" i="10"/>
  <c r="F83" i="10"/>
  <c r="G83" i="10"/>
  <c r="D85" i="10"/>
  <c r="G85" i="10"/>
  <c r="F85" i="10"/>
  <c r="H85" i="10"/>
  <c r="D44" i="10"/>
  <c r="F44" i="10"/>
  <c r="D17" i="10"/>
  <c r="F17" i="10"/>
  <c r="D29" i="10"/>
  <c r="F29" i="10"/>
  <c r="D6" i="10"/>
  <c r="F6" i="10"/>
  <c r="D40" i="10"/>
  <c r="F40" i="10"/>
  <c r="D42" i="10"/>
  <c r="F42" i="10"/>
  <c r="F38" i="10"/>
  <c r="D38" i="10"/>
  <c r="G101" i="10"/>
  <c r="D101" i="10"/>
  <c r="F101" i="10"/>
  <c r="H101" i="10"/>
  <c r="H5" i="10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D62" i="10"/>
  <c r="F62" i="10"/>
  <c r="H62" i="10"/>
  <c r="G62" i="10"/>
  <c r="D110" i="10"/>
  <c r="F110" i="10"/>
  <c r="H110" i="10"/>
  <c r="G110" i="10"/>
  <c r="D76" i="10"/>
  <c r="F76" i="10"/>
  <c r="H76" i="10"/>
  <c r="G76" i="10"/>
  <c r="D109" i="10"/>
  <c r="G109" i="10"/>
  <c r="F109" i="10"/>
  <c r="H109" i="10"/>
  <c r="D78" i="10"/>
  <c r="H78" i="10"/>
  <c r="F78" i="10"/>
  <c r="G78" i="10"/>
  <c r="G54" i="10"/>
  <c r="F54" i="10"/>
  <c r="D54" i="10"/>
  <c r="H54" i="10"/>
  <c r="D48" i="10"/>
  <c r="F48" i="10"/>
  <c r="F8" i="10"/>
  <c r="D8" i="10"/>
  <c r="D57" i="10"/>
  <c r="H57" i="10"/>
  <c r="G57" i="10"/>
  <c r="F57" i="10"/>
  <c r="H104" i="10"/>
  <c r="D104" i="10"/>
  <c r="G104" i="10"/>
  <c r="F104" i="10"/>
  <c r="D23" i="10"/>
  <c r="F23" i="10"/>
  <c r="F11" i="10"/>
  <c r="D11" i="10"/>
  <c r="F27" i="10"/>
  <c r="D27" i="10"/>
  <c r="D35" i="10"/>
  <c r="F35" i="10"/>
  <c r="D14" i="10"/>
  <c r="F14" i="10"/>
  <c r="E111" i="10" l="1"/>
  <c r="E5" i="10"/>
  <c r="E88" i="10"/>
  <c r="E6" i="10"/>
  <c r="E75" i="10"/>
  <c r="E79" i="10"/>
  <c r="E112" i="10"/>
  <c r="E105" i="10"/>
  <c r="E19" i="10"/>
  <c r="E80" i="10"/>
  <c r="E62" i="10"/>
  <c r="E56" i="10"/>
  <c r="E70" i="10"/>
  <c r="E34" i="10"/>
  <c r="E123" i="10"/>
  <c r="E58" i="10"/>
  <c r="E115" i="10"/>
  <c r="E21" i="10"/>
  <c r="E67" i="10"/>
  <c r="E64" i="10"/>
  <c r="E24" i="10"/>
  <c r="E51" i="10"/>
  <c r="E87" i="10"/>
  <c r="E101" i="10"/>
  <c r="E92" i="10"/>
  <c r="E118" i="10"/>
  <c r="E93" i="10"/>
  <c r="E9" i="10"/>
  <c r="E100" i="10"/>
  <c r="E81" i="10"/>
  <c r="E14" i="10"/>
  <c r="E27" i="10"/>
  <c r="E8" i="10"/>
  <c r="E68" i="10"/>
  <c r="E110" i="10"/>
  <c r="E32" i="10"/>
  <c r="E82" i="10"/>
  <c r="E26" i="10"/>
  <c r="E12" i="10"/>
  <c r="E117" i="10"/>
  <c r="E74" i="10"/>
  <c r="E99" i="10"/>
  <c r="E65" i="10"/>
  <c r="E35" i="10"/>
  <c r="E54" i="10"/>
  <c r="E48" i="10"/>
  <c r="E116" i="10"/>
  <c r="E60" i="10"/>
  <c r="E59" i="10"/>
  <c r="E85" i="10"/>
  <c r="E49" i="10"/>
  <c r="E77" i="10"/>
  <c r="E90" i="10"/>
  <c r="E53" i="10"/>
  <c r="E43" i="10"/>
  <c r="E104" i="10"/>
  <c r="E63" i="10"/>
  <c r="E37" i="10"/>
  <c r="E102" i="10"/>
  <c r="E20" i="10"/>
  <c r="E23" i="10"/>
  <c r="E113" i="10"/>
  <c r="E52" i="10"/>
  <c r="E31" i="10"/>
  <c r="E33" i="10"/>
  <c r="E4" i="10"/>
  <c r="E96" i="10"/>
  <c r="E55" i="10"/>
  <c r="E73" i="10"/>
  <c r="E97" i="10"/>
  <c r="E66" i="10"/>
  <c r="E121" i="10"/>
  <c r="E106" i="10"/>
  <c r="E69" i="10"/>
  <c r="E25" i="10"/>
  <c r="E120" i="10"/>
  <c r="E119" i="10"/>
  <c r="E39" i="10"/>
  <c r="E114" i="10"/>
  <c r="E86" i="10"/>
  <c r="E28" i="10"/>
  <c r="E98" i="10"/>
  <c r="E108" i="10"/>
  <c r="E22" i="10"/>
  <c r="E42" i="10"/>
  <c r="E84" i="10"/>
  <c r="E107" i="10"/>
  <c r="E16" i="10"/>
  <c r="E17" i="10"/>
  <c r="E10" i="10"/>
  <c r="E45" i="10"/>
  <c r="E78" i="10"/>
  <c r="E30" i="10"/>
  <c r="E89" i="10"/>
  <c r="E94" i="10"/>
  <c r="E57" i="10"/>
  <c r="E46" i="10"/>
  <c r="E109" i="10"/>
  <c r="E71" i="10"/>
  <c r="E15" i="10"/>
  <c r="E76" i="10"/>
  <c r="E122" i="10"/>
  <c r="E95" i="10"/>
  <c r="E41" i="10"/>
  <c r="E47" i="10"/>
  <c r="E18" i="10"/>
  <c r="E40" i="10"/>
  <c r="E50" i="10"/>
  <c r="E83" i="10"/>
  <c r="E44" i="10"/>
  <c r="E7" i="10"/>
  <c r="E13" i="10"/>
  <c r="E11" i="10"/>
  <c r="E36" i="10"/>
  <c r="E91" i="10"/>
  <c r="E38" i="10"/>
  <c r="E72" i="10"/>
  <c r="E103" i="10"/>
  <c r="E61" i="10"/>
  <c r="C4" i="10" a="1"/>
  <c r="C11" i="10" l="1"/>
  <c r="C47" i="10"/>
  <c r="C64" i="10"/>
  <c r="C44" i="10"/>
  <c r="C32" i="10"/>
  <c r="C7" i="10"/>
  <c r="C49" i="10"/>
  <c r="C24" i="10"/>
  <c r="C37" i="10"/>
  <c r="C68" i="10"/>
  <c r="C73" i="10"/>
  <c r="C71" i="10"/>
  <c r="C38" i="10"/>
  <c r="C80" i="10"/>
  <c r="C50" i="10"/>
  <c r="C94" i="10"/>
  <c r="C39" i="10"/>
  <c r="C55" i="10"/>
  <c r="C42" i="10"/>
  <c r="C101" i="10"/>
  <c r="C19" i="10"/>
  <c r="C90" i="10"/>
  <c r="C16" i="10"/>
  <c r="C70" i="10"/>
  <c r="C86" i="10"/>
  <c r="C25" i="10"/>
  <c r="C79" i="10"/>
  <c r="C119" i="10"/>
  <c r="C26" i="10"/>
  <c r="C115" i="10"/>
  <c r="C93" i="10"/>
  <c r="C100" i="10"/>
  <c r="C91" i="10"/>
  <c r="C59" i="10"/>
  <c r="C29" i="10"/>
  <c r="C18" i="10"/>
  <c r="C113" i="10"/>
  <c r="C78" i="10"/>
  <c r="C106" i="10"/>
  <c r="C88" i="10"/>
  <c r="C20" i="10"/>
  <c r="C28" i="10"/>
  <c r="C51" i="10"/>
  <c r="C46" i="10"/>
  <c r="C92" i="10"/>
  <c r="C45" i="10"/>
  <c r="C62" i="10"/>
  <c r="C103" i="10"/>
  <c r="C40" i="10"/>
  <c r="C63" i="10"/>
  <c r="C77" i="10"/>
  <c r="C17" i="10"/>
  <c r="C105" i="10"/>
  <c r="C10" i="10"/>
  <c r="C5" i="10"/>
  <c r="C12" i="10"/>
  <c r="C13" i="10"/>
  <c r="C8" i="10"/>
  <c r="C76" i="10"/>
  <c r="C36" i="10"/>
  <c r="C97" i="10"/>
  <c r="C98" i="10"/>
  <c r="C81" i="10"/>
  <c r="C57" i="10"/>
  <c r="C102" i="10"/>
  <c r="C104" i="10"/>
  <c r="C117" i="10"/>
  <c r="C74" i="10"/>
  <c r="C41" i="10"/>
  <c r="C108" i="10"/>
  <c r="C120" i="10"/>
  <c r="C123" i="10"/>
  <c r="C65" i="10"/>
  <c r="C61" i="10"/>
  <c r="C33" i="10"/>
  <c r="C30" i="10"/>
  <c r="C54" i="10"/>
  <c r="C82" i="10"/>
  <c r="C122" i="10"/>
  <c r="C22" i="10"/>
  <c r="C4" i="10"/>
  <c r="C99" i="10"/>
  <c r="C35" i="10"/>
  <c r="C107" i="10"/>
  <c r="C66" i="10"/>
  <c r="C52" i="10"/>
  <c r="C83" i="10"/>
  <c r="C58" i="10"/>
  <c r="C111" i="10"/>
  <c r="C69" i="10"/>
  <c r="C9" i="10"/>
  <c r="C85" i="10"/>
  <c r="C23" i="10"/>
  <c r="C21" i="10"/>
  <c r="C121" i="10"/>
  <c r="C14" i="10"/>
  <c r="C116" i="10"/>
  <c r="C84" i="10"/>
  <c r="C96" i="10"/>
  <c r="C31" i="10"/>
  <c r="C56" i="10"/>
  <c r="C60" i="10"/>
  <c r="C27" i="10"/>
  <c r="C95" i="10"/>
  <c r="C53" i="10"/>
  <c r="C110" i="10"/>
  <c r="C114" i="10"/>
  <c r="C48" i="10"/>
  <c r="C109" i="10"/>
  <c r="C34" i="10"/>
  <c r="C43" i="10"/>
  <c r="C72" i="10"/>
  <c r="C118" i="10"/>
  <c r="C15" i="10"/>
  <c r="C6" i="10"/>
  <c r="C75" i="10"/>
  <c r="C87" i="10"/>
  <c r="C89" i="10"/>
  <c r="C112" i="10"/>
  <c r="C67" i="10"/>
  <c r="E4" i="8" l="1" a="1"/>
  <c r="I1" i="8"/>
  <c r="I1" i="10"/>
  <c r="E42" i="8" l="1"/>
  <c r="E75" i="8"/>
  <c r="E68" i="8"/>
  <c r="E33" i="8"/>
  <c r="E7" i="8"/>
  <c r="E17" i="8"/>
  <c r="E118" i="8"/>
  <c r="E18" i="8"/>
  <c r="E36" i="8"/>
  <c r="E111" i="8"/>
  <c r="E4" i="8"/>
  <c r="E85" i="8"/>
  <c r="E106" i="8"/>
  <c r="E41" i="8"/>
  <c r="E73" i="8"/>
  <c r="E28" i="8"/>
  <c r="E15" i="8"/>
  <c r="E56" i="8"/>
  <c r="E63" i="8"/>
  <c r="E37" i="8"/>
  <c r="E103" i="8"/>
  <c r="E123" i="8"/>
  <c r="E83" i="8"/>
  <c r="E23" i="8"/>
  <c r="E72" i="8"/>
  <c r="E22" i="8"/>
  <c r="E104" i="8"/>
  <c r="E66" i="8"/>
  <c r="E94" i="8"/>
  <c r="E67" i="8"/>
  <c r="E76" i="8"/>
  <c r="E44" i="8"/>
  <c r="E74" i="8"/>
  <c r="E31" i="8"/>
  <c r="E34" i="8"/>
  <c r="E119" i="8"/>
  <c r="E10" i="8"/>
  <c r="E108" i="8"/>
  <c r="E52" i="8"/>
  <c r="E69" i="8"/>
  <c r="E40" i="8"/>
  <c r="E19" i="8"/>
  <c r="E98" i="8"/>
  <c r="E93" i="8"/>
  <c r="E105" i="8"/>
  <c r="E14" i="8"/>
  <c r="E88" i="8"/>
  <c r="E5" i="8"/>
  <c r="E26" i="8"/>
  <c r="E112" i="8"/>
  <c r="E53" i="8"/>
  <c r="E35" i="8"/>
  <c r="E16" i="8"/>
  <c r="E100" i="8"/>
  <c r="E113" i="8"/>
  <c r="E70" i="8"/>
  <c r="E99" i="8"/>
  <c r="E78" i="8"/>
  <c r="E30" i="8"/>
  <c r="E109" i="8"/>
  <c r="E9" i="8"/>
  <c r="E11" i="8"/>
  <c r="E117" i="8"/>
  <c r="E58" i="8"/>
  <c r="E121" i="8"/>
  <c r="E116" i="8"/>
  <c r="E55" i="8"/>
  <c r="E89" i="8"/>
  <c r="E57" i="8"/>
  <c r="E115" i="8"/>
  <c r="E122" i="8"/>
  <c r="E60" i="8"/>
  <c r="E96" i="8"/>
  <c r="E43" i="8"/>
  <c r="E62" i="8"/>
  <c r="E32" i="8"/>
  <c r="E82" i="8"/>
  <c r="E29" i="8"/>
  <c r="E77" i="8"/>
  <c r="E71" i="8"/>
  <c r="E49" i="8"/>
  <c r="E6" i="8"/>
  <c r="E97" i="8"/>
  <c r="E59" i="8"/>
  <c r="E50" i="8"/>
  <c r="E92" i="8"/>
  <c r="E87" i="8"/>
  <c r="E90" i="8"/>
  <c r="E110" i="8"/>
  <c r="E48" i="8"/>
  <c r="E54" i="8"/>
  <c r="E20" i="8"/>
  <c r="E80" i="8"/>
  <c r="E38" i="8"/>
  <c r="E51" i="8"/>
  <c r="E8" i="8"/>
  <c r="E24" i="8"/>
  <c r="E102" i="8"/>
  <c r="E13" i="8"/>
  <c r="E91" i="8"/>
  <c r="E86" i="8"/>
  <c r="E64" i="8"/>
  <c r="E27" i="8"/>
  <c r="E120" i="8"/>
  <c r="E84" i="8"/>
  <c r="E45" i="8"/>
  <c r="E47" i="8"/>
  <c r="E21" i="8"/>
  <c r="E114" i="8"/>
  <c r="E61" i="8"/>
  <c r="E65" i="8"/>
  <c r="E101" i="8"/>
  <c r="E107" i="8"/>
  <c r="E39" i="8"/>
  <c r="E12" i="8"/>
  <c r="E81" i="8"/>
  <c r="E79" i="8"/>
  <c r="E95" i="8"/>
  <c r="E46" i="8"/>
  <c r="E25" i="8"/>
  <c r="D28" i="1"/>
  <c r="C28" i="1" l="1"/>
  <c r="C35" i="1"/>
  <c r="J3" i="1" l="1"/>
  <c r="C29" i="1"/>
  <c r="B2" i="3" a="1"/>
  <c r="B2" i="4" a="1"/>
  <c r="C43" i="1"/>
  <c r="Q52" i="4" l="1"/>
  <c r="R92" i="4"/>
  <c r="O51" i="4"/>
  <c r="D97" i="4"/>
  <c r="J32" i="4"/>
  <c r="G116" i="4"/>
  <c r="O15" i="4"/>
  <c r="J110" i="4"/>
  <c r="K35" i="4"/>
  <c r="C36" i="4"/>
  <c r="H113" i="4"/>
  <c r="D94" i="4"/>
  <c r="H106" i="4"/>
  <c r="L23" i="4"/>
  <c r="D50" i="4"/>
  <c r="I55" i="4"/>
  <c r="D52" i="4"/>
  <c r="C48" i="4"/>
  <c r="T111" i="4"/>
  <c r="L58" i="4"/>
  <c r="I66" i="4"/>
  <c r="K7" i="4"/>
  <c r="B69" i="4"/>
  <c r="Q43" i="4"/>
  <c r="C73" i="4"/>
  <c r="E29" i="4"/>
  <c r="R55" i="4"/>
  <c r="S113" i="4"/>
  <c r="F60" i="4"/>
  <c r="G27" i="4"/>
  <c r="L119" i="4"/>
  <c r="B52" i="4"/>
  <c r="J101" i="4"/>
  <c r="I41" i="4"/>
  <c r="U84" i="4"/>
  <c r="G106" i="4"/>
  <c r="D5" i="4"/>
  <c r="Q83" i="4"/>
  <c r="G33" i="4"/>
  <c r="U47" i="4"/>
  <c r="H12" i="4"/>
  <c r="U107" i="4"/>
  <c r="C105" i="4"/>
  <c r="U43" i="4"/>
  <c r="U37" i="4"/>
  <c r="U10" i="4"/>
  <c r="C39" i="4"/>
  <c r="O62" i="4"/>
  <c r="L43" i="4"/>
  <c r="H11" i="4"/>
  <c r="R115" i="4"/>
  <c r="K86" i="4"/>
  <c r="S93" i="4"/>
  <c r="M91" i="4"/>
  <c r="Q35" i="4"/>
  <c r="E96" i="4"/>
  <c r="F110" i="4"/>
  <c r="T95" i="4"/>
  <c r="I25" i="4"/>
  <c r="P25" i="4"/>
  <c r="O69" i="4"/>
  <c r="P2" i="4"/>
  <c r="C60" i="4"/>
  <c r="P115" i="4"/>
  <c r="S2" i="4"/>
  <c r="D41" i="4"/>
  <c r="B2" i="4"/>
  <c r="P52" i="4"/>
  <c r="L30" i="4"/>
  <c r="B42" i="4"/>
  <c r="B99" i="4"/>
  <c r="P70" i="4"/>
  <c r="L102" i="4"/>
  <c r="K83" i="4"/>
  <c r="G13" i="4"/>
  <c r="U51" i="4"/>
  <c r="N109" i="4"/>
  <c r="J73" i="4"/>
  <c r="B81" i="4"/>
  <c r="H30" i="4"/>
  <c r="I71" i="4"/>
  <c r="U104" i="4"/>
  <c r="P85" i="4"/>
  <c r="U41" i="4"/>
  <c r="T19" i="4"/>
  <c r="D63" i="4"/>
  <c r="F89" i="4"/>
  <c r="N66" i="4"/>
  <c r="T9" i="4"/>
  <c r="G65" i="4"/>
  <c r="J4" i="4"/>
  <c r="T94" i="4"/>
  <c r="B114" i="4"/>
  <c r="T87" i="4"/>
  <c r="L75" i="4"/>
  <c r="N56" i="4"/>
  <c r="H54" i="4"/>
  <c r="R98" i="4"/>
  <c r="N31" i="4"/>
  <c r="P10" i="4"/>
  <c r="F74" i="4"/>
  <c r="G31" i="4"/>
  <c r="J83" i="4"/>
  <c r="H14" i="4"/>
  <c r="P102" i="4"/>
  <c r="R12" i="4"/>
  <c r="F30" i="4"/>
  <c r="J21" i="4"/>
  <c r="H29" i="4"/>
  <c r="D56" i="4"/>
  <c r="O22" i="4"/>
  <c r="K32" i="4"/>
  <c r="S26" i="4"/>
  <c r="S107" i="4"/>
  <c r="M47" i="4"/>
  <c r="M101" i="4"/>
  <c r="J56" i="4"/>
  <c r="H117" i="4"/>
  <c r="C65" i="4"/>
  <c r="T106" i="4"/>
  <c r="C97" i="4"/>
  <c r="K94" i="4"/>
  <c r="G89" i="4"/>
  <c r="D43" i="4"/>
  <c r="G102" i="4"/>
  <c r="E34" i="4"/>
  <c r="F25" i="4"/>
  <c r="F68" i="4"/>
  <c r="R99" i="4"/>
  <c r="Q89" i="4"/>
  <c r="N99" i="4"/>
  <c r="I117" i="4"/>
  <c r="E50" i="4"/>
  <c r="N60" i="4"/>
  <c r="O58" i="4"/>
  <c r="C43" i="4"/>
  <c r="Q40" i="4"/>
  <c r="U46" i="4"/>
  <c r="T113" i="4"/>
  <c r="E49" i="4"/>
  <c r="K5" i="4"/>
  <c r="N94" i="4"/>
  <c r="E37" i="4"/>
  <c r="B28" i="4"/>
  <c r="T105" i="4"/>
  <c r="N111" i="4"/>
  <c r="P30" i="4"/>
  <c r="N16" i="4"/>
  <c r="J54" i="4"/>
  <c r="J96" i="4"/>
  <c r="Q106" i="4"/>
  <c r="I49" i="4"/>
  <c r="D21" i="4"/>
  <c r="D96" i="4"/>
  <c r="I47" i="4"/>
  <c r="O10" i="4"/>
  <c r="C37" i="4"/>
  <c r="I28" i="4"/>
  <c r="O73" i="4"/>
  <c r="G20" i="4"/>
  <c r="L83" i="4"/>
  <c r="O90" i="4"/>
  <c r="E103" i="4"/>
  <c r="U20" i="4"/>
  <c r="I18" i="4"/>
  <c r="S70" i="4"/>
  <c r="E66" i="4"/>
  <c r="N75" i="4"/>
  <c r="K41" i="4"/>
  <c r="H47" i="4"/>
  <c r="S23" i="4"/>
  <c r="M52" i="4"/>
  <c r="M57" i="4"/>
  <c r="Q86" i="4"/>
  <c r="B37" i="4"/>
  <c r="S119" i="4"/>
  <c r="F118" i="4"/>
  <c r="N72" i="4"/>
  <c r="G4" i="4"/>
  <c r="O35" i="4"/>
  <c r="M58" i="4"/>
  <c r="D81" i="4"/>
  <c r="B6" i="4"/>
  <c r="S117" i="4"/>
  <c r="C44" i="4"/>
  <c r="C110" i="4"/>
  <c r="E109" i="4"/>
  <c r="G36" i="4"/>
  <c r="M59" i="4"/>
  <c r="F31" i="4"/>
  <c r="R100" i="4"/>
  <c r="N62" i="4"/>
  <c r="K101" i="4"/>
  <c r="H33" i="4"/>
  <c r="E13" i="4"/>
  <c r="B27" i="4"/>
  <c r="K34" i="4"/>
  <c r="C7" i="4"/>
  <c r="F115" i="4"/>
  <c r="O60" i="4"/>
  <c r="R48" i="4"/>
  <c r="D67" i="4"/>
  <c r="M97" i="4"/>
  <c r="D38" i="4"/>
  <c r="S110" i="4"/>
  <c r="B4" i="4"/>
  <c r="H5" i="4"/>
  <c r="M87" i="4"/>
  <c r="O72" i="4"/>
  <c r="I115" i="4"/>
  <c r="F45" i="4"/>
  <c r="R46" i="4"/>
  <c r="U24" i="4"/>
  <c r="S14" i="4"/>
  <c r="D28" i="4"/>
  <c r="J13" i="4"/>
  <c r="O40" i="4"/>
  <c r="I7" i="4"/>
  <c r="R40" i="4"/>
  <c r="M42" i="4"/>
  <c r="J111" i="4"/>
  <c r="K9" i="4"/>
  <c r="U69" i="4"/>
  <c r="U91" i="4"/>
  <c r="R8" i="4"/>
  <c r="E2" i="4"/>
  <c r="L47" i="4"/>
  <c r="Q12" i="4"/>
  <c r="C25" i="4"/>
  <c r="T104" i="4"/>
  <c r="U4" i="4"/>
  <c r="K98" i="4"/>
  <c r="K66" i="4"/>
  <c r="P75" i="4"/>
  <c r="T99" i="4"/>
  <c r="D68" i="4"/>
  <c r="T50" i="4"/>
  <c r="T79" i="4"/>
  <c r="S32" i="4"/>
  <c r="D85" i="4"/>
  <c r="D49" i="4"/>
  <c r="L52" i="4"/>
  <c r="S34" i="4"/>
  <c r="N108" i="4"/>
  <c r="U33" i="4"/>
  <c r="N4" i="4"/>
  <c r="S111" i="4"/>
  <c r="M15" i="4"/>
  <c r="H109" i="4"/>
  <c r="P54" i="4"/>
  <c r="Q29" i="4"/>
  <c r="S48" i="4"/>
  <c r="J43" i="4"/>
  <c r="C77" i="4"/>
  <c r="N87" i="4"/>
  <c r="Q32" i="4"/>
  <c r="H71" i="4"/>
  <c r="T68" i="4"/>
  <c r="K108" i="4"/>
  <c r="R103" i="4"/>
  <c r="Q15" i="4"/>
  <c r="H28" i="4"/>
  <c r="O39" i="4"/>
  <c r="P36" i="4"/>
  <c r="B63" i="4"/>
  <c r="U87" i="4"/>
  <c r="S61" i="4"/>
  <c r="F114" i="4"/>
  <c r="J87" i="4"/>
  <c r="L60" i="4"/>
  <c r="K39" i="4"/>
  <c r="S94" i="4"/>
  <c r="R78" i="4"/>
  <c r="M76" i="4"/>
  <c r="F117" i="4"/>
  <c r="S85" i="4"/>
  <c r="M75" i="4"/>
  <c r="O42" i="4"/>
  <c r="C81" i="4"/>
  <c r="E122" i="4"/>
  <c r="L97" i="4"/>
  <c r="T96" i="4"/>
  <c r="L2" i="4"/>
  <c r="M72" i="4"/>
  <c r="J62" i="4"/>
  <c r="E8" i="4"/>
  <c r="N120" i="4"/>
  <c r="H48" i="4"/>
  <c r="N73" i="4"/>
  <c r="M92" i="4"/>
  <c r="U116" i="4"/>
  <c r="B32" i="4"/>
  <c r="U34" i="4"/>
  <c r="R93" i="4"/>
  <c r="H40" i="4"/>
  <c r="F119" i="4"/>
  <c r="G63" i="4"/>
  <c r="T60" i="4"/>
  <c r="C9" i="4"/>
  <c r="Q10" i="4"/>
  <c r="S66" i="4"/>
  <c r="J116" i="4"/>
  <c r="Q54" i="4"/>
  <c r="O115" i="4"/>
  <c r="L69" i="4"/>
  <c r="H69" i="4"/>
  <c r="D45" i="4"/>
  <c r="L53" i="4"/>
  <c r="N51" i="4"/>
  <c r="P89" i="4"/>
  <c r="R86" i="4"/>
  <c r="B9" i="4"/>
  <c r="N33" i="4"/>
  <c r="U66" i="4"/>
  <c r="F6" i="4"/>
  <c r="E18" i="4"/>
  <c r="B98" i="4"/>
  <c r="G75" i="4"/>
  <c r="Q34" i="4"/>
  <c r="K60" i="4"/>
  <c r="E76" i="4"/>
  <c r="M32" i="4"/>
  <c r="O117" i="4"/>
  <c r="U96" i="4"/>
  <c r="N91" i="4"/>
  <c r="L4" i="4"/>
  <c r="K26" i="4"/>
  <c r="H70" i="4"/>
  <c r="D70" i="4"/>
  <c r="Q56" i="4"/>
  <c r="G43" i="4"/>
  <c r="O23" i="4"/>
  <c r="F90" i="4"/>
  <c r="P43" i="4"/>
  <c r="L111" i="4"/>
  <c r="B18" i="4"/>
  <c r="U118" i="4"/>
  <c r="O77" i="4"/>
  <c r="C26" i="4"/>
  <c r="N3" i="4"/>
  <c r="Q100" i="4"/>
  <c r="F81" i="4"/>
  <c r="T122" i="4"/>
  <c r="J82" i="4"/>
  <c r="R106" i="4"/>
  <c r="R28" i="4"/>
  <c r="O105" i="4"/>
  <c r="E15" i="4"/>
  <c r="C41" i="4"/>
  <c r="M29" i="4"/>
  <c r="K40" i="4"/>
  <c r="R91" i="4"/>
  <c r="R97" i="4"/>
  <c r="T48" i="4"/>
  <c r="T78" i="4"/>
  <c r="J107" i="4"/>
  <c r="I19" i="4"/>
  <c r="R108" i="4"/>
  <c r="J12" i="4"/>
  <c r="O78" i="4"/>
  <c r="L59" i="4"/>
  <c r="H75" i="4"/>
  <c r="R118" i="4"/>
  <c r="G84" i="4"/>
  <c r="O13" i="4"/>
  <c r="I15" i="4"/>
  <c r="I95" i="4"/>
  <c r="T62" i="4"/>
  <c r="N29" i="4"/>
  <c r="B93" i="4"/>
  <c r="D31" i="4"/>
  <c r="F48" i="4"/>
  <c r="T39" i="4"/>
  <c r="Q30" i="4"/>
  <c r="H39" i="4"/>
  <c r="R121" i="4"/>
  <c r="T120" i="4"/>
  <c r="D84" i="4"/>
  <c r="L84" i="4"/>
  <c r="J10" i="4"/>
  <c r="M33" i="4"/>
  <c r="J6" i="4"/>
  <c r="B65" i="4"/>
  <c r="R60" i="4"/>
  <c r="D117" i="4"/>
  <c r="U110" i="4"/>
  <c r="F105" i="4"/>
  <c r="I104" i="4"/>
  <c r="J102" i="4"/>
  <c r="S77" i="4"/>
  <c r="C116" i="4"/>
  <c r="M53" i="4"/>
  <c r="T25" i="4"/>
  <c r="E114" i="4"/>
  <c r="N30" i="4"/>
  <c r="E116" i="4"/>
  <c r="P42" i="4"/>
  <c r="J108" i="4"/>
  <c r="R74" i="4"/>
  <c r="J51" i="4"/>
  <c r="P34" i="4"/>
  <c r="B68" i="4"/>
  <c r="J9" i="4"/>
  <c r="K59" i="4"/>
  <c r="P31" i="4"/>
  <c r="R26" i="4"/>
  <c r="P47" i="4"/>
  <c r="I99" i="4"/>
  <c r="B24" i="4"/>
  <c r="R116" i="4"/>
  <c r="E19" i="4"/>
  <c r="U21" i="4"/>
  <c r="B105" i="4"/>
  <c r="R61" i="4"/>
  <c r="B121" i="4"/>
  <c r="C78" i="4"/>
  <c r="K120" i="4"/>
  <c r="F35" i="4"/>
  <c r="L93" i="4"/>
  <c r="Q6" i="4"/>
  <c r="N105" i="4"/>
  <c r="O33" i="4"/>
  <c r="T86" i="4"/>
  <c r="F101" i="4"/>
  <c r="L103" i="4"/>
  <c r="M74" i="4"/>
  <c r="K20" i="4"/>
  <c r="U82" i="4"/>
  <c r="C13" i="4"/>
  <c r="G95" i="4"/>
  <c r="N17" i="4"/>
  <c r="N122" i="4"/>
  <c r="R52" i="4"/>
  <c r="I76" i="4"/>
  <c r="D106" i="4"/>
  <c r="N58" i="4"/>
  <c r="F80" i="4"/>
  <c r="P16" i="4"/>
  <c r="B73" i="4"/>
  <c r="E47" i="4"/>
  <c r="I23" i="4"/>
  <c r="G96" i="4"/>
  <c r="E86" i="4"/>
  <c r="C4" i="4"/>
  <c r="Q25" i="4"/>
  <c r="B30" i="4"/>
  <c r="L56" i="4"/>
  <c r="I120" i="4"/>
  <c r="D17" i="4"/>
  <c r="E87" i="4"/>
  <c r="J58" i="4"/>
  <c r="T117" i="4"/>
  <c r="N65" i="4"/>
  <c r="M10" i="4"/>
  <c r="C59" i="4"/>
  <c r="C93" i="4"/>
  <c r="I40" i="4"/>
  <c r="U35" i="4"/>
  <c r="T38" i="4"/>
  <c r="E120" i="4"/>
  <c r="R3" i="4"/>
  <c r="M20" i="4"/>
  <c r="E24" i="4"/>
  <c r="P83" i="4"/>
  <c r="N35" i="4"/>
  <c r="B115" i="4"/>
  <c r="M23" i="4"/>
  <c r="C115" i="4"/>
  <c r="K64" i="4"/>
  <c r="T88" i="4"/>
  <c r="E59" i="4"/>
  <c r="Q113" i="4"/>
  <c r="C57" i="4"/>
  <c r="E79" i="4"/>
  <c r="O83" i="4"/>
  <c r="J88" i="4"/>
  <c r="L63" i="4"/>
  <c r="U48" i="4"/>
  <c r="F72" i="4"/>
  <c r="O55" i="4"/>
  <c r="E93" i="4"/>
  <c r="F7" i="4"/>
  <c r="U76" i="4"/>
  <c r="M122" i="4"/>
  <c r="O50" i="4"/>
  <c r="U99" i="4"/>
  <c r="R59" i="4"/>
  <c r="R27" i="4"/>
  <c r="U8" i="4"/>
  <c r="M55" i="4"/>
  <c r="S56" i="4"/>
  <c r="U64" i="4"/>
  <c r="U88" i="4"/>
  <c r="U7" i="4"/>
  <c r="F85" i="4"/>
  <c r="K14" i="4"/>
  <c r="P29" i="4"/>
  <c r="P93" i="4"/>
  <c r="U73" i="4"/>
  <c r="Q99" i="4"/>
  <c r="S7" i="4"/>
  <c r="Q37" i="4"/>
  <c r="L105" i="4"/>
  <c r="Q49" i="4"/>
  <c r="R109" i="4"/>
  <c r="B44" i="4"/>
  <c r="B89" i="4"/>
  <c r="P69" i="4"/>
  <c r="H73" i="4"/>
  <c r="P94" i="4"/>
  <c r="R114" i="4"/>
  <c r="K105" i="4"/>
  <c r="R24" i="4"/>
  <c r="J39" i="4"/>
  <c r="F107" i="4"/>
  <c r="U18" i="4"/>
  <c r="P74" i="4"/>
  <c r="K84" i="4"/>
  <c r="P12" i="4"/>
  <c r="D92" i="4"/>
  <c r="U9" i="4"/>
  <c r="J94" i="4"/>
  <c r="Q95" i="4"/>
  <c r="G54" i="4"/>
  <c r="Q112" i="4"/>
  <c r="H32" i="4"/>
  <c r="I38" i="4"/>
  <c r="K30" i="4"/>
  <c r="D23" i="4"/>
  <c r="J85" i="4"/>
  <c r="M110" i="4"/>
  <c r="F40" i="4"/>
  <c r="G83" i="4"/>
  <c r="B87" i="4"/>
  <c r="P40" i="4"/>
  <c r="R63" i="4"/>
  <c r="I94" i="4"/>
  <c r="F11" i="4"/>
  <c r="E26" i="4"/>
  <c r="M25" i="4"/>
  <c r="S54" i="4"/>
  <c r="U16" i="4"/>
  <c r="D105" i="4"/>
  <c r="K27" i="4"/>
  <c r="Q114" i="4"/>
  <c r="F33" i="4"/>
  <c r="K4" i="4"/>
  <c r="U30" i="4"/>
  <c r="U50" i="4"/>
  <c r="Q84" i="4"/>
  <c r="T100" i="4"/>
  <c r="N103" i="4"/>
  <c r="H108" i="4"/>
  <c r="U26" i="4"/>
  <c r="Q110" i="4"/>
  <c r="G51" i="4"/>
  <c r="P46" i="4"/>
  <c r="T93" i="4"/>
  <c r="F54" i="4"/>
  <c r="D88" i="4"/>
  <c r="G86" i="4"/>
  <c r="K25" i="4"/>
  <c r="J121" i="4"/>
  <c r="T17" i="4"/>
  <c r="P11" i="4"/>
  <c r="P67" i="4"/>
  <c r="H62" i="4"/>
  <c r="T71" i="4"/>
  <c r="K113" i="4"/>
  <c r="B84" i="4"/>
  <c r="G120" i="4"/>
  <c r="L46" i="4"/>
  <c r="S17" i="4"/>
  <c r="E94" i="4"/>
  <c r="L18" i="4"/>
  <c r="H42" i="4"/>
  <c r="J5" i="4"/>
  <c r="K38" i="4"/>
  <c r="Q87" i="4"/>
  <c r="E36" i="4"/>
  <c r="S12" i="4"/>
  <c r="E108" i="4"/>
  <c r="Q16" i="4"/>
  <c r="G42" i="4"/>
  <c r="F19" i="4"/>
  <c r="M119" i="4"/>
  <c r="I98" i="4"/>
  <c r="G98" i="4"/>
  <c r="L45" i="4"/>
  <c r="N14" i="4"/>
  <c r="K69" i="4"/>
  <c r="L64" i="4"/>
  <c r="B20" i="4"/>
  <c r="R113" i="4"/>
  <c r="T12" i="4"/>
  <c r="H91" i="4"/>
  <c r="R83" i="4"/>
  <c r="E17" i="4"/>
  <c r="E30" i="4"/>
  <c r="E71" i="4"/>
  <c r="I20" i="4"/>
  <c r="D79" i="4"/>
  <c r="G67" i="4"/>
  <c r="M85" i="4"/>
  <c r="J100" i="4"/>
  <c r="N63" i="4"/>
  <c r="H79" i="4"/>
  <c r="K50" i="4"/>
  <c r="J34" i="4"/>
  <c r="C38" i="4"/>
  <c r="C16" i="4"/>
  <c r="N48" i="4"/>
  <c r="I58" i="4"/>
  <c r="U122" i="4"/>
  <c r="M79" i="4"/>
  <c r="D46" i="4"/>
  <c r="S6" i="4"/>
  <c r="S18" i="4"/>
  <c r="H43" i="4"/>
  <c r="O19" i="4"/>
  <c r="I16" i="4"/>
  <c r="N84" i="4"/>
  <c r="T8" i="4"/>
  <c r="O116" i="4"/>
  <c r="K37" i="4"/>
  <c r="T41" i="4"/>
  <c r="F56" i="4"/>
  <c r="B10" i="4"/>
  <c r="P78" i="4"/>
  <c r="U54" i="4"/>
  <c r="H87" i="4"/>
  <c r="S79" i="4"/>
  <c r="Q59" i="4"/>
  <c r="M36" i="4"/>
  <c r="O8" i="4"/>
  <c r="P9" i="4"/>
  <c r="C120" i="4"/>
  <c r="O112" i="4"/>
  <c r="O34" i="4"/>
  <c r="S118" i="4"/>
  <c r="F34" i="4"/>
  <c r="C18" i="4"/>
  <c r="K28" i="4"/>
  <c r="J14" i="4"/>
  <c r="H65" i="4"/>
  <c r="P82" i="4"/>
  <c r="D91" i="4"/>
  <c r="P73" i="4"/>
  <c r="O97" i="4"/>
  <c r="O92" i="4"/>
  <c r="N37" i="4"/>
  <c r="I63" i="4"/>
  <c r="H6" i="4"/>
  <c r="D25" i="4"/>
  <c r="U17" i="4"/>
  <c r="U70" i="4"/>
  <c r="L19" i="4"/>
  <c r="E75" i="4"/>
  <c r="F92" i="4"/>
  <c r="P3" i="4"/>
  <c r="B85" i="4"/>
  <c r="I17" i="4"/>
  <c r="N70" i="4"/>
  <c r="D24" i="4"/>
  <c r="O49" i="4"/>
  <c r="C119" i="4"/>
  <c r="E21" i="4"/>
  <c r="D98" i="4"/>
  <c r="B7" i="4"/>
  <c r="U95" i="4"/>
  <c r="M37" i="4"/>
  <c r="I2" i="4"/>
  <c r="F27" i="4"/>
  <c r="P106" i="4"/>
  <c r="J117" i="4"/>
  <c r="B94" i="4"/>
  <c r="N15" i="4"/>
  <c r="S120" i="4"/>
  <c r="C111" i="4"/>
  <c r="R94" i="4"/>
  <c r="R82" i="4"/>
  <c r="O95" i="4"/>
  <c r="G94" i="4"/>
  <c r="L94" i="4"/>
  <c r="L91" i="4"/>
  <c r="O21" i="4"/>
  <c r="N50" i="4"/>
  <c r="D9" i="4"/>
  <c r="Q26" i="4"/>
  <c r="R18" i="4"/>
  <c r="P101" i="4"/>
  <c r="R73" i="4"/>
  <c r="N121" i="4"/>
  <c r="C22" i="4"/>
  <c r="E28" i="4"/>
  <c r="C40" i="4"/>
  <c r="S38" i="4"/>
  <c r="E58" i="4"/>
  <c r="J45" i="4"/>
  <c r="M48" i="4"/>
  <c r="H50" i="4"/>
  <c r="R13" i="4"/>
  <c r="S74" i="4"/>
  <c r="C74" i="4"/>
  <c r="L25" i="4"/>
  <c r="F103" i="4"/>
  <c r="P56" i="4"/>
  <c r="G30" i="4"/>
  <c r="P41" i="4"/>
  <c r="S44" i="4"/>
  <c r="Q57" i="4"/>
  <c r="O85" i="4"/>
  <c r="K2" i="4"/>
  <c r="U15" i="4"/>
  <c r="R65" i="4"/>
  <c r="Q118" i="4"/>
  <c r="E118" i="4"/>
  <c r="P97" i="4"/>
  <c r="D61" i="4"/>
  <c r="F17" i="4"/>
  <c r="O74" i="4"/>
  <c r="C96" i="4"/>
  <c r="O43" i="4"/>
  <c r="B54" i="4"/>
  <c r="D119" i="4"/>
  <c r="F16" i="4"/>
  <c r="D54" i="4"/>
  <c r="N49" i="4"/>
  <c r="H7" i="4"/>
  <c r="M40" i="4"/>
  <c r="K62" i="4"/>
  <c r="D51" i="4"/>
  <c r="N7" i="4"/>
  <c r="D82" i="4"/>
  <c r="G91" i="4"/>
  <c r="P65" i="4"/>
  <c r="C31" i="4"/>
  <c r="M9" i="4"/>
  <c r="T76" i="4"/>
  <c r="O57" i="4"/>
  <c r="G104" i="4"/>
  <c r="P23" i="4"/>
  <c r="T61" i="4"/>
  <c r="F38" i="4"/>
  <c r="P6" i="4"/>
  <c r="J24" i="4"/>
  <c r="J38" i="4"/>
  <c r="C69" i="4"/>
  <c r="T72" i="4"/>
  <c r="P49" i="4"/>
  <c r="P17" i="4"/>
  <c r="N107" i="4"/>
  <c r="H89" i="4"/>
  <c r="G29" i="4"/>
  <c r="L51" i="4"/>
  <c r="F51" i="4"/>
  <c r="E20" i="4"/>
  <c r="M82" i="4"/>
  <c r="O45" i="4"/>
  <c r="P48" i="4"/>
  <c r="C15" i="4"/>
  <c r="R122" i="4"/>
  <c r="C76" i="4"/>
  <c r="D37" i="4"/>
  <c r="B11" i="4"/>
  <c r="M100" i="4"/>
  <c r="M38" i="4"/>
  <c r="R72" i="4"/>
  <c r="C80" i="4"/>
  <c r="M116" i="4"/>
  <c r="S11" i="4"/>
  <c r="J86" i="4"/>
  <c r="D19" i="4"/>
  <c r="R19" i="4"/>
  <c r="I73" i="4"/>
  <c r="K106" i="4"/>
  <c r="I96" i="4"/>
  <c r="H80" i="4"/>
  <c r="P120" i="4"/>
  <c r="C75" i="4"/>
  <c r="B23" i="4"/>
  <c r="F120" i="4"/>
  <c r="U105" i="4"/>
  <c r="O29" i="4"/>
  <c r="H114" i="4"/>
  <c r="D87" i="4"/>
  <c r="G35" i="4"/>
  <c r="S91" i="4"/>
  <c r="P88" i="4"/>
  <c r="P58" i="4"/>
  <c r="I110" i="4"/>
  <c r="J78" i="4"/>
  <c r="K51" i="4"/>
  <c r="Q48" i="4"/>
  <c r="K100" i="4"/>
  <c r="S69" i="4"/>
  <c r="Q85" i="4"/>
  <c r="L108" i="4"/>
  <c r="G77" i="4"/>
  <c r="R51" i="4"/>
  <c r="N93" i="4"/>
  <c r="K15" i="4"/>
  <c r="N92" i="4"/>
  <c r="U108" i="4"/>
  <c r="D26" i="4"/>
  <c r="U36" i="4"/>
  <c r="C113" i="4"/>
  <c r="I103" i="4"/>
  <c r="T64" i="4"/>
  <c r="Q24" i="4"/>
  <c r="G58" i="4"/>
  <c r="L61" i="4"/>
  <c r="H60" i="4"/>
  <c r="I11" i="4"/>
  <c r="L67" i="4"/>
  <c r="I86" i="4"/>
  <c r="U101" i="4"/>
  <c r="F37" i="4"/>
  <c r="U106" i="4"/>
  <c r="E95" i="4"/>
  <c r="E55" i="4"/>
  <c r="R38" i="4"/>
  <c r="K71" i="4"/>
  <c r="C103" i="4"/>
  <c r="I37" i="4"/>
  <c r="N117" i="4"/>
  <c r="E90" i="4"/>
  <c r="F44" i="4"/>
  <c r="O20" i="4"/>
  <c r="K118" i="4"/>
  <c r="O122" i="4"/>
  <c r="F96" i="4"/>
  <c r="Q45" i="4"/>
  <c r="I92" i="4"/>
  <c r="U63" i="4"/>
  <c r="P13" i="4"/>
  <c r="B45" i="4"/>
  <c r="K102" i="4"/>
  <c r="H83" i="4"/>
  <c r="G44" i="4"/>
  <c r="T83" i="4"/>
  <c r="I56" i="4"/>
  <c r="M28" i="4"/>
  <c r="R66" i="4"/>
  <c r="F98" i="4"/>
  <c r="D69" i="4"/>
  <c r="S15" i="4"/>
  <c r="R35" i="4"/>
  <c r="L12" i="4"/>
  <c r="B34" i="4"/>
  <c r="N22" i="4"/>
  <c r="P61" i="4"/>
  <c r="O104" i="4"/>
  <c r="G101" i="4"/>
  <c r="F83" i="4"/>
  <c r="M35" i="4"/>
  <c r="O94" i="4"/>
  <c r="L117" i="4"/>
  <c r="S99" i="4"/>
  <c r="O108" i="4"/>
  <c r="C49" i="4"/>
  <c r="S52" i="4"/>
  <c r="F2" i="4"/>
  <c r="P33" i="4"/>
  <c r="Q104" i="4"/>
  <c r="C12" i="4"/>
  <c r="D121" i="4"/>
  <c r="Q7" i="4"/>
  <c r="S114" i="4"/>
  <c r="G10" i="4"/>
  <c r="R34" i="4"/>
  <c r="L120" i="4"/>
  <c r="F63" i="4"/>
  <c r="J95" i="4"/>
  <c r="H56" i="4"/>
  <c r="T59" i="4"/>
  <c r="L24" i="4"/>
  <c r="B16" i="4"/>
  <c r="Q103" i="4"/>
  <c r="O86" i="4"/>
  <c r="I72" i="4"/>
  <c r="Q67" i="4"/>
  <c r="U98" i="4"/>
  <c r="Q122" i="4"/>
  <c r="L48" i="4"/>
  <c r="U39" i="4"/>
  <c r="Q98" i="4"/>
  <c r="I69" i="4"/>
  <c r="J40" i="4"/>
  <c r="B19" i="4"/>
  <c r="L100" i="4"/>
  <c r="P118" i="4"/>
  <c r="J41" i="4"/>
  <c r="N115" i="4"/>
  <c r="T31" i="4"/>
  <c r="K22" i="4"/>
  <c r="B5" i="4"/>
  <c r="J119" i="4"/>
  <c r="G113" i="4"/>
  <c r="U97" i="4"/>
  <c r="H101" i="4"/>
  <c r="B40" i="4"/>
  <c r="T81" i="4"/>
  <c r="H20" i="4"/>
  <c r="E98" i="4"/>
  <c r="M104" i="4"/>
  <c r="L44" i="4"/>
  <c r="L115" i="4"/>
  <c r="O14" i="4"/>
  <c r="B77" i="4"/>
  <c r="P7" i="4"/>
  <c r="O9" i="4"/>
  <c r="O68" i="4"/>
  <c r="M108" i="4"/>
  <c r="E10" i="4"/>
  <c r="J66" i="4"/>
  <c r="R111" i="4"/>
  <c r="O103" i="4"/>
  <c r="J52" i="4"/>
  <c r="B67" i="4"/>
  <c r="M95" i="4"/>
  <c r="O6" i="4"/>
  <c r="O88" i="4"/>
  <c r="H63" i="4"/>
  <c r="Q68" i="4"/>
  <c r="E12" i="4"/>
  <c r="S75" i="4"/>
  <c r="M11" i="4"/>
  <c r="J91" i="4"/>
  <c r="I88" i="4"/>
  <c r="L114" i="4"/>
  <c r="B46" i="4"/>
  <c r="T112" i="4"/>
  <c r="G90" i="4"/>
  <c r="N47" i="4"/>
  <c r="O3" i="4"/>
  <c r="U78" i="4"/>
  <c r="C112" i="4"/>
  <c r="B110" i="4"/>
  <c r="C101" i="4"/>
  <c r="H68" i="4"/>
  <c r="P37" i="4"/>
  <c r="H31" i="4"/>
  <c r="Q108" i="4"/>
  <c r="R84" i="4"/>
  <c r="B59" i="4"/>
  <c r="F122" i="4"/>
  <c r="P22" i="4"/>
  <c r="K68" i="4"/>
  <c r="Q38" i="4"/>
  <c r="M22" i="4"/>
  <c r="L79" i="4"/>
  <c r="J55" i="4"/>
  <c r="M117" i="4"/>
  <c r="G97" i="4"/>
  <c r="B111" i="4"/>
  <c r="L26" i="4"/>
  <c r="U85" i="4"/>
  <c r="I26" i="4"/>
  <c r="D76" i="4"/>
  <c r="R45" i="4"/>
  <c r="U111" i="4"/>
  <c r="L37" i="4"/>
  <c r="L98" i="4"/>
  <c r="I43" i="4"/>
  <c r="M46" i="4"/>
  <c r="N76" i="4"/>
  <c r="K31" i="4"/>
  <c r="N82" i="4"/>
  <c r="K122" i="4"/>
  <c r="F55" i="4"/>
  <c r="F8" i="4"/>
  <c r="U112" i="4"/>
  <c r="J74" i="4"/>
  <c r="G48" i="4"/>
  <c r="E72" i="4"/>
  <c r="E112" i="4"/>
  <c r="C106" i="4"/>
  <c r="L42" i="4"/>
  <c r="S122" i="4"/>
  <c r="Q121" i="4"/>
  <c r="Q82" i="4"/>
  <c r="E106" i="4"/>
  <c r="C19" i="4"/>
  <c r="H115" i="4"/>
  <c r="D93" i="4"/>
  <c r="E51" i="4"/>
  <c r="L34" i="4"/>
  <c r="R89" i="4"/>
  <c r="J60" i="4"/>
  <c r="Q65" i="4"/>
  <c r="S71" i="4"/>
  <c r="T97" i="4"/>
  <c r="P24" i="4"/>
  <c r="M61" i="4"/>
  <c r="J68" i="4"/>
  <c r="K80" i="4"/>
  <c r="B104" i="4"/>
  <c r="R58" i="4"/>
  <c r="F111" i="4"/>
  <c r="K45" i="4"/>
  <c r="N98" i="4"/>
  <c r="L57" i="4"/>
  <c r="G69" i="4"/>
  <c r="J28" i="4"/>
  <c r="J113" i="4"/>
  <c r="C104" i="4"/>
  <c r="T98" i="4"/>
  <c r="P18" i="4"/>
  <c r="U103" i="4"/>
  <c r="G52" i="4"/>
  <c r="I53" i="4"/>
  <c r="D48" i="4"/>
  <c r="R21" i="4"/>
  <c r="Q31" i="4"/>
  <c r="I29" i="4"/>
  <c r="Q5" i="4"/>
  <c r="S78" i="4"/>
  <c r="Q20" i="4"/>
  <c r="S87" i="4"/>
  <c r="P109" i="4"/>
  <c r="C6" i="4"/>
  <c r="C100" i="4"/>
  <c r="C32" i="4"/>
  <c r="R56" i="4"/>
  <c r="I84" i="4"/>
  <c r="I46" i="4"/>
  <c r="S37" i="4"/>
  <c r="S33" i="4"/>
  <c r="D109" i="4"/>
  <c r="E45" i="4"/>
  <c r="I57" i="4"/>
  <c r="S104" i="4"/>
  <c r="S28" i="4"/>
  <c r="R31" i="4"/>
  <c r="K121" i="4"/>
  <c r="K42" i="4"/>
  <c r="S89" i="4"/>
  <c r="H86" i="4"/>
  <c r="T110" i="4"/>
  <c r="U83" i="4"/>
  <c r="G3" i="4"/>
  <c r="D44" i="4"/>
  <c r="I36" i="4"/>
  <c r="K54" i="4"/>
  <c r="M107" i="4"/>
  <c r="U40" i="4"/>
  <c r="U75" i="4"/>
  <c r="G12" i="4"/>
  <c r="F76" i="4"/>
  <c r="L73" i="4"/>
  <c r="S62" i="4"/>
  <c r="I85" i="4"/>
  <c r="J112" i="4"/>
  <c r="R16" i="4"/>
  <c r="R101" i="4"/>
  <c r="J103" i="4"/>
  <c r="M86" i="4"/>
  <c r="D4" i="4"/>
  <c r="G81" i="4"/>
  <c r="G60" i="4"/>
  <c r="D30" i="4"/>
  <c r="N2" i="4"/>
  <c r="I118" i="4"/>
  <c r="I109" i="4"/>
  <c r="R95" i="4"/>
  <c r="T53" i="4"/>
  <c r="B48" i="4"/>
  <c r="K63" i="4"/>
  <c r="P20" i="4"/>
  <c r="I27" i="4"/>
  <c r="D75" i="4"/>
  <c r="R2" i="4"/>
  <c r="N32" i="4"/>
  <c r="B96" i="4"/>
  <c r="R5" i="4"/>
  <c r="O36" i="4"/>
  <c r="R76" i="4"/>
  <c r="Q33" i="4"/>
  <c r="N64" i="4"/>
  <c r="B39" i="4"/>
  <c r="C50" i="4"/>
  <c r="L28" i="4"/>
  <c r="D22" i="4"/>
  <c r="D10" i="4"/>
  <c r="T5" i="4"/>
  <c r="H15" i="4"/>
  <c r="B25" i="4"/>
  <c r="D33" i="4"/>
  <c r="O91" i="4"/>
  <c r="K91" i="4"/>
  <c r="H57" i="4"/>
  <c r="D74" i="4"/>
  <c r="R112" i="4"/>
  <c r="H17" i="4"/>
  <c r="N80" i="4"/>
  <c r="G118" i="4"/>
  <c r="D8" i="4"/>
  <c r="P38" i="4"/>
  <c r="O28" i="4"/>
  <c r="D39" i="4"/>
  <c r="F47" i="4"/>
  <c r="I78" i="4"/>
  <c r="C88" i="4"/>
  <c r="J67" i="4"/>
  <c r="L22" i="4"/>
  <c r="T73" i="4"/>
  <c r="G56" i="4"/>
  <c r="G38" i="4"/>
  <c r="E33" i="4"/>
  <c r="T37" i="4"/>
  <c r="N12" i="4"/>
  <c r="I70" i="4"/>
  <c r="R6" i="4"/>
  <c r="O59" i="4"/>
  <c r="G122" i="4"/>
  <c r="Q8" i="4"/>
  <c r="L104" i="4"/>
  <c r="Q14" i="4"/>
  <c r="D58" i="4"/>
  <c r="D32" i="4"/>
  <c r="C118" i="4"/>
  <c r="F100" i="4"/>
  <c r="J77" i="4"/>
  <c r="T11" i="4"/>
  <c r="I60" i="4"/>
  <c r="K97" i="4"/>
  <c r="L27" i="4"/>
  <c r="M109" i="4"/>
  <c r="U115" i="4"/>
  <c r="I112" i="4"/>
  <c r="O87" i="4"/>
  <c r="E80" i="4"/>
  <c r="O75" i="4"/>
  <c r="K96" i="4"/>
  <c r="J80" i="4"/>
  <c r="C54" i="4"/>
  <c r="N74" i="4"/>
  <c r="E35" i="4"/>
  <c r="R7" i="4"/>
  <c r="I21" i="4"/>
  <c r="C90" i="4"/>
  <c r="E40" i="4"/>
  <c r="U120" i="4"/>
  <c r="J115" i="4"/>
  <c r="C2" i="4"/>
  <c r="E14" i="4"/>
  <c r="B31" i="4"/>
  <c r="P15" i="4"/>
  <c r="I79" i="4"/>
  <c r="B36" i="4"/>
  <c r="N27" i="4"/>
  <c r="G40" i="4"/>
  <c r="J118" i="4"/>
  <c r="L106" i="4"/>
  <c r="R107" i="4"/>
  <c r="E63" i="4"/>
  <c r="T67" i="4"/>
  <c r="B17" i="4"/>
  <c r="G2" i="4"/>
  <c r="T18" i="4"/>
  <c r="L85" i="4"/>
  <c r="T24" i="4"/>
  <c r="B90" i="4"/>
  <c r="U6" i="4"/>
  <c r="M24" i="4"/>
  <c r="I82" i="4"/>
  <c r="E111" i="4"/>
  <c r="N39" i="4"/>
  <c r="F18" i="4"/>
  <c r="E117" i="4"/>
  <c r="Q4" i="4"/>
  <c r="L62" i="4"/>
  <c r="D34" i="4"/>
  <c r="H96" i="4"/>
  <c r="S80" i="4"/>
  <c r="R22" i="4"/>
  <c r="K93" i="4"/>
  <c r="I80" i="4"/>
  <c r="C87" i="4"/>
  <c r="D116" i="4"/>
  <c r="B53" i="4"/>
  <c r="S121" i="4"/>
  <c r="P103" i="4"/>
  <c r="J109" i="4"/>
  <c r="D99" i="4"/>
  <c r="K13" i="4"/>
  <c r="P110" i="4"/>
  <c r="M77" i="4"/>
  <c r="D73" i="4"/>
  <c r="R15" i="4"/>
  <c r="D86" i="4"/>
  <c r="M105" i="4"/>
  <c r="U90" i="4"/>
  <c r="S53" i="4"/>
  <c r="B122" i="4"/>
  <c r="L113" i="4"/>
  <c r="T101" i="4"/>
  <c r="Q73" i="4"/>
  <c r="D71" i="4"/>
  <c r="U55" i="4"/>
  <c r="H116" i="4"/>
  <c r="N78" i="4"/>
  <c r="R29" i="4"/>
  <c r="T56" i="4"/>
  <c r="F86" i="4"/>
  <c r="K74" i="4"/>
  <c r="D12" i="4"/>
  <c r="J19" i="4"/>
  <c r="O70" i="4"/>
  <c r="F15" i="4"/>
  <c r="N71" i="4"/>
  <c r="F102" i="4"/>
  <c r="R85" i="4"/>
  <c r="N28" i="4"/>
  <c r="F52" i="4"/>
  <c r="C89" i="4"/>
  <c r="P80" i="4"/>
  <c r="G74" i="4"/>
  <c r="G32" i="4"/>
  <c r="O101" i="4"/>
  <c r="N53" i="4"/>
  <c r="S67" i="4"/>
  <c r="G50" i="4"/>
  <c r="I116" i="4"/>
  <c r="E97" i="4"/>
  <c r="F20" i="4"/>
  <c r="I62" i="4"/>
  <c r="C47" i="4"/>
  <c r="O5" i="4"/>
  <c r="J75" i="4"/>
  <c r="J3" i="4"/>
  <c r="M8" i="4"/>
  <c r="U100" i="4"/>
  <c r="P77" i="4"/>
  <c r="S96" i="4"/>
  <c r="G80" i="4"/>
  <c r="P55" i="4"/>
  <c r="E84" i="4"/>
  <c r="P39" i="4"/>
  <c r="B66" i="4"/>
  <c r="P19" i="4"/>
  <c r="C35" i="4"/>
  <c r="M81" i="4"/>
  <c r="I101" i="4"/>
  <c r="R37" i="4"/>
  <c r="E104" i="4"/>
  <c r="J104" i="4"/>
  <c r="R23" i="4"/>
  <c r="H44" i="4"/>
  <c r="S16" i="4"/>
  <c r="P113" i="4"/>
  <c r="L39" i="4"/>
  <c r="T52" i="4"/>
  <c r="I48" i="4"/>
  <c r="S98" i="4"/>
  <c r="D102" i="4"/>
  <c r="U12" i="4"/>
  <c r="B83" i="4"/>
  <c r="E42" i="4"/>
  <c r="B106" i="4"/>
  <c r="J16" i="4"/>
  <c r="I13" i="4"/>
  <c r="L118" i="4"/>
  <c r="Q88" i="4"/>
  <c r="B117" i="4"/>
  <c r="M106" i="4"/>
  <c r="E64" i="4"/>
  <c r="F53" i="4"/>
  <c r="G6" i="4"/>
  <c r="P81" i="4"/>
  <c r="B97" i="4"/>
  <c r="D83" i="4"/>
  <c r="B112" i="4"/>
  <c r="M84" i="4"/>
  <c r="T114" i="4"/>
  <c r="S88" i="4"/>
  <c r="U80" i="4"/>
  <c r="D29" i="4"/>
  <c r="J2" i="4"/>
  <c r="T27" i="4"/>
  <c r="C33" i="4"/>
  <c r="M21" i="4"/>
  <c r="J53" i="4"/>
  <c r="N114" i="4"/>
  <c r="N100" i="4"/>
  <c r="G82" i="4"/>
  <c r="P35" i="4"/>
  <c r="Q93" i="4"/>
  <c r="Q58" i="4"/>
  <c r="F24" i="4"/>
  <c r="R30" i="4"/>
  <c r="U25" i="4"/>
  <c r="L17" i="4"/>
  <c r="H105" i="4"/>
  <c r="E57" i="4"/>
  <c r="E105" i="4"/>
  <c r="T70" i="4"/>
  <c r="H118" i="4"/>
  <c r="G23" i="4"/>
  <c r="G46" i="4"/>
  <c r="M96" i="4"/>
  <c r="J36" i="4"/>
  <c r="N45" i="4"/>
  <c r="G9" i="4"/>
  <c r="U11" i="4"/>
  <c r="O32" i="4"/>
  <c r="B102" i="4"/>
  <c r="R36" i="4"/>
  <c r="Q39" i="4"/>
  <c r="P116" i="4"/>
  <c r="Q80" i="4"/>
  <c r="H119" i="4"/>
  <c r="U68" i="4"/>
  <c r="E6" i="4"/>
  <c r="G73" i="4"/>
  <c r="Q69" i="4"/>
  <c r="G41" i="4"/>
  <c r="I122" i="4"/>
  <c r="K76" i="4"/>
  <c r="E70" i="4"/>
  <c r="S64" i="4"/>
  <c r="N43" i="4"/>
  <c r="Q78" i="4"/>
  <c r="G103" i="4"/>
  <c r="Q62" i="4"/>
  <c r="F43" i="4"/>
  <c r="S21" i="4"/>
  <c r="P59" i="4"/>
  <c r="O25" i="4"/>
  <c r="C94" i="4"/>
  <c r="H24" i="4"/>
  <c r="R14" i="4"/>
  <c r="O107" i="4"/>
  <c r="C51" i="4"/>
  <c r="S4" i="4"/>
  <c r="T69" i="4"/>
  <c r="D15" i="4"/>
  <c r="N57" i="4"/>
  <c r="M18" i="4"/>
  <c r="T118" i="4"/>
  <c r="E44" i="4"/>
  <c r="B108" i="4"/>
  <c r="T107" i="4"/>
  <c r="N86" i="4"/>
  <c r="F10" i="4"/>
  <c r="D108" i="4"/>
  <c r="I83" i="4"/>
  <c r="N116" i="4"/>
  <c r="P53" i="4"/>
  <c r="L89" i="4"/>
  <c r="I100" i="4"/>
  <c r="J42" i="4"/>
  <c r="G59" i="4"/>
  <c r="U94" i="4"/>
  <c r="R25" i="4"/>
  <c r="S108" i="4"/>
  <c r="O26" i="4"/>
  <c r="H35" i="4"/>
  <c r="C53" i="4"/>
  <c r="N69" i="4"/>
  <c r="U77" i="4"/>
  <c r="Q76" i="4"/>
  <c r="K72" i="4"/>
  <c r="H94" i="4"/>
  <c r="O67" i="4"/>
  <c r="U23" i="4"/>
  <c r="I54" i="4"/>
  <c r="F23" i="4"/>
  <c r="O30" i="4"/>
  <c r="K79" i="4"/>
  <c r="F57" i="4"/>
  <c r="S72" i="4"/>
  <c r="G21" i="4"/>
  <c r="K6" i="4"/>
  <c r="M83" i="4"/>
  <c r="K90" i="4"/>
  <c r="G72" i="4"/>
  <c r="K109" i="4"/>
  <c r="C34" i="4"/>
  <c r="F113" i="4"/>
  <c r="M13" i="4"/>
  <c r="M7" i="4"/>
  <c r="M64" i="4"/>
  <c r="T44" i="4"/>
  <c r="Q53" i="4"/>
  <c r="J26" i="4"/>
  <c r="I105" i="4"/>
  <c r="H82" i="4"/>
  <c r="T84" i="4"/>
  <c r="K116" i="4"/>
  <c r="J93" i="4"/>
  <c r="H59" i="4"/>
  <c r="L122" i="4"/>
  <c r="T10" i="4"/>
  <c r="E100" i="4"/>
  <c r="T6" i="4"/>
  <c r="G62" i="4"/>
  <c r="H38" i="4"/>
  <c r="S103" i="4"/>
  <c r="B91" i="4"/>
  <c r="U71" i="4"/>
  <c r="F108" i="4"/>
  <c r="E78" i="4"/>
  <c r="D6" i="4"/>
  <c r="B75" i="4"/>
  <c r="B109" i="4"/>
  <c r="T32" i="4"/>
  <c r="F109" i="4"/>
  <c r="N79" i="4"/>
  <c r="B29" i="4"/>
  <c r="E101" i="4"/>
  <c r="C102" i="4"/>
  <c r="P28" i="4"/>
  <c r="H90" i="4"/>
  <c r="R75" i="4"/>
  <c r="C70" i="4"/>
  <c r="C3" i="4"/>
  <c r="S81" i="4"/>
  <c r="M56" i="4"/>
  <c r="K111" i="4"/>
  <c r="U79" i="4"/>
  <c r="Q22" i="4"/>
  <c r="L65" i="4"/>
  <c r="H19" i="4"/>
  <c r="G99" i="4"/>
  <c r="K99" i="4"/>
  <c r="F71" i="4"/>
  <c r="N61" i="4"/>
  <c r="O18" i="4"/>
  <c r="L88" i="4"/>
  <c r="F64" i="4"/>
  <c r="M60" i="4"/>
  <c r="J63" i="4"/>
  <c r="O63" i="4"/>
  <c r="E91" i="4"/>
  <c r="M118" i="4"/>
  <c r="J23" i="4"/>
  <c r="L40" i="4"/>
  <c r="R10" i="4"/>
  <c r="S112" i="4"/>
  <c r="J69" i="4"/>
  <c r="E46" i="4"/>
  <c r="C117" i="4"/>
  <c r="I39" i="4"/>
  <c r="T57" i="4"/>
  <c r="B62" i="4"/>
  <c r="O84" i="4"/>
  <c r="P32" i="4"/>
  <c r="G47" i="4"/>
  <c r="Q3" i="4"/>
  <c r="I8" i="4"/>
  <c r="T109" i="4"/>
  <c r="P27" i="4"/>
  <c r="N46" i="4"/>
  <c r="I121" i="4"/>
  <c r="C92" i="4"/>
  <c r="F82" i="4"/>
  <c r="E43" i="4"/>
  <c r="B113" i="4"/>
  <c r="D16" i="4"/>
  <c r="Q23" i="4"/>
  <c r="T51" i="4"/>
  <c r="R88" i="4"/>
  <c r="E119" i="4"/>
  <c r="F69" i="4"/>
  <c r="M43" i="4"/>
  <c r="F46" i="4"/>
  <c r="J15" i="4"/>
  <c r="I34" i="4"/>
  <c r="K43" i="4"/>
  <c r="N54" i="4"/>
  <c r="G18" i="4"/>
  <c r="R105" i="4"/>
  <c r="E85" i="4"/>
  <c r="J7" i="4"/>
  <c r="I61" i="4"/>
  <c r="T47" i="4"/>
  <c r="O114" i="4"/>
  <c r="O100" i="4"/>
  <c r="T3" i="4"/>
  <c r="I68" i="4"/>
  <c r="K92" i="4"/>
  <c r="N8" i="4"/>
  <c r="I75" i="4"/>
  <c r="H66" i="4"/>
  <c r="S43" i="4"/>
  <c r="O82" i="4"/>
  <c r="Q119" i="4"/>
  <c r="C61" i="4"/>
  <c r="R70" i="4"/>
  <c r="B76" i="4"/>
  <c r="B56" i="4"/>
  <c r="E74" i="4"/>
  <c r="G57" i="4"/>
  <c r="S5" i="4"/>
  <c r="G14" i="4"/>
  <c r="N38" i="4"/>
  <c r="K18" i="4"/>
  <c r="I89" i="4"/>
  <c r="B33" i="4"/>
  <c r="H103" i="4"/>
  <c r="R79" i="4"/>
  <c r="B92" i="4"/>
  <c r="L16" i="4"/>
  <c r="U89" i="4"/>
  <c r="F49" i="4"/>
  <c r="E115" i="4"/>
  <c r="H8" i="4"/>
  <c r="I35" i="4"/>
  <c r="L72" i="4"/>
  <c r="M50" i="4"/>
  <c r="S102" i="4"/>
  <c r="N26" i="4"/>
  <c r="K23" i="4"/>
  <c r="U19" i="4"/>
  <c r="R62" i="4"/>
  <c r="B60" i="4"/>
  <c r="U74" i="4"/>
  <c r="C30" i="4"/>
  <c r="C24" i="4"/>
  <c r="U14" i="4"/>
  <c r="H102" i="4"/>
  <c r="N81" i="4"/>
  <c r="S13" i="4"/>
  <c r="P66" i="4"/>
  <c r="M45" i="4"/>
  <c r="G114" i="4"/>
  <c r="R117" i="4"/>
  <c r="L82" i="4"/>
  <c r="D80" i="4"/>
  <c r="J120" i="4"/>
  <c r="P122" i="4"/>
  <c r="S29" i="4"/>
  <c r="D2" i="4"/>
  <c r="H88" i="4"/>
  <c r="P51" i="4"/>
  <c r="U59" i="4"/>
  <c r="I108" i="4"/>
  <c r="O38" i="4"/>
  <c r="T108" i="4"/>
  <c r="M73" i="4"/>
  <c r="C45" i="4"/>
  <c r="L110" i="4"/>
  <c r="F3" i="4"/>
  <c r="Q79" i="4"/>
  <c r="F73" i="4"/>
  <c r="S58" i="4"/>
  <c r="B21" i="4"/>
  <c r="M3" i="4"/>
  <c r="K61" i="4"/>
  <c r="N68" i="4"/>
  <c r="S115" i="4"/>
  <c r="U2" i="4"/>
  <c r="G110" i="4"/>
  <c r="K3" i="4"/>
  <c r="P105" i="4"/>
  <c r="F36" i="4"/>
  <c r="E23" i="4"/>
  <c r="P98" i="4"/>
  <c r="J35" i="4"/>
  <c r="K78" i="4"/>
  <c r="H10" i="4"/>
  <c r="G34" i="4"/>
  <c r="R11" i="4"/>
  <c r="E54" i="4"/>
  <c r="R32" i="4"/>
  <c r="M17" i="4"/>
  <c r="L10" i="4"/>
  <c r="M94" i="4"/>
  <c r="Q96" i="4"/>
  <c r="K70" i="4"/>
  <c r="L49" i="4"/>
  <c r="S22" i="4"/>
  <c r="I52" i="4"/>
  <c r="N18" i="4"/>
  <c r="O53" i="4"/>
  <c r="I102" i="4"/>
  <c r="I33" i="4"/>
  <c r="H45" i="4"/>
  <c r="D122" i="4"/>
  <c r="C14" i="4"/>
  <c r="I14" i="4"/>
  <c r="T15" i="4"/>
  <c r="I67" i="4"/>
  <c r="M93" i="4"/>
  <c r="D57" i="4"/>
  <c r="H107" i="4"/>
  <c r="Q70" i="4"/>
  <c r="J105" i="4"/>
  <c r="K11" i="4"/>
  <c r="F39" i="4"/>
  <c r="K12" i="4"/>
  <c r="J99" i="4"/>
  <c r="C55" i="4"/>
  <c r="K85" i="4"/>
  <c r="U62" i="4"/>
  <c r="K114" i="4"/>
  <c r="J29" i="4"/>
  <c r="P60" i="4"/>
  <c r="R43" i="4"/>
  <c r="R90" i="4"/>
  <c r="M2" i="4"/>
  <c r="H27" i="4"/>
  <c r="F87" i="4"/>
  <c r="K82" i="4"/>
  <c r="Q75" i="4"/>
  <c r="U49" i="4"/>
  <c r="M89" i="4"/>
  <c r="Q28" i="4"/>
  <c r="J71" i="4"/>
  <c r="U45" i="4"/>
  <c r="Q36" i="4"/>
  <c r="L86" i="4"/>
  <c r="S31" i="4"/>
  <c r="Q111" i="4"/>
  <c r="C42" i="4"/>
  <c r="C58" i="4"/>
  <c r="P92" i="4"/>
  <c r="B57" i="4"/>
  <c r="Q44" i="4"/>
  <c r="C46" i="4"/>
  <c r="J31" i="4"/>
  <c r="I106" i="4"/>
  <c r="K52" i="4"/>
  <c r="O52" i="4"/>
  <c r="I114" i="4"/>
  <c r="U42" i="4"/>
  <c r="G85" i="4"/>
  <c r="B82" i="4"/>
  <c r="O64" i="4"/>
  <c r="U61" i="4"/>
  <c r="R17" i="4"/>
  <c r="T20" i="4"/>
  <c r="K57" i="4"/>
  <c r="N104" i="4"/>
  <c r="H2" i="4"/>
  <c r="H78" i="4"/>
  <c r="K49" i="4"/>
  <c r="Q42" i="4"/>
  <c r="R47" i="4"/>
  <c r="Q9" i="4"/>
  <c r="P57" i="4"/>
  <c r="K75" i="4"/>
  <c r="N6" i="4"/>
  <c r="G7" i="4"/>
  <c r="L68" i="4"/>
  <c r="D3" i="4"/>
  <c r="Q120" i="4"/>
  <c r="T121" i="4"/>
  <c r="U28" i="4"/>
  <c r="C62" i="4"/>
  <c r="M4" i="4"/>
  <c r="G53" i="4"/>
  <c r="K67" i="4"/>
  <c r="N85" i="4"/>
  <c r="O118" i="4"/>
  <c r="R4" i="4"/>
  <c r="N106" i="4"/>
  <c r="E73" i="4"/>
  <c r="G16" i="4"/>
  <c r="B119" i="4"/>
  <c r="J106" i="4"/>
  <c r="B51" i="4"/>
  <c r="U58" i="4"/>
  <c r="I50" i="4"/>
  <c r="H97" i="4"/>
  <c r="B61" i="4"/>
  <c r="U109" i="4"/>
  <c r="H18" i="4"/>
  <c r="I44" i="4"/>
  <c r="E39" i="4"/>
  <c r="D66" i="4"/>
  <c r="F97" i="4"/>
  <c r="H21" i="4"/>
  <c r="S97" i="4"/>
  <c r="C64" i="4"/>
  <c r="N21" i="4"/>
  <c r="D59" i="4"/>
  <c r="F26" i="4"/>
  <c r="L36" i="4"/>
  <c r="R50" i="4"/>
  <c r="T40" i="4"/>
  <c r="C28" i="4"/>
  <c r="J22" i="4"/>
  <c r="I87" i="4"/>
  <c r="F112" i="4"/>
  <c r="U13" i="4"/>
  <c r="L20" i="4"/>
  <c r="E83" i="4"/>
  <c r="F13" i="4"/>
  <c r="H23" i="4"/>
  <c r="T89" i="4"/>
  <c r="U5" i="4"/>
  <c r="T65" i="4"/>
  <c r="R80" i="4"/>
  <c r="M99" i="4"/>
  <c r="M111" i="4"/>
  <c r="I107" i="4"/>
  <c r="S55" i="4"/>
  <c r="H77" i="4"/>
  <c r="S86" i="4"/>
  <c r="C95" i="4"/>
  <c r="U60" i="4"/>
  <c r="G24" i="4"/>
  <c r="R44" i="4"/>
  <c r="P112" i="4"/>
  <c r="S46" i="4"/>
  <c r="H92" i="4"/>
  <c r="D72" i="4"/>
  <c r="S57" i="4"/>
  <c r="M63" i="4"/>
  <c r="J92" i="4"/>
  <c r="L35" i="4"/>
  <c r="U114" i="4"/>
  <c r="K115" i="4"/>
  <c r="E5" i="4"/>
  <c r="O121" i="4"/>
  <c r="G107" i="4"/>
  <c r="N19" i="4"/>
  <c r="I111" i="4"/>
  <c r="B12" i="4"/>
  <c r="O17" i="4"/>
  <c r="G45" i="4"/>
  <c r="L96" i="4"/>
  <c r="I9" i="4"/>
  <c r="T75" i="4"/>
  <c r="L13" i="4"/>
  <c r="L109" i="4"/>
  <c r="M112" i="4"/>
  <c r="R49" i="4"/>
  <c r="L3" i="4"/>
  <c r="Q117" i="4"/>
  <c r="O41" i="4"/>
  <c r="C114" i="4"/>
  <c r="H120" i="4"/>
  <c r="K103" i="4"/>
  <c r="M44" i="4"/>
  <c r="S20" i="4"/>
  <c r="T2" i="4"/>
  <c r="H85" i="4"/>
  <c r="L32" i="4"/>
  <c r="U113" i="4"/>
  <c r="L107" i="4"/>
  <c r="S9" i="4"/>
  <c r="C83" i="4"/>
  <c r="D90" i="4"/>
  <c r="E77" i="4"/>
  <c r="L9" i="4"/>
  <c r="U53" i="4"/>
  <c r="I93" i="4"/>
  <c r="B120" i="4"/>
  <c r="O47" i="4"/>
  <c r="D114" i="4"/>
  <c r="D18" i="4"/>
  <c r="L14" i="4"/>
  <c r="F67" i="4"/>
  <c r="S101" i="4"/>
  <c r="H93" i="4"/>
  <c r="J81" i="4"/>
  <c r="S45" i="4"/>
  <c r="R120" i="4"/>
  <c r="U72" i="4"/>
  <c r="O2" i="4"/>
  <c r="K47" i="4"/>
  <c r="N101" i="4"/>
  <c r="H13" i="4"/>
  <c r="P79" i="4"/>
  <c r="U102" i="4"/>
  <c r="T26" i="4"/>
  <c r="M71" i="4"/>
  <c r="R71" i="4"/>
  <c r="I31" i="4"/>
  <c r="P114" i="4"/>
  <c r="D101" i="4"/>
  <c r="Q94" i="4"/>
  <c r="E68" i="4"/>
  <c r="E60" i="4"/>
  <c r="H9" i="4"/>
  <c r="O106" i="4"/>
  <c r="Q2" i="4"/>
  <c r="M16" i="4"/>
  <c r="H16" i="4"/>
  <c r="G17" i="4"/>
  <c r="F42" i="4"/>
  <c r="M31" i="4"/>
  <c r="U81" i="4"/>
  <c r="H84" i="4"/>
  <c r="Q18" i="4"/>
  <c r="T49" i="4"/>
  <c r="E22" i="4"/>
  <c r="C107" i="4"/>
  <c r="Q115" i="4"/>
  <c r="F84" i="4"/>
  <c r="G121" i="4"/>
  <c r="L101" i="4"/>
  <c r="G79" i="4"/>
  <c r="G39" i="4"/>
  <c r="S8" i="4"/>
  <c r="E32" i="4"/>
  <c r="H122" i="4"/>
  <c r="J17" i="4"/>
  <c r="O93" i="4"/>
  <c r="J46" i="4"/>
  <c r="O12" i="4"/>
  <c r="S27" i="4"/>
  <c r="I65" i="4"/>
  <c r="M49" i="4"/>
  <c r="O4" i="4"/>
  <c r="D111" i="4"/>
  <c r="L90" i="4"/>
  <c r="N59" i="4"/>
  <c r="D77" i="4"/>
  <c r="H61" i="4"/>
  <c r="P108" i="4"/>
  <c r="F91" i="4"/>
  <c r="E61" i="4"/>
  <c r="P4" i="4"/>
  <c r="I81" i="4"/>
  <c r="H22" i="4"/>
  <c r="J20" i="4"/>
  <c r="U93" i="4"/>
  <c r="T16" i="4"/>
  <c r="Q97" i="4"/>
  <c r="S109" i="4"/>
  <c r="G55" i="4"/>
  <c r="T115" i="4"/>
  <c r="G105" i="4"/>
  <c r="S19" i="4"/>
  <c r="C82" i="4"/>
  <c r="C79" i="4"/>
  <c r="R69" i="4"/>
  <c r="G71" i="4"/>
  <c r="U56" i="4"/>
  <c r="P26" i="4"/>
  <c r="S116" i="4"/>
  <c r="P45" i="4"/>
  <c r="N97" i="4"/>
  <c r="G112" i="4"/>
  <c r="M121" i="4"/>
  <c r="B50" i="4"/>
  <c r="O80" i="4"/>
  <c r="D100" i="4"/>
  <c r="F65" i="4"/>
  <c r="O102" i="4"/>
  <c r="S39" i="4"/>
  <c r="B72" i="4"/>
  <c r="K65" i="4"/>
  <c r="J37" i="4"/>
  <c r="R81" i="4"/>
  <c r="I30" i="4"/>
  <c r="G93" i="4"/>
  <c r="R42" i="4"/>
  <c r="N52" i="4"/>
  <c r="P21" i="4"/>
  <c r="M51" i="4"/>
  <c r="M115" i="4"/>
  <c r="E3" i="4"/>
  <c r="N96" i="4"/>
  <c r="M5" i="4"/>
  <c r="T119" i="4"/>
  <c r="B116" i="4"/>
  <c r="B107" i="4"/>
  <c r="S95" i="4"/>
  <c r="S83" i="4"/>
  <c r="L112" i="4"/>
  <c r="D27" i="4"/>
  <c r="K89" i="4"/>
  <c r="B38" i="4"/>
  <c r="C21" i="4"/>
  <c r="J90" i="4"/>
  <c r="B95" i="4"/>
  <c r="I64" i="4"/>
  <c r="J79" i="4"/>
  <c r="L54" i="4"/>
  <c r="E38" i="4"/>
  <c r="M90" i="4"/>
  <c r="R53" i="4"/>
  <c r="L116" i="4"/>
  <c r="I45" i="4"/>
  <c r="J122" i="4"/>
  <c r="Q81" i="4"/>
  <c r="G87" i="4"/>
  <c r="R9" i="4"/>
  <c r="U31" i="4"/>
  <c r="C99" i="4"/>
  <c r="K119" i="4"/>
  <c r="M88" i="4"/>
  <c r="Q21" i="4"/>
  <c r="G115" i="4"/>
  <c r="C71" i="4"/>
  <c r="L74" i="4"/>
  <c r="S24" i="4"/>
  <c r="S84" i="4"/>
  <c r="D47" i="4"/>
  <c r="G111" i="4"/>
  <c r="N77" i="4"/>
  <c r="F95" i="4"/>
  <c r="O110" i="4"/>
  <c r="L7" i="4"/>
  <c r="J70" i="4"/>
  <c r="Q74" i="4"/>
  <c r="O96" i="4"/>
  <c r="G108" i="4"/>
  <c r="I6" i="4"/>
  <c r="S25" i="4"/>
  <c r="P71" i="4"/>
  <c r="B22" i="4"/>
  <c r="R77" i="4"/>
  <c r="H95" i="4"/>
  <c r="T92" i="4"/>
  <c r="F5" i="4"/>
  <c r="N88" i="4"/>
  <c r="R110" i="4"/>
  <c r="U65" i="4"/>
  <c r="P86" i="4"/>
  <c r="B74" i="4"/>
  <c r="G109" i="4"/>
  <c r="T46" i="4"/>
  <c r="F116" i="4"/>
  <c r="M27" i="4"/>
  <c r="N41" i="4"/>
  <c r="P44" i="4"/>
  <c r="F28" i="4"/>
  <c r="B15" i="4"/>
  <c r="U44" i="4"/>
  <c r="C27" i="4"/>
  <c r="Q55" i="4"/>
  <c r="C67" i="4"/>
  <c r="H99" i="4"/>
  <c r="E102" i="4"/>
  <c r="O119" i="4"/>
  <c r="J84" i="4"/>
  <c r="P76" i="4"/>
  <c r="I32" i="4"/>
  <c r="Q91" i="4"/>
  <c r="U27" i="4"/>
  <c r="N5" i="4"/>
  <c r="B49" i="4"/>
  <c r="T13" i="4"/>
  <c r="N83" i="4"/>
  <c r="F77" i="4"/>
  <c r="T54" i="4"/>
  <c r="G8" i="4"/>
  <c r="Q90" i="4"/>
  <c r="M62" i="4"/>
  <c r="U52" i="4"/>
  <c r="B64" i="4"/>
  <c r="N10" i="4"/>
  <c r="B103" i="4"/>
  <c r="L41" i="4"/>
  <c r="D103" i="4"/>
  <c r="D107" i="4"/>
  <c r="P104" i="4"/>
  <c r="D62" i="4"/>
  <c r="F29" i="4"/>
  <c r="C56" i="4"/>
  <c r="K53" i="4"/>
  <c r="K88" i="4"/>
  <c r="O89" i="4"/>
  <c r="E88" i="4"/>
  <c r="S51" i="4"/>
  <c r="P91" i="4"/>
  <c r="P87" i="4"/>
  <c r="D42" i="4"/>
  <c r="L121" i="4"/>
  <c r="G88" i="4"/>
  <c r="M66" i="4"/>
  <c r="T102" i="4"/>
  <c r="N118" i="4"/>
  <c r="P117" i="4"/>
  <c r="K29" i="4"/>
  <c r="M70" i="4"/>
  <c r="D110" i="4"/>
  <c r="L71" i="4"/>
  <c r="T4" i="4"/>
  <c r="J33" i="4"/>
  <c r="J48" i="4"/>
  <c r="P119" i="4"/>
  <c r="K107" i="4"/>
  <c r="C29" i="4"/>
  <c r="E65" i="4"/>
  <c r="H36" i="4"/>
  <c r="D104" i="4"/>
  <c r="C17" i="4"/>
  <c r="S10" i="4"/>
  <c r="E53" i="4"/>
  <c r="F104" i="4"/>
  <c r="N24" i="4"/>
  <c r="L70" i="4"/>
  <c r="E16" i="4"/>
  <c r="G76" i="4"/>
  <c r="P64" i="4"/>
  <c r="I91" i="4"/>
  <c r="I119" i="4"/>
  <c r="Q63" i="4"/>
  <c r="N90" i="4"/>
  <c r="S105" i="4"/>
  <c r="Q11" i="4"/>
  <c r="I77" i="4"/>
  <c r="N113" i="4"/>
  <c r="H52" i="4"/>
  <c r="T7" i="4"/>
  <c r="C121" i="4"/>
  <c r="K81" i="4"/>
  <c r="O120" i="4"/>
  <c r="N112" i="4"/>
  <c r="R104" i="4"/>
  <c r="G68" i="4"/>
  <c r="D120" i="4"/>
  <c r="M120" i="4"/>
  <c r="K56" i="4"/>
  <c r="O61" i="4"/>
  <c r="U121" i="4"/>
  <c r="K33" i="4"/>
  <c r="R96" i="4"/>
  <c r="R54" i="4"/>
  <c r="O99" i="4"/>
  <c r="E25" i="4"/>
  <c r="D53" i="4"/>
  <c r="K19" i="4"/>
  <c r="U67" i="4"/>
  <c r="M54" i="4"/>
  <c r="S92" i="4"/>
  <c r="D35" i="4"/>
  <c r="U32" i="4"/>
  <c r="N23" i="4"/>
  <c r="F12" i="4"/>
  <c r="R39" i="4"/>
  <c r="B35" i="4"/>
  <c r="R102" i="4"/>
  <c r="L87" i="4"/>
  <c r="O46" i="4"/>
  <c r="L78" i="4"/>
  <c r="R20" i="4"/>
  <c r="S41" i="4"/>
  <c r="Q47" i="4"/>
  <c r="B79" i="4"/>
  <c r="M98" i="4"/>
  <c r="R119" i="4"/>
  <c r="Q77" i="4"/>
  <c r="B43" i="4"/>
  <c r="O79" i="4"/>
  <c r="C84" i="4"/>
  <c r="G37" i="4"/>
  <c r="G25" i="4"/>
  <c r="P96" i="4"/>
  <c r="C98" i="4"/>
  <c r="U3" i="4"/>
  <c r="S59" i="4"/>
  <c r="B3" i="4"/>
  <c r="J25" i="4"/>
  <c r="G22" i="4"/>
  <c r="B118" i="4"/>
  <c r="M78" i="4"/>
  <c r="P63" i="4"/>
  <c r="N102" i="4"/>
  <c r="F79" i="4"/>
  <c r="E9" i="4"/>
  <c r="H72" i="4"/>
  <c r="M102" i="4"/>
  <c r="S90" i="4"/>
  <c r="G5" i="4"/>
  <c r="F22" i="4"/>
  <c r="D13" i="4"/>
  <c r="Q46" i="4"/>
  <c r="T90" i="4"/>
  <c r="K55" i="4"/>
  <c r="T14" i="4"/>
  <c r="C86" i="4"/>
  <c r="G11" i="4"/>
  <c r="I24" i="4"/>
  <c r="B55" i="4"/>
  <c r="L11" i="4"/>
  <c r="P68" i="4"/>
  <c r="F58" i="4"/>
  <c r="R57" i="4"/>
  <c r="F61" i="4"/>
  <c r="U38" i="4"/>
  <c r="C91" i="4"/>
  <c r="H53" i="4"/>
  <c r="O76" i="4"/>
  <c r="G49" i="4"/>
  <c r="Q51" i="4"/>
  <c r="K48" i="4"/>
  <c r="T116" i="4"/>
  <c r="E121" i="4"/>
  <c r="T91" i="4"/>
  <c r="H74" i="4"/>
  <c r="L21" i="4"/>
  <c r="H37" i="4"/>
  <c r="N44" i="4"/>
  <c r="K104" i="4"/>
  <c r="E82" i="4"/>
  <c r="D118" i="4"/>
  <c r="N89" i="4"/>
  <c r="N20" i="4"/>
  <c r="J27" i="4"/>
  <c r="B86" i="4"/>
  <c r="H98" i="4"/>
  <c r="F4" i="4"/>
  <c r="T74" i="4"/>
  <c r="K46" i="4"/>
  <c r="J98" i="4"/>
  <c r="E81" i="4"/>
  <c r="G61" i="4"/>
  <c r="I74" i="4"/>
  <c r="F99" i="4"/>
  <c r="L38" i="4"/>
  <c r="C8" i="4"/>
  <c r="L81" i="4"/>
  <c r="K17" i="4"/>
  <c r="B100" i="4"/>
  <c r="C72" i="4"/>
  <c r="Q19" i="4"/>
  <c r="S40" i="4"/>
  <c r="D60" i="4"/>
  <c r="J47" i="4"/>
  <c r="P14" i="4"/>
  <c r="O113" i="4"/>
  <c r="O24" i="4"/>
  <c r="H111" i="4"/>
  <c r="P99" i="4"/>
  <c r="P121" i="4"/>
  <c r="M113" i="4"/>
  <c r="C66" i="4"/>
  <c r="J61" i="4"/>
  <c r="U57" i="4"/>
  <c r="O37" i="4"/>
  <c r="K112" i="4"/>
  <c r="J59" i="4"/>
  <c r="Q41" i="4"/>
  <c r="J11" i="4"/>
  <c r="H3" i="4"/>
  <c r="O31" i="4"/>
  <c r="I59" i="4"/>
  <c r="O56" i="4"/>
  <c r="N55" i="4"/>
  <c r="T28" i="4"/>
  <c r="I12" i="4"/>
  <c r="K73" i="4"/>
  <c r="D55" i="4"/>
  <c r="S68" i="4"/>
  <c r="D113" i="4"/>
  <c r="H100" i="4"/>
  <c r="D36" i="4"/>
  <c r="J76" i="4"/>
  <c r="C109" i="4"/>
  <c r="M26" i="4"/>
  <c r="T63" i="4"/>
  <c r="O65" i="4"/>
  <c r="D14" i="4"/>
  <c r="O11" i="4"/>
  <c r="T66" i="4"/>
  <c r="L31" i="4"/>
  <c r="G117" i="4"/>
  <c r="M12" i="4"/>
  <c r="T23" i="4"/>
  <c r="E67" i="4"/>
  <c r="K10" i="4"/>
  <c r="Q64" i="4"/>
  <c r="O98" i="4"/>
  <c r="S30" i="4"/>
  <c r="H41" i="4"/>
  <c r="F21" i="4"/>
  <c r="H34" i="4"/>
  <c r="J50" i="4"/>
  <c r="O27" i="4"/>
  <c r="P107" i="4"/>
  <c r="S60" i="4"/>
  <c r="F70" i="4"/>
  <c r="F32" i="4"/>
  <c r="F66" i="4"/>
  <c r="K87" i="4"/>
  <c r="B78" i="4"/>
  <c r="H46" i="4"/>
  <c r="E56" i="4"/>
  <c r="D20" i="4"/>
  <c r="H55" i="4"/>
  <c r="M6" i="4"/>
  <c r="L80" i="4"/>
  <c r="F106" i="4"/>
  <c r="C5" i="4"/>
  <c r="F41" i="4"/>
  <c r="I97" i="4"/>
  <c r="M69" i="4"/>
  <c r="E41" i="4"/>
  <c r="D7" i="4"/>
  <c r="D11" i="4"/>
  <c r="I10" i="4"/>
  <c r="D95" i="4"/>
  <c r="T80" i="4"/>
  <c r="Q102" i="4"/>
  <c r="S65" i="4"/>
  <c r="G15" i="4"/>
  <c r="N34" i="4"/>
  <c r="L29" i="4"/>
  <c r="I5" i="4"/>
  <c r="N13" i="4"/>
  <c r="Q17" i="4"/>
  <c r="H51" i="4"/>
  <c r="I113" i="4"/>
  <c r="H121" i="4"/>
  <c r="T58" i="4"/>
  <c r="Q101" i="4"/>
  <c r="P95" i="4"/>
  <c r="J57" i="4"/>
  <c r="L99" i="4"/>
  <c r="H104" i="4"/>
  <c r="H4" i="4"/>
  <c r="J114" i="4"/>
  <c r="Q105" i="4"/>
  <c r="C108" i="4"/>
  <c r="H64" i="4"/>
  <c r="K44" i="4"/>
  <c r="F94" i="4"/>
  <c r="H81" i="4"/>
  <c r="F9" i="4"/>
  <c r="C85" i="4"/>
  <c r="N11" i="4"/>
  <c r="J89" i="4"/>
  <c r="O111" i="4"/>
  <c r="K95" i="4"/>
  <c r="Q107" i="4"/>
  <c r="Q71" i="4"/>
  <c r="G92" i="4"/>
  <c r="M34" i="4"/>
  <c r="K24" i="4"/>
  <c r="M19" i="4"/>
  <c r="R41" i="4"/>
  <c r="R67" i="4"/>
  <c r="T77" i="4"/>
  <c r="K58" i="4"/>
  <c r="F93" i="4"/>
  <c r="E69" i="4"/>
  <c r="E107" i="4"/>
  <c r="I51" i="4"/>
  <c r="T43" i="4"/>
  <c r="Q92" i="4"/>
  <c r="U119" i="4"/>
  <c r="K16" i="4"/>
  <c r="E110" i="4"/>
  <c r="C23" i="4"/>
  <c r="L8" i="4"/>
  <c r="L92" i="4"/>
  <c r="I4" i="4"/>
  <c r="H58" i="4"/>
  <c r="O109" i="4"/>
  <c r="J97" i="4"/>
  <c r="O48" i="4"/>
  <c r="E27" i="4"/>
  <c r="D65" i="4"/>
  <c r="U117" i="4"/>
  <c r="E89" i="4"/>
  <c r="M67" i="4"/>
  <c r="C52" i="4"/>
  <c r="D78" i="4"/>
  <c r="Q50" i="4"/>
  <c r="G70" i="4"/>
  <c r="L55" i="4"/>
  <c r="P8" i="4"/>
  <c r="L15" i="4"/>
  <c r="Q61" i="4"/>
  <c r="P5" i="4"/>
  <c r="L5" i="4"/>
  <c r="S82" i="4"/>
  <c r="T82" i="4"/>
  <c r="M114" i="4"/>
  <c r="E52" i="4"/>
  <c r="F75" i="4"/>
  <c r="S50" i="4"/>
  <c r="Q66" i="4"/>
  <c r="T21" i="4"/>
  <c r="O81" i="4"/>
  <c r="C63" i="4"/>
  <c r="F88" i="4"/>
  <c r="M65" i="4"/>
  <c r="K8" i="4"/>
  <c r="G78" i="4"/>
  <c r="D89" i="4"/>
  <c r="E31" i="4"/>
  <c r="Q60" i="4"/>
  <c r="C10" i="4"/>
  <c r="T85" i="4"/>
  <c r="B58" i="4"/>
  <c r="R64" i="4"/>
  <c r="C20" i="4"/>
  <c r="F14" i="4"/>
  <c r="T36" i="4"/>
  <c r="B47" i="4"/>
  <c r="J30" i="4"/>
  <c r="G19" i="4"/>
  <c r="C122" i="4"/>
  <c r="L76" i="4"/>
  <c r="P100" i="4"/>
  <c r="H49" i="4"/>
  <c r="F59" i="4"/>
  <c r="S36" i="4"/>
  <c r="E99" i="4"/>
  <c r="S47" i="4"/>
  <c r="R87" i="4"/>
  <c r="G26" i="4"/>
  <c r="P72" i="4"/>
  <c r="U29" i="4"/>
  <c r="T29" i="4"/>
  <c r="S49" i="4"/>
  <c r="D112" i="4"/>
  <c r="Q116" i="4"/>
  <c r="E92" i="4"/>
  <c r="N9" i="4"/>
  <c r="N119" i="4"/>
  <c r="E11" i="4"/>
  <c r="L95" i="4"/>
  <c r="L77" i="4"/>
  <c r="D64" i="4"/>
  <c r="B14" i="4"/>
  <c r="B41" i="4"/>
  <c r="S3" i="4"/>
  <c r="I42" i="4"/>
  <c r="S73" i="4"/>
  <c r="N25" i="4"/>
  <c r="P84" i="4"/>
  <c r="B70" i="4"/>
  <c r="L33" i="4"/>
  <c r="T33" i="4"/>
  <c r="O71" i="4"/>
  <c r="H25" i="4"/>
  <c r="C68" i="4"/>
  <c r="T35" i="4"/>
  <c r="M30" i="4"/>
  <c r="O16" i="4"/>
  <c r="S106" i="4"/>
  <c r="P50" i="4"/>
  <c r="K117" i="4"/>
  <c r="S100" i="4"/>
  <c r="N67" i="4"/>
  <c r="G100" i="4"/>
  <c r="J72" i="4"/>
  <c r="N40" i="4"/>
  <c r="R68" i="4"/>
  <c r="T22" i="4"/>
  <c r="E113" i="4"/>
  <c r="T55" i="4"/>
  <c r="B88" i="4"/>
  <c r="D115" i="4"/>
  <c r="T42" i="4"/>
  <c r="T30" i="4"/>
  <c r="B71" i="4"/>
  <c r="S76" i="4"/>
  <c r="J64" i="4"/>
  <c r="M68" i="4"/>
  <c r="P111" i="4"/>
  <c r="J18" i="4"/>
  <c r="Q72" i="4"/>
  <c r="B8" i="4"/>
  <c r="U22" i="4"/>
  <c r="S35" i="4"/>
  <c r="O54" i="4"/>
  <c r="Q27" i="4"/>
  <c r="M14" i="4"/>
  <c r="Q109" i="4"/>
  <c r="U92" i="4"/>
  <c r="N42" i="4"/>
  <c r="I90" i="4"/>
  <c r="M80" i="4"/>
  <c r="F50" i="4"/>
  <c r="B80" i="4"/>
  <c r="G66" i="4"/>
  <c r="U86" i="4"/>
  <c r="L66" i="4"/>
  <c r="K21" i="4"/>
  <c r="T45" i="4"/>
  <c r="M103" i="4"/>
  <c r="O7" i="4"/>
  <c r="O44" i="4"/>
  <c r="P90" i="4"/>
  <c r="C11" i="4"/>
  <c r="B101" i="4"/>
  <c r="M39" i="4"/>
  <c r="E62" i="4"/>
  <c r="D40" i="4"/>
  <c r="G119" i="4"/>
  <c r="T103" i="4"/>
  <c r="M41" i="4"/>
  <c r="S63" i="4"/>
  <c r="P62" i="4"/>
  <c r="I22" i="4"/>
  <c r="K77" i="4"/>
  <c r="F78" i="4"/>
  <c r="Q13" i="4"/>
  <c r="N95" i="4"/>
  <c r="J44" i="4"/>
  <c r="R33" i="4"/>
  <c r="N110" i="4"/>
  <c r="J49" i="4"/>
  <c r="J8" i="4"/>
  <c r="L6" i="4"/>
  <c r="T34" i="4"/>
  <c r="E4" i="4"/>
  <c r="F62" i="4"/>
  <c r="L50" i="4"/>
  <c r="B13" i="4"/>
  <c r="H112" i="4"/>
  <c r="H26" i="4"/>
  <c r="O66" i="4"/>
  <c r="G28" i="4"/>
  <c r="N36" i="4"/>
  <c r="J65" i="4"/>
  <c r="G64" i="4"/>
  <c r="K110" i="4"/>
  <c r="E48" i="4"/>
  <c r="F121" i="4"/>
  <c r="H110" i="4"/>
  <c r="B26" i="4"/>
  <c r="I3" i="4"/>
  <c r="S42" i="4"/>
  <c r="H76" i="4"/>
  <c r="E7" i="4"/>
  <c r="H67" i="4"/>
  <c r="K36" i="4"/>
  <c r="N108" i="3"/>
  <c r="G66" i="3"/>
  <c r="B73" i="3"/>
  <c r="G10" i="3"/>
  <c r="F121" i="3"/>
  <c r="P17" i="3"/>
  <c r="E122" i="3"/>
  <c r="T30" i="3"/>
  <c r="F29" i="3"/>
  <c r="S19" i="3"/>
  <c r="O116" i="3"/>
  <c r="G89" i="3"/>
  <c r="T69" i="3"/>
  <c r="H6" i="3"/>
  <c r="I50" i="3"/>
  <c r="J30" i="3"/>
  <c r="C99" i="3"/>
  <c r="N78" i="3"/>
  <c r="E22" i="3"/>
  <c r="I62" i="3"/>
  <c r="I119" i="3"/>
  <c r="J5" i="3"/>
  <c r="U70" i="3"/>
  <c r="E111" i="3"/>
  <c r="S77" i="3"/>
  <c r="N92" i="3"/>
  <c r="M65" i="3"/>
  <c r="P22" i="3"/>
  <c r="D29" i="3"/>
  <c r="I82" i="3"/>
  <c r="I111" i="3"/>
  <c r="C26" i="3"/>
  <c r="Q27" i="3"/>
  <c r="S61" i="3"/>
  <c r="L91" i="3"/>
  <c r="D20" i="3"/>
  <c r="D53" i="3"/>
  <c r="S106" i="3"/>
  <c r="I101" i="3"/>
  <c r="Q70" i="3"/>
  <c r="J57" i="3"/>
  <c r="R15" i="3"/>
  <c r="R11" i="3"/>
  <c r="I44" i="3"/>
  <c r="S80" i="3"/>
  <c r="N41" i="3"/>
  <c r="M75" i="3"/>
  <c r="G65" i="3"/>
  <c r="D86" i="3"/>
  <c r="N25" i="3"/>
  <c r="I110" i="3"/>
  <c r="D87" i="3"/>
  <c r="B10" i="3"/>
  <c r="T25" i="3"/>
  <c r="Q92" i="3"/>
  <c r="F95" i="3"/>
  <c r="U13" i="3"/>
  <c r="D75" i="3"/>
  <c r="J68" i="3"/>
  <c r="G28" i="3"/>
  <c r="C25" i="3"/>
  <c r="E69" i="3"/>
  <c r="B117" i="3"/>
  <c r="R54" i="3"/>
  <c r="T71" i="3"/>
  <c r="F47" i="3"/>
  <c r="P29" i="3"/>
  <c r="J33" i="3"/>
  <c r="P79" i="3"/>
  <c r="E103" i="3"/>
  <c r="U119" i="3"/>
  <c r="J88" i="3"/>
  <c r="B57" i="3"/>
  <c r="I30" i="3"/>
  <c r="I61" i="3"/>
  <c r="H105" i="3"/>
  <c r="T11" i="3"/>
  <c r="D121" i="3"/>
  <c r="N45" i="3"/>
  <c r="O70" i="3"/>
  <c r="C41" i="3"/>
  <c r="L82" i="3"/>
  <c r="N112" i="3"/>
  <c r="C76" i="3"/>
  <c r="S85" i="3"/>
  <c r="E72" i="3"/>
  <c r="L73" i="3"/>
  <c r="R50" i="3"/>
  <c r="S55" i="3"/>
  <c r="F81" i="3"/>
  <c r="S39" i="3"/>
  <c r="R58" i="3"/>
  <c r="B121" i="3"/>
  <c r="H57" i="3"/>
  <c r="F74" i="3"/>
  <c r="G101" i="3"/>
  <c r="T116" i="3"/>
  <c r="U79" i="3"/>
  <c r="G102" i="3"/>
  <c r="M12" i="3"/>
  <c r="S44" i="3"/>
  <c r="U59" i="3"/>
  <c r="E29" i="3"/>
  <c r="U82" i="3"/>
  <c r="E41" i="3"/>
  <c r="N36" i="3"/>
  <c r="K54" i="3"/>
  <c r="Q64" i="3"/>
  <c r="H26" i="3"/>
  <c r="H27" i="3"/>
  <c r="M99" i="3"/>
  <c r="D37" i="3"/>
  <c r="M79" i="3"/>
  <c r="P28" i="3"/>
  <c r="S5" i="3"/>
  <c r="G44" i="3"/>
  <c r="L104" i="3"/>
  <c r="R21" i="3"/>
  <c r="K40" i="3"/>
  <c r="J48" i="3"/>
  <c r="O41" i="3"/>
  <c r="B122" i="3"/>
  <c r="G5" i="3"/>
  <c r="U68" i="3"/>
  <c r="Q23" i="3"/>
  <c r="B90" i="3"/>
  <c r="N72" i="3"/>
  <c r="I43" i="3"/>
  <c r="H49" i="3"/>
  <c r="U74" i="3"/>
  <c r="J45" i="3"/>
  <c r="B84" i="3"/>
  <c r="S12" i="3"/>
  <c r="N19" i="3"/>
  <c r="P86" i="3"/>
  <c r="E74" i="3"/>
  <c r="B43" i="3"/>
  <c r="T68" i="3"/>
  <c r="O22" i="3"/>
  <c r="J47" i="3"/>
  <c r="R51" i="3"/>
  <c r="B56" i="3"/>
  <c r="J16" i="3"/>
  <c r="C63" i="3"/>
  <c r="S59" i="3"/>
  <c r="B108" i="3"/>
  <c r="O33" i="3"/>
  <c r="B37" i="3"/>
  <c r="F100" i="3"/>
  <c r="H44" i="3"/>
  <c r="S32" i="3"/>
  <c r="G9" i="3"/>
  <c r="H3" i="3"/>
  <c r="O53" i="3"/>
  <c r="G108" i="3"/>
  <c r="G24" i="3"/>
  <c r="C72" i="3"/>
  <c r="U30" i="3"/>
  <c r="U31" i="3"/>
  <c r="H99" i="3"/>
  <c r="L97" i="3"/>
  <c r="U63" i="3"/>
  <c r="R52" i="3"/>
  <c r="T6" i="3"/>
  <c r="J14" i="3"/>
  <c r="J69" i="3"/>
  <c r="S107" i="3"/>
  <c r="Q29" i="3"/>
  <c r="J29" i="3"/>
  <c r="G87" i="3"/>
  <c r="C7" i="3"/>
  <c r="E49" i="3"/>
  <c r="M121" i="3"/>
  <c r="L24" i="3"/>
  <c r="L63" i="3"/>
  <c r="L98" i="3"/>
  <c r="G12" i="3"/>
  <c r="G7" i="3"/>
  <c r="B109" i="3"/>
  <c r="M38" i="3"/>
  <c r="I25" i="3"/>
  <c r="D8" i="3"/>
  <c r="Q7" i="3"/>
  <c r="G107" i="3"/>
  <c r="S78" i="3"/>
  <c r="O69" i="3"/>
  <c r="N44" i="3"/>
  <c r="H81" i="3"/>
  <c r="U19" i="3"/>
  <c r="G37" i="3"/>
  <c r="U60" i="3"/>
  <c r="E120" i="3"/>
  <c r="H9" i="3"/>
  <c r="U102" i="3"/>
  <c r="L42" i="3"/>
  <c r="L58" i="3"/>
  <c r="B23" i="3"/>
  <c r="S91" i="3"/>
  <c r="S41" i="3"/>
  <c r="E95" i="3"/>
  <c r="G67" i="3"/>
  <c r="T63" i="3"/>
  <c r="E116" i="3"/>
  <c r="O19" i="3"/>
  <c r="M71" i="3"/>
  <c r="D26" i="3"/>
  <c r="M21" i="3"/>
  <c r="O62" i="3"/>
  <c r="I100" i="3"/>
  <c r="P43" i="3"/>
  <c r="Q11" i="3"/>
  <c r="T7" i="3"/>
  <c r="R89" i="3"/>
  <c r="I8" i="3"/>
  <c r="F5" i="3"/>
  <c r="P84" i="3"/>
  <c r="G27" i="3"/>
  <c r="D81" i="3"/>
  <c r="J10" i="3"/>
  <c r="F49" i="3"/>
  <c r="H94" i="3"/>
  <c r="M49" i="3"/>
  <c r="I93" i="3"/>
  <c r="M11" i="3"/>
  <c r="N43" i="3"/>
  <c r="T66" i="3"/>
  <c r="Q87" i="3"/>
  <c r="D118" i="3"/>
  <c r="B107" i="3"/>
  <c r="L85" i="3"/>
  <c r="S63" i="3"/>
  <c r="O114" i="3"/>
  <c r="N89" i="3"/>
  <c r="M101" i="3"/>
  <c r="Q56" i="3"/>
  <c r="L109" i="3"/>
  <c r="K19" i="3"/>
  <c r="M69" i="3"/>
  <c r="G18" i="3"/>
  <c r="O55" i="3"/>
  <c r="U67" i="3"/>
  <c r="F50" i="3"/>
  <c r="H74" i="3"/>
  <c r="Q118" i="3"/>
  <c r="H19" i="3"/>
  <c r="I121" i="3"/>
  <c r="N117" i="3"/>
  <c r="I32" i="3"/>
  <c r="O85" i="3"/>
  <c r="P67" i="3"/>
  <c r="J118" i="3"/>
  <c r="D80" i="3"/>
  <c r="D50" i="3"/>
  <c r="E80" i="3"/>
  <c r="O94" i="3"/>
  <c r="D104" i="3"/>
  <c r="I60" i="3"/>
  <c r="L86" i="3"/>
  <c r="D120" i="3"/>
  <c r="K112" i="3"/>
  <c r="B78" i="3"/>
  <c r="D19" i="3"/>
  <c r="E37" i="3"/>
  <c r="R66" i="3"/>
  <c r="H118" i="3"/>
  <c r="N67" i="3"/>
  <c r="I40" i="3"/>
  <c r="P11" i="3"/>
  <c r="L39" i="3"/>
  <c r="L35" i="3"/>
  <c r="S75" i="3"/>
  <c r="R18" i="3"/>
  <c r="R40" i="3"/>
  <c r="U25" i="3"/>
  <c r="L15" i="3"/>
  <c r="P9" i="3"/>
  <c r="D56" i="3"/>
  <c r="J38" i="3"/>
  <c r="N6" i="3"/>
  <c r="G35" i="3"/>
  <c r="H96" i="3"/>
  <c r="S104" i="3"/>
  <c r="J70" i="3"/>
  <c r="D78" i="3"/>
  <c r="C21" i="3"/>
  <c r="Q13" i="3"/>
  <c r="O23" i="3"/>
  <c r="L96" i="3"/>
  <c r="D49" i="3"/>
  <c r="C122" i="3"/>
  <c r="E76" i="3"/>
  <c r="I97" i="3"/>
  <c r="C109" i="3"/>
  <c r="E61" i="3"/>
  <c r="S118" i="3"/>
  <c r="G100" i="3"/>
  <c r="O32" i="3"/>
  <c r="L106" i="3"/>
  <c r="R17" i="3"/>
  <c r="U44" i="3"/>
  <c r="N60" i="3"/>
  <c r="H32" i="3"/>
  <c r="N2" i="3"/>
  <c r="L71" i="3"/>
  <c r="B14" i="3"/>
  <c r="H111" i="3"/>
  <c r="J105" i="3"/>
  <c r="C67" i="3"/>
  <c r="Q19" i="3"/>
  <c r="T97" i="3"/>
  <c r="Q80" i="3"/>
  <c r="D11" i="3"/>
  <c r="L108" i="3"/>
  <c r="Q79" i="3"/>
  <c r="P30" i="3"/>
  <c r="B115" i="3"/>
  <c r="M90" i="3"/>
  <c r="R57" i="3"/>
  <c r="J63" i="3"/>
  <c r="D4" i="3"/>
  <c r="M23" i="3"/>
  <c r="C23" i="3"/>
  <c r="S7" i="3"/>
  <c r="I80" i="3"/>
  <c r="G117" i="3"/>
  <c r="C66" i="3"/>
  <c r="I58" i="3"/>
  <c r="B31" i="3"/>
  <c r="T26" i="3"/>
  <c r="H79" i="3"/>
  <c r="L122" i="3"/>
  <c r="O31" i="3"/>
  <c r="R81" i="3"/>
  <c r="T104" i="3"/>
  <c r="O101" i="3"/>
  <c r="D14" i="3"/>
  <c r="R65" i="3"/>
  <c r="Q116" i="3"/>
  <c r="H85" i="3"/>
  <c r="E28" i="3"/>
  <c r="O100" i="3"/>
  <c r="D32" i="3"/>
  <c r="K73" i="3"/>
  <c r="R10" i="3"/>
  <c r="F70" i="3"/>
  <c r="K101" i="3"/>
  <c r="T33" i="3"/>
  <c r="S117" i="3"/>
  <c r="D116" i="3"/>
  <c r="M20" i="3"/>
  <c r="K10" i="3"/>
  <c r="L47" i="3"/>
  <c r="J21" i="3"/>
  <c r="S76" i="3"/>
  <c r="Q83" i="3"/>
  <c r="H78" i="3"/>
  <c r="O21" i="3"/>
  <c r="T50" i="3"/>
  <c r="C108" i="3"/>
  <c r="M46" i="3"/>
  <c r="Q111" i="3"/>
  <c r="R37" i="3"/>
  <c r="G121" i="3"/>
  <c r="R113" i="3"/>
  <c r="L105" i="3"/>
  <c r="F60" i="3"/>
  <c r="H5" i="3"/>
  <c r="U120" i="3"/>
  <c r="N82" i="3"/>
  <c r="H23" i="3"/>
  <c r="K29" i="3"/>
  <c r="B66" i="3"/>
  <c r="E40" i="3"/>
  <c r="P105" i="3"/>
  <c r="S79" i="3"/>
  <c r="I2" i="3"/>
  <c r="E107" i="3"/>
  <c r="H101" i="3"/>
  <c r="U34" i="3"/>
  <c r="Q61" i="3"/>
  <c r="O29" i="3"/>
  <c r="I91" i="3"/>
  <c r="N102" i="3"/>
  <c r="K59" i="3"/>
  <c r="R14" i="3"/>
  <c r="P101" i="3"/>
  <c r="D12" i="3"/>
  <c r="T101" i="3"/>
  <c r="L114" i="3"/>
  <c r="L10" i="3"/>
  <c r="J13" i="3"/>
  <c r="J17" i="3"/>
  <c r="E118" i="3"/>
  <c r="E82" i="3"/>
  <c r="M37" i="3"/>
  <c r="N31" i="3"/>
  <c r="D34" i="3"/>
  <c r="K48" i="3"/>
  <c r="G68" i="3"/>
  <c r="U27" i="3"/>
  <c r="P98" i="3"/>
  <c r="Q18" i="3"/>
  <c r="E43" i="3"/>
  <c r="J25" i="3"/>
  <c r="H55" i="3"/>
  <c r="B79" i="3"/>
  <c r="N63" i="3"/>
  <c r="G70" i="3"/>
  <c r="H108" i="3"/>
  <c r="F96" i="3"/>
  <c r="N94" i="3"/>
  <c r="M88" i="3"/>
  <c r="O48" i="3"/>
  <c r="D42" i="3"/>
  <c r="O76" i="3"/>
  <c r="C19" i="3"/>
  <c r="R116" i="3"/>
  <c r="H91" i="3"/>
  <c r="H61" i="3"/>
  <c r="F57" i="3"/>
  <c r="O4" i="3"/>
  <c r="F46" i="3"/>
  <c r="G111" i="3"/>
  <c r="E79" i="3"/>
  <c r="T46" i="3"/>
  <c r="H97" i="3"/>
  <c r="P100" i="3"/>
  <c r="S31" i="3"/>
  <c r="R16" i="3"/>
  <c r="G93" i="3"/>
  <c r="Q113" i="3"/>
  <c r="C3" i="3"/>
  <c r="S86" i="3"/>
  <c r="M111" i="3"/>
  <c r="M43" i="3"/>
  <c r="G80" i="3"/>
  <c r="U6" i="3"/>
  <c r="F110" i="3"/>
  <c r="K118" i="3"/>
  <c r="O72" i="3"/>
  <c r="P122" i="3"/>
  <c r="O77" i="3"/>
  <c r="D84" i="3"/>
  <c r="M89" i="3"/>
  <c r="R100" i="3"/>
  <c r="Q109" i="3"/>
  <c r="I107" i="3"/>
  <c r="B58" i="3"/>
  <c r="T43" i="3"/>
  <c r="J39" i="3"/>
  <c r="F122" i="3"/>
  <c r="U78" i="3"/>
  <c r="Q57" i="3"/>
  <c r="H50" i="3"/>
  <c r="C20" i="3"/>
  <c r="H60" i="3"/>
  <c r="L12" i="3"/>
  <c r="E68" i="3"/>
  <c r="L54" i="3"/>
  <c r="N7" i="3"/>
  <c r="D51" i="3"/>
  <c r="C56" i="3"/>
  <c r="E104" i="3"/>
  <c r="C8" i="3"/>
  <c r="E109" i="3"/>
  <c r="U38" i="3"/>
  <c r="P75" i="3"/>
  <c r="U43" i="3"/>
  <c r="D21" i="3"/>
  <c r="F31" i="3"/>
  <c r="I52" i="3"/>
  <c r="I120" i="3"/>
  <c r="E63" i="3"/>
  <c r="K18" i="3"/>
  <c r="P35" i="3"/>
  <c r="F119" i="3"/>
  <c r="N91" i="3"/>
  <c r="I24" i="3"/>
  <c r="N33" i="3"/>
  <c r="O17" i="3"/>
  <c r="B64" i="3"/>
  <c r="N39" i="3"/>
  <c r="J108" i="3"/>
  <c r="G88" i="3"/>
  <c r="B53" i="3"/>
  <c r="B104" i="3"/>
  <c r="M58" i="3"/>
  <c r="T20" i="3"/>
  <c r="R110" i="3"/>
  <c r="J23" i="3"/>
  <c r="D17" i="3"/>
  <c r="R24" i="3"/>
  <c r="M47" i="3"/>
  <c r="H104" i="3"/>
  <c r="T8" i="3"/>
  <c r="B102" i="3"/>
  <c r="N40" i="3"/>
  <c r="H46" i="3"/>
  <c r="M104" i="3"/>
  <c r="D74" i="3"/>
  <c r="G114" i="3"/>
  <c r="U41" i="3"/>
  <c r="R22" i="3"/>
  <c r="S64" i="3"/>
  <c r="M118" i="3"/>
  <c r="B77" i="3"/>
  <c r="K103" i="3"/>
  <c r="K84" i="3"/>
  <c r="F34" i="3"/>
  <c r="O20" i="3"/>
  <c r="H2" i="3"/>
  <c r="R76" i="3"/>
  <c r="R71" i="3"/>
  <c r="H67" i="3"/>
  <c r="S52" i="3"/>
  <c r="D107" i="3"/>
  <c r="R87" i="3"/>
  <c r="K104" i="3"/>
  <c r="L25" i="3"/>
  <c r="B89" i="3"/>
  <c r="I42" i="3"/>
  <c r="E58" i="3"/>
  <c r="R30" i="3"/>
  <c r="S13" i="3"/>
  <c r="E115" i="3"/>
  <c r="L49" i="3"/>
  <c r="T10" i="3"/>
  <c r="Q95" i="3"/>
  <c r="C101" i="3"/>
  <c r="G14" i="3"/>
  <c r="G52" i="3"/>
  <c r="D66" i="3"/>
  <c r="L13" i="3"/>
  <c r="Q67" i="3"/>
  <c r="U100" i="3"/>
  <c r="C53" i="3"/>
  <c r="M50" i="3"/>
  <c r="M70" i="3"/>
  <c r="G119" i="3"/>
  <c r="P20" i="3"/>
  <c r="L17" i="3"/>
  <c r="P13" i="3"/>
  <c r="U33" i="3"/>
  <c r="I38" i="3"/>
  <c r="F7" i="3"/>
  <c r="H73" i="3"/>
  <c r="J54" i="3"/>
  <c r="E105" i="3"/>
  <c r="N103" i="3"/>
  <c r="F9" i="3"/>
  <c r="O26" i="3"/>
  <c r="H15" i="3"/>
  <c r="D24" i="3"/>
  <c r="P92" i="3"/>
  <c r="D82" i="3"/>
  <c r="T24" i="3"/>
  <c r="M44" i="3"/>
  <c r="M7" i="3"/>
  <c r="M96" i="3"/>
  <c r="D43" i="3"/>
  <c r="U107" i="3"/>
  <c r="L34" i="3"/>
  <c r="O13" i="3"/>
  <c r="U48" i="3"/>
  <c r="U83" i="3"/>
  <c r="B19" i="3"/>
  <c r="E2" i="3"/>
  <c r="L37" i="3"/>
  <c r="D3" i="3"/>
  <c r="N57" i="3"/>
  <c r="T110" i="3"/>
  <c r="E119" i="3"/>
  <c r="E44" i="3"/>
  <c r="H95" i="3"/>
  <c r="P77" i="3"/>
  <c r="F39" i="3"/>
  <c r="G42" i="3"/>
  <c r="B47" i="3"/>
  <c r="Q8" i="3"/>
  <c r="M120" i="3"/>
  <c r="G81" i="3"/>
  <c r="J11" i="3"/>
  <c r="R2" i="3"/>
  <c r="E23" i="3"/>
  <c r="S35" i="3"/>
  <c r="H45" i="3"/>
  <c r="I29" i="3"/>
  <c r="J99" i="3"/>
  <c r="H84" i="3"/>
  <c r="S98" i="3"/>
  <c r="J61" i="3"/>
  <c r="T86" i="3"/>
  <c r="U84" i="3"/>
  <c r="U71" i="3"/>
  <c r="D105" i="3"/>
  <c r="U97" i="3"/>
  <c r="J59" i="3"/>
  <c r="I69" i="3"/>
  <c r="B106" i="3"/>
  <c r="S22" i="3"/>
  <c r="C12" i="3"/>
  <c r="S18" i="3"/>
  <c r="J3" i="3"/>
  <c r="Q17" i="3"/>
  <c r="S83" i="3"/>
  <c r="D67" i="3"/>
  <c r="B15" i="3"/>
  <c r="R13" i="3"/>
  <c r="C86" i="3"/>
  <c r="N37" i="3"/>
  <c r="F15" i="3"/>
  <c r="T112" i="3"/>
  <c r="J73" i="3"/>
  <c r="D112" i="3"/>
  <c r="T36" i="3"/>
  <c r="P104" i="3"/>
  <c r="U50" i="3"/>
  <c r="E30" i="3"/>
  <c r="C29" i="3"/>
  <c r="L22" i="3"/>
  <c r="C93" i="3"/>
  <c r="E100" i="3"/>
  <c r="S87" i="3"/>
  <c r="G29" i="3"/>
  <c r="D16" i="3"/>
  <c r="J65" i="3"/>
  <c r="L8" i="3"/>
  <c r="D38" i="3"/>
  <c r="I53" i="3"/>
  <c r="O92" i="3"/>
  <c r="J26" i="3"/>
  <c r="N38" i="3"/>
  <c r="L60" i="3"/>
  <c r="Q93" i="3"/>
  <c r="M74" i="3"/>
  <c r="E91" i="3"/>
  <c r="J122" i="3"/>
  <c r="K33" i="3"/>
  <c r="S27" i="3"/>
  <c r="U115" i="3"/>
  <c r="O106" i="3"/>
  <c r="O68" i="3"/>
  <c r="H122" i="3"/>
  <c r="Q16" i="3"/>
  <c r="S114" i="3"/>
  <c r="Q104" i="3"/>
  <c r="J75" i="3"/>
  <c r="I75" i="3"/>
  <c r="E34" i="3"/>
  <c r="L72" i="3"/>
  <c r="M24" i="3"/>
  <c r="P24" i="3"/>
  <c r="I92" i="3"/>
  <c r="F69" i="3"/>
  <c r="N99" i="3"/>
  <c r="O83" i="3"/>
  <c r="C14" i="3"/>
  <c r="P78" i="3"/>
  <c r="S4" i="3"/>
  <c r="S14" i="3"/>
  <c r="R27" i="3"/>
  <c r="J46" i="3"/>
  <c r="O54" i="3"/>
  <c r="P12" i="3"/>
  <c r="L11" i="3"/>
  <c r="H71" i="3"/>
  <c r="T45" i="3"/>
  <c r="R19" i="3"/>
  <c r="F52" i="3"/>
  <c r="U73" i="3"/>
  <c r="D55" i="3"/>
  <c r="Q3" i="3"/>
  <c r="T44" i="3"/>
  <c r="O56" i="3"/>
  <c r="K35" i="3"/>
  <c r="J66" i="3"/>
  <c r="B8" i="3"/>
  <c r="G83" i="3"/>
  <c r="F51" i="3"/>
  <c r="L87" i="3"/>
  <c r="P57" i="3"/>
  <c r="C43" i="3"/>
  <c r="O108" i="3"/>
  <c r="U75" i="3"/>
  <c r="Q15" i="3"/>
  <c r="N93" i="3"/>
  <c r="L56" i="3"/>
  <c r="U14" i="3"/>
  <c r="G56" i="3"/>
  <c r="G61" i="3"/>
  <c r="P70" i="3"/>
  <c r="I3" i="3"/>
  <c r="D40" i="3"/>
  <c r="D22" i="3"/>
  <c r="G69" i="3"/>
  <c r="G23" i="3"/>
  <c r="B34" i="3"/>
  <c r="Q106" i="3"/>
  <c r="F10" i="3"/>
  <c r="R45" i="3"/>
  <c r="N87" i="3"/>
  <c r="F82" i="3"/>
  <c r="T14" i="3"/>
  <c r="P66" i="3"/>
  <c r="J76" i="3"/>
  <c r="J40" i="3"/>
  <c r="J81" i="3"/>
  <c r="L94" i="3"/>
  <c r="C103" i="3"/>
  <c r="D36" i="3"/>
  <c r="M107" i="3"/>
  <c r="J32" i="3"/>
  <c r="R53" i="3"/>
  <c r="N83" i="3"/>
  <c r="T22" i="3"/>
  <c r="G86" i="3"/>
  <c r="E84" i="3"/>
  <c r="J101" i="3"/>
  <c r="S88" i="3"/>
  <c r="B63" i="3"/>
  <c r="S48" i="3"/>
  <c r="T56" i="3"/>
  <c r="K57" i="3"/>
  <c r="O120" i="3"/>
  <c r="M86" i="3"/>
  <c r="C59" i="3"/>
  <c r="B26" i="3"/>
  <c r="J121" i="3"/>
  <c r="Q5" i="3"/>
  <c r="N42" i="3"/>
  <c r="F97" i="3"/>
  <c r="G36" i="3"/>
  <c r="F91" i="3"/>
  <c r="G40" i="3"/>
  <c r="T87" i="3"/>
  <c r="L33" i="3"/>
  <c r="E101" i="3"/>
  <c r="S46" i="3"/>
  <c r="H13" i="3"/>
  <c r="P2" i="3"/>
  <c r="T83" i="3"/>
  <c r="K47" i="3"/>
  <c r="P72" i="3"/>
  <c r="O74" i="3"/>
  <c r="O39" i="3"/>
  <c r="F43" i="3"/>
  <c r="B118" i="3"/>
  <c r="K60" i="3"/>
  <c r="G116" i="3"/>
  <c r="S70" i="3"/>
  <c r="N56" i="3"/>
  <c r="P41" i="3"/>
  <c r="L32" i="3"/>
  <c r="C112" i="3"/>
  <c r="R102" i="3"/>
  <c r="B81" i="3"/>
  <c r="P103" i="3"/>
  <c r="K6" i="3"/>
  <c r="U106" i="3"/>
  <c r="B11" i="3"/>
  <c r="K69" i="3"/>
  <c r="O6" i="3"/>
  <c r="I41" i="3"/>
  <c r="H77" i="3"/>
  <c r="O102" i="3"/>
  <c r="I45" i="3"/>
  <c r="D94" i="3"/>
  <c r="T5" i="3"/>
  <c r="K87" i="3"/>
  <c r="L62" i="3"/>
  <c r="O15" i="3"/>
  <c r="O64" i="3"/>
  <c r="C39" i="3"/>
  <c r="F105" i="3"/>
  <c r="S20" i="3"/>
  <c r="O38" i="3"/>
  <c r="H87" i="3"/>
  <c r="T17" i="3"/>
  <c r="M52" i="3"/>
  <c r="U88" i="3"/>
  <c r="H54" i="3"/>
  <c r="P65" i="3"/>
  <c r="K70" i="3"/>
  <c r="P3" i="3"/>
  <c r="D109" i="3"/>
  <c r="F24" i="3"/>
  <c r="O66" i="3"/>
  <c r="D31" i="3"/>
  <c r="K114" i="3"/>
  <c r="E36" i="3"/>
  <c r="J119" i="3"/>
  <c r="C73" i="3"/>
  <c r="R88" i="3"/>
  <c r="N105" i="3"/>
  <c r="I35" i="3"/>
  <c r="P61" i="3"/>
  <c r="L23" i="3"/>
  <c r="J8" i="3"/>
  <c r="P76" i="3"/>
  <c r="J53" i="3"/>
  <c r="U108" i="3"/>
  <c r="R62" i="3"/>
  <c r="E113" i="3"/>
  <c r="P47" i="3"/>
  <c r="S74" i="3"/>
  <c r="S15" i="3"/>
  <c r="O27" i="3"/>
  <c r="R97" i="3"/>
  <c r="E8" i="3"/>
  <c r="H58" i="3"/>
  <c r="I105" i="3"/>
  <c r="C81" i="3"/>
  <c r="N88" i="3"/>
  <c r="T47" i="3"/>
  <c r="S42" i="3"/>
  <c r="C49" i="3"/>
  <c r="K42" i="3"/>
  <c r="O89" i="3"/>
  <c r="R25" i="3"/>
  <c r="D72" i="3"/>
  <c r="I6" i="3"/>
  <c r="I85" i="3"/>
  <c r="L120" i="3"/>
  <c r="C102" i="3"/>
  <c r="Q14" i="3"/>
  <c r="P114" i="3"/>
  <c r="P68" i="3"/>
  <c r="F2" i="3"/>
  <c r="N9" i="3"/>
  <c r="F32" i="3"/>
  <c r="J89" i="3"/>
  <c r="Q53" i="3"/>
  <c r="S69" i="3"/>
  <c r="G82" i="3"/>
  <c r="U80" i="3"/>
  <c r="M55" i="3"/>
  <c r="R114" i="3"/>
  <c r="I47" i="3"/>
  <c r="S84" i="3"/>
  <c r="F64" i="3"/>
  <c r="Q82" i="3"/>
  <c r="L101" i="3"/>
  <c r="S8" i="3"/>
  <c r="P112" i="3"/>
  <c r="P113" i="3"/>
  <c r="C15" i="3"/>
  <c r="G97" i="3"/>
  <c r="Q21" i="3"/>
  <c r="H52" i="3"/>
  <c r="F26" i="3"/>
  <c r="G94" i="3"/>
  <c r="O110" i="3"/>
  <c r="R28" i="3"/>
  <c r="J90" i="3"/>
  <c r="O87" i="3"/>
  <c r="D79" i="3"/>
  <c r="J62" i="3"/>
  <c r="S23" i="3"/>
  <c r="G72" i="3"/>
  <c r="D117" i="3"/>
  <c r="I7" i="3"/>
  <c r="B38" i="3"/>
  <c r="U64" i="3"/>
  <c r="Q4" i="3"/>
  <c r="E64" i="3"/>
  <c r="S50" i="3"/>
  <c r="H106" i="3"/>
  <c r="C50" i="3"/>
  <c r="R72" i="3"/>
  <c r="N59" i="3"/>
  <c r="R49" i="3"/>
  <c r="K8" i="3"/>
  <c r="G115" i="3"/>
  <c r="H116" i="3"/>
  <c r="Q34" i="3"/>
  <c r="L30" i="3"/>
  <c r="C47" i="3"/>
  <c r="U52" i="3"/>
  <c r="N116" i="3"/>
  <c r="G106" i="3"/>
  <c r="B36" i="3"/>
  <c r="N53" i="3"/>
  <c r="U28" i="3"/>
  <c r="K94" i="3"/>
  <c r="C35" i="3"/>
  <c r="K9" i="3"/>
  <c r="U23" i="3"/>
  <c r="E24" i="3"/>
  <c r="O67" i="3"/>
  <c r="Q77" i="3"/>
  <c r="K3" i="3"/>
  <c r="E9" i="3"/>
  <c r="M106" i="3"/>
  <c r="U24" i="3"/>
  <c r="C79" i="3"/>
  <c r="P40" i="3"/>
  <c r="M87" i="3"/>
  <c r="D89" i="3"/>
  <c r="T84" i="3"/>
  <c r="O82" i="3"/>
  <c r="K82" i="3"/>
  <c r="G11" i="3"/>
  <c r="R5" i="3"/>
  <c r="D102" i="3"/>
  <c r="H31" i="3"/>
  <c r="M48" i="3"/>
  <c r="E106" i="3"/>
  <c r="L16" i="3"/>
  <c r="T41" i="3"/>
  <c r="N100" i="3"/>
  <c r="C27" i="3"/>
  <c r="H37" i="3"/>
  <c r="C87" i="3"/>
  <c r="I104" i="3"/>
  <c r="C117" i="3"/>
  <c r="Q26" i="3"/>
  <c r="S62" i="3"/>
  <c r="T40" i="3"/>
  <c r="K89" i="3"/>
  <c r="D90" i="3"/>
  <c r="O7" i="3"/>
  <c r="T49" i="3"/>
  <c r="U93" i="3"/>
  <c r="U16" i="3"/>
  <c r="J103" i="3"/>
  <c r="P4" i="3"/>
  <c r="O93" i="3"/>
  <c r="D96" i="3"/>
  <c r="F112" i="3"/>
  <c r="C77" i="3"/>
  <c r="F83" i="3"/>
  <c r="F90" i="3"/>
  <c r="B21" i="3"/>
  <c r="N46" i="3"/>
  <c r="E98" i="3"/>
  <c r="O37" i="3"/>
  <c r="D71" i="3"/>
  <c r="N90" i="3"/>
  <c r="B98" i="3"/>
  <c r="D70" i="3"/>
  <c r="I20" i="3"/>
  <c r="N34" i="3"/>
  <c r="O96" i="3"/>
  <c r="Q28" i="3"/>
  <c r="R67" i="3"/>
  <c r="B32" i="3"/>
  <c r="U81" i="3"/>
  <c r="M14" i="3"/>
  <c r="B65" i="3"/>
  <c r="N65" i="3"/>
  <c r="N52" i="3"/>
  <c r="L29" i="3"/>
  <c r="E45" i="3"/>
  <c r="G74" i="3"/>
  <c r="O112" i="3"/>
  <c r="G45" i="3"/>
  <c r="L64" i="3"/>
  <c r="C105" i="3"/>
  <c r="M22" i="3"/>
  <c r="L26" i="3"/>
  <c r="M95" i="3"/>
  <c r="E110" i="3"/>
  <c r="I15" i="3"/>
  <c r="U112" i="3"/>
  <c r="H65" i="3"/>
  <c r="I23" i="3"/>
  <c r="M97" i="3"/>
  <c r="L74" i="3"/>
  <c r="K5" i="3"/>
  <c r="F13" i="3"/>
  <c r="T61" i="3"/>
  <c r="H42" i="3"/>
  <c r="F21" i="3"/>
  <c r="E92" i="3"/>
  <c r="C45" i="3"/>
  <c r="F23" i="3"/>
  <c r="J111" i="3"/>
  <c r="T31" i="3"/>
  <c r="B97" i="3"/>
  <c r="T114" i="3"/>
  <c r="N76" i="3"/>
  <c r="K71" i="3"/>
  <c r="G112" i="3"/>
  <c r="B17" i="3"/>
  <c r="R118" i="3"/>
  <c r="R60" i="3"/>
  <c r="E87" i="3"/>
  <c r="I13" i="3"/>
  <c r="T120" i="3"/>
  <c r="G71" i="3"/>
  <c r="R95" i="3"/>
  <c r="J41" i="3"/>
  <c r="L83" i="3"/>
  <c r="R12" i="3"/>
  <c r="N22" i="3"/>
  <c r="T27" i="3"/>
  <c r="T60" i="3"/>
  <c r="M17" i="3"/>
  <c r="B33" i="3"/>
  <c r="M76" i="3"/>
  <c r="S9" i="3"/>
  <c r="K24" i="3"/>
  <c r="G31" i="3"/>
  <c r="B7" i="3"/>
  <c r="E38" i="3"/>
  <c r="M108" i="3"/>
  <c r="M63" i="3"/>
  <c r="R94" i="3"/>
  <c r="C46" i="3"/>
  <c r="D5" i="3"/>
  <c r="T48" i="3"/>
  <c r="B114" i="3"/>
  <c r="L79" i="3"/>
  <c r="J97" i="3"/>
  <c r="F35" i="3"/>
  <c r="J102" i="3"/>
  <c r="I99" i="3"/>
  <c r="N14" i="3"/>
  <c r="I103" i="3"/>
  <c r="Q105" i="3"/>
  <c r="D6" i="3"/>
  <c r="C74" i="3"/>
  <c r="S108" i="3"/>
  <c r="R106" i="3"/>
  <c r="G92" i="3"/>
  <c r="G50" i="3"/>
  <c r="H72" i="3"/>
  <c r="J67" i="3"/>
  <c r="J112" i="3"/>
  <c r="F48" i="3"/>
  <c r="H83" i="3"/>
  <c r="O81" i="3"/>
  <c r="H107" i="3"/>
  <c r="Q31" i="3"/>
  <c r="C120" i="3"/>
  <c r="M30" i="3"/>
  <c r="D91" i="3"/>
  <c r="L102" i="3"/>
  <c r="B59" i="3"/>
  <c r="K83" i="3"/>
  <c r="H25" i="3"/>
  <c r="N18" i="3"/>
  <c r="K32" i="3"/>
  <c r="J58" i="3"/>
  <c r="D57" i="3"/>
  <c r="K45" i="3"/>
  <c r="R26" i="3"/>
  <c r="G99" i="3"/>
  <c r="E88" i="3"/>
  <c r="J6" i="3"/>
  <c r="R80" i="3"/>
  <c r="N11" i="3"/>
  <c r="N77" i="3"/>
  <c r="N64" i="3"/>
  <c r="M113" i="3"/>
  <c r="S53" i="3"/>
  <c r="D95" i="3"/>
  <c r="R83" i="3"/>
  <c r="D99" i="3"/>
  <c r="J116" i="3"/>
  <c r="Q45" i="3"/>
  <c r="M53" i="3"/>
  <c r="H47" i="3"/>
  <c r="O65" i="3"/>
  <c r="Q72" i="3"/>
  <c r="T103" i="3"/>
  <c r="N107" i="3"/>
  <c r="M103" i="3"/>
  <c r="F36" i="3"/>
  <c r="G41" i="3"/>
  <c r="M10" i="3"/>
  <c r="C38" i="3"/>
  <c r="U51" i="3"/>
  <c r="N84" i="3"/>
  <c r="C52" i="3"/>
  <c r="U56" i="3"/>
  <c r="P111" i="3"/>
  <c r="E17" i="3"/>
  <c r="S26" i="3"/>
  <c r="H117" i="3"/>
  <c r="G16" i="3"/>
  <c r="T28" i="3"/>
  <c r="F114" i="3"/>
  <c r="M122" i="3"/>
  <c r="I78" i="3"/>
  <c r="F116" i="3"/>
  <c r="T79" i="3"/>
  <c r="B68" i="3"/>
  <c r="R121" i="3"/>
  <c r="F109" i="3"/>
  <c r="P25" i="3"/>
  <c r="M54" i="3"/>
  <c r="I4" i="3"/>
  <c r="Q84" i="3"/>
  <c r="F38" i="3"/>
  <c r="H10" i="3"/>
  <c r="L20" i="3"/>
  <c r="B87" i="3"/>
  <c r="H92" i="3"/>
  <c r="F86" i="3"/>
  <c r="Q60" i="3"/>
  <c r="J80" i="3"/>
  <c r="C80" i="3"/>
  <c r="O104" i="3"/>
  <c r="I66" i="3"/>
  <c r="G58" i="3"/>
  <c r="R4" i="3"/>
  <c r="B88" i="3"/>
  <c r="J19" i="3"/>
  <c r="Q85" i="3"/>
  <c r="U7" i="3"/>
  <c r="S81" i="3"/>
  <c r="I56" i="3"/>
  <c r="H14" i="3"/>
  <c r="D54" i="3"/>
  <c r="U11" i="3"/>
  <c r="R107" i="3"/>
  <c r="M116" i="3"/>
  <c r="J117" i="3"/>
  <c r="B16" i="3"/>
  <c r="S16" i="3"/>
  <c r="N68" i="3"/>
  <c r="F106" i="3"/>
  <c r="N62" i="3"/>
  <c r="B72" i="3"/>
  <c r="P74" i="3"/>
  <c r="E21" i="3"/>
  <c r="N13" i="3"/>
  <c r="P32" i="3"/>
  <c r="T95" i="3"/>
  <c r="U32" i="3"/>
  <c r="E4" i="3"/>
  <c r="C78" i="3"/>
  <c r="B18" i="3"/>
  <c r="C70" i="3"/>
  <c r="Q94" i="3"/>
  <c r="S43" i="3"/>
  <c r="P58" i="3"/>
  <c r="I122" i="3"/>
  <c r="M110" i="3"/>
  <c r="F19" i="3"/>
  <c r="U65" i="3"/>
  <c r="R99" i="3"/>
  <c r="H100" i="3"/>
  <c r="E26" i="3"/>
  <c r="M32" i="3"/>
  <c r="K79" i="3"/>
  <c r="B3" i="3"/>
  <c r="P27" i="3"/>
  <c r="L69" i="3"/>
  <c r="K117" i="3"/>
  <c r="R96" i="3"/>
  <c r="O113" i="3"/>
  <c r="N15" i="3"/>
  <c r="I76" i="3"/>
  <c r="E121" i="3"/>
  <c r="P119" i="3"/>
  <c r="D76" i="3"/>
  <c r="Q20" i="3"/>
  <c r="M93" i="3"/>
  <c r="P54" i="3"/>
  <c r="D122" i="3"/>
  <c r="H103" i="3"/>
  <c r="Q101" i="3"/>
  <c r="S115" i="3"/>
  <c r="S90" i="3"/>
  <c r="I73" i="3"/>
  <c r="I36" i="3"/>
  <c r="O25" i="3"/>
  <c r="S25" i="3"/>
  <c r="S73" i="3"/>
  <c r="N51" i="3"/>
  <c r="D59" i="3"/>
  <c r="C64" i="3"/>
  <c r="H82" i="3"/>
  <c r="E94" i="3"/>
  <c r="Q99" i="3"/>
  <c r="P97" i="3"/>
  <c r="F55" i="3"/>
  <c r="G79" i="3"/>
  <c r="P96" i="3"/>
  <c r="H62" i="3"/>
  <c r="E56" i="3"/>
  <c r="F108" i="3"/>
  <c r="I11" i="3"/>
  <c r="R23" i="3"/>
  <c r="L55" i="3"/>
  <c r="K20" i="3"/>
  <c r="I83" i="3"/>
  <c r="K22" i="3"/>
  <c r="R59" i="3"/>
  <c r="T96" i="3"/>
  <c r="P62" i="3"/>
  <c r="U116" i="3"/>
  <c r="H93" i="3"/>
  <c r="H48" i="3"/>
  <c r="T118" i="3"/>
  <c r="F20" i="3"/>
  <c r="N96" i="3"/>
  <c r="R70" i="3"/>
  <c r="Q32" i="3"/>
  <c r="P91" i="3"/>
  <c r="J107" i="3"/>
  <c r="R36" i="3"/>
  <c r="P83" i="3"/>
  <c r="L7" i="3"/>
  <c r="L81" i="3"/>
  <c r="M33" i="3"/>
  <c r="F65" i="3"/>
  <c r="G91" i="3"/>
  <c r="B74" i="3"/>
  <c r="R6" i="3"/>
  <c r="E53" i="3"/>
  <c r="B75" i="3"/>
  <c r="M13" i="3"/>
  <c r="H36" i="3"/>
  <c r="F104" i="3"/>
  <c r="J91" i="3"/>
  <c r="B103" i="3"/>
  <c r="G4" i="3"/>
  <c r="Q88" i="3"/>
  <c r="U12" i="3"/>
  <c r="M85" i="3"/>
  <c r="U42" i="3"/>
  <c r="J18" i="3"/>
  <c r="Q86" i="3"/>
  <c r="K2" i="3"/>
  <c r="M5" i="3"/>
  <c r="K121" i="3"/>
  <c r="B95" i="3"/>
  <c r="J93" i="3"/>
  <c r="J56" i="3"/>
  <c r="L38" i="3"/>
  <c r="E78" i="3"/>
  <c r="E39" i="3"/>
  <c r="B5" i="3"/>
  <c r="M72" i="3"/>
  <c r="G63" i="3"/>
  <c r="H64" i="3"/>
  <c r="P36" i="3"/>
  <c r="D25" i="3"/>
  <c r="J37" i="3"/>
  <c r="H119" i="3"/>
  <c r="G113" i="3"/>
  <c r="O28" i="3"/>
  <c r="U98" i="3"/>
  <c r="H20" i="3"/>
  <c r="L27" i="3"/>
  <c r="O18" i="3"/>
  <c r="M100" i="3"/>
  <c r="N118" i="3"/>
  <c r="O115" i="3"/>
  <c r="J110" i="3"/>
  <c r="L57" i="3"/>
  <c r="J109" i="3"/>
  <c r="O30" i="3"/>
  <c r="K56" i="3"/>
  <c r="N48" i="3"/>
  <c r="U90" i="3"/>
  <c r="N3" i="3"/>
  <c r="D97" i="3"/>
  <c r="G105" i="3"/>
  <c r="P85" i="3"/>
  <c r="I26" i="3"/>
  <c r="G118" i="3"/>
  <c r="R82" i="3"/>
  <c r="T77" i="3"/>
  <c r="G103" i="3"/>
  <c r="C34" i="3"/>
  <c r="T52" i="3"/>
  <c r="E16" i="3"/>
  <c r="T121" i="3"/>
  <c r="C42" i="3"/>
  <c r="S103" i="3"/>
  <c r="G26" i="3"/>
  <c r="O121" i="3"/>
  <c r="B55" i="3"/>
  <c r="T80" i="3"/>
  <c r="P18" i="3"/>
  <c r="T18" i="3"/>
  <c r="K99" i="3"/>
  <c r="L89" i="3"/>
  <c r="F11" i="3"/>
  <c r="K100" i="3"/>
  <c r="O59" i="3"/>
  <c r="N70" i="3"/>
  <c r="H51" i="3"/>
  <c r="B54" i="3"/>
  <c r="R68" i="3"/>
  <c r="Q121" i="3"/>
  <c r="J104" i="3"/>
  <c r="B67" i="3"/>
  <c r="K75" i="3"/>
  <c r="H114" i="3"/>
  <c r="T38" i="3"/>
  <c r="M84" i="3"/>
  <c r="G30" i="3"/>
  <c r="Q107" i="3"/>
  <c r="H30" i="3"/>
  <c r="S34" i="3"/>
  <c r="D64" i="3"/>
  <c r="B20" i="3"/>
  <c r="B99" i="3"/>
  <c r="F62" i="3"/>
  <c r="H11" i="3"/>
  <c r="U99" i="3"/>
  <c r="P118" i="3"/>
  <c r="I112" i="3"/>
  <c r="F8" i="3"/>
  <c r="L121" i="3"/>
  <c r="B112" i="3"/>
  <c r="E46" i="3"/>
  <c r="E96" i="3"/>
  <c r="N21" i="3"/>
  <c r="Q74" i="3"/>
  <c r="S21" i="3"/>
  <c r="G22" i="3"/>
  <c r="D15" i="3"/>
  <c r="S57" i="3"/>
  <c r="M26" i="3"/>
  <c r="F42" i="3"/>
  <c r="N114" i="3"/>
  <c r="N61" i="3"/>
  <c r="N23" i="3"/>
  <c r="G109" i="3"/>
  <c r="N16" i="3"/>
  <c r="K34" i="3"/>
  <c r="H35" i="3"/>
  <c r="C119" i="3"/>
  <c r="G47" i="3"/>
  <c r="R3" i="3"/>
  <c r="L6" i="3"/>
  <c r="H68" i="3"/>
  <c r="F102" i="3"/>
  <c r="T94" i="3"/>
  <c r="C58" i="3"/>
  <c r="D92" i="3"/>
  <c r="L44" i="3"/>
  <c r="B28" i="3"/>
  <c r="N54" i="3"/>
  <c r="N74" i="3"/>
  <c r="F115" i="3"/>
  <c r="C22" i="3"/>
  <c r="T117" i="3"/>
  <c r="K21" i="3"/>
  <c r="O105" i="3"/>
  <c r="F67" i="3"/>
  <c r="M117" i="3"/>
  <c r="D39" i="3"/>
  <c r="R104" i="3"/>
  <c r="N47" i="3"/>
  <c r="I16" i="3"/>
  <c r="M64" i="3"/>
  <c r="T113" i="3"/>
  <c r="E71" i="3"/>
  <c r="M81" i="3"/>
  <c r="T19" i="3"/>
  <c r="N49" i="3"/>
  <c r="B9" i="3"/>
  <c r="B60" i="3"/>
  <c r="F25" i="3"/>
  <c r="Q50" i="3"/>
  <c r="I81" i="3"/>
  <c r="F58" i="3"/>
  <c r="G60" i="3"/>
  <c r="F87" i="3"/>
  <c r="U69" i="3"/>
  <c r="B85" i="3"/>
  <c r="L51" i="3"/>
  <c r="L45" i="3"/>
  <c r="L115" i="3"/>
  <c r="L36" i="3"/>
  <c r="K115" i="3"/>
  <c r="L103" i="3"/>
  <c r="O42" i="3"/>
  <c r="H56" i="3"/>
  <c r="N12" i="3"/>
  <c r="M92" i="3"/>
  <c r="H66" i="3"/>
  <c r="S92" i="3"/>
  <c r="T89" i="3"/>
  <c r="I55" i="3"/>
  <c r="K120" i="3"/>
  <c r="R112" i="3"/>
  <c r="N69" i="3"/>
  <c r="G17" i="3"/>
  <c r="P44" i="3"/>
  <c r="H88" i="3"/>
  <c r="I67" i="3"/>
  <c r="C96" i="3"/>
  <c r="H59" i="3"/>
  <c r="H63" i="3"/>
  <c r="S101" i="3"/>
  <c r="R32" i="3"/>
  <c r="T106" i="3"/>
  <c r="M31" i="3"/>
  <c r="K17" i="3"/>
  <c r="J96" i="3"/>
  <c r="B86" i="3"/>
  <c r="S3" i="3"/>
  <c r="F54" i="3"/>
  <c r="F94" i="3"/>
  <c r="B105" i="3"/>
  <c r="E81" i="3"/>
  <c r="O63" i="3"/>
  <c r="H16" i="3"/>
  <c r="R74" i="3"/>
  <c r="H8" i="3"/>
  <c r="E112" i="3"/>
  <c r="R117" i="3"/>
  <c r="B24" i="3"/>
  <c r="Q42" i="3"/>
  <c r="J36" i="3"/>
  <c r="R101" i="3"/>
  <c r="K96" i="3"/>
  <c r="R86" i="3"/>
  <c r="P48" i="3"/>
  <c r="F53" i="3"/>
  <c r="C90" i="3"/>
  <c r="N10" i="3"/>
  <c r="N8" i="3"/>
  <c r="P56" i="3"/>
  <c r="J74" i="3"/>
  <c r="T82" i="3"/>
  <c r="D115" i="3"/>
  <c r="F98" i="3"/>
  <c r="D63" i="3"/>
  <c r="I94" i="3"/>
  <c r="J27" i="3"/>
  <c r="O73" i="3"/>
  <c r="U20" i="3"/>
  <c r="T115" i="3"/>
  <c r="U72" i="3"/>
  <c r="O118" i="3"/>
  <c r="B76" i="3"/>
  <c r="T39" i="3"/>
  <c r="E27" i="3"/>
  <c r="F27" i="3"/>
  <c r="M57" i="3"/>
  <c r="L48" i="3"/>
  <c r="F89" i="3"/>
  <c r="L61" i="3"/>
  <c r="C13" i="3"/>
  <c r="R122" i="3"/>
  <c r="O60" i="3"/>
  <c r="B42" i="3"/>
  <c r="U101" i="3"/>
  <c r="U9" i="3"/>
  <c r="I77" i="3"/>
  <c r="M59" i="3"/>
  <c r="P73" i="3"/>
  <c r="N66" i="3"/>
  <c r="M105" i="3"/>
  <c r="U54" i="3"/>
  <c r="F17" i="3"/>
  <c r="C11" i="3"/>
  <c r="K122" i="3"/>
  <c r="O40" i="3"/>
  <c r="K77" i="3"/>
  <c r="Q76" i="3"/>
  <c r="U77" i="3"/>
  <c r="H102" i="3"/>
  <c r="B6" i="3"/>
  <c r="H4" i="3"/>
  <c r="Q44" i="3"/>
  <c r="B27" i="3"/>
  <c r="R33" i="3"/>
  <c r="J49" i="3"/>
  <c r="D13" i="3"/>
  <c r="M25" i="3"/>
  <c r="D108" i="3"/>
  <c r="C5" i="3"/>
  <c r="H33" i="3"/>
  <c r="L3" i="3"/>
  <c r="T74" i="3"/>
  <c r="T81" i="3"/>
  <c r="R8" i="3"/>
  <c r="R43" i="3"/>
  <c r="T67" i="3"/>
  <c r="P45" i="3"/>
  <c r="Q52" i="3"/>
  <c r="M91" i="3"/>
  <c r="C54" i="3"/>
  <c r="O9" i="3"/>
  <c r="M39" i="3"/>
  <c r="F63" i="3"/>
  <c r="L50" i="3"/>
  <c r="J120" i="3"/>
  <c r="M16" i="3"/>
  <c r="T21" i="3"/>
  <c r="C32" i="3"/>
  <c r="E55" i="3"/>
  <c r="C48" i="3"/>
  <c r="K62" i="3"/>
  <c r="S68" i="3"/>
  <c r="E12" i="3"/>
  <c r="O71" i="3"/>
  <c r="U121" i="3"/>
  <c r="M3" i="3"/>
  <c r="E19" i="3"/>
  <c r="L2" i="3"/>
  <c r="C71" i="3"/>
  <c r="E65" i="3"/>
  <c r="K11" i="3"/>
  <c r="C88" i="3"/>
  <c r="C69" i="3"/>
  <c r="C2" i="3"/>
  <c r="J78" i="3"/>
  <c r="L112" i="3"/>
  <c r="L18" i="3"/>
  <c r="I88" i="3"/>
  <c r="N113" i="3"/>
  <c r="T78" i="3"/>
  <c r="D7" i="3"/>
  <c r="B110" i="3"/>
  <c r="M36" i="3"/>
  <c r="F68" i="3"/>
  <c r="F101" i="3"/>
  <c r="R85" i="3"/>
  <c r="Q102" i="3"/>
  <c r="B48" i="3"/>
  <c r="G43" i="3"/>
  <c r="H89" i="3"/>
  <c r="M78" i="3"/>
  <c r="S113" i="3"/>
  <c r="R91" i="3"/>
  <c r="H24" i="3"/>
  <c r="I102" i="3"/>
  <c r="K110" i="3"/>
  <c r="B82" i="3"/>
  <c r="O90" i="3"/>
  <c r="I116" i="3"/>
  <c r="T109" i="3"/>
  <c r="C37" i="3"/>
  <c r="B12" i="3"/>
  <c r="M2" i="3"/>
  <c r="Q22" i="3"/>
  <c r="D48" i="3"/>
  <c r="B91" i="3"/>
  <c r="D28" i="3"/>
  <c r="Q114" i="3"/>
  <c r="U96" i="3"/>
  <c r="L31" i="3"/>
  <c r="E42" i="3"/>
  <c r="T100" i="3"/>
  <c r="R93" i="3"/>
  <c r="O16" i="3"/>
  <c r="T73" i="3"/>
  <c r="J51" i="3"/>
  <c r="K55" i="3"/>
  <c r="E117" i="3"/>
  <c r="U95" i="3"/>
  <c r="O57" i="3"/>
  <c r="B29" i="3"/>
  <c r="U103" i="3"/>
  <c r="Q35" i="3"/>
  <c r="K106" i="3"/>
  <c r="E20" i="3"/>
  <c r="L53" i="3"/>
  <c r="S95" i="3"/>
  <c r="L9" i="3"/>
  <c r="H29" i="3"/>
  <c r="I84" i="3"/>
  <c r="I9" i="3"/>
  <c r="C16" i="3"/>
  <c r="Q78" i="3"/>
  <c r="J35" i="3"/>
  <c r="G20" i="3"/>
  <c r="E85" i="3"/>
  <c r="P102" i="3"/>
  <c r="S67" i="3"/>
  <c r="B100" i="3"/>
  <c r="F111" i="3"/>
  <c r="H7" i="3"/>
  <c r="K63" i="3"/>
  <c r="S119" i="3"/>
  <c r="F77" i="3"/>
  <c r="I72" i="3"/>
  <c r="R69" i="3"/>
  <c r="U85" i="3"/>
  <c r="C97" i="3"/>
  <c r="Q122" i="3"/>
  <c r="C84" i="3"/>
  <c r="P15" i="3"/>
  <c r="I57" i="3"/>
  <c r="T105" i="3"/>
  <c r="F71" i="3"/>
  <c r="I115" i="3"/>
  <c r="K52" i="3"/>
  <c r="M15" i="3"/>
  <c r="B119" i="3"/>
  <c r="I14" i="3"/>
  <c r="Q81" i="3"/>
  <c r="H76" i="3"/>
  <c r="Q65" i="3"/>
  <c r="U105" i="3"/>
  <c r="J28" i="3"/>
  <c r="I74" i="3"/>
  <c r="F22" i="3"/>
  <c r="J79" i="3"/>
  <c r="S45" i="3"/>
  <c r="T4" i="3"/>
  <c r="S66" i="3"/>
  <c r="U5" i="3"/>
  <c r="J83" i="3"/>
  <c r="J20" i="3"/>
  <c r="Q100" i="3"/>
  <c r="L14" i="3"/>
  <c r="I68" i="3"/>
  <c r="P46" i="3"/>
  <c r="M40" i="3"/>
  <c r="G57" i="3"/>
  <c r="P63" i="3"/>
  <c r="C82" i="3"/>
  <c r="P69" i="3"/>
  <c r="I79" i="3"/>
  <c r="B52" i="3"/>
  <c r="R105" i="3"/>
  <c r="U87" i="3"/>
  <c r="P108" i="3"/>
  <c r="K37" i="3"/>
  <c r="T65" i="3"/>
  <c r="L80" i="3"/>
  <c r="O46" i="3"/>
  <c r="N95" i="3"/>
  <c r="J12" i="3"/>
  <c r="C85" i="3"/>
  <c r="H39" i="3"/>
  <c r="T57" i="3"/>
  <c r="L90" i="3"/>
  <c r="G78" i="3"/>
  <c r="N120" i="3"/>
  <c r="R78" i="3"/>
  <c r="L118" i="3"/>
  <c r="F120" i="3"/>
  <c r="C62" i="3"/>
  <c r="D113" i="3"/>
  <c r="N17" i="3"/>
  <c r="R73" i="3"/>
  <c r="R41" i="3"/>
  <c r="F16" i="3"/>
  <c r="Q10" i="3"/>
  <c r="G85" i="3"/>
  <c r="D52" i="3"/>
  <c r="G110" i="3"/>
  <c r="H12" i="3"/>
  <c r="C110" i="3"/>
  <c r="K50" i="3"/>
  <c r="I19" i="3"/>
  <c r="T91" i="3"/>
  <c r="Q96" i="3"/>
  <c r="G95" i="3"/>
  <c r="O8" i="3"/>
  <c r="L4" i="3"/>
  <c r="F79" i="3"/>
  <c r="S47" i="3"/>
  <c r="U4" i="3"/>
  <c r="Q12" i="3"/>
  <c r="C18" i="3"/>
  <c r="K90" i="3"/>
  <c r="S54" i="3"/>
  <c r="D45" i="3"/>
  <c r="E77" i="3"/>
  <c r="E86" i="3"/>
  <c r="J95" i="3"/>
  <c r="L107" i="3"/>
  <c r="U3" i="3"/>
  <c r="I63" i="3"/>
  <c r="R56" i="3"/>
  <c r="G84" i="3"/>
  <c r="L41" i="3"/>
  <c r="U29" i="3"/>
  <c r="I114" i="3"/>
  <c r="R20" i="3"/>
  <c r="C31" i="3"/>
  <c r="T42" i="3"/>
  <c r="E75" i="3"/>
  <c r="U58" i="3"/>
  <c r="H21" i="3"/>
  <c r="F14" i="3"/>
  <c r="B2" i="3"/>
  <c r="F40" i="3"/>
  <c r="E5" i="3"/>
  <c r="L78" i="3"/>
  <c r="G54" i="3"/>
  <c r="H112" i="3"/>
  <c r="G53" i="3"/>
  <c r="S71" i="3"/>
  <c r="E60" i="3"/>
  <c r="P53" i="3"/>
  <c r="T59" i="3"/>
  <c r="O35" i="3"/>
  <c r="G33" i="3"/>
  <c r="Q2" i="3"/>
  <c r="B45" i="3"/>
  <c r="O99" i="3"/>
  <c r="P14" i="3"/>
  <c r="C17" i="3"/>
  <c r="I27" i="3"/>
  <c r="D111" i="3"/>
  <c r="I64" i="3"/>
  <c r="T55" i="3"/>
  <c r="I49" i="3"/>
  <c r="L99" i="3"/>
  <c r="L5" i="3"/>
  <c r="U22" i="3"/>
  <c r="L65" i="3"/>
  <c r="J52" i="3"/>
  <c r="O98" i="3"/>
  <c r="M115" i="3"/>
  <c r="P109" i="3"/>
  <c r="P37" i="3"/>
  <c r="L119" i="3"/>
  <c r="P49" i="3"/>
  <c r="D101" i="3"/>
  <c r="D119" i="3"/>
  <c r="J87" i="3"/>
  <c r="M68" i="3"/>
  <c r="P51" i="3"/>
  <c r="P31" i="3"/>
  <c r="L113" i="3"/>
  <c r="R84" i="3"/>
  <c r="N111" i="3"/>
  <c r="R35" i="3"/>
  <c r="O91" i="3"/>
  <c r="L28" i="3"/>
  <c r="G62" i="3"/>
  <c r="T16" i="3"/>
  <c r="E31" i="3"/>
  <c r="I70" i="3"/>
  <c r="T64" i="3"/>
  <c r="K92" i="3"/>
  <c r="J34" i="3"/>
  <c r="D58" i="3"/>
  <c r="M56" i="3"/>
  <c r="Q46" i="3"/>
  <c r="J98" i="3"/>
  <c r="C61" i="3"/>
  <c r="P21" i="3"/>
  <c r="E7" i="3"/>
  <c r="M34" i="3"/>
  <c r="P117" i="3"/>
  <c r="Q36" i="3"/>
  <c r="I51" i="3"/>
  <c r="Q71" i="3"/>
  <c r="R115" i="3"/>
  <c r="G38" i="3"/>
  <c r="C68" i="3"/>
  <c r="C106" i="3"/>
  <c r="F75" i="3"/>
  <c r="R63" i="3"/>
  <c r="C94" i="3"/>
  <c r="P71" i="3"/>
  <c r="P8" i="3"/>
  <c r="M18" i="3"/>
  <c r="E13" i="3"/>
  <c r="S2" i="3"/>
  <c r="R98" i="3"/>
  <c r="N110" i="3"/>
  <c r="T37" i="3"/>
  <c r="K28" i="3"/>
  <c r="R31" i="3"/>
  <c r="F84" i="3"/>
  <c r="O44" i="3"/>
  <c r="E108" i="3"/>
  <c r="B70" i="3"/>
  <c r="J113" i="3"/>
  <c r="P120" i="3"/>
  <c r="L52" i="3"/>
  <c r="M9" i="3"/>
  <c r="N35" i="3"/>
  <c r="K4" i="3"/>
  <c r="J106" i="3"/>
  <c r="M98" i="3"/>
  <c r="T32" i="3"/>
  <c r="T53" i="3"/>
  <c r="K31" i="3"/>
  <c r="E67" i="3"/>
  <c r="I34" i="3"/>
  <c r="M29" i="3"/>
  <c r="C91" i="3"/>
  <c r="H70" i="3"/>
  <c r="R75" i="3"/>
  <c r="N30" i="3"/>
  <c r="R47" i="3"/>
  <c r="L76" i="3"/>
  <c r="G21" i="3"/>
  <c r="P16" i="3"/>
  <c r="M66" i="3"/>
  <c r="F18" i="3"/>
  <c r="G39" i="3"/>
  <c r="E32" i="3"/>
  <c r="G59" i="3"/>
  <c r="P42" i="3"/>
  <c r="Q69" i="3"/>
  <c r="C95" i="3"/>
  <c r="Q37" i="3"/>
  <c r="B96" i="3"/>
  <c r="L75" i="3"/>
  <c r="P50" i="3"/>
  <c r="L66" i="3"/>
  <c r="D85" i="3"/>
  <c r="I39" i="3"/>
  <c r="N32" i="3"/>
  <c r="D65" i="3"/>
  <c r="S56" i="3"/>
  <c r="L59" i="3"/>
  <c r="G13" i="3"/>
  <c r="B51" i="3"/>
  <c r="N119" i="3"/>
  <c r="G48" i="3"/>
  <c r="Q9" i="3"/>
  <c r="D18" i="3"/>
  <c r="P38" i="3"/>
  <c r="S58" i="3"/>
  <c r="U10" i="3"/>
  <c r="O122" i="3"/>
  <c r="N55" i="3"/>
  <c r="Q47" i="3"/>
  <c r="B25" i="3"/>
  <c r="D46" i="3"/>
  <c r="U17" i="3"/>
  <c r="R79" i="3"/>
  <c r="N97" i="3"/>
  <c r="J44" i="3"/>
  <c r="O84" i="3"/>
  <c r="D88" i="3"/>
  <c r="K58" i="3"/>
  <c r="H28" i="3"/>
  <c r="B93" i="3"/>
  <c r="D27" i="3"/>
  <c r="S30" i="3"/>
  <c r="J15" i="3"/>
  <c r="I86" i="3"/>
  <c r="Q58" i="3"/>
  <c r="G104" i="3"/>
  <c r="P55" i="3"/>
  <c r="K65" i="3"/>
  <c r="I98" i="3"/>
  <c r="Q30" i="3"/>
  <c r="O58" i="3"/>
  <c r="C100" i="3"/>
  <c r="E62" i="3"/>
  <c r="R90" i="3"/>
  <c r="B94" i="3"/>
  <c r="H34" i="3"/>
  <c r="L43" i="3"/>
  <c r="Q43" i="3"/>
  <c r="H38" i="3"/>
  <c r="T75" i="3"/>
  <c r="G98" i="3"/>
  <c r="E99" i="3"/>
  <c r="G15" i="3"/>
  <c r="I87" i="3"/>
  <c r="E90" i="3"/>
  <c r="Q62" i="3"/>
  <c r="I109" i="3"/>
  <c r="C118" i="3"/>
  <c r="R44" i="3"/>
  <c r="S17" i="3"/>
  <c r="P95" i="3"/>
  <c r="S40" i="3"/>
  <c r="M41" i="3"/>
  <c r="I108" i="3"/>
  <c r="F92" i="3"/>
  <c r="J92" i="3"/>
  <c r="M28" i="3"/>
  <c r="F113" i="3"/>
  <c r="G77" i="3"/>
  <c r="B50" i="3"/>
  <c r="S94" i="3"/>
  <c r="R64" i="3"/>
  <c r="P121" i="3"/>
  <c r="L68" i="3"/>
  <c r="N81" i="3"/>
  <c r="T108" i="3"/>
  <c r="Q24" i="3"/>
  <c r="B61" i="3"/>
  <c r="B71" i="3"/>
  <c r="I89" i="3"/>
  <c r="C111" i="3"/>
  <c r="K44" i="3"/>
  <c r="Q38" i="3"/>
  <c r="T3" i="3"/>
  <c r="Q117" i="3"/>
  <c r="P19" i="3"/>
  <c r="F6" i="3"/>
  <c r="G90" i="3"/>
  <c r="I10" i="3"/>
  <c r="E35" i="3"/>
  <c r="S96" i="3"/>
  <c r="Q110" i="3"/>
  <c r="K46" i="3"/>
  <c r="I31" i="3"/>
  <c r="K111" i="3"/>
  <c r="E73" i="3"/>
  <c r="L21" i="3"/>
  <c r="C60" i="3"/>
  <c r="Q41" i="3"/>
  <c r="T90" i="3"/>
  <c r="K105" i="3"/>
  <c r="U57" i="3"/>
  <c r="G2" i="3"/>
  <c r="P33" i="3"/>
  <c r="F88" i="3"/>
  <c r="R103" i="3"/>
  <c r="T88" i="3"/>
  <c r="K80" i="3"/>
  <c r="M80" i="3"/>
  <c r="K66" i="3"/>
  <c r="J115" i="3"/>
  <c r="G34" i="3"/>
  <c r="B22" i="3"/>
  <c r="Q6" i="3"/>
  <c r="C113" i="3"/>
  <c r="R111" i="3"/>
  <c r="C33" i="3"/>
  <c r="J55" i="3"/>
  <c r="Q63" i="3"/>
  <c r="N20" i="3"/>
  <c r="B30" i="3"/>
  <c r="S122" i="3"/>
  <c r="S109" i="3"/>
  <c r="N106" i="3"/>
  <c r="P89" i="3"/>
  <c r="D41" i="3"/>
  <c r="Q91" i="3"/>
  <c r="M83" i="3"/>
  <c r="Q89" i="3"/>
  <c r="R109" i="3"/>
  <c r="T122" i="3"/>
  <c r="K26" i="3"/>
  <c r="N73" i="3"/>
  <c r="G64" i="3"/>
  <c r="U86" i="3"/>
  <c r="N104" i="3"/>
  <c r="U35" i="3"/>
  <c r="P23" i="3"/>
  <c r="H98" i="3"/>
  <c r="P90" i="3"/>
  <c r="K64" i="3"/>
  <c r="E18" i="3"/>
  <c r="L110" i="3"/>
  <c r="F99" i="3"/>
  <c r="G75" i="3"/>
  <c r="Q66" i="3"/>
  <c r="G51" i="3"/>
  <c r="D10" i="3"/>
  <c r="P82" i="3"/>
  <c r="R29" i="3"/>
  <c r="E33" i="3"/>
  <c r="T35" i="3"/>
  <c r="B41" i="3"/>
  <c r="T102" i="3"/>
  <c r="F78" i="3"/>
  <c r="G73" i="3"/>
  <c r="J71" i="3"/>
  <c r="P110" i="3"/>
  <c r="I96" i="3"/>
  <c r="G19" i="3"/>
  <c r="C36" i="3"/>
  <c r="F59" i="3"/>
  <c r="D33" i="3"/>
  <c r="B101" i="3"/>
  <c r="E25" i="3"/>
  <c r="J43" i="3"/>
  <c r="K76" i="3"/>
  <c r="C24" i="3"/>
  <c r="S49" i="3"/>
  <c r="E48" i="3"/>
  <c r="C75" i="3"/>
  <c r="I17" i="3"/>
  <c r="L100" i="3"/>
  <c r="B92" i="3"/>
  <c r="S11" i="3"/>
  <c r="S37" i="3"/>
  <c r="D9" i="3"/>
  <c r="U111" i="3"/>
  <c r="F44" i="3"/>
  <c r="D93" i="3"/>
  <c r="O50" i="3"/>
  <c r="C89" i="3"/>
  <c r="Q75" i="3"/>
  <c r="S89" i="3"/>
  <c r="P52" i="3"/>
  <c r="F107" i="3"/>
  <c r="K23" i="3"/>
  <c r="O75" i="3"/>
  <c r="N26" i="3"/>
  <c r="M45" i="3"/>
  <c r="E47" i="3"/>
  <c r="E54" i="3"/>
  <c r="N85" i="3"/>
  <c r="S97" i="3"/>
  <c r="H40" i="3"/>
  <c r="N115" i="3"/>
  <c r="T119" i="3"/>
  <c r="K109" i="3"/>
  <c r="O5" i="3"/>
  <c r="B4" i="3"/>
  <c r="U45" i="3"/>
  <c r="N122" i="3"/>
  <c r="Q97" i="3"/>
  <c r="I22" i="3"/>
  <c r="P94" i="3"/>
  <c r="Q40" i="3"/>
  <c r="K27" i="3"/>
  <c r="O86" i="3"/>
  <c r="N80" i="3"/>
  <c r="U37" i="3"/>
  <c r="O111" i="3"/>
  <c r="O12" i="3"/>
  <c r="P34" i="3"/>
  <c r="B80" i="3"/>
  <c r="N71" i="3"/>
  <c r="R61" i="3"/>
  <c r="R42" i="3"/>
  <c r="H113" i="3"/>
  <c r="N4" i="3"/>
  <c r="F80" i="3"/>
  <c r="E3" i="3"/>
  <c r="Q112" i="3"/>
  <c r="Q103" i="3"/>
  <c r="K12" i="3"/>
  <c r="T76" i="3"/>
  <c r="T29" i="3"/>
  <c r="I118" i="3"/>
  <c r="N29" i="3"/>
  <c r="F118" i="3"/>
  <c r="N98" i="3"/>
  <c r="R55" i="3"/>
  <c r="K14" i="3"/>
  <c r="M112" i="3"/>
  <c r="T9" i="3"/>
  <c r="E11" i="3"/>
  <c r="L70" i="3"/>
  <c r="P60" i="3"/>
  <c r="I12" i="3"/>
  <c r="K74" i="3"/>
  <c r="O117" i="3"/>
  <c r="K119" i="3"/>
  <c r="K43" i="3"/>
  <c r="O109" i="3"/>
  <c r="I54" i="3"/>
  <c r="N75" i="3"/>
  <c r="S100" i="3"/>
  <c r="C40" i="3"/>
  <c r="C107" i="3"/>
  <c r="K49" i="3"/>
  <c r="M35" i="3"/>
  <c r="J22" i="3"/>
  <c r="B111" i="3"/>
  <c r="I71" i="3"/>
  <c r="U46" i="3"/>
  <c r="M51" i="3"/>
  <c r="K61" i="3"/>
  <c r="U91" i="3"/>
  <c r="I46" i="3"/>
  <c r="N5" i="3"/>
  <c r="Q119" i="3"/>
  <c r="H18" i="3"/>
  <c r="T85" i="3"/>
  <c r="H86" i="3"/>
  <c r="H80" i="3"/>
  <c r="I48" i="3"/>
  <c r="U36" i="3"/>
  <c r="H53" i="3"/>
  <c r="T98" i="3"/>
  <c r="O52" i="3"/>
  <c r="S121" i="3"/>
  <c r="N109" i="3"/>
  <c r="B120" i="3"/>
  <c r="D98" i="3"/>
  <c r="J24" i="3"/>
  <c r="R120" i="3"/>
  <c r="J9" i="3"/>
  <c r="U62" i="3"/>
  <c r="Q39" i="3"/>
  <c r="G120" i="3"/>
  <c r="M67" i="3"/>
  <c r="S10" i="3"/>
  <c r="U8" i="3"/>
  <c r="M77" i="3"/>
  <c r="F4" i="3"/>
  <c r="Q48" i="3"/>
  <c r="O88" i="3"/>
  <c r="I28" i="3"/>
  <c r="C92" i="3"/>
  <c r="U104" i="3"/>
  <c r="M19" i="3"/>
  <c r="K15" i="3"/>
  <c r="I90" i="3"/>
  <c r="I65" i="3"/>
  <c r="P10" i="3"/>
  <c r="U40" i="3"/>
  <c r="H43" i="3"/>
  <c r="T70" i="3"/>
  <c r="O36" i="3"/>
  <c r="D68" i="3"/>
  <c r="R38" i="3"/>
  <c r="U2" i="3"/>
  <c r="P115" i="3"/>
  <c r="O103" i="3"/>
  <c r="P81" i="3"/>
  <c r="K86" i="3"/>
  <c r="O97" i="3"/>
  <c r="U21" i="3"/>
  <c r="N121" i="3"/>
  <c r="G6" i="3"/>
  <c r="P7" i="3"/>
  <c r="H69" i="3"/>
  <c r="U47" i="3"/>
  <c r="L116" i="3"/>
  <c r="S102" i="3"/>
  <c r="C104" i="3"/>
  <c r="Q33" i="3"/>
  <c r="U53" i="3"/>
  <c r="D77" i="3"/>
  <c r="S72" i="3"/>
  <c r="T15" i="3"/>
  <c r="F73" i="3"/>
  <c r="U26" i="3"/>
  <c r="F117" i="3"/>
  <c r="D2" i="3"/>
  <c r="E15" i="3"/>
  <c r="K97" i="3"/>
  <c r="Q68" i="3"/>
  <c r="P39" i="3"/>
  <c r="D110" i="3"/>
  <c r="K30" i="3"/>
  <c r="I21" i="3"/>
  <c r="E50" i="3"/>
  <c r="P26" i="3"/>
  <c r="E6" i="3"/>
  <c r="F72" i="3"/>
  <c r="K108" i="3"/>
  <c r="F28" i="3"/>
  <c r="K102" i="3"/>
  <c r="H75" i="3"/>
  <c r="I33" i="3"/>
  <c r="S93" i="3"/>
  <c r="G3" i="3"/>
  <c r="U61" i="3"/>
  <c r="L46" i="3"/>
  <c r="E52" i="3"/>
  <c r="O119" i="3"/>
  <c r="S65" i="3"/>
  <c r="G46" i="3"/>
  <c r="S38" i="3"/>
  <c r="I59" i="3"/>
  <c r="P80" i="3"/>
  <c r="T34" i="3"/>
  <c r="C55" i="3"/>
  <c r="M82" i="3"/>
  <c r="J4" i="3"/>
  <c r="H17" i="3"/>
  <c r="C6" i="3"/>
  <c r="J94" i="3"/>
  <c r="Q98" i="3"/>
  <c r="N79" i="3"/>
  <c r="C28" i="3"/>
  <c r="F93" i="3"/>
  <c r="H121" i="3"/>
  <c r="S6" i="3"/>
  <c r="B40" i="3"/>
  <c r="K113" i="3"/>
  <c r="S99" i="3"/>
  <c r="L77" i="3"/>
  <c r="O34" i="3"/>
  <c r="R108" i="3"/>
  <c r="M114" i="3"/>
  <c r="K41" i="3"/>
  <c r="F30" i="3"/>
  <c r="H109" i="3"/>
  <c r="D114" i="3"/>
  <c r="S28" i="3"/>
  <c r="F66" i="3"/>
  <c r="M94" i="3"/>
  <c r="P93" i="3"/>
  <c r="F3" i="3"/>
  <c r="Q51" i="3"/>
  <c r="G25" i="3"/>
  <c r="O47" i="3"/>
  <c r="P106" i="3"/>
  <c r="O14" i="3"/>
  <c r="C57" i="3"/>
  <c r="C30" i="3"/>
  <c r="D35" i="3"/>
  <c r="F33" i="3"/>
  <c r="N28" i="3"/>
  <c r="D103" i="3"/>
  <c r="U114" i="3"/>
  <c r="D60" i="3"/>
  <c r="O61" i="3"/>
  <c r="L40" i="3"/>
  <c r="O10" i="3"/>
  <c r="E70" i="3"/>
  <c r="N24" i="3"/>
  <c r="S116" i="3"/>
  <c r="E14" i="3"/>
  <c r="R39" i="3"/>
  <c r="O3" i="3"/>
  <c r="K25" i="3"/>
  <c r="B49" i="3"/>
  <c r="E66" i="3"/>
  <c r="K16" i="3"/>
  <c r="J2" i="3"/>
  <c r="P64" i="3"/>
  <c r="S112" i="3"/>
  <c r="P88" i="3"/>
  <c r="C114" i="3"/>
  <c r="S110" i="3"/>
  <c r="D61" i="3"/>
  <c r="N58" i="3"/>
  <c r="D23" i="3"/>
  <c r="U76" i="3"/>
  <c r="T62" i="3"/>
  <c r="Q25" i="3"/>
  <c r="C65" i="3"/>
  <c r="T12" i="3"/>
  <c r="E51" i="3"/>
  <c r="C44" i="3"/>
  <c r="P59" i="3"/>
  <c r="O45" i="3"/>
  <c r="C10" i="3"/>
  <c r="D30" i="3"/>
  <c r="L67" i="3"/>
  <c r="P5" i="3"/>
  <c r="I113" i="3"/>
  <c r="B13" i="3"/>
  <c r="K81" i="3"/>
  <c r="T2" i="3"/>
  <c r="M8" i="3"/>
  <c r="M61" i="3"/>
  <c r="E102" i="3"/>
  <c r="H120" i="3"/>
  <c r="C4" i="3"/>
  <c r="H115" i="3"/>
  <c r="G32" i="3"/>
  <c r="U39" i="3"/>
  <c r="K107" i="3"/>
  <c r="L93" i="3"/>
  <c r="T93" i="3"/>
  <c r="U55" i="3"/>
  <c r="J31" i="3"/>
  <c r="L92" i="3"/>
  <c r="K38" i="3"/>
  <c r="O79" i="3"/>
  <c r="C115" i="3"/>
  <c r="J82" i="3"/>
  <c r="C9" i="3"/>
  <c r="O43" i="3"/>
  <c r="D73" i="3"/>
  <c r="T99" i="3"/>
  <c r="M119" i="3"/>
  <c r="N50" i="3"/>
  <c r="S105" i="3"/>
  <c r="H90" i="3"/>
  <c r="L84" i="3"/>
  <c r="B39" i="3"/>
  <c r="L19" i="3"/>
  <c r="S24" i="3"/>
  <c r="Q55" i="3"/>
  <c r="F61" i="3"/>
  <c r="B46" i="3"/>
  <c r="M60" i="3"/>
  <c r="G55" i="3"/>
  <c r="I106" i="3"/>
  <c r="B44" i="3"/>
  <c r="U92" i="3"/>
  <c r="U113" i="3"/>
  <c r="J72" i="3"/>
  <c r="E57" i="3"/>
  <c r="Q49" i="3"/>
  <c r="E89" i="3"/>
  <c r="D100" i="3"/>
  <c r="E83" i="3"/>
  <c r="B35" i="3"/>
  <c r="J100" i="3"/>
  <c r="J114" i="3"/>
  <c r="D106" i="3"/>
  <c r="T111" i="3"/>
  <c r="T13" i="3"/>
  <c r="D83" i="3"/>
  <c r="G8" i="3"/>
  <c r="P6" i="3"/>
  <c r="M73" i="3"/>
  <c r="J84" i="3"/>
  <c r="H110" i="3"/>
  <c r="K72" i="3"/>
  <c r="I18" i="3"/>
  <c r="R46" i="3"/>
  <c r="O80" i="3"/>
  <c r="J50" i="3"/>
  <c r="R7" i="3"/>
  <c r="G76" i="3"/>
  <c r="M109" i="3"/>
  <c r="F41" i="3"/>
  <c r="L95" i="3"/>
  <c r="J64" i="3"/>
  <c r="U18" i="3"/>
  <c r="L117" i="3"/>
  <c r="B113" i="3"/>
  <c r="Q120" i="3"/>
  <c r="T92" i="3"/>
  <c r="S82" i="3"/>
  <c r="U118" i="3"/>
  <c r="G96" i="3"/>
  <c r="K95" i="3"/>
  <c r="U94" i="3"/>
  <c r="M62" i="3"/>
  <c r="E97" i="3"/>
  <c r="K78" i="3"/>
  <c r="D44" i="3"/>
  <c r="F76" i="3"/>
  <c r="I37" i="3"/>
  <c r="U89" i="3"/>
  <c r="C116" i="3"/>
  <c r="O11" i="3"/>
  <c r="S120" i="3"/>
  <c r="B116" i="3"/>
  <c r="R34" i="3"/>
  <c r="S51" i="3"/>
  <c r="T51" i="3"/>
  <c r="K53" i="3"/>
  <c r="J42" i="3"/>
  <c r="K68" i="3"/>
  <c r="J85" i="3"/>
  <c r="Q73" i="3"/>
  <c r="O51" i="3"/>
  <c r="B83" i="3"/>
  <c r="P99" i="3"/>
  <c r="P107" i="3"/>
  <c r="B62" i="3"/>
  <c r="J7" i="3"/>
  <c r="C51" i="3"/>
  <c r="C121" i="3"/>
  <c r="E10" i="3"/>
  <c r="O95" i="3"/>
  <c r="I117" i="3"/>
  <c r="U122" i="3"/>
  <c r="Q54" i="3"/>
  <c r="E93" i="3"/>
  <c r="R48" i="3"/>
  <c r="K91" i="3"/>
  <c r="R77" i="3"/>
  <c r="D47" i="3"/>
  <c r="K67" i="3"/>
  <c r="D62" i="3"/>
  <c r="N101" i="3"/>
  <c r="Q90" i="3"/>
  <c r="S33" i="3"/>
  <c r="T72" i="3"/>
  <c r="P87" i="3"/>
  <c r="F45" i="3"/>
  <c r="U15" i="3"/>
  <c r="F85" i="3"/>
  <c r="M102" i="3"/>
  <c r="Q108" i="3"/>
  <c r="O49" i="3"/>
  <c r="Q59" i="3"/>
  <c r="I95" i="3"/>
  <c r="G122" i="3"/>
  <c r="U110" i="3"/>
  <c r="N86" i="3"/>
  <c r="M6" i="3"/>
  <c r="K116" i="3"/>
  <c r="K7" i="3"/>
  <c r="J86" i="3"/>
  <c r="K93" i="3"/>
  <c r="K85" i="3"/>
  <c r="J77" i="3"/>
  <c r="S36" i="3"/>
  <c r="S29" i="3"/>
  <c r="M42" i="3"/>
  <c r="O2" i="3"/>
  <c r="R119" i="3"/>
  <c r="E59" i="3"/>
  <c r="M4" i="3"/>
  <c r="T58" i="3"/>
  <c r="F56" i="3"/>
  <c r="F12" i="3"/>
  <c r="E114" i="3"/>
  <c r="U117" i="3"/>
  <c r="R92" i="3"/>
  <c r="T54" i="3"/>
  <c r="T23" i="3"/>
  <c r="U49" i="3"/>
  <c r="U109" i="3"/>
  <c r="G49" i="3"/>
  <c r="S60" i="3"/>
  <c r="K13" i="3"/>
  <c r="M27" i="3"/>
  <c r="O24" i="3"/>
  <c r="O78" i="3"/>
  <c r="L111" i="3"/>
  <c r="T107" i="3"/>
  <c r="U66" i="3"/>
  <c r="H41" i="3"/>
  <c r="I5" i="3"/>
  <c r="K88" i="3"/>
  <c r="S111" i="3"/>
  <c r="L88" i="3"/>
  <c r="C83" i="3"/>
  <c r="D69" i="3"/>
  <c r="J60" i="3"/>
  <c r="F37" i="3"/>
  <c r="O107" i="3"/>
  <c r="K39" i="3"/>
  <c r="K98" i="3"/>
  <c r="P116" i="3"/>
  <c r="R9" i="3"/>
  <c r="B69" i="3"/>
  <c r="H22" i="3"/>
  <c r="K36" i="3"/>
  <c r="N27" i="3"/>
  <c r="K51" i="3"/>
  <c r="C98" i="3"/>
  <c r="F103" i="3"/>
  <c r="Q115" i="3"/>
  <c r="A3" i="4" l="1" a="1"/>
  <c r="A3" i="3" a="1"/>
  <c r="A61" i="3" l="1"/>
  <c r="A50" i="3"/>
  <c r="A86" i="3"/>
  <c r="A106" i="3"/>
  <c r="A84" i="3"/>
  <c r="A7" i="3"/>
  <c r="A68" i="3"/>
  <c r="A97" i="3"/>
  <c r="A11" i="3"/>
  <c r="A36" i="3"/>
  <c r="A12" i="3"/>
  <c r="A42" i="3"/>
  <c r="A19" i="3"/>
  <c r="A71" i="3"/>
  <c r="A46" i="3"/>
  <c r="A85" i="3"/>
  <c r="A27" i="3"/>
  <c r="A102" i="3"/>
  <c r="A60" i="3"/>
  <c r="A38" i="3"/>
  <c r="A39" i="3"/>
  <c r="A109" i="3"/>
  <c r="A48" i="3"/>
  <c r="A37" i="3"/>
  <c r="A103" i="3"/>
  <c r="A44" i="3"/>
  <c r="A24" i="3"/>
  <c r="A25" i="3"/>
  <c r="A63" i="3"/>
  <c r="A30" i="3"/>
  <c r="A105" i="3"/>
  <c r="A96" i="3"/>
  <c r="A115" i="3"/>
  <c r="A87" i="3"/>
  <c r="A51" i="3"/>
  <c r="A67" i="3"/>
  <c r="A58" i="3"/>
  <c r="A116" i="3"/>
  <c r="A22" i="3"/>
  <c r="A34" i="3"/>
  <c r="A20" i="3"/>
  <c r="A41" i="3"/>
  <c r="A76" i="3"/>
  <c r="A62" i="3"/>
  <c r="A9" i="3"/>
  <c r="A5" i="3"/>
  <c r="A108" i="3"/>
  <c r="A107" i="3"/>
  <c r="A45" i="3"/>
  <c r="A99" i="3"/>
  <c r="A73" i="3"/>
  <c r="A79" i="3"/>
  <c r="A92" i="3"/>
  <c r="A69" i="3"/>
  <c r="A64" i="3"/>
  <c r="A26" i="3"/>
  <c r="A55" i="3"/>
  <c r="A88" i="3"/>
  <c r="A120" i="3"/>
  <c r="A113" i="3"/>
  <c r="A10" i="3"/>
  <c r="A17" i="3"/>
  <c r="A53" i="3"/>
  <c r="A110" i="3"/>
  <c r="A65" i="3"/>
  <c r="A70" i="3"/>
  <c r="A6" i="3"/>
  <c r="A54" i="3"/>
  <c r="A122" i="3"/>
  <c r="A95" i="3"/>
  <c r="A8" i="3"/>
  <c r="A49" i="3"/>
  <c r="A112" i="3"/>
  <c r="A21" i="3"/>
  <c r="A4" i="3"/>
  <c r="A114" i="3"/>
  <c r="A29" i="3"/>
  <c r="A15" i="3"/>
  <c r="A52" i="3"/>
  <c r="A100" i="3"/>
  <c r="A80" i="3"/>
  <c r="A66" i="3"/>
  <c r="A14" i="3"/>
  <c r="A81" i="3"/>
  <c r="A93" i="3"/>
  <c r="A72" i="3"/>
  <c r="A121" i="3"/>
  <c r="A104" i="3"/>
  <c r="A83" i="3"/>
  <c r="A118" i="3"/>
  <c r="A16" i="3"/>
  <c r="A23" i="3"/>
  <c r="A82" i="3"/>
  <c r="A32" i="3"/>
  <c r="A89" i="3"/>
  <c r="A33" i="3"/>
  <c r="A111" i="3"/>
  <c r="A47" i="3"/>
  <c r="A43" i="3"/>
  <c r="A3" i="3"/>
  <c r="A59" i="3"/>
  <c r="A75" i="3"/>
  <c r="A28" i="3"/>
  <c r="A91" i="3"/>
  <c r="A18" i="3"/>
  <c r="A40" i="3"/>
  <c r="A13" i="3"/>
  <c r="A56" i="3"/>
  <c r="A117" i="3"/>
  <c r="A74" i="3"/>
  <c r="A35" i="3"/>
  <c r="A31" i="3"/>
  <c r="A90" i="3"/>
  <c r="A94" i="3"/>
  <c r="A57" i="3"/>
  <c r="A78" i="3"/>
  <c r="A77" i="3"/>
  <c r="A119" i="3"/>
  <c r="A98" i="3"/>
  <c r="A101" i="3"/>
  <c r="A28" i="4"/>
  <c r="A118" i="4"/>
  <c r="A89" i="4"/>
  <c r="A96" i="4"/>
  <c r="A57" i="4"/>
  <c r="A79" i="4"/>
  <c r="A117" i="4"/>
  <c r="A95" i="4"/>
  <c r="A56" i="4"/>
  <c r="A36" i="4"/>
  <c r="A45" i="4"/>
  <c r="A38" i="4"/>
  <c r="A104" i="4"/>
  <c r="A11" i="4"/>
  <c r="A29" i="4"/>
  <c r="A63" i="4"/>
  <c r="A91" i="4"/>
  <c r="A119" i="4"/>
  <c r="A115" i="4"/>
  <c r="A92" i="4"/>
  <c r="A85" i="4"/>
  <c r="A39" i="4"/>
  <c r="A110" i="4"/>
  <c r="A69" i="4"/>
  <c r="A73" i="4"/>
  <c r="A30" i="4"/>
  <c r="A24" i="4"/>
  <c r="A6" i="4"/>
  <c r="A99" i="4"/>
  <c r="A71" i="4"/>
  <c r="A26" i="4"/>
  <c r="A52" i="4"/>
  <c r="A46" i="4"/>
  <c r="A65" i="4"/>
  <c r="A59" i="4"/>
  <c r="A61" i="4"/>
  <c r="A80" i="4"/>
  <c r="A81" i="4"/>
  <c r="A77" i="4"/>
  <c r="A12" i="4"/>
  <c r="A64" i="4"/>
  <c r="A88" i="4"/>
  <c r="A22" i="4"/>
  <c r="A74" i="4"/>
  <c r="A87" i="4"/>
  <c r="A23" i="4"/>
  <c r="A90" i="4"/>
  <c r="A21" i="4"/>
  <c r="A33" i="4"/>
  <c r="A122" i="4"/>
  <c r="A47" i="4"/>
  <c r="A18" i="4"/>
  <c r="A42" i="4"/>
  <c r="A15" i="4"/>
  <c r="A55" i="4"/>
  <c r="A14" i="4"/>
  <c r="A16" i="4"/>
  <c r="A32" i="4"/>
  <c r="A19" i="4"/>
  <c r="A106" i="4"/>
  <c r="A37" i="4"/>
  <c r="A50" i="4"/>
  <c r="A120" i="4"/>
  <c r="A13" i="4"/>
  <c r="A100" i="4"/>
  <c r="A114" i="4"/>
  <c r="A68" i="4"/>
  <c r="A82" i="4"/>
  <c r="A41" i="4"/>
  <c r="A49" i="4"/>
  <c r="A105" i="4"/>
  <c r="A51" i="4"/>
  <c r="A44" i="4"/>
  <c r="A97" i="4"/>
  <c r="A72" i="4"/>
  <c r="A103" i="4"/>
  <c r="A98" i="4"/>
  <c r="A27" i="4"/>
  <c r="A107" i="4"/>
  <c r="A35" i="4"/>
  <c r="A20" i="4"/>
  <c r="A3" i="4"/>
  <c r="A94" i="4"/>
  <c r="A10" i="4"/>
  <c r="A43" i="4"/>
  <c r="A78" i="4"/>
  <c r="A54" i="4"/>
  <c r="A70" i="4"/>
  <c r="A75" i="4"/>
  <c r="A66" i="4"/>
  <c r="A101" i="4"/>
  <c r="A7" i="4"/>
  <c r="A53" i="4"/>
  <c r="A60" i="4"/>
  <c r="A116" i="4"/>
  <c r="A9" i="4"/>
  <c r="A111" i="4"/>
  <c r="A17" i="4"/>
  <c r="A102" i="4"/>
  <c r="A34" i="4"/>
  <c r="A93" i="4"/>
  <c r="A40" i="4"/>
  <c r="A58" i="4"/>
  <c r="A86" i="4"/>
  <c r="A5" i="4"/>
  <c r="A112" i="4"/>
  <c r="A121" i="4"/>
  <c r="A48" i="4"/>
  <c r="A31" i="4"/>
  <c r="A84" i="4"/>
  <c r="A109" i="4"/>
  <c r="A67" i="4"/>
  <c r="A62" i="4"/>
  <c r="A113" i="4"/>
  <c r="A25" i="4"/>
  <c r="A108" i="4"/>
  <c r="A76" i="4"/>
  <c r="A8" i="4"/>
  <c r="A4" i="4"/>
  <c r="A83" i="4"/>
  <c r="D4" i="5" l="1"/>
  <c r="C45" i="1"/>
  <c r="C51" i="1"/>
  <c r="M50" i="1"/>
  <c r="M51" i="1"/>
  <c r="G51" i="1"/>
  <c r="G50" i="1"/>
  <c r="C47" i="1"/>
  <c r="C50" i="1"/>
  <c r="C49" i="1" l="1"/>
  <c r="G49" i="1"/>
</calcChain>
</file>

<file path=xl/sharedStrings.xml><?xml version="1.0" encoding="utf-8"?>
<sst xmlns="http://schemas.openxmlformats.org/spreadsheetml/2006/main" count="91" uniqueCount="71">
  <si>
    <t>Notional</t>
  </si>
  <si>
    <t>Calendar</t>
  </si>
  <si>
    <t>NPV</t>
  </si>
  <si>
    <t>SWAP</t>
  </si>
  <si>
    <t>Index</t>
  </si>
  <si>
    <t>Fair Rate/Spread</t>
  </si>
  <si>
    <t>Basis Point Sensitivity</t>
  </si>
  <si>
    <t>Effective Date</t>
  </si>
  <si>
    <t>Termination Date</t>
  </si>
  <si>
    <t>Gearing</t>
  </si>
  <si>
    <t>Rate/Spread</t>
  </si>
  <si>
    <t>Pay</t>
  </si>
  <si>
    <t>First Date</t>
  </si>
  <si>
    <t>Next To Last Date</t>
  </si>
  <si>
    <t>Tenor</t>
  </si>
  <si>
    <t>End Of Month</t>
  </si>
  <si>
    <t>Leg NPV</t>
  </si>
  <si>
    <t>CF ID's</t>
  </si>
  <si>
    <t>PAY</t>
  </si>
  <si>
    <t>Discounting Yield Curve</t>
  </si>
  <si>
    <t>Trigger</t>
  </si>
  <si>
    <t>Evaluation Date</t>
  </si>
  <si>
    <t>Interest Rates Trigger</t>
  </si>
  <si>
    <t>Payment Adjustment</t>
  </si>
  <si>
    <t>Floor</t>
  </si>
  <si>
    <t>Cap</t>
  </si>
  <si>
    <t>In Arrears</t>
  </si>
  <si>
    <t>Caplet Volatility TS</t>
  </si>
  <si>
    <t>Caplet Volatility Spread</t>
  </si>
  <si>
    <t>Set Engine</t>
  </si>
  <si>
    <t>Set Leg Pricer</t>
  </si>
  <si>
    <t xml:space="preserve">             FIRST LEG</t>
  </si>
  <si>
    <t xml:space="preserve">             SECOND LEG</t>
  </si>
  <si>
    <t>Leg ID</t>
  </si>
  <si>
    <t>Schedule ID</t>
  </si>
  <si>
    <t>Spreaded Optionlet vol ID</t>
  </si>
  <si>
    <t>Pricer ID</t>
  </si>
  <si>
    <t>Term (e.g. 10Y, 18M, etc.)</t>
  </si>
  <si>
    <t>Business Day Convention</t>
  </si>
  <si>
    <t>Termination Date Convention</t>
  </si>
  <si>
    <t>Date Generation</t>
  </si>
  <si>
    <t>Object ID</t>
  </si>
  <si>
    <t>Pricing Engine</t>
  </si>
  <si>
    <t>10Y</t>
  </si>
  <si>
    <t>uncond. defaults</t>
  </si>
  <si>
    <t>Backward</t>
  </si>
  <si>
    <t>cond. defaults</t>
  </si>
  <si>
    <t>Following</t>
  </si>
  <si>
    <t>Payment DayCounter</t>
  </si>
  <si>
    <t>Include Settlement Date Flows</t>
  </si>
  <si>
    <t>Settlement Date</t>
  </si>
  <si>
    <t>NPV Date</t>
  </si>
  <si>
    <t>Additional Flows</t>
  </si>
  <si>
    <t>First Leg</t>
  </si>
  <si>
    <t>Secong Leg</t>
  </si>
  <si>
    <t>Step</t>
  </si>
  <si>
    <t>French</t>
  </si>
  <si>
    <t>Custom</t>
  </si>
  <si>
    <t>None</t>
  </si>
  <si>
    <t>Mirror</t>
  </si>
  <si>
    <t>Dates</t>
  </si>
  <si>
    <t>Effective</t>
  </si>
  <si>
    <t>Notional Admortizing</t>
  </si>
  <si>
    <t>Currency</t>
  </si>
  <si>
    <t>Index Fixing Days</t>
  </si>
  <si>
    <t>Discount Factor</t>
  </si>
  <si>
    <t>AUD</t>
  </si>
  <si>
    <t>AudBBSW6M</t>
  </si>
  <si>
    <t>AUDON</t>
  </si>
  <si>
    <t>Australia</t>
  </si>
  <si>
    <t>Business Day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</si>
</sst>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3" formatCode="_(* #,##0.00_);_(* \(#,##0.00\);_(* &quot;-&quot;??_);_(@_)"/>
    <numFmt numFmtId="164" formatCode="0.0000%"/>
    <numFmt numFmtId="165" formatCode="[$-409]d\-mmm\-yy;@"/>
    <numFmt numFmtId="166" formatCode="0.0000"/>
    <numFmt numFmtId="167" formatCode="0.000000000"/>
    <numFmt numFmtId="168" formatCode="ddd\,\ dd\-mmm\-yyyy"/>
  </numFmts>
  <fonts count="11" x14ac:knownFonts="1">
    <font>
      <sz val="8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color indexed="10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b/>
      <i/>
      <sz val="8"/>
      <name val="Courier New"/>
      <family val="3"/>
    </font>
    <font>
      <b/>
      <sz val="12"/>
      <color indexed="10"/>
      <name val="Courier New"/>
      <family val="3"/>
    </font>
    <font>
      <b/>
      <sz val="8"/>
      <name val="Arial"/>
      <family val="2"/>
    </font>
    <font>
      <b/>
      <sz val="8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276">
    <xf numFmtId="0" fontId="0" fillId="0" borderId="0" xfId="0"/>
    <xf numFmtId="0" fontId="6" fillId="2" borderId="0" xfId="0" applyFont="1" applyFill="1"/>
    <xf numFmtId="0" fontId="6" fillId="0" borderId="0" xfId="0" applyFont="1" applyBorder="1"/>
    <xf numFmtId="0" fontId="5" fillId="3" borderId="8" xfId="0" applyFont="1" applyFill="1" applyBorder="1" applyProtection="1"/>
    <xf numFmtId="168" fontId="6" fillId="0" borderId="9" xfId="0" applyNumberFormat="1" applyFont="1" applyBorder="1" applyAlignment="1" applyProtection="1">
      <alignment horizontal="right"/>
      <protection locked="0"/>
    </xf>
    <xf numFmtId="0" fontId="6" fillId="2" borderId="0" xfId="0" applyFont="1" applyFill="1" applyProtection="1"/>
    <xf numFmtId="1" fontId="6" fillId="0" borderId="9" xfId="0" applyNumberFormat="1" applyFont="1" applyBorder="1" applyAlignment="1" applyProtection="1">
      <alignment horizontal="right"/>
      <protection locked="0"/>
    </xf>
    <xf numFmtId="0" fontId="6" fillId="0" borderId="9" xfId="0" applyFont="1" applyBorder="1" applyAlignment="1" applyProtection="1">
      <alignment horizontal="right"/>
      <protection locked="0"/>
    </xf>
    <xf numFmtId="0" fontId="5" fillId="3" borderId="10" xfId="0" applyFont="1" applyFill="1" applyBorder="1" applyProtection="1"/>
    <xf numFmtId="0" fontId="6" fillId="2" borderId="0" xfId="0" applyFont="1" applyFill="1" applyBorder="1" applyProtection="1"/>
    <xf numFmtId="0" fontId="6" fillId="2" borderId="0" xfId="0" applyFont="1" applyFill="1" applyBorder="1" applyProtection="1">
      <protection locked="0"/>
    </xf>
    <xf numFmtId="0" fontId="6" fillId="2" borderId="0" xfId="0" applyFont="1" applyFill="1" applyBorder="1" applyAlignment="1" applyProtection="1">
      <alignment horizontal="right"/>
    </xf>
    <xf numFmtId="4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7" xfId="3" applyNumberFormat="1" applyFont="1" applyFill="1" applyBorder="1" applyAlignment="1" applyProtection="1">
      <alignment horizontal="right"/>
      <protection locked="0"/>
    </xf>
    <xf numFmtId="164" fontId="6" fillId="0" borderId="7" xfId="3" applyNumberFormat="1" applyFont="1" applyFill="1" applyBorder="1" applyAlignment="1" applyProtection="1">
      <alignment horizontal="right"/>
      <protection locked="0"/>
    </xf>
    <xf numFmtId="0" fontId="6" fillId="0" borderId="7" xfId="0" applyFont="1" applyFill="1" applyBorder="1" applyAlignment="1" applyProtection="1">
      <alignment horizontal="right"/>
      <protection locked="0"/>
    </xf>
    <xf numFmtId="2" fontId="6" fillId="0" borderId="4" xfId="0" applyNumberFormat="1" applyFont="1" applyFill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9" fontId="6" fillId="0" borderId="3" xfId="0" applyNumberFormat="1" applyFont="1" applyFill="1" applyBorder="1" applyAlignment="1" applyProtection="1">
      <alignment horizontal="right"/>
      <protection locked="0"/>
    </xf>
    <xf numFmtId="4" fontId="6" fillId="4" borderId="3" xfId="0" applyNumberFormat="1" applyFont="1" applyFill="1" applyBorder="1" applyAlignment="1" applyProtection="1">
      <alignment horizontal="right"/>
    </xf>
    <xf numFmtId="0" fontId="6" fillId="2" borderId="0" xfId="0" applyFont="1" applyFill="1" applyAlignment="1" applyProtection="1">
      <alignment horizontal="right"/>
    </xf>
    <xf numFmtId="0" fontId="6" fillId="2" borderId="0" xfId="0" applyFont="1" applyFill="1" applyBorder="1"/>
    <xf numFmtId="1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64" fontId="6" fillId="2" borderId="11" xfId="3" applyNumberFormat="1" applyFont="1" applyFill="1" applyBorder="1" applyAlignment="1" applyProtection="1">
      <alignment horizontal="right"/>
    </xf>
    <xf numFmtId="164" fontId="6" fillId="2" borderId="0" xfId="0" applyNumberFormat="1" applyFont="1" applyFill="1" applyBorder="1"/>
    <xf numFmtId="168" fontId="6" fillId="0" borderId="0" xfId="0" applyNumberFormat="1" applyFont="1" applyFill="1" applyBorder="1" applyAlignment="1" applyProtection="1">
      <alignment horizontal="right"/>
      <protection locked="0"/>
    </xf>
    <xf numFmtId="164" fontId="6" fillId="2" borderId="11" xfId="0" applyNumberFormat="1" applyFont="1" applyFill="1" applyBorder="1"/>
    <xf numFmtId="4" fontId="6" fillId="2" borderId="6" xfId="0" applyNumberFormat="1" applyFont="1" applyFill="1" applyBorder="1"/>
    <xf numFmtId="4" fontId="0" fillId="0" borderId="0" xfId="0" applyNumberFormat="1"/>
    <xf numFmtId="0" fontId="0" fillId="0" borderId="0" xfId="0" applyNumberFormat="1" applyAlignment="1">
      <alignment horizontal="center"/>
    </xf>
    <xf numFmtId="4" fontId="6" fillId="0" borderId="7" xfId="0" applyNumberFormat="1" applyFont="1" applyFill="1" applyBorder="1" applyAlignment="1" applyProtection="1">
      <alignment horizontal="right"/>
      <protection locked="0"/>
    </xf>
    <xf numFmtId="4" fontId="0" fillId="5" borderId="0" xfId="0" applyNumberFormat="1" applyFill="1" applyAlignment="1">
      <alignment horizontal="center"/>
    </xf>
    <xf numFmtId="0" fontId="0" fillId="5" borderId="0" xfId="0" applyFill="1"/>
    <xf numFmtId="10" fontId="0" fillId="5" borderId="0" xfId="3" applyNumberFormat="1" applyFont="1" applyFill="1"/>
    <xf numFmtId="10" fontId="1" fillId="5" borderId="0" xfId="3" applyNumberFormat="1" applyFill="1"/>
    <xf numFmtId="8" fontId="0" fillId="0" borderId="0" xfId="0" applyNumberFormat="1" applyFill="1"/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168" fontId="0" fillId="0" borderId="1" xfId="0" applyNumberFormat="1" applyBorder="1"/>
    <xf numFmtId="168" fontId="0" fillId="0" borderId="5" xfId="0" applyNumberFormat="1" applyBorder="1"/>
    <xf numFmtId="4" fontId="0" fillId="0" borderId="0" xfId="0" applyNumberFormat="1" applyBorder="1"/>
    <xf numFmtId="4" fontId="0" fillId="0" borderId="6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5" borderId="13" xfId="0" applyNumberFormat="1" applyFill="1" applyBorder="1"/>
    <xf numFmtId="4" fontId="0" fillId="5" borderId="16" xfId="0" applyNumberFormat="1" applyFill="1" applyBorder="1"/>
    <xf numFmtId="8" fontId="0" fillId="0" borderId="17" xfId="0" applyNumberFormat="1" applyBorder="1"/>
    <xf numFmtId="4" fontId="0" fillId="0" borderId="1" xfId="0" applyNumberFormat="1" applyBorder="1"/>
    <xf numFmtId="8" fontId="0" fillId="0" borderId="2" xfId="0" applyNumberFormat="1" applyBorder="1"/>
    <xf numFmtId="4" fontId="0" fillId="0" borderId="5" xfId="0" applyNumberFormat="1" applyBorder="1"/>
    <xf numFmtId="8" fontId="0" fillId="0" borderId="7" xfId="0" applyNumberFormat="1" applyBorder="1"/>
    <xf numFmtId="0" fontId="0" fillId="0" borderId="3" xfId="0" applyBorder="1" applyAlignment="1">
      <alignment horizontal="center"/>
    </xf>
    <xf numFmtId="0" fontId="6" fillId="0" borderId="18" xfId="0" applyFont="1" applyBorder="1" applyAlignment="1">
      <alignment horizontal="center"/>
    </xf>
    <xf numFmtId="168" fontId="6" fillId="2" borderId="19" xfId="0" applyNumberFormat="1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 vertical="center"/>
    </xf>
    <xf numFmtId="168" fontId="6" fillId="2" borderId="3" xfId="0" applyNumberFormat="1" applyFont="1" applyFill="1" applyBorder="1" applyAlignment="1" applyProtection="1">
      <alignment horizontal="center"/>
    </xf>
    <xf numFmtId="0" fontId="6" fillId="0" borderId="4" xfId="0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Protection="1"/>
    <xf numFmtId="165" fontId="6" fillId="4" borderId="3" xfId="0" quotePrefix="1" applyNumberFormat="1" applyFont="1" applyFill="1" applyBorder="1" applyAlignment="1" applyProtection="1">
      <alignment horizontal="right"/>
    </xf>
    <xf numFmtId="168" fontId="6" fillId="4" borderId="3" xfId="0" quotePrefix="1" applyNumberFormat="1" applyFont="1" applyFill="1" applyBorder="1" applyAlignment="1" applyProtection="1">
      <alignment horizontal="right"/>
    </xf>
    <xf numFmtId="0" fontId="5" fillId="3" borderId="14" xfId="0" applyFont="1" applyFill="1" applyBorder="1" applyProtection="1"/>
    <xf numFmtId="0" fontId="6" fillId="4" borderId="3" xfId="0" quotePrefix="1" applyNumberFormat="1" applyFont="1" applyFill="1" applyBorder="1" applyAlignment="1" applyProtection="1">
      <alignment horizontal="right"/>
    </xf>
    <xf numFmtId="0" fontId="5" fillId="3" borderId="15" xfId="0" applyFont="1" applyFill="1" applyBorder="1" applyProtection="1"/>
    <xf numFmtId="0" fontId="6" fillId="4" borderId="15" xfId="0" applyFont="1" applyFill="1" applyBorder="1" applyAlignment="1" applyProtection="1">
      <alignment horizontal="right"/>
    </xf>
    <xf numFmtId="0" fontId="5" fillId="3" borderId="13" xfId="0" applyFont="1" applyFill="1" applyBorder="1" applyProtection="1"/>
    <xf numFmtId="4" fontId="6" fillId="0" borderId="17" xfId="0" applyNumberFormat="1" applyFont="1" applyFill="1" applyBorder="1" applyAlignment="1" applyProtection="1">
      <alignment horizontal="right"/>
      <protection locked="0"/>
    </xf>
    <xf numFmtId="4" fontId="6" fillId="4" borderId="13" xfId="0" applyNumberFormat="1" applyFont="1" applyFill="1" applyBorder="1" applyAlignment="1" applyProtection="1">
      <alignment horizontal="right"/>
    </xf>
    <xf numFmtId="4" fontId="6" fillId="4" borderId="15" xfId="0" applyNumberFormat="1" applyFont="1" applyFill="1" applyBorder="1" applyAlignment="1" applyProtection="1">
      <alignment horizontal="right"/>
    </xf>
    <xf numFmtId="164" fontId="6" fillId="4" borderId="15" xfId="3" applyNumberFormat="1" applyFont="1" applyFill="1" applyBorder="1" applyAlignment="1" applyProtection="1">
      <alignment horizontal="right"/>
    </xf>
    <xf numFmtId="2" fontId="6" fillId="4" borderId="15" xfId="3" applyNumberFormat="1" applyFont="1" applyFill="1" applyBorder="1" applyAlignment="1" applyProtection="1">
      <alignment horizontal="right"/>
    </xf>
    <xf numFmtId="164" fontId="6" fillId="0" borderId="15" xfId="0" applyNumberFormat="1" applyFont="1" applyFill="1" applyBorder="1" applyAlignment="1" applyProtection="1">
      <alignment horizontal="right"/>
      <protection locked="0"/>
    </xf>
    <xf numFmtId="164" fontId="6" fillId="4" borderId="15" xfId="0" applyNumberFormat="1" applyFont="1" applyFill="1" applyBorder="1" applyAlignment="1" applyProtection="1">
      <alignment horizontal="right"/>
    </xf>
    <xf numFmtId="164" fontId="6" fillId="0" borderId="3" xfId="0" applyNumberFormat="1" applyFont="1" applyFill="1" applyBorder="1" applyAlignment="1" applyProtection="1">
      <alignment horizontal="right"/>
      <protection locked="0"/>
    </xf>
    <xf numFmtId="164" fontId="6" fillId="4" borderId="3" xfId="0" applyNumberFormat="1" applyFont="1" applyFill="1" applyBorder="1" applyAlignment="1" applyProtection="1">
      <alignment horizontal="right"/>
    </xf>
    <xf numFmtId="164" fontId="6" fillId="0" borderId="9" xfId="0" applyNumberFormat="1" applyFont="1" applyFill="1" applyBorder="1" applyAlignment="1" applyProtection="1">
      <alignment horizontal="right"/>
      <protection locked="0"/>
    </xf>
    <xf numFmtId="43" fontId="6" fillId="0" borderId="3" xfId="1" applyFont="1" applyFill="1" applyBorder="1" applyAlignment="1" applyProtection="1">
      <alignment horizontal="right"/>
    </xf>
    <xf numFmtId="165" fontId="6" fillId="4" borderId="9" xfId="0" applyNumberFormat="1" applyFont="1" applyFill="1" applyBorder="1" applyAlignment="1" applyProtection="1">
      <alignment horizontal="right"/>
    </xf>
    <xf numFmtId="0" fontId="6" fillId="4" borderId="4" xfId="0" applyNumberFormat="1" applyFont="1" applyFill="1" applyBorder="1" applyAlignment="1" applyProtection="1">
      <alignment horizontal="right"/>
    </xf>
    <xf numFmtId="0" fontId="6" fillId="4" borderId="9" xfId="0" applyFont="1" applyFill="1" applyBorder="1" applyAlignment="1" applyProtection="1">
      <alignment horizontal="right"/>
    </xf>
    <xf numFmtId="4" fontId="4" fillId="4" borderId="4" xfId="0" applyNumberFormat="1" applyFont="1" applyFill="1" applyBorder="1" applyAlignment="1" applyProtection="1">
      <alignment horizontal="right"/>
    </xf>
    <xf numFmtId="165" fontId="6" fillId="4" borderId="3" xfId="0" applyNumberFormat="1" applyFont="1" applyFill="1" applyBorder="1" applyAlignment="1" applyProtection="1">
      <alignment horizontal="right"/>
    </xf>
    <xf numFmtId="164" fontId="6" fillId="4" borderId="3" xfId="3" applyNumberFormat="1" applyFont="1" applyFill="1" applyBorder="1" applyAlignment="1" applyProtection="1">
      <alignment horizontal="right"/>
    </xf>
    <xf numFmtId="4" fontId="6" fillId="4" borderId="14" xfId="3" applyNumberFormat="1" applyFont="1" applyFill="1" applyBorder="1" applyAlignment="1" applyProtection="1">
      <alignment horizontal="right"/>
    </xf>
    <xf numFmtId="2" fontId="6" fillId="4" borderId="3" xfId="0" applyNumberFormat="1" applyFont="1" applyFill="1" applyBorder="1" applyAlignment="1" applyProtection="1">
      <alignment horizontal="right"/>
    </xf>
    <xf numFmtId="4" fontId="6" fillId="4" borderId="14" xfId="0" applyNumberFormat="1" applyFont="1" applyFill="1" applyBorder="1" applyAlignment="1" applyProtection="1">
      <alignment horizontal="right"/>
    </xf>
    <xf numFmtId="4" fontId="6" fillId="4" borderId="12" xfId="0" applyNumberFormat="1" applyFont="1" applyFill="1" applyBorder="1" applyAlignment="1" applyProtection="1">
      <alignment horizontal="right"/>
    </xf>
    <xf numFmtId="164" fontId="6" fillId="4" borderId="12" xfId="0" applyNumberFormat="1" applyFont="1" applyFill="1" applyBorder="1" applyAlignment="1" applyProtection="1">
      <alignment horizontal="right"/>
    </xf>
    <xf numFmtId="4" fontId="6" fillId="4" borderId="16" xfId="0" applyNumberFormat="1" applyFont="1" applyFill="1" applyBorder="1" applyAlignment="1" applyProtection="1">
      <alignment horizontal="right"/>
    </xf>
    <xf numFmtId="4" fontId="6" fillId="4" borderId="5" xfId="0" applyNumberFormat="1" applyFont="1" applyFill="1" applyBorder="1" applyAlignment="1" applyProtection="1">
      <alignment horizontal="right"/>
    </xf>
    <xf numFmtId="1" fontId="6" fillId="4" borderId="5" xfId="3" applyNumberFormat="1" applyFont="1" applyFill="1" applyBorder="1" applyAlignment="1" applyProtection="1">
      <alignment horizontal="right"/>
    </xf>
    <xf numFmtId="164" fontId="6" fillId="4" borderId="5" xfId="3" applyNumberFormat="1" applyFont="1" applyFill="1" applyBorder="1" applyAlignment="1" applyProtection="1">
      <alignment horizontal="right"/>
    </xf>
    <xf numFmtId="2" fontId="6" fillId="4" borderId="5" xfId="3" applyNumberFormat="1" applyFont="1" applyFill="1" applyBorder="1" applyAlignment="1" applyProtection="1">
      <alignment horizontal="right"/>
    </xf>
    <xf numFmtId="168" fontId="6" fillId="4" borderId="12" xfId="0" quotePrefix="1" applyNumberFormat="1" applyFont="1" applyFill="1" applyBorder="1" applyAlignment="1" applyProtection="1">
      <alignment horizontal="right"/>
    </xf>
    <xf numFmtId="165" fontId="6" fillId="4" borderId="12" xfId="0" quotePrefix="1" applyNumberFormat="1" applyFont="1" applyFill="1" applyBorder="1" applyAlignment="1" applyProtection="1">
      <alignment horizontal="right"/>
    </xf>
    <xf numFmtId="0" fontId="6" fillId="4" borderId="12" xfId="0" quotePrefix="1" applyNumberFormat="1" applyFont="1" applyFill="1" applyBorder="1" applyAlignment="1" applyProtection="1">
      <alignment horizontal="right"/>
    </xf>
    <xf numFmtId="0" fontId="6" fillId="4" borderId="5" xfId="0" applyFont="1" applyFill="1" applyBorder="1" applyAlignment="1" applyProtection="1">
      <alignment horizontal="right"/>
    </xf>
    <xf numFmtId="0" fontId="6" fillId="2" borderId="11" xfId="0" applyFont="1" applyFill="1" applyBorder="1"/>
    <xf numFmtId="0" fontId="5" fillId="3" borderId="14" xfId="2" applyFont="1" applyFill="1" applyBorder="1" applyProtection="1"/>
    <xf numFmtId="49" fontId="6" fillId="2" borderId="17" xfId="0" applyNumberFormat="1" applyFont="1" applyFill="1" applyBorder="1" applyAlignment="1" applyProtection="1">
      <alignment horizontal="right"/>
      <protection locked="0"/>
    </xf>
    <xf numFmtId="164" fontId="6" fillId="4" borderId="1" xfId="3" applyNumberFormat="1" applyFont="1" applyFill="1" applyBorder="1" applyAlignment="1" applyProtection="1">
      <alignment horizontal="right"/>
    </xf>
    <xf numFmtId="4" fontId="6" fillId="0" borderId="13" xfId="0" applyNumberFormat="1" applyFont="1" applyFill="1" applyBorder="1" applyAlignment="1" applyProtection="1">
      <alignment horizontal="right"/>
      <protection locked="0"/>
    </xf>
    <xf numFmtId="4" fontId="6" fillId="0" borderId="3" xfId="0" applyNumberFormat="1" applyFont="1" applyFill="1" applyBorder="1" applyAlignment="1" applyProtection="1">
      <alignment horizontal="right"/>
      <protection locked="0"/>
    </xf>
    <xf numFmtId="4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15" xfId="3" applyNumberFormat="1" applyFont="1" applyFill="1" applyBorder="1" applyAlignment="1" applyProtection="1">
      <alignment horizontal="right"/>
      <protection locked="0"/>
    </xf>
    <xf numFmtId="1" fontId="6" fillId="4" borderId="3" xfId="3" applyNumberFormat="1" applyFont="1" applyFill="1" applyBorder="1" applyAlignment="1" applyProtection="1">
      <alignment horizontal="right"/>
    </xf>
    <xf numFmtId="164" fontId="6" fillId="0" borderId="15" xfId="3" applyNumberFormat="1" applyFont="1" applyFill="1" applyBorder="1" applyAlignment="1" applyProtection="1">
      <alignment horizontal="right"/>
      <protection locked="0"/>
    </xf>
    <xf numFmtId="0" fontId="6" fillId="0" borderId="15" xfId="0" applyFont="1" applyFill="1" applyBorder="1" applyAlignment="1" applyProtection="1">
      <alignment horizontal="right"/>
      <protection locked="0"/>
    </xf>
    <xf numFmtId="2" fontId="6" fillId="0" borderId="15" xfId="0" applyNumberFormat="1" applyFont="1" applyFill="1" applyBorder="1" applyAlignment="1" applyProtection="1">
      <alignment horizontal="right"/>
      <protection locked="0"/>
    </xf>
    <xf numFmtId="0" fontId="6" fillId="0" borderId="3" xfId="0" applyFont="1" applyBorder="1" applyAlignment="1" applyProtection="1">
      <alignment horizontal="right"/>
      <protection locked="0"/>
    </xf>
    <xf numFmtId="0" fontId="6" fillId="0" borderId="16" xfId="0" applyFont="1" applyBorder="1" applyAlignment="1" applyProtection="1">
      <alignment horizontal="right"/>
    </xf>
    <xf numFmtId="4" fontId="6" fillId="0" borderId="17" xfId="1" applyNumberFormat="1" applyFont="1" applyFill="1" applyBorder="1" applyAlignment="1" applyProtection="1">
      <alignment horizontal="right"/>
      <protection locked="0"/>
    </xf>
    <xf numFmtId="4" fontId="6" fillId="0" borderId="1" xfId="1" applyNumberFormat="1" applyFont="1" applyFill="1" applyBorder="1" applyAlignment="1" applyProtection="1">
      <alignment horizontal="right"/>
      <protection locked="0"/>
    </xf>
    <xf numFmtId="4" fontId="6" fillId="0" borderId="2" xfId="1" applyNumberFormat="1" applyFont="1" applyFill="1" applyBorder="1" applyAlignment="1" applyProtection="1">
      <alignment horizontal="right"/>
      <protection locked="0"/>
    </xf>
    <xf numFmtId="0" fontId="6" fillId="0" borderId="1" xfId="3" applyNumberFormat="1" applyFont="1" applyFill="1" applyBorder="1" applyAlignment="1" applyProtection="1">
      <alignment horizontal="right"/>
    </xf>
    <xf numFmtId="0" fontId="6" fillId="0" borderId="2" xfId="3" quotePrefix="1" applyNumberFormat="1" applyFont="1" applyFill="1" applyBorder="1" applyAlignment="1" applyProtection="1">
      <alignment horizontal="right"/>
    </xf>
    <xf numFmtId="164" fontId="6" fillId="0" borderId="1" xfId="0" applyNumberFormat="1" applyFont="1" applyFill="1" applyBorder="1" applyAlignment="1" applyProtection="1">
      <alignment horizontal="right"/>
      <protection locked="0"/>
    </xf>
    <xf numFmtId="164" fontId="6" fillId="0" borderId="2" xfId="3" applyNumberFormat="1" applyFont="1" applyFill="1" applyBorder="1" applyAlignment="1" applyProtection="1">
      <alignment horizontal="right"/>
      <protection locked="0"/>
    </xf>
    <xf numFmtId="164" fontId="6" fillId="0" borderId="1" xfId="3" applyNumberFormat="1" applyFont="1" applyFill="1" applyBorder="1" applyAlignment="1" applyProtection="1">
      <alignment horizontal="right"/>
      <protection locked="0"/>
    </xf>
    <xf numFmtId="2" fontId="6" fillId="0" borderId="1" xfId="0" applyNumberFormat="1" applyFont="1" applyFill="1" applyBorder="1" applyAlignment="1" applyProtection="1">
      <alignment horizontal="right"/>
      <protection locked="0"/>
    </xf>
    <xf numFmtId="2" fontId="6" fillId="0" borderId="2" xfId="0" applyNumberFormat="1" applyFont="1" applyFill="1" applyBorder="1" applyAlignment="1" applyProtection="1">
      <alignment horizontal="right"/>
      <protection locked="0"/>
    </xf>
    <xf numFmtId="0" fontId="6" fillId="0" borderId="1" xfId="0" applyFont="1" applyFill="1" applyBorder="1" applyAlignment="1" applyProtection="1">
      <alignment horizontal="right"/>
      <protection locked="0"/>
    </xf>
    <xf numFmtId="0" fontId="6" fillId="0" borderId="2" xfId="0" applyFont="1" applyFill="1" applyBorder="1" applyAlignment="1" applyProtection="1">
      <alignment horizontal="right"/>
      <protection locked="0"/>
    </xf>
    <xf numFmtId="2" fontId="6" fillId="0" borderId="5" xfId="0" applyNumberFormat="1" applyFont="1" applyFill="1" applyBorder="1" applyAlignment="1" applyProtection="1">
      <alignment horizontal="right"/>
      <protection locked="0"/>
    </xf>
    <xf numFmtId="0" fontId="6" fillId="0" borderId="5" xfId="0" applyFont="1" applyFill="1" applyBorder="1" applyAlignment="1" applyProtection="1">
      <alignment horizontal="right"/>
      <protection locked="0"/>
    </xf>
    <xf numFmtId="0" fontId="7" fillId="3" borderId="3" xfId="0" applyFont="1" applyFill="1" applyBorder="1" applyProtection="1"/>
    <xf numFmtId="0" fontId="6" fillId="0" borderId="9" xfId="0" applyFont="1" applyFill="1" applyBorder="1" applyAlignment="1" applyProtection="1">
      <alignment horizontal="right"/>
      <protection locked="0"/>
    </xf>
    <xf numFmtId="0" fontId="6" fillId="0" borderId="12" xfId="0" applyFont="1" applyBorder="1" applyAlignment="1" applyProtection="1">
      <alignment horizontal="right"/>
      <protection locked="0"/>
    </xf>
    <xf numFmtId="168" fontId="6" fillId="0" borderId="12" xfId="0" applyNumberFormat="1" applyFont="1" applyBorder="1" applyAlignment="1" applyProtection="1">
      <alignment horizontal="right"/>
      <protection locked="0"/>
    </xf>
    <xf numFmtId="168" fontId="6" fillId="0" borderId="4" xfId="0" applyNumberFormat="1" applyFont="1" applyBorder="1" applyAlignment="1" applyProtection="1">
      <alignment horizontal="right"/>
      <protection locked="0"/>
    </xf>
    <xf numFmtId="1" fontId="6" fillId="0" borderId="12" xfId="0" applyNumberFormat="1" applyFont="1" applyBorder="1" applyAlignment="1" applyProtection="1">
      <alignment horizontal="right"/>
      <protection locked="0"/>
    </xf>
    <xf numFmtId="1" fontId="6" fillId="0" borderId="4" xfId="0" applyNumberFormat="1" applyFont="1" applyBorder="1" applyAlignment="1" applyProtection="1">
      <alignment horizontal="right"/>
      <protection locked="0"/>
    </xf>
    <xf numFmtId="0" fontId="6" fillId="0" borderId="5" xfId="0" applyFont="1" applyBorder="1" applyAlignment="1" applyProtection="1">
      <alignment horizontal="right"/>
      <protection locked="0"/>
    </xf>
    <xf numFmtId="0" fontId="6" fillId="0" borderId="7" xfId="0" applyFont="1" applyBorder="1" applyAlignment="1" applyProtection="1">
      <alignment horizontal="right"/>
      <protection locked="0"/>
    </xf>
    <xf numFmtId="168" fontId="6" fillId="2" borderId="16" xfId="0" applyNumberFormat="1" applyFont="1" applyFill="1" applyBorder="1"/>
    <xf numFmtId="43" fontId="6" fillId="2" borderId="17" xfId="0" applyNumberFormat="1" applyFont="1" applyFill="1" applyBorder="1"/>
    <xf numFmtId="168" fontId="6" fillId="2" borderId="1" xfId="0" applyNumberFormat="1" applyFont="1" applyFill="1" applyBorder="1"/>
    <xf numFmtId="43" fontId="6" fillId="2" borderId="2" xfId="0" applyNumberFormat="1" applyFont="1" applyFill="1" applyBorder="1"/>
    <xf numFmtId="0" fontId="6" fillId="0" borderId="3" xfId="0" applyFont="1" applyFill="1" applyBorder="1" applyAlignment="1" applyProtection="1">
      <alignment horizontal="right"/>
      <protection locked="0"/>
    </xf>
    <xf numFmtId="168" fontId="6" fillId="2" borderId="3" xfId="0" applyNumberFormat="1" applyFont="1" applyFill="1" applyBorder="1" applyAlignment="1" applyProtection="1">
      <alignment horizontal="right"/>
      <protection locked="0"/>
    </xf>
    <xf numFmtId="164" fontId="6" fillId="0" borderId="11" xfId="0" applyNumberFormat="1" applyFont="1" applyFill="1" applyBorder="1" applyAlignment="1" applyProtection="1">
      <alignment horizontal="right"/>
      <protection locked="0"/>
    </xf>
    <xf numFmtId="43" fontId="6" fillId="0" borderId="13" xfId="1" applyFont="1" applyFill="1" applyBorder="1" applyAlignment="1" applyProtection="1">
      <alignment horizontal="right"/>
    </xf>
    <xf numFmtId="168" fontId="6" fillId="0" borderId="14" xfId="1" applyNumberFormat="1" applyFont="1" applyFill="1" applyBorder="1" applyAlignment="1" applyProtection="1">
      <alignment horizontal="right"/>
    </xf>
    <xf numFmtId="0" fontId="6" fillId="0" borderId="15" xfId="0" applyFont="1" applyFill="1" applyBorder="1" applyAlignment="1" applyProtection="1">
      <alignment horizontal="right"/>
    </xf>
    <xf numFmtId="0" fontId="5" fillId="3" borderId="5" xfId="0" applyFont="1" applyFill="1" applyBorder="1" applyProtection="1"/>
    <xf numFmtId="0" fontId="6" fillId="0" borderId="0" xfId="0" applyFont="1" applyBorder="1" applyAlignment="1" applyProtection="1">
      <alignment horizontal="right"/>
      <protection locked="0"/>
    </xf>
    <xf numFmtId="165" fontId="6" fillId="4" borderId="12" xfId="0" applyNumberFormat="1" applyFont="1" applyFill="1" applyBorder="1" applyAlignment="1" applyProtection="1">
      <alignment horizontal="right"/>
    </xf>
    <xf numFmtId="164" fontId="6" fillId="4" borderId="4" xfId="3" applyNumberFormat="1" applyFont="1" applyFill="1" applyBorder="1" applyAlignment="1" applyProtection="1">
      <alignment horizontal="right"/>
    </xf>
    <xf numFmtId="0" fontId="5" fillId="3" borderId="12" xfId="0" applyFont="1" applyFill="1" applyBorder="1" applyProtection="1"/>
    <xf numFmtId="0" fontId="5" fillId="3" borderId="1" xfId="0" applyFont="1" applyFill="1" applyBorder="1" applyProtection="1"/>
    <xf numFmtId="0" fontId="6" fillId="2" borderId="9" xfId="0" applyFont="1" applyFill="1" applyBorder="1" applyProtection="1"/>
    <xf numFmtId="4" fontId="6" fillId="4" borderId="4" xfId="3" applyNumberFormat="1" applyFont="1" applyFill="1" applyBorder="1" applyAlignment="1" applyProtection="1">
      <alignment horizontal="right"/>
    </xf>
    <xf numFmtId="4" fontId="6" fillId="2" borderId="9" xfId="0" applyNumberFormat="1" applyFont="1" applyFill="1" applyBorder="1" applyProtection="1"/>
    <xf numFmtId="2" fontId="6" fillId="4" borderId="4" xfId="0" applyNumberFormat="1" applyFont="1" applyFill="1" applyBorder="1" applyAlignment="1" applyProtection="1">
      <alignment horizontal="right"/>
    </xf>
    <xf numFmtId="164" fontId="6" fillId="4" borderId="5" xfId="0" applyNumberFormat="1" applyFont="1" applyFill="1" applyBorder="1" applyAlignment="1" applyProtection="1">
      <alignment horizontal="right"/>
    </xf>
    <xf numFmtId="0" fontId="6" fillId="2" borderId="3" xfId="0" applyFont="1" applyFill="1" applyBorder="1" applyAlignment="1" applyProtection="1">
      <alignment horizontal="right"/>
      <protection locked="0"/>
    </xf>
    <xf numFmtId="164" fontId="6" fillId="0" borderId="3" xfId="0" applyNumberFormat="1" applyFont="1" applyBorder="1" applyAlignment="1" applyProtection="1">
      <alignment horizontal="right"/>
      <protection locked="0"/>
    </xf>
    <xf numFmtId="0" fontId="6" fillId="2" borderId="15" xfId="0" applyFont="1" applyFill="1" applyBorder="1" applyAlignment="1" applyProtection="1">
      <alignment horizontal="right"/>
    </xf>
    <xf numFmtId="4" fontId="6" fillId="0" borderId="3" xfId="0" applyNumberFormat="1" applyFont="1" applyFill="1" applyBorder="1" applyAlignment="1" applyProtection="1">
      <alignment horizontal="right"/>
    </xf>
    <xf numFmtId="0" fontId="6" fillId="2" borderId="15" xfId="0" applyFont="1" applyFill="1" applyBorder="1" applyAlignment="1" applyProtection="1">
      <alignment horizontal="right"/>
      <protection locked="0"/>
    </xf>
    <xf numFmtId="165" fontId="6" fillId="4" borderId="15" xfId="0" applyNumberFormat="1" applyFont="1" applyFill="1" applyBorder="1" applyAlignment="1" applyProtection="1">
      <alignment horizontal="right"/>
    </xf>
    <xf numFmtId="168" fontId="6" fillId="4" borderId="14" xfId="0" applyNumberFormat="1" applyFont="1" applyFill="1" applyBorder="1" applyAlignment="1" applyProtection="1">
      <alignment horizontal="right"/>
    </xf>
    <xf numFmtId="164" fontId="6" fillId="2" borderId="0" xfId="3" applyNumberFormat="1" applyFont="1" applyFill="1" applyBorder="1" applyProtection="1"/>
    <xf numFmtId="0" fontId="6" fillId="0" borderId="7" xfId="0" applyNumberFormat="1" applyFont="1" applyFill="1" applyBorder="1" applyAlignment="1" applyProtection="1">
      <alignment horizontal="right"/>
      <protection locked="0"/>
    </xf>
    <xf numFmtId="0" fontId="6" fillId="4" borderId="5" xfId="3" applyNumberFormat="1" applyFont="1" applyFill="1" applyBorder="1" applyAlignment="1" applyProtection="1">
      <alignment horizontal="right"/>
    </xf>
    <xf numFmtId="0" fontId="6" fillId="0" borderId="1" xfId="3" applyNumberFormat="1" applyFont="1" applyFill="1" applyBorder="1" applyAlignment="1" applyProtection="1">
      <alignment horizontal="right"/>
      <protection locked="0"/>
    </xf>
    <xf numFmtId="0" fontId="6" fillId="0" borderId="2" xfId="3" applyNumberFormat="1" applyFont="1" applyFill="1" applyBorder="1" applyAlignment="1" applyProtection="1">
      <alignment horizontal="right"/>
      <protection locked="0"/>
    </xf>
    <xf numFmtId="0" fontId="6" fillId="0" borderId="15" xfId="0" applyNumberFormat="1" applyFont="1" applyFill="1" applyBorder="1" applyAlignment="1" applyProtection="1">
      <alignment horizontal="right"/>
      <protection locked="0"/>
    </xf>
    <xf numFmtId="0" fontId="6" fillId="4" borderId="15" xfId="0" applyNumberFormat="1" applyFont="1" applyFill="1" applyBorder="1" applyAlignment="1" applyProtection="1">
      <alignment horizontal="right"/>
    </xf>
    <xf numFmtId="168" fontId="6" fillId="0" borderId="3" xfId="0" applyNumberFormat="1" applyFont="1" applyBorder="1" applyAlignment="1">
      <alignment vertical="center" wrapText="1"/>
    </xf>
    <xf numFmtId="3" fontId="6" fillId="0" borderId="3" xfId="0" applyNumberFormat="1" applyFont="1" applyBorder="1" applyAlignment="1">
      <alignment vertical="center" wrapText="1"/>
    </xf>
    <xf numFmtId="43" fontId="6" fillId="0" borderId="3" xfId="0" applyNumberFormat="1" applyFont="1" applyBorder="1" applyAlignment="1">
      <alignment vertical="center" wrapText="1"/>
    </xf>
    <xf numFmtId="0" fontId="6" fillId="0" borderId="3" xfId="0" applyNumberFormat="1" applyFont="1" applyBorder="1" applyAlignment="1">
      <alignment vertical="center" wrapText="1"/>
    </xf>
    <xf numFmtId="3" fontId="6" fillId="0" borderId="3" xfId="3" applyNumberFormat="1" applyFont="1" applyBorder="1" applyAlignment="1">
      <alignment vertical="center" wrapText="1"/>
    </xf>
    <xf numFmtId="166" fontId="6" fillId="0" borderId="3" xfId="3" applyNumberFormat="1" applyFont="1" applyBorder="1" applyAlignment="1">
      <alignment vertical="center" wrapText="1"/>
    </xf>
    <xf numFmtId="164" fontId="6" fillId="0" borderId="3" xfId="3" applyNumberFormat="1" applyFont="1" applyBorder="1" applyAlignment="1">
      <alignment vertical="center" wrapText="1"/>
    </xf>
    <xf numFmtId="9" fontId="6" fillId="0" borderId="3" xfId="3" applyNumberFormat="1" applyFont="1" applyBorder="1" applyAlignment="1">
      <alignment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167" fontId="6" fillId="0" borderId="23" xfId="0" applyNumberFormat="1" applyFont="1" applyBorder="1" applyAlignment="1">
      <alignment vertical="center" wrapText="1"/>
    </xf>
    <xf numFmtId="168" fontId="6" fillId="0" borderId="24" xfId="0" applyNumberFormat="1" applyFont="1" applyBorder="1" applyAlignment="1">
      <alignment vertical="center" wrapText="1"/>
    </xf>
    <xf numFmtId="43" fontId="6" fillId="0" borderId="24" xfId="0" applyNumberFormat="1" applyFont="1" applyBorder="1" applyAlignment="1">
      <alignment vertical="center" wrapText="1"/>
    </xf>
    <xf numFmtId="3" fontId="6" fillId="0" borderId="24" xfId="0" applyNumberFormat="1" applyFont="1" applyBorder="1" applyAlignment="1">
      <alignment vertical="center" wrapText="1"/>
    </xf>
    <xf numFmtId="0" fontId="6" fillId="0" borderId="24" xfId="0" applyNumberFormat="1" applyFont="1" applyBorder="1" applyAlignment="1">
      <alignment vertical="center" wrapText="1"/>
    </xf>
    <xf numFmtId="3" fontId="6" fillId="0" borderId="24" xfId="3" applyNumberFormat="1" applyFont="1" applyBorder="1" applyAlignment="1">
      <alignment vertical="center" wrapText="1"/>
    </xf>
    <xf numFmtId="166" fontId="6" fillId="0" borderId="24" xfId="3" applyNumberFormat="1" applyFont="1" applyBorder="1" applyAlignment="1">
      <alignment vertical="center" wrapText="1"/>
    </xf>
    <xf numFmtId="164" fontId="6" fillId="0" borderId="24" xfId="3" applyNumberFormat="1" applyFont="1" applyBorder="1" applyAlignment="1">
      <alignment vertical="center" wrapText="1"/>
    </xf>
    <xf numFmtId="9" fontId="6" fillId="0" borderId="24" xfId="3" applyNumberFormat="1" applyFont="1" applyBorder="1" applyAlignment="1">
      <alignment vertical="center" wrapText="1"/>
    </xf>
    <xf numFmtId="0" fontId="6" fillId="0" borderId="25" xfId="3" applyNumberFormat="1" applyFont="1" applyBorder="1" applyAlignment="1">
      <alignment vertical="center" wrapText="1"/>
    </xf>
    <xf numFmtId="167" fontId="6" fillId="0" borderId="8" xfId="0" applyNumberFormat="1" applyFont="1" applyBorder="1" applyAlignment="1">
      <alignment vertical="center" wrapText="1"/>
    </xf>
    <xf numFmtId="0" fontId="6" fillId="0" borderId="26" xfId="3" applyNumberFormat="1" applyFont="1" applyBorder="1" applyAlignment="1">
      <alignment vertical="center" wrapText="1"/>
    </xf>
    <xf numFmtId="167" fontId="6" fillId="0" borderId="27" xfId="0" applyNumberFormat="1" applyFont="1" applyBorder="1" applyAlignment="1">
      <alignment vertical="center" wrapText="1"/>
    </xf>
    <xf numFmtId="168" fontId="6" fillId="0" borderId="28" xfId="0" applyNumberFormat="1" applyFont="1" applyBorder="1" applyAlignment="1">
      <alignment vertical="center" wrapText="1"/>
    </xf>
    <xf numFmtId="43" fontId="6" fillId="0" borderId="28" xfId="0" applyNumberFormat="1" applyFont="1" applyBorder="1" applyAlignment="1">
      <alignment vertical="center" wrapText="1"/>
    </xf>
    <xf numFmtId="3" fontId="6" fillId="0" borderId="28" xfId="0" applyNumberFormat="1" applyFont="1" applyBorder="1" applyAlignment="1">
      <alignment vertical="center" wrapText="1"/>
    </xf>
    <xf numFmtId="0" fontId="6" fillId="0" borderId="28" xfId="0" applyNumberFormat="1" applyFont="1" applyBorder="1" applyAlignment="1">
      <alignment vertical="center" wrapText="1"/>
    </xf>
    <xf numFmtId="3" fontId="6" fillId="0" borderId="28" xfId="3" applyNumberFormat="1" applyFont="1" applyBorder="1" applyAlignment="1">
      <alignment vertical="center" wrapText="1"/>
    </xf>
    <xf numFmtId="166" fontId="6" fillId="0" borderId="28" xfId="3" applyNumberFormat="1" applyFont="1" applyBorder="1" applyAlignment="1">
      <alignment vertical="center" wrapText="1"/>
    </xf>
    <xf numFmtId="164" fontId="6" fillId="0" borderId="28" xfId="3" applyNumberFormat="1" applyFont="1" applyBorder="1" applyAlignment="1">
      <alignment vertical="center" wrapText="1"/>
    </xf>
    <xf numFmtId="9" fontId="6" fillId="0" borderId="28" xfId="3" applyNumberFormat="1" applyFont="1" applyBorder="1" applyAlignment="1">
      <alignment vertical="center" wrapText="1"/>
    </xf>
    <xf numFmtId="0" fontId="6" fillId="0" borderId="29" xfId="3" applyNumberFormat="1" applyFont="1" applyBorder="1" applyAlignment="1">
      <alignment vertical="center" wrapText="1"/>
    </xf>
    <xf numFmtId="0" fontId="0" fillId="7" borderId="0" xfId="0" applyFill="1"/>
    <xf numFmtId="0" fontId="0" fillId="8" borderId="34" xfId="0" applyFill="1" applyBorder="1"/>
    <xf numFmtId="0" fontId="0" fillId="8" borderId="18" xfId="0" applyFill="1" applyBorder="1"/>
    <xf numFmtId="0" fontId="0" fillId="8" borderId="35" xfId="0" applyFill="1" applyBorder="1"/>
    <xf numFmtId="0" fontId="0" fillId="8" borderId="36" xfId="0" applyFill="1" applyBorder="1"/>
    <xf numFmtId="0" fontId="0" fillId="8" borderId="33" xfId="0" applyFill="1" applyBorder="1"/>
    <xf numFmtId="0" fontId="0" fillId="8" borderId="37" xfId="0" applyFill="1" applyBorder="1"/>
    <xf numFmtId="0" fontId="0" fillId="8" borderId="38" xfId="0" applyFill="1" applyBorder="1"/>
    <xf numFmtId="0" fontId="0" fillId="8" borderId="39" xfId="0" applyFill="1" applyBorder="1"/>
    <xf numFmtId="168" fontId="6" fillId="4" borderId="3" xfId="0" applyNumberFormat="1" applyFont="1" applyFill="1" applyBorder="1" applyAlignment="1" applyProtection="1">
      <alignment horizontal="right"/>
    </xf>
    <xf numFmtId="0" fontId="6" fillId="4" borderId="3" xfId="0" applyNumberFormat="1" applyFont="1" applyFill="1" applyBorder="1" applyAlignment="1" applyProtection="1">
      <alignment horizontal="center"/>
    </xf>
    <xf numFmtId="0" fontId="6" fillId="0" borderId="12" xfId="0" applyFont="1" applyBorder="1" applyAlignment="1" applyProtection="1">
      <alignment horizontal="left"/>
      <protection locked="0"/>
    </xf>
    <xf numFmtId="0" fontId="6" fillId="0" borderId="4" xfId="0" applyFont="1" applyBorder="1" applyAlignment="1" applyProtection="1">
      <alignment horizontal="left"/>
      <protection locked="0"/>
    </xf>
    <xf numFmtId="0" fontId="1" fillId="0" borderId="0" xfId="0" applyFont="1"/>
    <xf numFmtId="0" fontId="9" fillId="3" borderId="20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167" fontId="1" fillId="0" borderId="23" xfId="0" applyNumberFormat="1" applyFont="1" applyBorder="1" applyAlignment="1">
      <alignment vertical="center" wrapText="1"/>
    </xf>
    <xf numFmtId="168" fontId="1" fillId="0" borderId="24" xfId="0" applyNumberFormat="1" applyFont="1" applyBorder="1" applyAlignment="1">
      <alignment vertical="center" wrapText="1"/>
    </xf>
    <xf numFmtId="43" fontId="1" fillId="0" borderId="24" xfId="0" applyNumberFormat="1" applyFont="1" applyBorder="1" applyAlignment="1">
      <alignment vertical="center" wrapText="1"/>
    </xf>
    <xf numFmtId="3" fontId="1" fillId="0" borderId="24" xfId="0" applyNumberFormat="1" applyFont="1" applyBorder="1" applyAlignment="1">
      <alignment vertical="center" wrapText="1"/>
    </xf>
    <xf numFmtId="0" fontId="1" fillId="0" borderId="24" xfId="0" applyNumberFormat="1" applyFont="1" applyBorder="1" applyAlignment="1">
      <alignment vertical="center" wrapText="1"/>
    </xf>
    <xf numFmtId="3" fontId="1" fillId="0" borderId="24" xfId="3" applyNumberFormat="1" applyFont="1" applyBorder="1" applyAlignment="1">
      <alignment vertical="center" wrapText="1"/>
    </xf>
    <xf numFmtId="166" fontId="1" fillId="0" borderId="24" xfId="3" applyNumberFormat="1" applyFont="1" applyBorder="1" applyAlignment="1">
      <alignment vertical="center" wrapText="1"/>
    </xf>
    <xf numFmtId="164" fontId="1" fillId="0" borderId="24" xfId="3" applyNumberFormat="1" applyFont="1" applyBorder="1" applyAlignment="1">
      <alignment vertical="center" wrapText="1"/>
    </xf>
    <xf numFmtId="9" fontId="1" fillId="0" borderId="24" xfId="3" applyNumberFormat="1" applyFont="1" applyBorder="1" applyAlignment="1">
      <alignment vertical="center" wrapText="1"/>
    </xf>
    <xf numFmtId="0" fontId="1" fillId="0" borderId="25" xfId="3" applyNumberFormat="1" applyFont="1" applyBorder="1" applyAlignment="1">
      <alignment vertical="center" wrapText="1"/>
    </xf>
    <xf numFmtId="0" fontId="1" fillId="0" borderId="0" xfId="3" applyNumberFormat="1" applyFont="1"/>
    <xf numFmtId="0" fontId="1" fillId="0" borderId="0" xfId="0" applyNumberFormat="1" applyFont="1"/>
    <xf numFmtId="167" fontId="1" fillId="0" borderId="8" xfId="0" applyNumberFormat="1" applyFont="1" applyBorder="1" applyAlignment="1">
      <alignment vertical="center" wrapText="1"/>
    </xf>
    <xf numFmtId="168" fontId="1" fillId="0" borderId="3" xfId="0" applyNumberFormat="1" applyFont="1" applyBorder="1" applyAlignment="1">
      <alignment vertical="center" wrapText="1"/>
    </xf>
    <xf numFmtId="43" fontId="1" fillId="0" borderId="3" xfId="0" applyNumberFormat="1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vertical="center" wrapText="1"/>
    </xf>
    <xf numFmtId="3" fontId="1" fillId="0" borderId="3" xfId="3" applyNumberFormat="1" applyFont="1" applyBorder="1" applyAlignment="1">
      <alignment vertical="center" wrapText="1"/>
    </xf>
    <xf numFmtId="166" fontId="1" fillId="0" borderId="3" xfId="3" applyNumberFormat="1" applyFont="1" applyBorder="1" applyAlignment="1">
      <alignment vertical="center" wrapText="1"/>
    </xf>
    <xf numFmtId="164" fontId="1" fillId="0" borderId="3" xfId="3" applyNumberFormat="1" applyFont="1" applyBorder="1" applyAlignment="1">
      <alignment vertical="center" wrapText="1"/>
    </xf>
    <xf numFmtId="9" fontId="1" fillId="0" borderId="3" xfId="3" applyNumberFormat="1" applyFont="1" applyBorder="1" applyAlignment="1">
      <alignment vertical="center" wrapText="1"/>
    </xf>
    <xf numFmtId="0" fontId="1" fillId="0" borderId="26" xfId="3" applyNumberFormat="1" applyFont="1" applyBorder="1" applyAlignment="1">
      <alignment vertical="center" wrapText="1"/>
    </xf>
    <xf numFmtId="167" fontId="1" fillId="0" borderId="27" xfId="0" applyNumberFormat="1" applyFont="1" applyBorder="1" applyAlignment="1">
      <alignment vertical="center" wrapText="1"/>
    </xf>
    <xf numFmtId="168" fontId="1" fillId="0" borderId="28" xfId="0" applyNumberFormat="1" applyFont="1" applyBorder="1" applyAlignment="1">
      <alignment vertical="center" wrapText="1"/>
    </xf>
    <xf numFmtId="43" fontId="1" fillId="0" borderId="28" xfId="0" applyNumberFormat="1" applyFont="1" applyBorder="1" applyAlignment="1">
      <alignment vertical="center" wrapText="1"/>
    </xf>
    <xf numFmtId="3" fontId="1" fillId="0" borderId="28" xfId="0" applyNumberFormat="1" applyFont="1" applyBorder="1" applyAlignment="1">
      <alignment vertical="center" wrapText="1"/>
    </xf>
    <xf numFmtId="0" fontId="1" fillId="0" borderId="28" xfId="0" applyNumberFormat="1" applyFont="1" applyBorder="1" applyAlignment="1">
      <alignment vertical="center" wrapText="1"/>
    </xf>
    <xf numFmtId="3" fontId="1" fillId="0" borderId="28" xfId="3" applyNumberFormat="1" applyFont="1" applyBorder="1" applyAlignment="1">
      <alignment vertical="center" wrapText="1"/>
    </xf>
    <xf numFmtId="166" fontId="1" fillId="0" borderId="28" xfId="3" applyNumberFormat="1" applyFont="1" applyBorder="1" applyAlignment="1">
      <alignment vertical="center" wrapText="1"/>
    </xf>
    <xf numFmtId="164" fontId="1" fillId="0" borderId="28" xfId="3" applyNumberFormat="1" applyFont="1" applyBorder="1" applyAlignment="1">
      <alignment vertical="center" wrapText="1"/>
    </xf>
    <xf numFmtId="9" fontId="1" fillId="0" borderId="28" xfId="3" applyNumberFormat="1" applyFont="1" applyBorder="1" applyAlignment="1">
      <alignment vertical="center" wrapText="1"/>
    </xf>
    <xf numFmtId="0" fontId="1" fillId="0" borderId="29" xfId="3" applyNumberFormat="1" applyFont="1" applyBorder="1" applyAlignment="1">
      <alignment vertical="center" wrapText="1"/>
    </xf>
    <xf numFmtId="168" fontId="1" fillId="0" borderId="0" xfId="0" applyNumberFormat="1" applyFont="1" applyAlignment="1">
      <alignment horizontal="right"/>
    </xf>
    <xf numFmtId="4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9" fontId="1" fillId="0" borderId="0" xfId="0" applyNumberFormat="1" applyFont="1"/>
    <xf numFmtId="0" fontId="1" fillId="0" borderId="0" xfId="0" applyFont="1" applyAlignment="1">
      <alignment horizontal="right"/>
    </xf>
    <xf numFmtId="0" fontId="6" fillId="0" borderId="9" xfId="0" applyNumberFormat="1" applyFont="1" applyBorder="1" applyAlignment="1" applyProtection="1">
      <alignment horizontal="right"/>
      <protection locked="0"/>
    </xf>
    <xf numFmtId="168" fontId="6" fillId="4" borderId="3" xfId="0" applyNumberFormat="1" applyFont="1" applyFill="1" applyBorder="1" applyAlignment="1" applyProtection="1">
      <alignment horizontal="center"/>
    </xf>
    <xf numFmtId="0" fontId="5" fillId="3" borderId="12" xfId="0" applyFont="1" applyFill="1" applyBorder="1" applyAlignment="1" applyProtection="1">
      <alignment horizontal="center"/>
    </xf>
    <xf numFmtId="0" fontId="5" fillId="3" borderId="4" xfId="0" applyFont="1" applyFill="1" applyBorder="1" applyAlignment="1" applyProtection="1">
      <alignment horizontal="center"/>
    </xf>
    <xf numFmtId="0" fontId="8" fillId="6" borderId="30" xfId="0" applyFont="1" applyFill="1" applyBorder="1" applyAlignment="1">
      <alignment horizontal="center"/>
    </xf>
    <xf numFmtId="0" fontId="6" fillId="0" borderId="31" xfId="0" applyFont="1" applyBorder="1" applyAlignment="1"/>
    <xf numFmtId="0" fontId="6" fillId="0" borderId="32" xfId="0" applyFont="1" applyBorder="1" applyAlignment="1"/>
    <xf numFmtId="0" fontId="10" fillId="6" borderId="0" xfId="0" applyFont="1" applyFill="1" applyBorder="1" applyAlignment="1">
      <alignment horizontal="center"/>
    </xf>
    <xf numFmtId="0" fontId="1" fillId="0" borderId="0" xfId="0" applyFont="1" applyAlignment="1"/>
    <xf numFmtId="0" fontId="1" fillId="0" borderId="33" xfId="0" applyFont="1" applyBorder="1" applyAlignment="1"/>
  </cellXfs>
  <cellStyles count="4">
    <cellStyle name="Comma" xfId="1" builtinId="3"/>
    <cellStyle name="Normal" xfId="0" builtinId="0"/>
    <cellStyle name="Normal_Pricing" xfId="2"/>
    <cellStyle name="Percent" xfId="3" builtinId="5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definedNames>
      <definedName name="TriggerCounter" refersTo="='General Settings'!$D$7"/>
    </definedNames>
    <sheetDataSet>
      <sheetData sheetId="0">
        <row r="7">
          <cell r="D7">
            <v>69</v>
          </cell>
        </row>
      </sheetData>
      <sheetData sheetId="1">
        <row r="7">
          <cell r="D7">
            <v>0</v>
          </cell>
        </row>
      </sheetData>
      <sheetData sheetId="2">
        <row r="7">
          <cell r="D7" t="str">
            <v>3M</v>
          </cell>
        </row>
      </sheetData>
      <sheetData sheetId="3">
        <row r="7">
          <cell r="D7" t="str">
            <v>AUDOIS3W_Quote</v>
          </cell>
        </row>
      </sheetData>
      <sheetData sheetId="4">
        <row r="7">
          <cell r="D7" t="str">
            <v>3W</v>
          </cell>
        </row>
      </sheetData>
      <sheetData sheetId="5">
        <row r="7">
          <cell r="D7" t="str">
            <v>AUDSND_Quote#0000</v>
          </cell>
        </row>
      </sheetData>
      <sheetData sheetId="6">
        <row r="7">
          <cell r="D7" t="str">
            <v>AUD3x6F_Quote</v>
          </cell>
        </row>
      </sheetData>
      <sheetData sheetId="7">
        <row r="7">
          <cell r="D7" t="str">
            <v>Z4</v>
          </cell>
        </row>
      </sheetData>
      <sheetData sheetId="8">
        <row r="7">
          <cell r="D7" t="str">
            <v>V4</v>
          </cell>
        </row>
      </sheetData>
      <sheetData sheetId="9"/>
      <sheetData sheetId="10">
        <row r="7">
          <cell r="D7" t="str">
            <v>3AB</v>
          </cell>
        </row>
      </sheetData>
      <sheetData sheetId="11">
        <row r="7">
          <cell r="D7" t="str">
            <v>6AB</v>
          </cell>
        </row>
      </sheetData>
      <sheetData sheetId="12">
        <row r="7">
          <cell r="D7" t="str">
            <v>3BR</v>
          </cell>
        </row>
      </sheetData>
      <sheetData sheetId="13">
        <row r="7">
          <cell r="D7" t="str">
            <v>6BR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E11"/>
  <sheetViews>
    <sheetView workbookViewId="0">
      <selection activeCell="D50" sqref="D50"/>
    </sheetView>
  </sheetViews>
  <sheetFormatPr defaultRowHeight="11.25" x14ac:dyDescent="0.2"/>
  <cols>
    <col min="1" max="2" width="2.83203125" style="208" customWidth="1"/>
    <col min="3" max="3" width="27.5" style="208" bestFit="1" customWidth="1"/>
    <col min="4" max="4" width="20.1640625" style="208" bestFit="1" customWidth="1"/>
    <col min="5" max="5" width="2.83203125" style="208" customWidth="1"/>
    <col min="6" max="16384" width="9.33203125" style="208"/>
  </cols>
  <sheetData>
    <row r="1" spans="2:5" ht="12" thickBot="1" x14ac:dyDescent="0.25"/>
    <row r="2" spans="2:5" x14ac:dyDescent="0.2">
      <c r="B2" s="209"/>
      <c r="C2" s="210"/>
      <c r="D2" s="210"/>
      <c r="E2" s="211"/>
    </row>
    <row r="3" spans="2:5" x14ac:dyDescent="0.2">
      <c r="B3" s="212"/>
      <c r="C3" s="64" t="s">
        <v>20</v>
      </c>
      <c r="D3" s="217">
        <v>41856.418171296296</v>
      </c>
      <c r="E3" s="213"/>
    </row>
    <row r="4" spans="2:5" x14ac:dyDescent="0.2">
      <c r="B4" s="212"/>
      <c r="C4" s="64" t="s">
        <v>22</v>
      </c>
      <c r="D4" s="218">
        <f>[1]!TriggerCounter</f>
        <v>69</v>
      </c>
      <c r="E4" s="213"/>
    </row>
    <row r="5" spans="2:5" ht="12" thickBot="1" x14ac:dyDescent="0.25">
      <c r="B5" s="214"/>
      <c r="C5" s="215"/>
      <c r="D5" s="215"/>
      <c r="E5" s="216"/>
    </row>
    <row r="6" spans="2:5" ht="12" thickBot="1" x14ac:dyDescent="0.25"/>
    <row r="7" spans="2:5" x14ac:dyDescent="0.2">
      <c r="B7" s="209"/>
      <c r="C7" s="210"/>
      <c r="D7" s="210"/>
      <c r="E7" s="211"/>
    </row>
    <row r="8" spans="2:5" x14ac:dyDescent="0.2">
      <c r="B8" s="212"/>
      <c r="C8" s="64" t="s">
        <v>1</v>
      </c>
      <c r="D8" s="267" t="s">
        <v>69</v>
      </c>
      <c r="E8" s="213"/>
    </row>
    <row r="9" spans="2:5" x14ac:dyDescent="0.2">
      <c r="B9" s="212"/>
      <c r="C9" s="64" t="s">
        <v>70</v>
      </c>
      <c r="D9" s="267" t="b">
        <f>_xll.qlCalendarIsBusinessDay(Calendar,_xll.qlSettingsEvaluationDate(Trigger),Trigger)</f>
        <v>1</v>
      </c>
      <c r="E9" s="213"/>
    </row>
    <row r="10" spans="2:5" x14ac:dyDescent="0.2">
      <c r="B10" s="212"/>
      <c r="C10" s="64" t="s">
        <v>21</v>
      </c>
      <c r="D10" s="267">
        <f>IF(D9,_xll.qlSettingsEvaluationDate(Trigger),_xll.qlCalendarAdvance(Calendar,_xll.qlSettingsEvaluationDate(Trigger),"1d","f",,Trigger))</f>
        <v>41856</v>
      </c>
      <c r="E10" s="213"/>
    </row>
    <row r="11" spans="2:5" ht="12" thickBot="1" x14ac:dyDescent="0.25">
      <c r="B11" s="214"/>
      <c r="C11" s="215"/>
      <c r="D11" s="215"/>
      <c r="E11" s="216"/>
    </row>
  </sheetData>
  <phoneticPr fontId="2" type="noConversion"/>
  <dataValidations count="1">
    <dataValidation type="list" allowBlank="1" showInputMessage="1" showErrorMessage="1" sqref="D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7"/>
  <sheetViews>
    <sheetView tabSelected="1" zoomScaleNormal="100" workbookViewId="0">
      <selection activeCell="F24" sqref="F24"/>
    </sheetView>
  </sheetViews>
  <sheetFormatPr defaultRowHeight="11.25" outlineLevelRow="1" outlineLevelCol="1" x14ac:dyDescent="0.2"/>
  <cols>
    <col min="1" max="1" width="36" style="24" bestFit="1" customWidth="1"/>
    <col min="2" max="2" width="25" style="24" bestFit="1" customWidth="1"/>
    <col min="3" max="3" width="36" style="24" bestFit="1" customWidth="1"/>
    <col min="4" max="4" width="22.33203125" style="24" hidden="1" customWidth="1" outlineLevel="1"/>
    <col min="5" max="5" width="26.33203125" style="24" hidden="1" customWidth="1" outlineLevel="1"/>
    <col min="6" max="6" width="22.6640625" style="25" bestFit="1" customWidth="1" collapsed="1"/>
    <col min="7" max="7" width="36" style="25" bestFit="1" customWidth="1"/>
    <col min="8" max="8" width="24.5" style="24" hidden="1" customWidth="1" outlineLevel="1"/>
    <col min="9" max="9" width="27.33203125" style="24" hidden="1" customWidth="1" outlineLevel="1"/>
    <col min="10" max="11" width="16.5" style="24" hidden="1" customWidth="1" outlineLevel="1"/>
    <col min="12" max="12" width="20.1640625" style="24" bestFit="1" customWidth="1" collapsed="1"/>
    <col min="13" max="13" width="17.83203125" style="24" bestFit="1" customWidth="1"/>
    <col min="14" max="14" width="17.83203125" style="24" hidden="1" customWidth="1" outlineLevel="1"/>
    <col min="15" max="15" width="7" style="2" hidden="1" customWidth="1" outlineLevel="1"/>
    <col min="16" max="16" width="9.33203125" style="2" collapsed="1"/>
    <col min="17" max="16384" width="9.33203125" style="2"/>
  </cols>
  <sheetData>
    <row r="1" spans="1:20" ht="12" thickBot="1" x14ac:dyDescent="0.25">
      <c r="A1" s="64" t="s">
        <v>63</v>
      </c>
      <c r="B1" s="11" t="s">
        <v>66</v>
      </c>
      <c r="C1" s="65" t="str">
        <f>UPPER(IF(ISBLANK(B1),D1,B1))</f>
        <v>AUD</v>
      </c>
      <c r="D1" s="133" t="str">
        <f>E1</f>
        <v>AUD</v>
      </c>
      <c r="E1" s="17" t="s">
        <v>66</v>
      </c>
      <c r="F1" s="11"/>
      <c r="G1" s="11"/>
      <c r="H1" s="11"/>
      <c r="I1" s="11"/>
      <c r="J1" s="11"/>
      <c r="K1" s="11"/>
      <c r="L1" s="11"/>
      <c r="M1" s="11"/>
      <c r="N1" s="11"/>
      <c r="O1" s="1"/>
      <c r="P1" s="1"/>
      <c r="Q1" s="1"/>
      <c r="R1" s="1"/>
      <c r="S1" s="1"/>
      <c r="T1" s="1"/>
    </row>
    <row r="2" spans="1:20" x14ac:dyDescent="0.2">
      <c r="A2" s="59" t="s">
        <v>3</v>
      </c>
      <c r="B2" s="268" t="s">
        <v>53</v>
      </c>
      <c r="C2" s="269"/>
      <c r="D2" s="60" t="s">
        <v>46</v>
      </c>
      <c r="E2" s="61" t="s">
        <v>44</v>
      </c>
      <c r="F2" s="268" t="s">
        <v>54</v>
      </c>
      <c r="G2" s="269"/>
      <c r="H2" s="58" t="s">
        <v>46</v>
      </c>
      <c r="I2" s="57" t="s">
        <v>44</v>
      </c>
      <c r="J2" s="62" t="s">
        <v>17</v>
      </c>
      <c r="K2" s="63" t="s">
        <v>18</v>
      </c>
      <c r="L2" s="268" t="s">
        <v>52</v>
      </c>
      <c r="M2" s="269"/>
      <c r="N2" s="1"/>
      <c r="O2" s="1"/>
      <c r="P2" s="1"/>
      <c r="Q2" s="1"/>
      <c r="R2" s="1"/>
      <c r="S2" s="1"/>
      <c r="T2" s="1"/>
    </row>
    <row r="3" spans="1:20" x14ac:dyDescent="0.2">
      <c r="A3" s="64" t="s">
        <v>1</v>
      </c>
      <c r="B3" s="7"/>
      <c r="C3" s="100" t="str">
        <f t="shared" ref="C3:C14" si="0">IF(ISBLANK(B3),D3,B3)</f>
        <v>Australia</v>
      </c>
      <c r="D3" s="133" t="str">
        <f t="shared" ref="D3:D8" si="1">IF(ISBLANK(F3),E3,G3)</f>
        <v>Australia</v>
      </c>
      <c r="E3" s="17" t="str">
        <f>_xll.qlIndexFixingCalendar(C$24)</f>
        <v>Australia</v>
      </c>
      <c r="F3" s="133"/>
      <c r="G3" s="65" t="str">
        <f>IF(ISBLANK(F3),H3,F3)</f>
        <v>Australia</v>
      </c>
      <c r="H3" s="133" t="str">
        <f>IF(ISBLANK(B3),I3,C3)</f>
        <v>Australia</v>
      </c>
      <c r="I3" s="17" t="str">
        <f>_xll.qlIndexFixingCalendar(G$24)</f>
        <v>Australia</v>
      </c>
      <c r="J3" s="103" t="str">
        <f>FirstLegCF</f>
        <v>obj_00311#0030</v>
      </c>
      <c r="K3" s="29" t="b">
        <f>C27</f>
        <v>1</v>
      </c>
      <c r="L3" s="140">
        <f>EvaluationDate</f>
        <v>41856</v>
      </c>
      <c r="M3" s="141">
        <v>0</v>
      </c>
      <c r="N3" s="1" t="str">
        <f>_xll.qlLeg(,M3,L3,,,EvaluationDate)</f>
        <v>obj_00307#0000</v>
      </c>
      <c r="O3" s="1" t="b">
        <v>1</v>
      </c>
      <c r="P3" s="1"/>
      <c r="Q3" s="1"/>
      <c r="R3" s="1"/>
      <c r="S3" s="1"/>
      <c r="T3" s="1"/>
    </row>
    <row r="4" spans="1:20" ht="12" customHeight="1" x14ac:dyDescent="0.2">
      <c r="A4" s="64" t="s">
        <v>7</v>
      </c>
      <c r="B4" s="266"/>
      <c r="C4" s="99">
        <f>IF(ISBLANK(B4),D4,B4)</f>
        <v>41857</v>
      </c>
      <c r="D4" s="134">
        <f t="shared" si="1"/>
        <v>41857</v>
      </c>
      <c r="E4" s="135">
        <f>_xll.qlCalendarAdvance(Calendar,_xll.qlInterestRateIndexValueDate(C24,EvaluationDate),"1D","f",,Trigger)</f>
        <v>41857</v>
      </c>
      <c r="F4" s="145"/>
      <c r="G4" s="66">
        <f>IF(ISBLANK(F4),H4,F4)</f>
        <v>41857</v>
      </c>
      <c r="H4" s="134">
        <f t="shared" ref="H4:H13" si="2">IF(ISBLANK(B4),I4,C4)</f>
        <v>41857</v>
      </c>
      <c r="I4" s="135">
        <f>_xll.qlCalendarAdvance(Calendar,_xll.qlInterestRateIndexValueDate(F24,EvaluationDate),"1D","f",,Trigger)</f>
        <v>41857</v>
      </c>
      <c r="J4" s="21" t="str">
        <f>SecondLegCF</f>
        <v>obj_0030e#0030</v>
      </c>
      <c r="K4" s="27" t="b">
        <f>G27</f>
        <v>0</v>
      </c>
      <c r="L4" s="142">
        <f>_xll.qlCalendarAdvance($C$3,L3,"1D","f")</f>
        <v>41857</v>
      </c>
      <c r="M4" s="143">
        <v>0</v>
      </c>
      <c r="N4" s="1" t="str">
        <f>_xll.qlLeg(,M4,L4,,,EvaluationDate)</f>
        <v>obj_0030a#0008</v>
      </c>
      <c r="O4" s="1" t="b">
        <f t="shared" ref="O4:O26" si="3">NOT(M4=0)</f>
        <v>0</v>
      </c>
      <c r="P4" s="1"/>
      <c r="Q4" s="1"/>
      <c r="R4" s="1"/>
      <c r="S4" s="1"/>
      <c r="T4" s="1"/>
    </row>
    <row r="5" spans="1:20" x14ac:dyDescent="0.2">
      <c r="A5" s="64" t="s">
        <v>12</v>
      </c>
      <c r="B5" s="4"/>
      <c r="C5" s="100" t="e">
        <f t="shared" si="0"/>
        <v>#N/A</v>
      </c>
      <c r="D5" s="134" t="e">
        <f t="shared" si="1"/>
        <v>#N/A</v>
      </c>
      <c r="E5" s="135" t="e">
        <f>NA()</f>
        <v>#N/A</v>
      </c>
      <c r="F5" s="145"/>
      <c r="G5" s="65" t="e">
        <f t="shared" ref="G5:G13" si="4">IF(ISBLANK(F5),H5,F5)</f>
        <v>#N/A</v>
      </c>
      <c r="H5" s="134" t="e">
        <f t="shared" si="2"/>
        <v>#N/A</v>
      </c>
      <c r="I5" s="135" t="e">
        <f>NA()</f>
        <v>#N/A</v>
      </c>
      <c r="J5" s="30" t="str">
        <f>AdditionalCF</f>
        <v>obj_00310#0023</v>
      </c>
      <c r="K5" s="30" t="b">
        <v>0</v>
      </c>
      <c r="L5" s="142">
        <f>_xll.qlCalendarAdvance($C$3,L4,"1D","f")</f>
        <v>41858</v>
      </c>
      <c r="M5" s="143">
        <v>0</v>
      </c>
      <c r="N5" s="1" t="str">
        <f>_xll.qlLeg(,M5,L5,,,EvaluationDate)</f>
        <v>obj_00309#0008</v>
      </c>
      <c r="O5" s="1" t="b">
        <f t="shared" si="3"/>
        <v>0</v>
      </c>
      <c r="P5" s="1"/>
      <c r="Q5" s="1"/>
      <c r="R5" s="1"/>
      <c r="S5" s="1"/>
      <c r="T5" s="1"/>
    </row>
    <row r="6" spans="1:20" x14ac:dyDescent="0.2">
      <c r="A6" s="64" t="s">
        <v>13</v>
      </c>
      <c r="B6" s="4"/>
      <c r="C6" s="100" t="e">
        <f t="shared" si="0"/>
        <v>#N/A</v>
      </c>
      <c r="D6" s="134" t="e">
        <f t="shared" si="1"/>
        <v>#N/A</v>
      </c>
      <c r="E6" s="135" t="e">
        <f>NA()</f>
        <v>#N/A</v>
      </c>
      <c r="F6" s="145"/>
      <c r="G6" s="65" t="e">
        <f>IF(ISBLANK(F6),H6,F6)</f>
        <v>#N/A</v>
      </c>
      <c r="H6" s="134" t="e">
        <f t="shared" si="2"/>
        <v>#N/A</v>
      </c>
      <c r="I6" s="135" t="e">
        <f>NA()</f>
        <v>#N/A</v>
      </c>
      <c r="J6" s="5"/>
      <c r="K6" s="5"/>
      <c r="L6" s="142">
        <f>_xll.qlCalendarAdvance($C$3,L5,"1D","f")</f>
        <v>41859</v>
      </c>
      <c r="M6" s="143">
        <v>0</v>
      </c>
      <c r="N6" s="1" t="str">
        <f>_xll.qlLeg(,M6,L6,,,EvaluationDate)</f>
        <v>obj_0030b#0008</v>
      </c>
      <c r="O6" s="1" t="b">
        <f t="shared" si="3"/>
        <v>0</v>
      </c>
      <c r="P6" s="1"/>
      <c r="Q6" s="1"/>
      <c r="R6" s="1"/>
      <c r="S6" s="1"/>
      <c r="T6" s="1"/>
    </row>
    <row r="7" spans="1:20" ht="12" customHeight="1" x14ac:dyDescent="0.2">
      <c r="A7" s="67" t="s">
        <v>37</v>
      </c>
      <c r="B7" s="6" t="s">
        <v>43</v>
      </c>
      <c r="C7" s="101" t="str">
        <f t="shared" si="0"/>
        <v>10Y</v>
      </c>
      <c r="D7" s="136" t="str">
        <f t="shared" si="1"/>
        <v>10Y</v>
      </c>
      <c r="E7" s="137" t="s">
        <v>43</v>
      </c>
      <c r="F7" s="136"/>
      <c r="G7" s="68" t="str">
        <f t="shared" si="4"/>
        <v>10Y</v>
      </c>
      <c r="H7" s="136" t="str">
        <f t="shared" si="2"/>
        <v>10Y</v>
      </c>
      <c r="I7" s="137" t="s">
        <v>43</v>
      </c>
      <c r="J7" s="5"/>
      <c r="K7" s="5"/>
      <c r="L7" s="142"/>
      <c r="M7" s="143">
        <v>0</v>
      </c>
      <c r="N7" s="1" t="e">
        <f>_xll.qlLeg(,M7,L7,,,EvaluationDate)</f>
        <v>#NUM!</v>
      </c>
      <c r="O7" s="1" t="b">
        <f t="shared" si="3"/>
        <v>0</v>
      </c>
      <c r="P7" s="1"/>
      <c r="Q7" s="1"/>
      <c r="R7" s="1"/>
      <c r="S7" s="1"/>
      <c r="T7" s="1"/>
    </row>
    <row r="8" spans="1:20" x14ac:dyDescent="0.2">
      <c r="A8" s="64" t="s">
        <v>8</v>
      </c>
      <c r="B8" s="4"/>
      <c r="C8" s="99">
        <f t="shared" si="0"/>
        <v>45510</v>
      </c>
      <c r="D8" s="134">
        <f t="shared" si="1"/>
        <v>45510</v>
      </c>
      <c r="E8" s="135">
        <f>_xll.qlCalendarAdvance("NULLCALENDAR",C$4,C$7,"Unadjusted")</f>
        <v>45510</v>
      </c>
      <c r="F8" s="145"/>
      <c r="G8" s="66">
        <f t="shared" si="4"/>
        <v>45510</v>
      </c>
      <c r="H8" s="134">
        <f t="shared" si="2"/>
        <v>45510</v>
      </c>
      <c r="I8" s="135">
        <f>_xll.qlCalendarAdvance("NULLCALENDAR",G$4,G$7,"Unadjusted")</f>
        <v>45510</v>
      </c>
      <c r="J8" s="5"/>
      <c r="K8" s="5"/>
      <c r="L8" s="142"/>
      <c r="M8" s="143">
        <v>0</v>
      </c>
      <c r="N8" s="1" t="e">
        <f>_xll.qlLeg(,M8,L8,,,EvaluationDate)</f>
        <v>#NUM!</v>
      </c>
      <c r="O8" s="1" t="b">
        <f t="shared" si="3"/>
        <v>0</v>
      </c>
      <c r="P8" s="1"/>
      <c r="Q8" s="1"/>
      <c r="R8" s="1"/>
      <c r="S8" s="1"/>
      <c r="T8" s="1"/>
    </row>
    <row r="9" spans="1:20" x14ac:dyDescent="0.2">
      <c r="A9" s="64" t="s">
        <v>14</v>
      </c>
      <c r="B9" s="7"/>
      <c r="C9" s="100" t="str">
        <f t="shared" si="0"/>
        <v>6M</v>
      </c>
      <c r="D9" s="133" t="str">
        <f>IF(C23,IF(ISBLANK(F9),E9,G9),E9)</f>
        <v>6M</v>
      </c>
      <c r="E9" s="17" t="str">
        <f>IF(C23,_xll.qlInterestRateIndexTenor(C$24),"6M")</f>
        <v>6M</v>
      </c>
      <c r="F9" s="133"/>
      <c r="G9" s="65" t="str">
        <f t="shared" si="4"/>
        <v>6M</v>
      </c>
      <c r="H9" s="133" t="str">
        <f>IF(G23,IF(ISBLANK(J9),I9,K9),I9)</f>
        <v>6M</v>
      </c>
      <c r="I9" s="17" t="str">
        <f>IF(G23,_xll.qlInterestRateIndexTenor(G$24),"6M")</f>
        <v>6M</v>
      </c>
      <c r="J9" s="5"/>
      <c r="K9" s="5"/>
      <c r="L9" s="142"/>
      <c r="M9" s="143">
        <v>0</v>
      </c>
      <c r="N9" s="1" t="e">
        <f>_xll.qlLeg(,M9,L9,,,EvaluationDate)</f>
        <v>#NUM!</v>
      </c>
      <c r="O9" s="1" t="b">
        <f t="shared" si="3"/>
        <v>0</v>
      </c>
      <c r="P9" s="1"/>
      <c r="Q9" s="1"/>
      <c r="R9" s="1"/>
      <c r="S9" s="1"/>
      <c r="T9" s="1"/>
    </row>
    <row r="10" spans="1:20" x14ac:dyDescent="0.2">
      <c r="A10" s="64" t="s">
        <v>38</v>
      </c>
      <c r="B10" s="7"/>
      <c r="C10" s="100" t="str">
        <f t="shared" si="0"/>
        <v>Modified Following</v>
      </c>
      <c r="D10" s="219" t="str">
        <f>IF(ISBLANK(F10),E10,G10)</f>
        <v>Modified Following</v>
      </c>
      <c r="E10" s="220" t="str">
        <f>IF($C$23,"Modified Following","Modified Following")</f>
        <v>Modified Following</v>
      </c>
      <c r="F10" s="133"/>
      <c r="G10" s="65" t="str">
        <f>IF(ISBLANK(F10),H10,F10)</f>
        <v>Modified Following</v>
      </c>
      <c r="H10" s="219" t="str">
        <f t="shared" si="2"/>
        <v>Modified Following</v>
      </c>
      <c r="I10" s="220" t="str">
        <f>IF($G$23,"Modified Following","Modified Following")</f>
        <v>Modified Following</v>
      </c>
      <c r="J10" s="5"/>
      <c r="K10" s="5"/>
      <c r="L10" s="142"/>
      <c r="M10" s="143">
        <v>0</v>
      </c>
      <c r="N10" s="1" t="e">
        <f>_xll.qlLeg(,M10,L10,,,EvaluationDate)</f>
        <v>#NUM!</v>
      </c>
      <c r="O10" s="1" t="b">
        <f t="shared" si="3"/>
        <v>0</v>
      </c>
      <c r="P10" s="1"/>
      <c r="Q10" s="1"/>
      <c r="R10" s="1"/>
      <c r="S10" s="1"/>
      <c r="T10" s="1"/>
    </row>
    <row r="11" spans="1:20" x14ac:dyDescent="0.2">
      <c r="A11" s="64" t="s">
        <v>39</v>
      </c>
      <c r="B11" s="7"/>
      <c r="C11" s="100" t="str">
        <f t="shared" si="0"/>
        <v>Modified Following</v>
      </c>
      <c r="D11" s="219" t="str">
        <f>IF(ISBLANK(F11),E11,G11)</f>
        <v>Modified Following</v>
      </c>
      <c r="E11" s="220" t="str">
        <f>IF($C$23,"Modified Following","Modified Following")</f>
        <v>Modified Following</v>
      </c>
      <c r="F11" s="133"/>
      <c r="G11" s="65" t="str">
        <f t="shared" si="4"/>
        <v>Modified Following</v>
      </c>
      <c r="H11" s="219" t="str">
        <f t="shared" si="2"/>
        <v>Modified Following</v>
      </c>
      <c r="I11" s="220" t="str">
        <f>IF($G$23,"Modified Following","Modified Following")</f>
        <v>Modified Following</v>
      </c>
      <c r="J11" s="5"/>
      <c r="K11" s="5"/>
      <c r="L11" s="142"/>
      <c r="M11" s="143">
        <v>0</v>
      </c>
      <c r="N11" s="1" t="e">
        <f>_xll.qlLeg(,M11,L11,,,EvaluationDate)</f>
        <v>#NUM!</v>
      </c>
      <c r="O11" s="1" t="b">
        <f t="shared" si="3"/>
        <v>0</v>
      </c>
      <c r="P11" s="1"/>
      <c r="Q11" s="1"/>
      <c r="R11" s="1"/>
      <c r="S11" s="1"/>
      <c r="T11" s="1"/>
    </row>
    <row r="12" spans="1:20" x14ac:dyDescent="0.2">
      <c r="A12" s="64" t="s">
        <v>40</v>
      </c>
      <c r="B12" s="7"/>
      <c r="C12" s="100" t="str">
        <f t="shared" si="0"/>
        <v>Backward</v>
      </c>
      <c r="D12" s="133" t="str">
        <f>IF(ISBLANK(F12),E12,G12)</f>
        <v>Backward</v>
      </c>
      <c r="E12" s="17" t="s">
        <v>45</v>
      </c>
      <c r="F12" s="133"/>
      <c r="G12" s="65" t="str">
        <f t="shared" si="4"/>
        <v>Backward</v>
      </c>
      <c r="H12" s="133" t="str">
        <f t="shared" si="2"/>
        <v>Backward</v>
      </c>
      <c r="I12" s="17" t="s">
        <v>45</v>
      </c>
      <c r="J12" s="5"/>
      <c r="K12" s="5"/>
      <c r="L12" s="142"/>
      <c r="M12" s="143">
        <v>0</v>
      </c>
      <c r="N12" s="1" t="e">
        <f>_xll.qlLeg(,M12,L12,,,EvaluationDate)</f>
        <v>#NUM!</v>
      </c>
      <c r="O12" s="1" t="b">
        <f t="shared" si="3"/>
        <v>0</v>
      </c>
      <c r="P12" s="1"/>
      <c r="Q12" s="1"/>
      <c r="R12" s="1"/>
      <c r="S12" s="1"/>
      <c r="T12" s="1"/>
    </row>
    <row r="13" spans="1:20" x14ac:dyDescent="0.2">
      <c r="A13" s="69" t="s">
        <v>15</v>
      </c>
      <c r="B13" s="7"/>
      <c r="C13" s="100" t="b">
        <f t="shared" si="0"/>
        <v>0</v>
      </c>
      <c r="D13" s="133" t="b">
        <f>IF(ISBLANK(F13),E13,G13)</f>
        <v>0</v>
      </c>
      <c r="E13" s="17" t="b">
        <v>0</v>
      </c>
      <c r="F13" s="133"/>
      <c r="G13" s="65" t="b">
        <f t="shared" si="4"/>
        <v>0</v>
      </c>
      <c r="H13" s="133" t="b">
        <f t="shared" si="2"/>
        <v>0</v>
      </c>
      <c r="I13" s="17" t="b">
        <v>0</v>
      </c>
      <c r="J13" s="5"/>
      <c r="K13" s="5"/>
      <c r="L13" s="142"/>
      <c r="M13" s="143">
        <v>0</v>
      </c>
      <c r="N13" s="1" t="e">
        <f>_xll.qlLeg(,M13,L13,,,EvaluationDate)</f>
        <v>#NUM!</v>
      </c>
      <c r="O13" s="1" t="b">
        <f t="shared" si="3"/>
        <v>0</v>
      </c>
      <c r="P13" s="1"/>
      <c r="Q13" s="1"/>
      <c r="R13" s="1"/>
      <c r="S13" s="1"/>
      <c r="T13" s="1"/>
    </row>
    <row r="14" spans="1:20" x14ac:dyDescent="0.2">
      <c r="A14" s="69" t="s">
        <v>34</v>
      </c>
      <c r="B14" s="17"/>
      <c r="C14" s="102" t="str">
        <f t="shared" si="0"/>
        <v>obj_0030d#0028</v>
      </c>
      <c r="D14" s="138" t="str">
        <f>_xll.qlSchedule(,C4,C8,C9,C3,C10,C11,C12,C13,C5,C6)</f>
        <v>obj_0030d#0028</v>
      </c>
      <c r="E14" s="139"/>
      <c r="F14" s="115"/>
      <c r="G14" s="70" t="str">
        <f>IF(ISBLANK(F14),H14,F14)</f>
        <v>obj_0030c#0028</v>
      </c>
      <c r="H14" s="138" t="str">
        <f>_xll.qlSchedule(,G4,G8,G9,G3,G10,G11,G12,G13,G5,G6)</f>
        <v>obj_0030c#0028</v>
      </c>
      <c r="I14" s="139"/>
      <c r="J14" s="5"/>
      <c r="K14" s="5"/>
      <c r="L14" s="142"/>
      <c r="M14" s="143">
        <v>0</v>
      </c>
      <c r="N14" s="1" t="e">
        <f>_xll.qlLeg(,M14,L14,,,EvaluationDate)</f>
        <v>#NUM!</v>
      </c>
      <c r="O14" s="1" t="b">
        <f t="shared" si="3"/>
        <v>0</v>
      </c>
      <c r="P14" s="1"/>
      <c r="Q14" s="1"/>
      <c r="R14" s="1"/>
      <c r="S14" s="1"/>
      <c r="T14" s="1"/>
    </row>
    <row r="15" spans="1:20" x14ac:dyDescent="0.2">
      <c r="A15" s="9"/>
      <c r="B15" s="10"/>
      <c r="C15" s="9"/>
      <c r="D15" s="9"/>
      <c r="E15" s="9"/>
      <c r="F15" s="11"/>
      <c r="G15" s="11"/>
      <c r="H15" s="11"/>
      <c r="I15" s="11"/>
      <c r="J15" s="5"/>
      <c r="K15" s="5"/>
      <c r="L15" s="142"/>
      <c r="M15" s="143">
        <v>0</v>
      </c>
      <c r="N15" s="1" t="e">
        <f>_xll.qlLeg(,M15,L15,,,EvaluationDate)</f>
        <v>#NUM!</v>
      </c>
      <c r="O15" s="1" t="b">
        <f t="shared" si="3"/>
        <v>0</v>
      </c>
      <c r="P15" s="1"/>
      <c r="Q15" s="1"/>
      <c r="R15" s="1"/>
      <c r="S15" s="1"/>
      <c r="T15" s="1"/>
    </row>
    <row r="16" spans="1:20" x14ac:dyDescent="0.2">
      <c r="A16" s="71" t="s">
        <v>23</v>
      </c>
      <c r="B16" s="72"/>
      <c r="C16" s="94" t="str">
        <f t="shared" ref="C16:C27" si="5">IF(ISBLANK(B16),D16,B16)</f>
        <v>Following</v>
      </c>
      <c r="D16" s="116" t="str">
        <f>IF(ISBLANK(F16),E16,G16)</f>
        <v>Following</v>
      </c>
      <c r="E16" s="117" t="s">
        <v>47</v>
      </c>
      <c r="F16" s="107"/>
      <c r="G16" s="73" t="str">
        <f t="shared" ref="G16:G28" si="6">IF(ISBLANK(F16),H16,F16)</f>
        <v>Following</v>
      </c>
      <c r="H16" s="116" t="str">
        <f>IF(ISBLANK(B16),I16,C16)</f>
        <v>Following</v>
      </c>
      <c r="I16" s="117" t="s">
        <v>47</v>
      </c>
      <c r="J16" s="5"/>
      <c r="K16" s="5"/>
      <c r="L16" s="142"/>
      <c r="M16" s="143">
        <v>0</v>
      </c>
      <c r="N16" s="1" t="e">
        <f>_xll.qlLeg(,M16,L16,,,EvaluationDate)</f>
        <v>#NUM!</v>
      </c>
      <c r="O16" s="1" t="b">
        <f t="shared" si="3"/>
        <v>0</v>
      </c>
      <c r="P16" s="1"/>
      <c r="Q16" s="1"/>
      <c r="R16" s="1"/>
      <c r="S16" s="1"/>
      <c r="T16" s="1"/>
    </row>
    <row r="17" spans="1:20" x14ac:dyDescent="0.2">
      <c r="A17" s="64" t="s">
        <v>0</v>
      </c>
      <c r="B17" s="12"/>
      <c r="C17" s="92">
        <f t="shared" si="5"/>
        <v>1000000</v>
      </c>
      <c r="D17" s="118">
        <f>IF(ISBLANK(F17),E17,G17)</f>
        <v>1000000</v>
      </c>
      <c r="E17" s="119">
        <v>1000000</v>
      </c>
      <c r="F17" s="108"/>
      <c r="G17" s="19">
        <f t="shared" si="6"/>
        <v>1000000</v>
      </c>
      <c r="H17" s="118">
        <f>IF(ISBLANK(B17),I17,C17)</f>
        <v>1000000</v>
      </c>
      <c r="I17" s="119">
        <v>1000000</v>
      </c>
      <c r="J17" s="5"/>
      <c r="K17" s="5"/>
      <c r="L17" s="142"/>
      <c r="M17" s="143">
        <v>0</v>
      </c>
      <c r="N17" s="1" t="e">
        <f>_xll.qlLeg(,M17,L17,,,EvaluationDate)</f>
        <v>#NUM!</v>
      </c>
      <c r="O17" s="1" t="b">
        <f t="shared" si="3"/>
        <v>0</v>
      </c>
      <c r="P17" s="1"/>
      <c r="Q17" s="1"/>
      <c r="R17" s="1"/>
      <c r="S17" s="1"/>
      <c r="T17" s="1"/>
    </row>
    <row r="18" spans="1:20" x14ac:dyDescent="0.2">
      <c r="A18" s="64" t="s">
        <v>62</v>
      </c>
      <c r="B18" s="33"/>
      <c r="C18" s="95" t="str">
        <f t="shared" si="5"/>
        <v>None</v>
      </c>
      <c r="D18" s="118" t="str">
        <f>IF(ISBLANK(F18),E18,"Mirror")</f>
        <v>None</v>
      </c>
      <c r="E18" s="119" t="s">
        <v>58</v>
      </c>
      <c r="F18" s="109"/>
      <c r="G18" s="74" t="str">
        <f t="shared" si="6"/>
        <v>None</v>
      </c>
      <c r="H18" s="118" t="str">
        <f>IF(ISBLANK(B18),I18,"Mirror")</f>
        <v>None</v>
      </c>
      <c r="I18" s="119" t="s">
        <v>58</v>
      </c>
      <c r="J18" s="5"/>
      <c r="K18" s="5"/>
      <c r="L18" s="142"/>
      <c r="M18" s="143">
        <v>0</v>
      </c>
      <c r="N18" s="1" t="e">
        <f>_xll.qlLeg(,M18,L18,,,EvaluationDate)</f>
        <v>#NUM!</v>
      </c>
      <c r="O18" s="1" t="b">
        <f t="shared" si="3"/>
        <v>0</v>
      </c>
      <c r="P18" s="1"/>
      <c r="Q18" s="1"/>
      <c r="R18" s="1"/>
      <c r="S18" s="1"/>
      <c r="T18" s="1"/>
    </row>
    <row r="19" spans="1:20" x14ac:dyDescent="0.2">
      <c r="A19" s="64" t="s">
        <v>64</v>
      </c>
      <c r="B19" s="13"/>
      <c r="C19" s="96">
        <f t="shared" si="5"/>
        <v>0</v>
      </c>
      <c r="D19" s="120">
        <f>IF(ISBLANK(F19),E19,G7)</f>
        <v>0</v>
      </c>
      <c r="E19" s="121">
        <f>_xll.qlInterestRateIndexFixingDays(C$24)</f>
        <v>0</v>
      </c>
      <c r="F19" s="110"/>
      <c r="G19" s="111">
        <f t="shared" si="6"/>
        <v>0</v>
      </c>
      <c r="H19" s="120">
        <f>IF(ISBLANK(B19),I19,C19)</f>
        <v>0</v>
      </c>
      <c r="I19" s="121">
        <f>_xll.qlInterestRateIndexFixingDays(G$24)</f>
        <v>0</v>
      </c>
      <c r="J19" s="5"/>
      <c r="K19" s="5"/>
      <c r="L19" s="142"/>
      <c r="M19" s="143">
        <v>0</v>
      </c>
      <c r="N19" s="1" t="e">
        <f>_xll.qlLeg(,M19,L19,,,EvaluationDate)</f>
        <v>#NUM!</v>
      </c>
      <c r="O19" s="1" t="b">
        <f t="shared" si="3"/>
        <v>0</v>
      </c>
      <c r="P19" s="1"/>
      <c r="Q19" s="1"/>
      <c r="R19" s="1"/>
      <c r="S19" s="1"/>
      <c r="T19" s="1"/>
    </row>
    <row r="20" spans="1:20" x14ac:dyDescent="0.2">
      <c r="A20" s="64" t="s">
        <v>26</v>
      </c>
      <c r="B20" s="14"/>
      <c r="C20" s="97" t="b">
        <f t="shared" si="5"/>
        <v>0</v>
      </c>
      <c r="D20" s="122" t="b">
        <f t="shared" ref="D20:D26" si="7">E20</f>
        <v>0</v>
      </c>
      <c r="E20" s="123" t="b">
        <v>0</v>
      </c>
      <c r="F20" s="112"/>
      <c r="G20" s="74" t="b">
        <f t="shared" si="6"/>
        <v>0</v>
      </c>
      <c r="H20" s="122" t="b">
        <f t="shared" ref="H20:H26" si="8">I20</f>
        <v>0</v>
      </c>
      <c r="I20" s="123" t="b">
        <v>0</v>
      </c>
      <c r="J20" s="5"/>
      <c r="K20" s="5"/>
      <c r="L20" s="142"/>
      <c r="M20" s="143">
        <v>0</v>
      </c>
      <c r="N20" s="1" t="e">
        <f>_xll.qlLeg(,M20,L20,,,EvaluationDate)</f>
        <v>#NUM!</v>
      </c>
      <c r="O20" s="1" t="b">
        <f t="shared" si="3"/>
        <v>0</v>
      </c>
      <c r="P20" s="1"/>
      <c r="Q20" s="1"/>
      <c r="R20" s="1"/>
      <c r="S20" s="1"/>
      <c r="T20" s="1"/>
    </row>
    <row r="21" spans="1:20" x14ac:dyDescent="0.2">
      <c r="A21" s="64" t="s">
        <v>48</v>
      </c>
      <c r="B21" s="169"/>
      <c r="C21" s="170" t="str">
        <f t="shared" si="5"/>
        <v>Actual/365 (Fixed)</v>
      </c>
      <c r="D21" s="171" t="str">
        <f>E21</f>
        <v>Actual/365 (Fixed)</v>
      </c>
      <c r="E21" s="172" t="str">
        <f>IF(C23,_xll.qlInterestRateIndexDayCounter(C$24),IF(Currency="AUD","Actual/365 (Fixed)","30/360 (Bond Basis)"))</f>
        <v>Actual/365 (Fixed)</v>
      </c>
      <c r="F21" s="173"/>
      <c r="G21" s="174" t="str">
        <f t="shared" si="6"/>
        <v>Actual/365 (Fixed)</v>
      </c>
      <c r="H21" s="124" t="str">
        <f>I21</f>
        <v>Actual/365 (Fixed)</v>
      </c>
      <c r="I21" s="172" t="str">
        <f>IF(G23,_xll.qlInterestRateIndexDayCounter(G$24),IF(Currency="AUD","Actual/365 (Fixed)","30/360 (Bond Basis)"))</f>
        <v>Actual/365 (Fixed)</v>
      </c>
      <c r="J21" s="5"/>
      <c r="K21" s="5"/>
      <c r="L21" s="142"/>
      <c r="M21" s="143">
        <v>0</v>
      </c>
      <c r="N21" s="1" t="e">
        <f>_xll.qlLeg(,M21,L21,,,EvaluationDate)</f>
        <v>#NUM!</v>
      </c>
      <c r="O21" s="1" t="b">
        <f t="shared" si="3"/>
        <v>0</v>
      </c>
      <c r="P21" s="1"/>
      <c r="Q21" s="1"/>
      <c r="R21" s="1"/>
      <c r="S21" s="1"/>
      <c r="T21" s="1"/>
    </row>
    <row r="22" spans="1:20" x14ac:dyDescent="0.2">
      <c r="A22" s="64" t="s">
        <v>24</v>
      </c>
      <c r="B22" s="14"/>
      <c r="C22" s="97" t="e">
        <f t="shared" si="5"/>
        <v>#N/A</v>
      </c>
      <c r="D22" s="124" t="e">
        <f t="shared" si="7"/>
        <v>#N/A</v>
      </c>
      <c r="E22" s="123" t="e">
        <f>NA()</f>
        <v>#N/A</v>
      </c>
      <c r="F22" s="112"/>
      <c r="G22" s="75" t="e">
        <f t="shared" si="6"/>
        <v>#N/A</v>
      </c>
      <c r="H22" s="124" t="e">
        <f t="shared" si="8"/>
        <v>#N/A</v>
      </c>
      <c r="I22" s="123" t="e">
        <f>NA()</f>
        <v>#N/A</v>
      </c>
      <c r="J22" s="5"/>
      <c r="K22" s="5"/>
      <c r="L22" s="142"/>
      <c r="M22" s="143">
        <v>0</v>
      </c>
      <c r="N22" s="1" t="e">
        <f>_xll.qlLeg(,M22,L22,,,EvaluationDate)</f>
        <v>#NUM!</v>
      </c>
      <c r="O22" s="1" t="b">
        <f t="shared" si="3"/>
        <v>0</v>
      </c>
      <c r="P22" s="1"/>
      <c r="Q22" s="1"/>
      <c r="R22" s="1"/>
      <c r="S22" s="1"/>
      <c r="T22" s="1"/>
    </row>
    <row r="23" spans="1:20" x14ac:dyDescent="0.2">
      <c r="A23" s="64" t="s">
        <v>9</v>
      </c>
      <c r="B23" s="16"/>
      <c r="C23" s="98">
        <f t="shared" si="5"/>
        <v>0</v>
      </c>
      <c r="D23" s="125">
        <f>IF(ISBLANK(F23),E23,NOT(F23)*1)</f>
        <v>0</v>
      </c>
      <c r="E23" s="126">
        <v>0</v>
      </c>
      <c r="F23" s="114">
        <v>1</v>
      </c>
      <c r="G23" s="76">
        <f t="shared" si="6"/>
        <v>1</v>
      </c>
      <c r="H23" s="125">
        <f>IF(ISBLANK(B23),I23,NOT(B23)*1)</f>
        <v>1</v>
      </c>
      <c r="I23" s="126">
        <v>1</v>
      </c>
      <c r="J23" s="5"/>
      <c r="K23" s="5"/>
      <c r="L23" s="142"/>
      <c r="M23" s="143">
        <v>0</v>
      </c>
      <c r="N23" s="1" t="e">
        <f>_xll.qlLeg(,M23,L23,,,EvaluationDate)</f>
        <v>#NUM!</v>
      </c>
      <c r="O23" s="1" t="b">
        <f t="shared" si="3"/>
        <v>0</v>
      </c>
      <c r="P23" s="1"/>
      <c r="Q23" s="1"/>
      <c r="R23" s="1"/>
      <c r="S23" s="1"/>
      <c r="T23" s="1"/>
    </row>
    <row r="24" spans="1:20" x14ac:dyDescent="0.2">
      <c r="A24" s="64" t="s">
        <v>4</v>
      </c>
      <c r="B24" s="113" t="s">
        <v>67</v>
      </c>
      <c r="C24" s="98" t="str">
        <f t="shared" si="5"/>
        <v>AudBBSW6M</v>
      </c>
      <c r="D24" s="127" t="str">
        <f t="shared" si="7"/>
        <v>AudBBSW6M</v>
      </c>
      <c r="E24" s="128" t="str">
        <f>PROPER(Currency)&amp;"BBSW"&amp;"6M"</f>
        <v>AudBBSW6M</v>
      </c>
      <c r="F24" s="113" t="s">
        <v>67</v>
      </c>
      <c r="G24" s="74" t="str">
        <f t="shared" si="6"/>
        <v>AudBBSW6M</v>
      </c>
      <c r="H24" s="127" t="str">
        <f t="shared" si="8"/>
        <v>AudBBSW6M</v>
      </c>
      <c r="I24" s="128" t="str">
        <f>PROPER(Currency)&amp;"BBSW"&amp;"6M"</f>
        <v>AudBBSW6M</v>
      </c>
      <c r="J24" s="5"/>
      <c r="K24" s="5"/>
      <c r="L24" s="142"/>
      <c r="M24" s="143">
        <v>0</v>
      </c>
      <c r="N24" s="1" t="e">
        <f>_xll.qlLeg(,M24,L24,,,EvaluationDate)</f>
        <v>#NUM!</v>
      </c>
      <c r="O24" s="1" t="b">
        <f t="shared" si="3"/>
        <v>0</v>
      </c>
      <c r="P24" s="1"/>
      <c r="Q24" s="1"/>
      <c r="R24" s="1"/>
      <c r="S24" s="1"/>
      <c r="T24" s="1"/>
    </row>
    <row r="25" spans="1:20" x14ac:dyDescent="0.2">
      <c r="A25" s="64" t="s">
        <v>10</v>
      </c>
      <c r="B25" s="14"/>
      <c r="C25" s="97">
        <f>IF(ISBLANK(B25),D25,B25)</f>
        <v>0</v>
      </c>
      <c r="D25" s="124">
        <f t="shared" si="7"/>
        <v>0</v>
      </c>
      <c r="E25" s="123">
        <v>0</v>
      </c>
      <c r="F25" s="112"/>
      <c r="G25" s="75">
        <f>IF(ISBLANK(F25),H25,F25)</f>
        <v>0</v>
      </c>
      <c r="H25" s="124">
        <f t="shared" si="8"/>
        <v>0</v>
      </c>
      <c r="I25" s="123">
        <v>0</v>
      </c>
      <c r="J25" s="5"/>
      <c r="K25" s="5"/>
      <c r="L25" s="142"/>
      <c r="M25" s="143">
        <v>0</v>
      </c>
      <c r="N25" s="1" t="e">
        <f>_xll.qlLeg(,M25,L25,,,EvaluationDate)</f>
        <v>#NUM!</v>
      </c>
      <c r="O25" s="1" t="b">
        <f t="shared" si="3"/>
        <v>0</v>
      </c>
      <c r="P25" s="1"/>
      <c r="Q25" s="1"/>
      <c r="R25" s="1"/>
      <c r="S25" s="1"/>
      <c r="T25" s="1"/>
    </row>
    <row r="26" spans="1:20" x14ac:dyDescent="0.2">
      <c r="A26" s="64" t="s">
        <v>25</v>
      </c>
      <c r="B26" s="14"/>
      <c r="C26" s="97" t="e">
        <f t="shared" si="5"/>
        <v>#N/A</v>
      </c>
      <c r="D26" s="124" t="e">
        <f t="shared" si="7"/>
        <v>#N/A</v>
      </c>
      <c r="E26" s="123" t="e">
        <f>NA()</f>
        <v>#N/A</v>
      </c>
      <c r="F26" s="112"/>
      <c r="G26" s="75" t="e">
        <f t="shared" si="6"/>
        <v>#N/A</v>
      </c>
      <c r="H26" s="124" t="e">
        <f t="shared" si="8"/>
        <v>#N/A</v>
      </c>
      <c r="I26" s="123" t="e">
        <f>NA()</f>
        <v>#N/A</v>
      </c>
      <c r="J26" s="5"/>
      <c r="K26" s="5"/>
      <c r="L26" s="142"/>
      <c r="M26" s="143">
        <v>0</v>
      </c>
      <c r="N26" s="1" t="e">
        <f>_xll.qlLeg(,M26,L26,,,EvaluationDate)</f>
        <v>#NUM!</v>
      </c>
      <c r="O26" s="1" t="b">
        <f t="shared" si="3"/>
        <v>0</v>
      </c>
      <c r="P26" s="1"/>
      <c r="Q26" s="1"/>
      <c r="R26" s="1"/>
      <c r="S26" s="1"/>
      <c r="T26" s="1"/>
    </row>
    <row r="27" spans="1:20" x14ac:dyDescent="0.2">
      <c r="A27" s="64" t="s">
        <v>11</v>
      </c>
      <c r="B27" s="17"/>
      <c r="C27" s="97" t="b">
        <f t="shared" si="5"/>
        <v>1</v>
      </c>
      <c r="D27" s="129" t="b">
        <f>IF(ISBLANK(F27),E27,NOT(G27))</f>
        <v>1</v>
      </c>
      <c r="E27" s="14" t="b">
        <v>1</v>
      </c>
      <c r="F27" s="115"/>
      <c r="G27" s="74" t="b">
        <f t="shared" si="6"/>
        <v>0</v>
      </c>
      <c r="H27" s="129" t="b">
        <f>IF(ISBLANK(B27),I27,NOT(C27))</f>
        <v>0</v>
      </c>
      <c r="I27" s="14" t="b">
        <v>0</v>
      </c>
      <c r="J27" s="5"/>
      <c r="K27" s="5"/>
      <c r="L27" s="142">
        <f>_xll.qlCalendarAdjust($C$3,E8,$C$11)</f>
        <v>45510</v>
      </c>
      <c r="M27" s="143">
        <v>0</v>
      </c>
      <c r="N27" s="1" t="str">
        <f>_xll.qlLeg(,M27,L27,,,EvaluationDate)</f>
        <v>obj_0030f#0023</v>
      </c>
      <c r="O27" s="1" t="b">
        <v>1</v>
      </c>
      <c r="P27" s="1"/>
      <c r="Q27" s="1"/>
      <c r="R27" s="1"/>
      <c r="S27" s="1"/>
      <c r="T27" s="1"/>
    </row>
    <row r="28" spans="1:20" x14ac:dyDescent="0.2">
      <c r="A28" s="104" t="s">
        <v>33</v>
      </c>
      <c r="B28" s="105"/>
      <c r="C28" s="106" t="str">
        <f>IF(ISBLANK(B28),D28,B28)</f>
        <v>obj_00311#0030</v>
      </c>
      <c r="D28" s="130" t="str">
        <f>_xll.qlIborLeg(B28,C16,_xll.ohPack(FirstLegAdmortization!Effective),C14,C19,C20,C21,C22,C23,C24,C25,C26)</f>
        <v>obj_00311#0030</v>
      </c>
      <c r="E28" s="15"/>
      <c r="F28" s="115"/>
      <c r="G28" s="75" t="str">
        <f t="shared" si="6"/>
        <v>obj_0030e#0030</v>
      </c>
      <c r="H28" s="130" t="str">
        <f>_xll.qlIborLeg(F28,G16,_xll.ohPack(SecondLegAdmortization!Effective),G14,G19,G20,G21,G22,G23,G24,G25,G26)</f>
        <v>obj_0030e#0030</v>
      </c>
      <c r="I28" s="15"/>
      <c r="J28" s="5"/>
      <c r="K28" s="5"/>
      <c r="L28" s="144"/>
      <c r="M28" s="65" t="str">
        <f>IF(ISBLANK(L28),N28,L28)</f>
        <v>obj_00310#0023</v>
      </c>
      <c r="N28" s="26" t="str">
        <f>_xll.qlMultiPhaseLeg(,_xll.ohFilter(N3:N27,O3:O27),FALSE)</f>
        <v>obj_00310#0023</v>
      </c>
      <c r="O28" s="1"/>
      <c r="P28" s="1"/>
      <c r="Q28" s="1"/>
      <c r="R28" s="1"/>
      <c r="S28" s="1"/>
      <c r="T28" s="1"/>
    </row>
    <row r="29" spans="1:20" x14ac:dyDescent="0.2">
      <c r="A29" s="131" t="s">
        <v>41</v>
      </c>
      <c r="B29" s="132"/>
      <c r="C29" s="19" t="str">
        <f>_xll.qlSwap(B29,$J$3:$J$5,$K$3:$K$5)</f>
        <v>obj_00312#0030</v>
      </c>
      <c r="D29" s="5"/>
      <c r="E29" s="9"/>
      <c r="F29" s="5"/>
      <c r="G29" s="9"/>
      <c r="H29" s="5"/>
      <c r="I29" s="5"/>
      <c r="J29" s="5"/>
      <c r="K29" s="5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9"/>
      <c r="B30" s="10"/>
      <c r="C30" s="9"/>
      <c r="D30" s="9"/>
      <c r="E30" s="9"/>
      <c r="F30" s="11"/>
      <c r="G30" s="11"/>
      <c r="H30" s="11"/>
      <c r="I30" s="11"/>
      <c r="J30" s="5"/>
      <c r="K30" s="5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64" t="s">
        <v>27</v>
      </c>
      <c r="B31" s="18"/>
      <c r="C31" s="92" t="str">
        <f>IF(ISBLANK(B31),D31,IF(ISNUMBER(B31),_xll.qlConstantOptionletVol(,_xll.qlSimpleQuote(,B31),C3),B31))</f>
        <v>Aud6MCapletVol</v>
      </c>
      <c r="D31" s="115" t="str">
        <f>E31</f>
        <v>Aud6MCapletVol</v>
      </c>
      <c r="E31" s="115" t="str">
        <f>PROPER(Currency)&amp;_xll.qlInterestRateIndexTenor(C24)&amp;"CapletVol"</f>
        <v>Aud6MCapletVol</v>
      </c>
      <c r="F31" s="18"/>
      <c r="G31" s="19" t="str">
        <f>IF(ISBLANK(F31),H31,IF(ISNUMBER(F31),_xll.qlConstantOptionletVol(,_xll.qlSimpleQuote(,F31),G3,"Actual/365 (Fixed)",,EvaluationDate),F31))</f>
        <v>Aud6MCapletVol</v>
      </c>
      <c r="H31" s="115" t="str">
        <f>I31</f>
        <v>Aud6MCapletVol</v>
      </c>
      <c r="I31" s="115" t="str">
        <f>PROPER(Currency)&amp;_xll.qlInterestRateIndexTenor(G24)&amp;"CapletVol"</f>
        <v>Aud6MCapletVol</v>
      </c>
      <c r="J31" s="5"/>
      <c r="K31" s="5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64" t="s">
        <v>28</v>
      </c>
      <c r="B32" s="79"/>
      <c r="C32" s="93">
        <f>IF(ISBLANK(B32),D32,B32)</f>
        <v>0</v>
      </c>
      <c r="D32" s="162">
        <f>E32</f>
        <v>0</v>
      </c>
      <c r="E32" s="162">
        <v>0</v>
      </c>
      <c r="F32" s="79"/>
      <c r="G32" s="80">
        <f>IF(ISBLANK(F32),H32,F32)</f>
        <v>0</v>
      </c>
      <c r="H32" s="162">
        <f>I32</f>
        <v>0</v>
      </c>
      <c r="I32" s="162">
        <v>0</v>
      </c>
      <c r="J32" s="5"/>
      <c r="K32" s="5"/>
      <c r="L32" s="1"/>
      <c r="M32" s="1"/>
      <c r="N32" s="1"/>
      <c r="O32" s="1"/>
      <c r="P32" s="1"/>
      <c r="Q32" s="1"/>
      <c r="R32" s="1"/>
      <c r="S32" s="1"/>
      <c r="T32" s="1"/>
    </row>
    <row r="33" spans="1:20" hidden="1" outlineLevel="1" x14ac:dyDescent="0.2">
      <c r="A33" s="8" t="s">
        <v>35</v>
      </c>
      <c r="B33" s="77"/>
      <c r="C33" s="160" t="e">
        <f>IF(ISBLANK(B33),D33,B33)</f>
        <v>#NUM!</v>
      </c>
      <c r="D33" s="163" t="e">
        <f>_xll.qlSpreadedOptionletVolatility(,C31,C32)</f>
        <v>#NUM!</v>
      </c>
      <c r="E33" s="163"/>
      <c r="F33" s="77"/>
      <c r="G33" s="78" t="e">
        <f>IF(ISBLANK(F33),H33,F33)</f>
        <v>#NUM!</v>
      </c>
      <c r="H33" s="163" t="e">
        <f>_xll.qlSpreadedOptionletVolatility(,G31,G32)</f>
        <v>#NUM!</v>
      </c>
      <c r="I33" s="163"/>
      <c r="J33" s="5"/>
      <c r="K33" s="5"/>
      <c r="L33" s="1"/>
      <c r="M33" s="1"/>
      <c r="N33" s="1"/>
      <c r="O33" s="1"/>
      <c r="P33" s="1"/>
      <c r="Q33" s="1"/>
      <c r="R33" s="1"/>
      <c r="S33" s="1"/>
      <c r="T33" s="1"/>
    </row>
    <row r="34" spans="1:20" hidden="1" outlineLevel="1" x14ac:dyDescent="0.2">
      <c r="A34" s="3" t="s">
        <v>36</v>
      </c>
      <c r="B34" s="18"/>
      <c r="C34" s="92" t="e">
        <f>IF(ISBLANK(B34),D34,B34)</f>
        <v>#VALUE!</v>
      </c>
      <c r="D34" s="164" t="e">
        <f>_xll.qlIborCouponPricer(,C33,"IborByBlack")</f>
        <v>#VALUE!</v>
      </c>
      <c r="E34" s="164"/>
      <c r="F34" s="18"/>
      <c r="G34" s="19" t="e">
        <f>IF(ISBLANK(F34),H34,F34)</f>
        <v>#VALUE!</v>
      </c>
      <c r="H34" s="164" t="e">
        <f>_xll.qlIborCouponPricer(,G33,"IborByBlack")</f>
        <v>#VALUE!</v>
      </c>
      <c r="I34" s="164"/>
      <c r="J34" s="5"/>
      <c r="K34" s="5"/>
      <c r="L34" s="1"/>
      <c r="M34" s="1"/>
      <c r="N34" s="1"/>
      <c r="O34" s="1"/>
      <c r="P34" s="1"/>
      <c r="Q34" s="1"/>
      <c r="R34" s="1"/>
      <c r="S34" s="1"/>
      <c r="T34" s="1"/>
    </row>
    <row r="35" spans="1:20" hidden="1" outlineLevel="1" x14ac:dyDescent="0.2">
      <c r="A35" s="64" t="s">
        <v>30</v>
      </c>
      <c r="B35" s="87"/>
      <c r="C35" s="88" t="e">
        <f>_xll.qlLegSetCouponPricers(FirstLegCF,C34)</f>
        <v>#NUM!</v>
      </c>
      <c r="D35" s="161"/>
      <c r="E35" s="165"/>
      <c r="F35" s="166"/>
      <c r="G35" s="75" t="e">
        <f>_xll.qlLegSetCouponPricers(SecondLegCF,G34)</f>
        <v>#NUM!</v>
      </c>
      <c r="H35" s="165"/>
      <c r="I35" s="165"/>
      <c r="J35" s="5"/>
      <c r="K35" s="5"/>
      <c r="L35" s="1"/>
      <c r="M35" s="1"/>
      <c r="N35" s="1"/>
      <c r="O35" s="1"/>
      <c r="P35" s="1"/>
      <c r="Q35" s="1"/>
      <c r="R35" s="1"/>
      <c r="S35" s="1"/>
      <c r="T35" s="1"/>
    </row>
    <row r="36" spans="1:20" collapsed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64" t="s">
        <v>19</v>
      </c>
      <c r="B37" s="81"/>
      <c r="C37" s="19" t="str">
        <f>IF(ISBLANK(B37),D37, IF(ISNUMBER(B37),_xll.qlFlatForward(,0,"NullCalendar",B37,,"continuous","annual"),B37))</f>
        <v>AUDON</v>
      </c>
      <c r="D37" s="82" t="s">
        <v>68</v>
      </c>
      <c r="E37" s="11"/>
      <c r="F37" s="11"/>
      <c r="G37" s="11"/>
      <c r="H37" s="11"/>
      <c r="I37" s="11"/>
      <c r="J37" s="5"/>
      <c r="K37" s="5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1"/>
      <c r="B38" s="11"/>
      <c r="C38" s="11"/>
      <c r="D38" s="11"/>
      <c r="E38" s="11"/>
      <c r="F38" s="11"/>
      <c r="G38" s="11"/>
      <c r="H38" s="11"/>
      <c r="I38" s="11"/>
      <c r="J38" s="5"/>
      <c r="K38" s="5"/>
      <c r="L38" s="1"/>
      <c r="M38" s="1"/>
      <c r="N38" s="1"/>
      <c r="O38" s="1"/>
      <c r="P38" s="1"/>
      <c r="Q38" s="1"/>
      <c r="R38" s="1"/>
      <c r="S38" s="1"/>
      <c r="T38" s="1"/>
    </row>
    <row r="39" spans="1:20" hidden="1" outlineLevel="1" x14ac:dyDescent="0.2">
      <c r="A39" s="71" t="s">
        <v>49</v>
      </c>
      <c r="B39" s="146"/>
      <c r="C39" s="73" t="b">
        <f>IF(ISBLANK(B39),D39,B39)</f>
        <v>1</v>
      </c>
      <c r="D39" s="147" t="b">
        <v>1</v>
      </c>
      <c r="E39" s="11"/>
      <c r="F39" s="11"/>
      <c r="G39" s="11"/>
      <c r="H39" s="11"/>
      <c r="I39" s="11"/>
      <c r="J39" s="5"/>
      <c r="K39" s="5"/>
      <c r="L39" s="1"/>
      <c r="M39" s="1"/>
      <c r="N39" s="1"/>
      <c r="O39" s="1"/>
      <c r="P39" s="1"/>
      <c r="Q39" s="1"/>
      <c r="R39" s="1"/>
      <c r="S39" s="1"/>
      <c r="T39" s="1"/>
    </row>
    <row r="40" spans="1:20" hidden="1" outlineLevel="1" x14ac:dyDescent="0.2">
      <c r="A40" s="67" t="s">
        <v>50</v>
      </c>
      <c r="B40" s="28"/>
      <c r="C40" s="167">
        <f>IF(ISBLANK(B40),D40,B40)</f>
        <v>41856</v>
      </c>
      <c r="D40" s="148">
        <f>EvaluationDate</f>
        <v>41856</v>
      </c>
      <c r="E40" s="11"/>
      <c r="F40" s="11"/>
      <c r="G40" s="11"/>
      <c r="H40" s="11"/>
      <c r="I40" s="11"/>
      <c r="J40" s="5"/>
      <c r="K40" s="5"/>
      <c r="L40" s="1"/>
      <c r="M40" s="1"/>
      <c r="N40" s="1"/>
      <c r="O40" s="1"/>
      <c r="P40" s="1"/>
      <c r="Q40" s="1"/>
      <c r="R40" s="1"/>
      <c r="S40" s="1"/>
      <c r="T40" s="1"/>
    </row>
    <row r="41" spans="1:20" hidden="1" outlineLevel="1" x14ac:dyDescent="0.2">
      <c r="A41" s="67" t="s">
        <v>51</v>
      </c>
      <c r="B41" s="28"/>
      <c r="C41" s="167">
        <f>IF(ISBLANK(B41),D41,B41)</f>
        <v>41857</v>
      </c>
      <c r="D41" s="148">
        <f>E4</f>
        <v>41857</v>
      </c>
      <c r="E41" s="11"/>
      <c r="F41" s="11"/>
      <c r="G41" s="11"/>
      <c r="H41" s="11"/>
      <c r="I41" s="11"/>
      <c r="J41" s="5"/>
      <c r="K41" s="5"/>
      <c r="L41" s="1"/>
      <c r="M41" s="1"/>
      <c r="N41" s="1"/>
      <c r="O41" s="1"/>
      <c r="P41" s="1"/>
      <c r="Q41" s="1"/>
      <c r="R41" s="1"/>
      <c r="S41" s="1"/>
      <c r="T41" s="1"/>
    </row>
    <row r="42" spans="1:20" hidden="1" outlineLevel="1" x14ac:dyDescent="0.2">
      <c r="A42" s="69" t="s">
        <v>42</v>
      </c>
      <c r="B42" s="151"/>
      <c r="C42" s="74" t="str">
        <f>IF(ISBLANK(B42),D42,B42)</f>
        <v>obj_00308#0000</v>
      </c>
      <c r="D42" s="149" t="str">
        <f>_xll.qlDiscountingSwapEngine(,DiscountCurve,IncludeSettlementDate,SettlementDate,NPVDate)</f>
        <v>obj_00308#0000</v>
      </c>
      <c r="E42" s="11"/>
      <c r="F42" s="11"/>
      <c r="G42" s="11"/>
      <c r="H42" s="11"/>
      <c r="I42" s="11"/>
      <c r="J42" s="5"/>
      <c r="K42" s="5"/>
      <c r="L42" s="1"/>
      <c r="M42" s="1"/>
      <c r="N42" s="1"/>
      <c r="O42" s="1"/>
      <c r="P42" s="1"/>
      <c r="Q42" s="1"/>
      <c r="R42" s="1"/>
      <c r="S42" s="1"/>
      <c r="T42" s="1"/>
    </row>
    <row r="43" spans="1:20" hidden="1" outlineLevel="1" x14ac:dyDescent="0.2">
      <c r="A43" s="150" t="s">
        <v>29</v>
      </c>
      <c r="B43" s="152"/>
      <c r="C43" s="153" t="b">
        <f>_xll.qlInstrumentSetPricingEngine(SwapID,C42)</f>
        <v>1</v>
      </c>
      <c r="D43" s="11"/>
      <c r="E43" s="11"/>
      <c r="F43" s="11"/>
      <c r="G43" s="11"/>
      <c r="H43" s="11"/>
      <c r="I43" s="11"/>
      <c r="J43" s="5"/>
      <c r="K43" s="5"/>
      <c r="L43" s="1"/>
      <c r="M43" s="1"/>
      <c r="N43" s="1"/>
      <c r="O43" s="1"/>
      <c r="P43" s="1"/>
      <c r="Q43" s="1"/>
      <c r="R43" s="1"/>
      <c r="S43" s="1"/>
      <c r="T43" s="1"/>
    </row>
    <row r="44" spans="1:20" hidden="1" outlineLevel="1" x14ac:dyDescent="0.2">
      <c r="A44" s="9"/>
      <c r="B44" s="10"/>
      <c r="C44" s="9"/>
      <c r="D44" s="9"/>
      <c r="E44" s="11"/>
      <c r="F44" s="11"/>
      <c r="G44" s="11"/>
      <c r="H44" s="11"/>
      <c r="I44" s="11"/>
      <c r="J44" s="5"/>
      <c r="K44" s="5"/>
      <c r="L44" s="1"/>
      <c r="M44" s="1"/>
      <c r="N44" s="1"/>
      <c r="O44" s="1"/>
      <c r="P44" s="1"/>
      <c r="Q44" s="1"/>
      <c r="R44" s="1"/>
      <c r="S44" s="1"/>
      <c r="T44" s="1"/>
    </row>
    <row r="45" spans="1:20" collapsed="1" x14ac:dyDescent="0.2">
      <c r="A45" s="64" t="s">
        <v>20</v>
      </c>
      <c r="B45" s="83"/>
      <c r="C45" s="84">
        <f>_xll.ohTrigger(AllTriggers,C43,ISERROR(C35),ISERROR(G35))</f>
        <v>86</v>
      </c>
      <c r="D45" s="20"/>
      <c r="E45" s="20"/>
      <c r="F45" s="2"/>
      <c r="G45" s="9"/>
      <c r="H45" s="5"/>
      <c r="I45" s="5"/>
      <c r="J45" s="5"/>
      <c r="K45" s="5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9"/>
      <c r="B46" s="10"/>
      <c r="C46" s="9"/>
      <c r="D46" s="9"/>
      <c r="E46" s="11"/>
      <c r="F46" s="11"/>
      <c r="G46" s="11"/>
      <c r="H46" s="11"/>
      <c r="I46" s="11"/>
      <c r="J46" s="5"/>
      <c r="K46" s="5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64" t="s">
        <v>2</v>
      </c>
      <c r="B47" s="85"/>
      <c r="C47" s="86">
        <f>_xll.qlInstrumentNPV(SwapID,C45)</f>
        <v>327636.71811145375</v>
      </c>
      <c r="D47" s="9"/>
      <c r="E47" s="9"/>
      <c r="F47" s="9"/>
      <c r="G47" s="168"/>
      <c r="H47" s="5"/>
      <c r="I47" s="5"/>
      <c r="J47" s="5"/>
      <c r="K47" s="5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9"/>
      <c r="B48" s="9"/>
      <c r="C48" s="9"/>
      <c r="D48" s="9"/>
      <c r="E48" s="9"/>
      <c r="F48" s="9"/>
      <c r="G48" s="9"/>
      <c r="H48" s="5"/>
      <c r="I48" s="5"/>
      <c r="J48" s="5"/>
      <c r="K48" s="5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54" t="s">
        <v>5</v>
      </c>
      <c r="B49" s="152"/>
      <c r="C49" s="153">
        <f>C$25-NPV/C$51/10000</f>
        <v>3.8525000000093658E-2</v>
      </c>
      <c r="D49" s="156"/>
      <c r="E49" s="156"/>
      <c r="F49" s="152"/>
      <c r="G49" s="153">
        <f>G$25-NPV/G$51/10000</f>
        <v>-3.8525000000093658E-2</v>
      </c>
      <c r="H49" s="5"/>
      <c r="I49" s="5"/>
      <c r="J49" s="5"/>
      <c r="K49" s="5"/>
      <c r="L49" s="87"/>
      <c r="M49" s="88"/>
      <c r="N49" s="1"/>
      <c r="O49" s="1"/>
      <c r="P49" s="1"/>
      <c r="Q49" s="1"/>
      <c r="R49" s="1"/>
      <c r="S49" s="1"/>
      <c r="T49" s="1"/>
    </row>
    <row r="50" spans="1:20" x14ac:dyDescent="0.2">
      <c r="A50" s="155" t="s">
        <v>16</v>
      </c>
      <c r="B50" s="152"/>
      <c r="C50" s="157">
        <f>_xll.qlSwapLegNPV(SwapID,0,$C$45)</f>
        <v>0</v>
      </c>
      <c r="D50" s="158"/>
      <c r="E50" s="158"/>
      <c r="F50" s="92"/>
      <c r="G50" s="157">
        <f>_xll.qlSwapLegNPV(SwapID,1,$C$45)</f>
        <v>327636.71811145375</v>
      </c>
      <c r="H50" s="5"/>
      <c r="I50" s="5"/>
      <c r="J50" s="5"/>
      <c r="K50" s="5"/>
      <c r="L50" s="91"/>
      <c r="M50" s="89">
        <f>_xll.qlSwapLegNPV(SwapID,2,$C$45)</f>
        <v>0</v>
      </c>
      <c r="N50" s="1"/>
      <c r="O50" s="1"/>
      <c r="P50" s="1"/>
      <c r="Q50" s="1"/>
      <c r="R50" s="1"/>
      <c r="S50" s="1"/>
      <c r="T50" s="1"/>
    </row>
    <row r="51" spans="1:20" x14ac:dyDescent="0.2">
      <c r="A51" s="154" t="s">
        <v>6</v>
      </c>
      <c r="B51" s="152"/>
      <c r="C51" s="159">
        <f>_xll.qlSwapLegBPS(SwapID,0,C45)</f>
        <v>-850.45222092318556</v>
      </c>
      <c r="D51" s="156"/>
      <c r="E51" s="156"/>
      <c r="F51" s="152"/>
      <c r="G51" s="159">
        <f>_xll.qlSwapLegBPS(SwapID,1,C45)</f>
        <v>850.45222092318556</v>
      </c>
      <c r="H51" s="5"/>
      <c r="I51" s="5"/>
      <c r="J51" s="5"/>
      <c r="K51" s="5"/>
      <c r="L51" s="87"/>
      <c r="M51" s="90">
        <f>_xll.qlSwapLegBPS(SwapID,2,C45)</f>
        <v>0</v>
      </c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21"/>
      <c r="G52" s="2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21"/>
      <c r="G53" s="2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21"/>
      <c r="G54" s="2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22"/>
      <c r="B55" s="22"/>
      <c r="C55" s="1"/>
      <c r="D55" s="1"/>
      <c r="E55" s="1"/>
      <c r="F55" s="21"/>
      <c r="G55" s="2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22"/>
      <c r="B56" s="22"/>
      <c r="C56" s="1"/>
      <c r="D56" s="1"/>
      <c r="E56" s="1"/>
      <c r="F56" s="22"/>
      <c r="G56" s="2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23"/>
      <c r="G57" s="2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23"/>
      <c r="G58" s="2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23"/>
      <c r="G59" s="2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23"/>
      <c r="G60" s="2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23"/>
      <c r="G61" s="2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23"/>
      <c r="G62" s="2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23"/>
      <c r="G63" s="2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23"/>
      <c r="G64" s="2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23"/>
      <c r="G65" s="2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23"/>
      <c r="G66" s="2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23"/>
      <c r="G67" s="2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23"/>
      <c r="G68" s="2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23"/>
      <c r="G69" s="2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23"/>
      <c r="G70" s="2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23"/>
      <c r="G71" s="2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23"/>
      <c r="G72" s="2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23"/>
      <c r="G73" s="2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23"/>
      <c r="G74" s="2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23"/>
      <c r="G75" s="2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23"/>
      <c r="G76" s="2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23"/>
      <c r="G77" s="2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23"/>
      <c r="G78" s="2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23"/>
      <c r="G79" s="2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23"/>
      <c r="G80" s="2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23"/>
      <c r="G81" s="2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23"/>
      <c r="G82" s="2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23"/>
      <c r="G83" s="2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L84" s="1"/>
      <c r="M84" s="1"/>
      <c r="N84" s="1"/>
      <c r="O84" s="1"/>
    </row>
    <row r="85" spans="1:20" x14ac:dyDescent="0.2">
      <c r="L85" s="1"/>
      <c r="M85" s="1"/>
      <c r="N85" s="1"/>
      <c r="O85" s="1"/>
    </row>
    <row r="86" spans="1:20" x14ac:dyDescent="0.2">
      <c r="L86" s="1"/>
      <c r="M86" s="1"/>
      <c r="N86" s="1"/>
      <c r="O86" s="1"/>
    </row>
    <row r="87" spans="1:20" x14ac:dyDescent="0.2">
      <c r="L87" s="1"/>
      <c r="M87" s="1"/>
      <c r="N87" s="1"/>
      <c r="O87" s="1"/>
    </row>
  </sheetData>
  <mergeCells count="3">
    <mergeCell ref="B2:C2"/>
    <mergeCell ref="F2:G2"/>
    <mergeCell ref="L2:M2"/>
  </mergeCells>
  <phoneticPr fontId="0" type="noConversion"/>
  <conditionalFormatting sqref="C9 G9">
    <cfRule type="cellIs" dxfId="0" priority="1" stopIfTrue="1" operator="equal">
      <formula>"Please Insert Frequency in C8"</formula>
    </cfRule>
  </conditionalFormatting>
  <dataValidations count="9">
    <dataValidation type="list" allowBlank="1" showInputMessage="1" showErrorMessage="1" sqref="S22:T24 S17:T18">
      <formula1>"Following,Modified Following,Preceding,Modified Preceding,Month End Reference,Unadjusted Month End,Unadjusted"</formula1>
    </dataValidation>
    <dataValidation type="list" allowBlank="1" showInputMessage="1" showErrorMessage="1" sqref="B3 F3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B16 F10:F11 B10:B11 F16">
      <formula1>"Following,Modified Following,Preceding,Modified Preceding,Unadjusted"</formula1>
    </dataValidation>
    <dataValidation type="list" allowBlank="1" showInputMessage="1" showErrorMessage="1" sqref="B21 F21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12 I12 E12:F12">
      <formula1>"Backward,Forward,Zero,ThirdWednesday"</formula1>
    </dataValidation>
    <dataValidation type="list" allowBlank="1" showInputMessage="1" showErrorMessage="1" sqref="B18 I18 E18:F18">
      <formula1>"None,Custom,Step,French"</formula1>
    </dataValidation>
    <dataValidation type="list" allowBlank="1" showInputMessage="1" showErrorMessage="1" sqref="F24">
      <formula1>"AudBBSW3M,AudBBSW6M"</formula1>
    </dataValidation>
    <dataValidation type="list" allowBlank="1" showInputMessage="1" showErrorMessage="1" sqref="B1">
      <formula1>"EUR,USD,GBP,JPY,CHF,AUD,CNY,CNH,HKD"</formula1>
    </dataValidation>
    <dataValidation type="list" allowBlank="1" showInputMessage="1" showErrorMessage="1" sqref="B24">
      <formula1>"AudBBSW3M,AudBBSW6M"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C22 C26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23"/>
  <sheetViews>
    <sheetView workbookViewId="0">
      <selection activeCell="G5" sqref="G5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Pricing!$C$14</f>
        <v>obj_0030d#0028</v>
      </c>
      <c r="C1" s="34" t="str">
        <f>UPPER(Pricing!$C$18)</f>
        <v>NONE</v>
      </c>
      <c r="D1" s="34">
        <f>Pricing!$C$17</f>
        <v>1000000</v>
      </c>
      <c r="F1" s="32">
        <f>_xll.qlScheduleSize(Schedule)-1</f>
        <v>20</v>
      </c>
      <c r="G1" s="31">
        <f>FirstNominal/Payments</f>
        <v>50000</v>
      </c>
      <c r="H1" s="37">
        <f>Pricing!$C$25</f>
        <v>0</v>
      </c>
      <c r="I1" s="38">
        <f>SUM(_xll.ohPack(I4:I123))</f>
        <v>-1000000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>
        <f t="array" ref="B4:B123">_xll.qlScheduleDates(Schedule)</f>
        <v>41857</v>
      </c>
      <c r="C4" s="44">
        <f t="array" ref="C4:C123">IF(Type="MIRROR",E4:E123,IF(Type="CUSTOM",F4:F123,IF(Type="STEP",G4:G123,IF(Type="FRENCH",H4:H123,D4:D123))))</f>
        <v>1000000</v>
      </c>
      <c r="D4" s="46">
        <f t="shared" ref="D4:D35" si="0">IF(ISNUMBER($B5),FirstNominal,NA())</f>
        <v>1000000</v>
      </c>
      <c r="E4" s="49">
        <f t="array" ref="E4:E123">VLOOKUP(Dates,SecondLegAdmortization!$B$4:$C$123,2)</f>
        <v>1000000</v>
      </c>
      <c r="F4" s="46">
        <f t="shared" ref="F4:F35" si="1">IF(ISNUMBER($B5),FirstNominal,NA())</f>
        <v>1000000</v>
      </c>
      <c r="G4" s="49">
        <f>FirstNominal</f>
        <v>1000000</v>
      </c>
      <c r="H4" s="50">
        <f>FirstNominal</f>
        <v>1000000</v>
      </c>
      <c r="I4" s="51">
        <f t="shared" ref="I4:I35" si="2">PPMT(Rate,$A4,Payments,FirstNominal)</f>
        <v>-50000</v>
      </c>
    </row>
    <row r="5" spans="1:9" x14ac:dyDescent="0.2">
      <c r="A5">
        <v>2</v>
      </c>
      <c r="B5" s="42">
        <v>42041</v>
      </c>
      <c r="C5" s="44">
        <v>1000000</v>
      </c>
      <c r="D5" s="47">
        <f t="shared" si="0"/>
        <v>1000000</v>
      </c>
      <c r="E5" s="47">
        <v>1000000</v>
      </c>
      <c r="F5" s="47">
        <f t="shared" si="1"/>
        <v>1000000</v>
      </c>
      <c r="G5" s="47">
        <f t="shared" ref="G5:G36" si="3">IF(ISNA($B6),NA(),MAX(G4-StepDecrement,0))</f>
        <v>950000</v>
      </c>
      <c r="H5" s="52">
        <f t="shared" ref="H5:H36" si="4">IF(ISNA($B6),NA(),H4+I4)</f>
        <v>950000</v>
      </c>
      <c r="I5" s="53">
        <f t="shared" si="2"/>
        <v>-50000</v>
      </c>
    </row>
    <row r="6" spans="1:9" x14ac:dyDescent="0.2">
      <c r="A6">
        <v>3</v>
      </c>
      <c r="B6" s="42">
        <v>42222</v>
      </c>
      <c r="C6" s="44">
        <v>1000000</v>
      </c>
      <c r="D6" s="47">
        <f t="shared" si="0"/>
        <v>1000000</v>
      </c>
      <c r="E6" s="47">
        <v>1000000</v>
      </c>
      <c r="F6" s="47">
        <f t="shared" si="1"/>
        <v>1000000</v>
      </c>
      <c r="G6" s="47">
        <f t="shared" si="3"/>
        <v>900000</v>
      </c>
      <c r="H6" s="52">
        <f t="shared" si="4"/>
        <v>900000</v>
      </c>
      <c r="I6" s="53">
        <f t="shared" si="2"/>
        <v>-50000</v>
      </c>
    </row>
    <row r="7" spans="1:9" x14ac:dyDescent="0.2">
      <c r="A7">
        <v>4</v>
      </c>
      <c r="B7" s="42">
        <v>42408</v>
      </c>
      <c r="C7" s="44">
        <v>1000000</v>
      </c>
      <c r="D7" s="47">
        <f t="shared" si="0"/>
        <v>1000000</v>
      </c>
      <c r="E7" s="47">
        <v>1000000</v>
      </c>
      <c r="F7" s="47">
        <f t="shared" si="1"/>
        <v>1000000</v>
      </c>
      <c r="G7" s="47">
        <f t="shared" si="3"/>
        <v>850000</v>
      </c>
      <c r="H7" s="52">
        <f t="shared" si="4"/>
        <v>850000</v>
      </c>
      <c r="I7" s="53">
        <f t="shared" si="2"/>
        <v>-50000</v>
      </c>
    </row>
    <row r="8" spans="1:9" x14ac:dyDescent="0.2">
      <c r="A8">
        <v>5</v>
      </c>
      <c r="B8" s="42">
        <v>42590</v>
      </c>
      <c r="C8" s="44">
        <v>1000000</v>
      </c>
      <c r="D8" s="47">
        <f t="shared" si="0"/>
        <v>1000000</v>
      </c>
      <c r="E8" s="47">
        <v>1000000</v>
      </c>
      <c r="F8" s="47">
        <f t="shared" si="1"/>
        <v>1000000</v>
      </c>
      <c r="G8" s="47">
        <f t="shared" si="3"/>
        <v>800000</v>
      </c>
      <c r="H8" s="52">
        <f t="shared" si="4"/>
        <v>800000</v>
      </c>
      <c r="I8" s="53">
        <f t="shared" si="2"/>
        <v>-50000</v>
      </c>
    </row>
    <row r="9" spans="1:9" x14ac:dyDescent="0.2">
      <c r="A9">
        <v>6</v>
      </c>
      <c r="B9" s="42">
        <v>42772</v>
      </c>
      <c r="C9" s="44">
        <v>1000000</v>
      </c>
      <c r="D9" s="47">
        <f t="shared" si="0"/>
        <v>1000000</v>
      </c>
      <c r="E9" s="47">
        <v>1000000</v>
      </c>
      <c r="F9" s="47">
        <f t="shared" si="1"/>
        <v>1000000</v>
      </c>
      <c r="G9" s="47">
        <f t="shared" si="3"/>
        <v>750000</v>
      </c>
      <c r="H9" s="52">
        <f t="shared" si="4"/>
        <v>750000</v>
      </c>
      <c r="I9" s="53">
        <f t="shared" si="2"/>
        <v>-50000</v>
      </c>
    </row>
    <row r="10" spans="1:9" x14ac:dyDescent="0.2">
      <c r="A10">
        <v>7</v>
      </c>
      <c r="B10" s="42">
        <v>42955</v>
      </c>
      <c r="C10" s="44">
        <v>1000000</v>
      </c>
      <c r="D10" s="47">
        <f t="shared" si="0"/>
        <v>1000000</v>
      </c>
      <c r="E10" s="47">
        <v>1000000</v>
      </c>
      <c r="F10" s="47">
        <f t="shared" si="1"/>
        <v>1000000</v>
      </c>
      <c r="G10" s="47">
        <f t="shared" si="3"/>
        <v>700000</v>
      </c>
      <c r="H10" s="52">
        <f t="shared" si="4"/>
        <v>700000</v>
      </c>
      <c r="I10" s="53">
        <f t="shared" si="2"/>
        <v>-50000</v>
      </c>
    </row>
    <row r="11" spans="1:9" x14ac:dyDescent="0.2">
      <c r="A11">
        <v>8</v>
      </c>
      <c r="B11" s="42">
        <v>43137</v>
      </c>
      <c r="C11" s="44">
        <v>1000000</v>
      </c>
      <c r="D11" s="47">
        <f t="shared" si="0"/>
        <v>1000000</v>
      </c>
      <c r="E11" s="47">
        <v>1000000</v>
      </c>
      <c r="F11" s="47">
        <f t="shared" si="1"/>
        <v>1000000</v>
      </c>
      <c r="G11" s="47">
        <f t="shared" si="3"/>
        <v>650000</v>
      </c>
      <c r="H11" s="52">
        <f t="shared" si="4"/>
        <v>650000</v>
      </c>
      <c r="I11" s="53">
        <f t="shared" si="2"/>
        <v>-50000</v>
      </c>
    </row>
    <row r="12" spans="1:9" x14ac:dyDescent="0.2">
      <c r="A12">
        <v>9</v>
      </c>
      <c r="B12" s="42">
        <v>43319</v>
      </c>
      <c r="C12" s="44">
        <v>1000000</v>
      </c>
      <c r="D12" s="47">
        <f t="shared" si="0"/>
        <v>1000000</v>
      </c>
      <c r="E12" s="47">
        <v>1000000</v>
      </c>
      <c r="F12" s="47">
        <f t="shared" si="1"/>
        <v>1000000</v>
      </c>
      <c r="G12" s="47">
        <f t="shared" si="3"/>
        <v>600000</v>
      </c>
      <c r="H12" s="52">
        <f t="shared" si="4"/>
        <v>600000</v>
      </c>
      <c r="I12" s="53">
        <f t="shared" si="2"/>
        <v>-50000</v>
      </c>
    </row>
    <row r="13" spans="1:9" x14ac:dyDescent="0.2">
      <c r="A13">
        <v>10</v>
      </c>
      <c r="B13" s="42">
        <v>43502</v>
      </c>
      <c r="C13" s="44">
        <v>1000000</v>
      </c>
      <c r="D13" s="47">
        <f t="shared" si="0"/>
        <v>1000000</v>
      </c>
      <c r="E13" s="47">
        <v>1000000</v>
      </c>
      <c r="F13" s="47">
        <f t="shared" si="1"/>
        <v>1000000</v>
      </c>
      <c r="G13" s="47">
        <f t="shared" si="3"/>
        <v>550000</v>
      </c>
      <c r="H13" s="52">
        <f t="shared" si="4"/>
        <v>550000</v>
      </c>
      <c r="I13" s="53">
        <f t="shared" si="2"/>
        <v>-50000</v>
      </c>
    </row>
    <row r="14" spans="1:9" x14ac:dyDescent="0.2">
      <c r="A14">
        <v>11</v>
      </c>
      <c r="B14" s="42">
        <v>43683</v>
      </c>
      <c r="C14" s="44">
        <v>1000000</v>
      </c>
      <c r="D14" s="47">
        <f t="shared" si="0"/>
        <v>1000000</v>
      </c>
      <c r="E14" s="47">
        <v>1000000</v>
      </c>
      <c r="F14" s="47">
        <f t="shared" si="1"/>
        <v>1000000</v>
      </c>
      <c r="G14" s="47">
        <f t="shared" si="3"/>
        <v>500000</v>
      </c>
      <c r="H14" s="52">
        <f t="shared" si="4"/>
        <v>500000</v>
      </c>
      <c r="I14" s="53">
        <f t="shared" si="2"/>
        <v>-50000</v>
      </c>
    </row>
    <row r="15" spans="1:9" x14ac:dyDescent="0.2">
      <c r="A15">
        <v>12</v>
      </c>
      <c r="B15" s="42">
        <v>43867</v>
      </c>
      <c r="C15" s="44">
        <v>1000000</v>
      </c>
      <c r="D15" s="47">
        <f t="shared" si="0"/>
        <v>1000000</v>
      </c>
      <c r="E15" s="47">
        <v>1000000</v>
      </c>
      <c r="F15" s="47">
        <f t="shared" si="1"/>
        <v>1000000</v>
      </c>
      <c r="G15" s="47">
        <f t="shared" si="3"/>
        <v>450000</v>
      </c>
      <c r="H15" s="52">
        <f t="shared" si="4"/>
        <v>450000</v>
      </c>
      <c r="I15" s="53">
        <f t="shared" si="2"/>
        <v>-50000</v>
      </c>
    </row>
    <row r="16" spans="1:9" x14ac:dyDescent="0.2">
      <c r="A16">
        <v>13</v>
      </c>
      <c r="B16" s="42">
        <v>44049</v>
      </c>
      <c r="C16" s="44">
        <v>1000000</v>
      </c>
      <c r="D16" s="47">
        <f t="shared" si="0"/>
        <v>1000000</v>
      </c>
      <c r="E16" s="47">
        <v>1000000</v>
      </c>
      <c r="F16" s="47">
        <f t="shared" si="1"/>
        <v>1000000</v>
      </c>
      <c r="G16" s="47">
        <f t="shared" si="3"/>
        <v>400000</v>
      </c>
      <c r="H16" s="52">
        <f t="shared" si="4"/>
        <v>400000</v>
      </c>
      <c r="I16" s="53">
        <f t="shared" si="2"/>
        <v>-50000</v>
      </c>
    </row>
    <row r="17" spans="1:9" x14ac:dyDescent="0.2">
      <c r="A17">
        <v>14</v>
      </c>
      <c r="B17" s="42">
        <v>44235</v>
      </c>
      <c r="C17" s="44">
        <v>1000000</v>
      </c>
      <c r="D17" s="47">
        <f t="shared" si="0"/>
        <v>1000000</v>
      </c>
      <c r="E17" s="47">
        <v>1000000</v>
      </c>
      <c r="F17" s="47">
        <f t="shared" si="1"/>
        <v>1000000</v>
      </c>
      <c r="G17" s="47">
        <f t="shared" si="3"/>
        <v>350000</v>
      </c>
      <c r="H17" s="52">
        <f t="shared" si="4"/>
        <v>350000</v>
      </c>
      <c r="I17" s="53">
        <f t="shared" si="2"/>
        <v>-50000</v>
      </c>
    </row>
    <row r="18" spans="1:9" x14ac:dyDescent="0.2">
      <c r="A18">
        <v>15</v>
      </c>
      <c r="B18" s="42">
        <v>44414</v>
      </c>
      <c r="C18" s="44">
        <v>1000000</v>
      </c>
      <c r="D18" s="47">
        <f t="shared" si="0"/>
        <v>1000000</v>
      </c>
      <c r="E18" s="47">
        <v>1000000</v>
      </c>
      <c r="F18" s="47">
        <f t="shared" si="1"/>
        <v>1000000</v>
      </c>
      <c r="G18" s="47">
        <f t="shared" si="3"/>
        <v>300000</v>
      </c>
      <c r="H18" s="52">
        <f t="shared" si="4"/>
        <v>300000</v>
      </c>
      <c r="I18" s="53">
        <f t="shared" si="2"/>
        <v>-50000</v>
      </c>
    </row>
    <row r="19" spans="1:9" x14ac:dyDescent="0.2">
      <c r="A19">
        <v>16</v>
      </c>
      <c r="B19" s="42">
        <v>44599</v>
      </c>
      <c r="C19" s="44">
        <v>1000000</v>
      </c>
      <c r="D19" s="47">
        <f t="shared" si="0"/>
        <v>1000000</v>
      </c>
      <c r="E19" s="47">
        <v>1000000</v>
      </c>
      <c r="F19" s="47">
        <f t="shared" si="1"/>
        <v>1000000</v>
      </c>
      <c r="G19" s="47">
        <f t="shared" si="3"/>
        <v>250000</v>
      </c>
      <c r="H19" s="52">
        <f t="shared" si="4"/>
        <v>250000</v>
      </c>
      <c r="I19" s="53">
        <f t="shared" si="2"/>
        <v>-50000</v>
      </c>
    </row>
    <row r="20" spans="1:9" x14ac:dyDescent="0.2">
      <c r="A20">
        <v>17</v>
      </c>
      <c r="B20" s="42">
        <v>44781</v>
      </c>
      <c r="C20" s="44">
        <v>1000000</v>
      </c>
      <c r="D20" s="47">
        <f t="shared" si="0"/>
        <v>1000000</v>
      </c>
      <c r="E20" s="47">
        <v>1000000</v>
      </c>
      <c r="F20" s="47">
        <f t="shared" si="1"/>
        <v>1000000</v>
      </c>
      <c r="G20" s="47">
        <f t="shared" si="3"/>
        <v>200000</v>
      </c>
      <c r="H20" s="52">
        <f t="shared" si="4"/>
        <v>200000</v>
      </c>
      <c r="I20" s="53">
        <f t="shared" si="2"/>
        <v>-50000</v>
      </c>
    </row>
    <row r="21" spans="1:9" x14ac:dyDescent="0.2">
      <c r="A21">
        <v>18</v>
      </c>
      <c r="B21" s="42">
        <v>44963</v>
      </c>
      <c r="C21" s="44">
        <v>1000000</v>
      </c>
      <c r="D21" s="47">
        <f t="shared" si="0"/>
        <v>1000000</v>
      </c>
      <c r="E21" s="47">
        <v>1000000</v>
      </c>
      <c r="F21" s="47">
        <f t="shared" si="1"/>
        <v>1000000</v>
      </c>
      <c r="G21" s="47">
        <f t="shared" si="3"/>
        <v>150000</v>
      </c>
      <c r="H21" s="52">
        <f t="shared" si="4"/>
        <v>150000</v>
      </c>
      <c r="I21" s="53">
        <f t="shared" si="2"/>
        <v>-50000</v>
      </c>
    </row>
    <row r="22" spans="1:9" x14ac:dyDescent="0.2">
      <c r="A22">
        <v>19</v>
      </c>
      <c r="B22" s="42">
        <v>45146</v>
      </c>
      <c r="C22" s="44">
        <v>1000000</v>
      </c>
      <c r="D22" s="47">
        <f t="shared" si="0"/>
        <v>1000000</v>
      </c>
      <c r="E22" s="47">
        <v>1000000</v>
      </c>
      <c r="F22" s="47">
        <f t="shared" si="1"/>
        <v>1000000</v>
      </c>
      <c r="G22" s="47">
        <f t="shared" si="3"/>
        <v>100000</v>
      </c>
      <c r="H22" s="52">
        <f t="shared" si="4"/>
        <v>100000</v>
      </c>
      <c r="I22" s="53">
        <f t="shared" si="2"/>
        <v>-50000</v>
      </c>
    </row>
    <row r="23" spans="1:9" x14ac:dyDescent="0.2">
      <c r="A23">
        <v>20</v>
      </c>
      <c r="B23" s="42">
        <v>45328</v>
      </c>
      <c r="C23" s="44">
        <v>1000000</v>
      </c>
      <c r="D23" s="47">
        <f t="shared" si="0"/>
        <v>1000000</v>
      </c>
      <c r="E23" s="47">
        <v>1000000</v>
      </c>
      <c r="F23" s="47">
        <f t="shared" si="1"/>
        <v>1000000</v>
      </c>
      <c r="G23" s="47">
        <f t="shared" si="3"/>
        <v>50000</v>
      </c>
      <c r="H23" s="52">
        <f t="shared" si="4"/>
        <v>50000</v>
      </c>
      <c r="I23" s="53">
        <f t="shared" si="2"/>
        <v>-50000</v>
      </c>
    </row>
    <row r="24" spans="1:9" x14ac:dyDescent="0.2">
      <c r="A24">
        <v>21</v>
      </c>
      <c r="B24" s="42">
        <v>45510</v>
      </c>
      <c r="C24" s="44" t="e">
        <v>#N/A</v>
      </c>
      <c r="D24" s="47" t="e">
        <f t="shared" si="0"/>
        <v>#N/A</v>
      </c>
      <c r="E24" s="47" t="e">
        <v>#N/A</v>
      </c>
      <c r="F24" s="47" t="e">
        <f t="shared" si="1"/>
        <v>#N/A</v>
      </c>
      <c r="G24" s="47" t="e">
        <f t="shared" si="3"/>
        <v>#N/A</v>
      </c>
      <c r="H24" s="52" t="e">
        <f t="shared" si="4"/>
        <v>#N/A</v>
      </c>
      <c r="I24" s="53" t="e">
        <f t="shared" si="2"/>
        <v>#NUM!</v>
      </c>
    </row>
    <row r="25" spans="1:9" x14ac:dyDescent="0.2">
      <c r="A25">
        <v>22</v>
      </c>
      <c r="B25" s="42" t="e">
        <v>#N/A</v>
      </c>
      <c r="C25" s="44" t="e">
        <v>#N/A</v>
      </c>
      <c r="D25" s="47" t="e">
        <f t="shared" si="0"/>
        <v>#N/A</v>
      </c>
      <c r="E25" s="47" t="e">
        <v>#N/A</v>
      </c>
      <c r="F25" s="47" t="e">
        <f t="shared" si="1"/>
        <v>#N/A</v>
      </c>
      <c r="G25" s="47" t="e">
        <f t="shared" si="3"/>
        <v>#N/A</v>
      </c>
      <c r="H25" s="52" t="e">
        <f t="shared" si="4"/>
        <v>#N/A</v>
      </c>
      <c r="I25" s="53" t="e">
        <f t="shared" si="2"/>
        <v>#NUM!</v>
      </c>
    </row>
    <row r="26" spans="1:9" x14ac:dyDescent="0.2">
      <c r="A26">
        <v>23</v>
      </c>
      <c r="B26" s="42" t="e">
        <v>#N/A</v>
      </c>
      <c r="C26" s="44" t="e">
        <v>#N/A</v>
      </c>
      <c r="D26" s="47" t="e">
        <f t="shared" si="0"/>
        <v>#N/A</v>
      </c>
      <c r="E26" s="47" t="e">
        <v>#N/A</v>
      </c>
      <c r="F26" s="47" t="e">
        <f t="shared" si="1"/>
        <v>#N/A</v>
      </c>
      <c r="G26" s="47" t="e">
        <f t="shared" si="3"/>
        <v>#N/A</v>
      </c>
      <c r="H26" s="52" t="e">
        <f t="shared" si="4"/>
        <v>#N/A</v>
      </c>
      <c r="I26" s="53" t="e">
        <f t="shared" si="2"/>
        <v>#NUM!</v>
      </c>
    </row>
    <row r="27" spans="1:9" x14ac:dyDescent="0.2">
      <c r="A27">
        <v>24</v>
      </c>
      <c r="B27" s="42" t="e">
        <v>#N/A</v>
      </c>
      <c r="C27" s="44" t="e">
        <v>#N/A</v>
      </c>
      <c r="D27" s="47" t="e">
        <f t="shared" si="0"/>
        <v>#N/A</v>
      </c>
      <c r="E27" s="47" t="e">
        <v>#N/A</v>
      </c>
      <c r="F27" s="47" t="e">
        <f t="shared" si="1"/>
        <v>#N/A</v>
      </c>
      <c r="G27" s="47" t="e">
        <f t="shared" si="3"/>
        <v>#N/A</v>
      </c>
      <c r="H27" s="52" t="e">
        <f t="shared" si="4"/>
        <v>#N/A</v>
      </c>
      <c r="I27" s="53" t="e">
        <f t="shared" si="2"/>
        <v>#NUM!</v>
      </c>
    </row>
    <row r="28" spans="1:9" x14ac:dyDescent="0.2">
      <c r="A28">
        <v>25</v>
      </c>
      <c r="B28" s="42" t="e">
        <v>#N/A</v>
      </c>
      <c r="C28" s="44" t="e">
        <v>#N/A</v>
      </c>
      <c r="D28" s="47" t="e">
        <f t="shared" si="0"/>
        <v>#N/A</v>
      </c>
      <c r="E28" s="47" t="e">
        <v>#N/A</v>
      </c>
      <c r="F28" s="47" t="e">
        <f t="shared" si="1"/>
        <v>#N/A</v>
      </c>
      <c r="G28" s="47" t="e">
        <f t="shared" si="3"/>
        <v>#N/A</v>
      </c>
      <c r="H28" s="52" t="e">
        <f t="shared" si="4"/>
        <v>#N/A</v>
      </c>
      <c r="I28" s="53" t="e">
        <f t="shared" si="2"/>
        <v>#NUM!</v>
      </c>
    </row>
    <row r="29" spans="1:9" x14ac:dyDescent="0.2">
      <c r="A29">
        <v>26</v>
      </c>
      <c r="B29" s="42" t="e">
        <v>#N/A</v>
      </c>
      <c r="C29" s="44" t="e">
        <v>#N/A</v>
      </c>
      <c r="D29" s="47" t="e">
        <f t="shared" si="0"/>
        <v>#N/A</v>
      </c>
      <c r="E29" s="47" t="e">
        <v>#N/A</v>
      </c>
      <c r="F29" s="47" t="e">
        <f t="shared" si="1"/>
        <v>#N/A</v>
      </c>
      <c r="G29" s="47" t="e">
        <f t="shared" si="3"/>
        <v>#N/A</v>
      </c>
      <c r="H29" s="52" t="e">
        <f t="shared" si="4"/>
        <v>#N/A</v>
      </c>
      <c r="I29" s="53" t="e">
        <f t="shared" si="2"/>
        <v>#NUM!</v>
      </c>
    </row>
    <row r="30" spans="1:9" x14ac:dyDescent="0.2">
      <c r="A30">
        <v>27</v>
      </c>
      <c r="B30" s="42" t="e">
        <v>#N/A</v>
      </c>
      <c r="C30" s="44" t="e">
        <v>#N/A</v>
      </c>
      <c r="D30" s="47" t="e">
        <f t="shared" si="0"/>
        <v>#N/A</v>
      </c>
      <c r="E30" s="47" t="e">
        <v>#N/A</v>
      </c>
      <c r="F30" s="47" t="e">
        <f t="shared" si="1"/>
        <v>#N/A</v>
      </c>
      <c r="G30" s="47" t="e">
        <f t="shared" si="3"/>
        <v>#N/A</v>
      </c>
      <c r="H30" s="52" t="e">
        <f t="shared" si="4"/>
        <v>#N/A</v>
      </c>
      <c r="I30" s="53" t="e">
        <f t="shared" si="2"/>
        <v>#NUM!</v>
      </c>
    </row>
    <row r="31" spans="1:9" x14ac:dyDescent="0.2">
      <c r="A31">
        <v>28</v>
      </c>
      <c r="B31" s="42" t="e">
        <v>#N/A</v>
      </c>
      <c r="C31" s="44" t="e">
        <v>#N/A</v>
      </c>
      <c r="D31" s="47" t="e">
        <f t="shared" si="0"/>
        <v>#N/A</v>
      </c>
      <c r="E31" s="47" t="e">
        <v>#N/A</v>
      </c>
      <c r="F31" s="47" t="e">
        <f t="shared" si="1"/>
        <v>#N/A</v>
      </c>
      <c r="G31" s="47" t="e">
        <f t="shared" si="3"/>
        <v>#N/A</v>
      </c>
      <c r="H31" s="52" t="e">
        <f t="shared" si="4"/>
        <v>#N/A</v>
      </c>
      <c r="I31" s="53" t="e">
        <f t="shared" si="2"/>
        <v>#NUM!</v>
      </c>
    </row>
    <row r="32" spans="1:9" x14ac:dyDescent="0.2">
      <c r="A32">
        <v>29</v>
      </c>
      <c r="B32" s="42" t="e">
        <v>#N/A</v>
      </c>
      <c r="C32" s="44" t="e">
        <v>#N/A</v>
      </c>
      <c r="D32" s="47" t="e">
        <f t="shared" si="0"/>
        <v>#N/A</v>
      </c>
      <c r="E32" s="47" t="e">
        <v>#N/A</v>
      </c>
      <c r="F32" s="47" t="e">
        <f t="shared" si="1"/>
        <v>#N/A</v>
      </c>
      <c r="G32" s="47" t="e">
        <f t="shared" si="3"/>
        <v>#N/A</v>
      </c>
      <c r="H32" s="52" t="e">
        <f t="shared" si="4"/>
        <v>#N/A</v>
      </c>
      <c r="I32" s="53" t="e">
        <f t="shared" si="2"/>
        <v>#NUM!</v>
      </c>
    </row>
    <row r="33" spans="1:9" x14ac:dyDescent="0.2">
      <c r="A33">
        <v>30</v>
      </c>
      <c r="B33" s="42" t="e">
        <v>#N/A</v>
      </c>
      <c r="C33" s="44" t="e">
        <v>#N/A</v>
      </c>
      <c r="D33" s="47" t="e">
        <f t="shared" si="0"/>
        <v>#N/A</v>
      </c>
      <c r="E33" s="47" t="e">
        <v>#N/A</v>
      </c>
      <c r="F33" s="47" t="e">
        <f t="shared" si="1"/>
        <v>#N/A</v>
      </c>
      <c r="G33" s="47" t="e">
        <f t="shared" si="3"/>
        <v>#N/A</v>
      </c>
      <c r="H33" s="52" t="e">
        <f t="shared" si="4"/>
        <v>#N/A</v>
      </c>
      <c r="I33" s="53" t="e">
        <f t="shared" si="2"/>
        <v>#NUM!</v>
      </c>
    </row>
    <row r="34" spans="1:9" x14ac:dyDescent="0.2">
      <c r="A34">
        <v>31</v>
      </c>
      <c r="B34" s="42" t="e">
        <v>#N/A</v>
      </c>
      <c r="C34" s="44" t="e">
        <v>#N/A</v>
      </c>
      <c r="D34" s="47" t="e">
        <f t="shared" si="0"/>
        <v>#N/A</v>
      </c>
      <c r="E34" s="47" t="e">
        <v>#N/A</v>
      </c>
      <c r="F34" s="47" t="e">
        <f t="shared" si="1"/>
        <v>#N/A</v>
      </c>
      <c r="G34" s="47" t="e">
        <f t="shared" si="3"/>
        <v>#N/A</v>
      </c>
      <c r="H34" s="52" t="e">
        <f t="shared" si="4"/>
        <v>#N/A</v>
      </c>
      <c r="I34" s="53" t="e">
        <f t="shared" si="2"/>
        <v>#NUM!</v>
      </c>
    </row>
    <row r="35" spans="1:9" x14ac:dyDescent="0.2">
      <c r="A35">
        <v>32</v>
      </c>
      <c r="B35" s="42" t="e">
        <v>#N/A</v>
      </c>
      <c r="C35" s="44" t="e">
        <v>#N/A</v>
      </c>
      <c r="D35" s="47" t="e">
        <f t="shared" si="0"/>
        <v>#N/A</v>
      </c>
      <c r="E35" s="47" t="e">
        <v>#N/A</v>
      </c>
      <c r="F35" s="47" t="e">
        <f t="shared" si="1"/>
        <v>#N/A</v>
      </c>
      <c r="G35" s="47" t="e">
        <f t="shared" si="3"/>
        <v>#N/A</v>
      </c>
      <c r="H35" s="52" t="e">
        <f t="shared" si="4"/>
        <v>#N/A</v>
      </c>
      <c r="I35" s="53" t="e">
        <f t="shared" si="2"/>
        <v>#NUM!</v>
      </c>
    </row>
    <row r="36" spans="1:9" x14ac:dyDescent="0.2">
      <c r="A36">
        <v>33</v>
      </c>
      <c r="B36" s="42" t="e">
        <v>#N/A</v>
      </c>
      <c r="C36" s="44" t="e">
        <v>#N/A</v>
      </c>
      <c r="D36" s="47" t="e">
        <f t="shared" ref="D36:D67" si="5">IF(ISNUMBER($B37),FirstNominal,NA())</f>
        <v>#N/A</v>
      </c>
      <c r="E36" s="47" t="e">
        <v>#N/A</v>
      </c>
      <c r="F36" s="47" t="e">
        <f t="shared" ref="F36:F67" si="6">IF(ISNUMBER($B37),FirstNominal,NA())</f>
        <v>#N/A</v>
      </c>
      <c r="G36" s="47" t="e">
        <f t="shared" si="3"/>
        <v>#N/A</v>
      </c>
      <c r="H36" s="52" t="e">
        <f t="shared" si="4"/>
        <v>#N/A</v>
      </c>
      <c r="I36" s="53" t="e">
        <f t="shared" ref="I36:I67" si="7">PPMT(Rate,$A36,Payments,FirstNominal)</f>
        <v>#NUM!</v>
      </c>
    </row>
    <row r="37" spans="1:9" x14ac:dyDescent="0.2">
      <c r="A37">
        <v>34</v>
      </c>
      <c r="B37" s="42" t="e">
        <v>#N/A</v>
      </c>
      <c r="C37" s="44" t="e">
        <v>#N/A</v>
      </c>
      <c r="D37" s="47" t="e">
        <f t="shared" si="5"/>
        <v>#N/A</v>
      </c>
      <c r="E37" s="47" t="e">
        <v>#N/A</v>
      </c>
      <c r="F37" s="47" t="e">
        <f t="shared" si="6"/>
        <v>#N/A</v>
      </c>
      <c r="G37" s="47" t="e">
        <f t="shared" ref="G37:G68" si="8">IF(ISNA($B38),NA(),MAX(G36-StepDecrement,0))</f>
        <v>#N/A</v>
      </c>
      <c r="H37" s="52" t="e">
        <f t="shared" ref="H37:H68" si="9">IF(ISNA($B38),NA(),H36+I36)</f>
        <v>#N/A</v>
      </c>
      <c r="I37" s="53" t="e">
        <f t="shared" si="7"/>
        <v>#NUM!</v>
      </c>
    </row>
    <row r="38" spans="1:9" x14ac:dyDescent="0.2">
      <c r="A38">
        <v>35</v>
      </c>
      <c r="B38" s="42" t="e">
        <v>#N/A</v>
      </c>
      <c r="C38" s="44" t="e">
        <v>#N/A</v>
      </c>
      <c r="D38" s="47" t="e">
        <f t="shared" si="5"/>
        <v>#N/A</v>
      </c>
      <c r="E38" s="47" t="e">
        <v>#N/A</v>
      </c>
      <c r="F38" s="47" t="e">
        <f t="shared" si="6"/>
        <v>#N/A</v>
      </c>
      <c r="G38" s="47" t="e">
        <f t="shared" si="8"/>
        <v>#N/A</v>
      </c>
      <c r="H38" s="52" t="e">
        <f t="shared" si="9"/>
        <v>#N/A</v>
      </c>
      <c r="I38" s="53" t="e">
        <f t="shared" si="7"/>
        <v>#NUM!</v>
      </c>
    </row>
    <row r="39" spans="1:9" x14ac:dyDescent="0.2">
      <c r="A39">
        <v>36</v>
      </c>
      <c r="B39" s="42" t="e">
        <v>#N/A</v>
      </c>
      <c r="C39" s="44" t="e">
        <v>#N/A</v>
      </c>
      <c r="D39" s="47" t="e">
        <f t="shared" si="5"/>
        <v>#N/A</v>
      </c>
      <c r="E39" s="47" t="e">
        <v>#N/A</v>
      </c>
      <c r="F39" s="47" t="e">
        <f t="shared" si="6"/>
        <v>#N/A</v>
      </c>
      <c r="G39" s="47" t="e">
        <f t="shared" si="8"/>
        <v>#N/A</v>
      </c>
      <c r="H39" s="52" t="e">
        <f t="shared" si="9"/>
        <v>#N/A</v>
      </c>
      <c r="I39" s="53" t="e">
        <f t="shared" si="7"/>
        <v>#NUM!</v>
      </c>
    </row>
    <row r="40" spans="1:9" x14ac:dyDescent="0.2">
      <c r="A40">
        <v>37</v>
      </c>
      <c r="B40" s="42" t="e">
        <v>#N/A</v>
      </c>
      <c r="C40" s="44" t="e">
        <v>#N/A</v>
      </c>
      <c r="D40" s="47" t="e">
        <f t="shared" si="5"/>
        <v>#N/A</v>
      </c>
      <c r="E40" s="47" t="e">
        <v>#N/A</v>
      </c>
      <c r="F40" s="47" t="e">
        <f t="shared" si="6"/>
        <v>#N/A</v>
      </c>
      <c r="G40" s="47" t="e">
        <f t="shared" si="8"/>
        <v>#N/A</v>
      </c>
      <c r="H40" s="52" t="e">
        <f t="shared" si="9"/>
        <v>#N/A</v>
      </c>
      <c r="I40" s="53" t="e">
        <f t="shared" si="7"/>
        <v>#NUM!</v>
      </c>
    </row>
    <row r="41" spans="1:9" x14ac:dyDescent="0.2">
      <c r="A41">
        <v>38</v>
      </c>
      <c r="B41" s="42" t="e">
        <v>#N/A</v>
      </c>
      <c r="C41" s="44" t="e">
        <v>#N/A</v>
      </c>
      <c r="D41" s="47" t="e">
        <f t="shared" si="5"/>
        <v>#N/A</v>
      </c>
      <c r="E41" s="47" t="e">
        <v>#N/A</v>
      </c>
      <c r="F41" s="47" t="e">
        <f t="shared" si="6"/>
        <v>#N/A</v>
      </c>
      <c r="G41" s="47" t="e">
        <f t="shared" si="8"/>
        <v>#N/A</v>
      </c>
      <c r="H41" s="52" t="e">
        <f t="shared" si="9"/>
        <v>#N/A</v>
      </c>
      <c r="I41" s="53" t="e">
        <f t="shared" si="7"/>
        <v>#NUM!</v>
      </c>
    </row>
    <row r="42" spans="1:9" x14ac:dyDescent="0.2">
      <c r="A42">
        <v>39</v>
      </c>
      <c r="B42" s="42" t="e">
        <v>#N/A</v>
      </c>
      <c r="C42" s="44" t="e">
        <v>#N/A</v>
      </c>
      <c r="D42" s="47" t="e">
        <f t="shared" si="5"/>
        <v>#N/A</v>
      </c>
      <c r="E42" s="47" t="e">
        <v>#N/A</v>
      </c>
      <c r="F42" s="47" t="e">
        <f t="shared" si="6"/>
        <v>#N/A</v>
      </c>
      <c r="G42" s="47" t="e">
        <f t="shared" si="8"/>
        <v>#N/A</v>
      </c>
      <c r="H42" s="52" t="e">
        <f t="shared" si="9"/>
        <v>#N/A</v>
      </c>
      <c r="I42" s="53" t="e">
        <f t="shared" si="7"/>
        <v>#NUM!</v>
      </c>
    </row>
    <row r="43" spans="1:9" x14ac:dyDescent="0.2">
      <c r="A43">
        <v>40</v>
      </c>
      <c r="B43" s="42" t="e">
        <v>#N/A</v>
      </c>
      <c r="C43" s="44" t="e">
        <v>#N/A</v>
      </c>
      <c r="D43" s="47" t="e">
        <f t="shared" si="5"/>
        <v>#N/A</v>
      </c>
      <c r="E43" s="47" t="e">
        <v>#N/A</v>
      </c>
      <c r="F43" s="47" t="e">
        <f t="shared" si="6"/>
        <v>#N/A</v>
      </c>
      <c r="G43" s="47" t="e">
        <f t="shared" si="8"/>
        <v>#N/A</v>
      </c>
      <c r="H43" s="52" t="e">
        <f t="shared" si="9"/>
        <v>#N/A</v>
      </c>
      <c r="I43" s="53" t="e">
        <f t="shared" si="7"/>
        <v>#NUM!</v>
      </c>
    </row>
    <row r="44" spans="1:9" x14ac:dyDescent="0.2">
      <c r="A44">
        <v>41</v>
      </c>
      <c r="B44" s="42" t="e">
        <v>#N/A</v>
      </c>
      <c r="C44" s="44" t="e">
        <v>#N/A</v>
      </c>
      <c r="D44" s="47" t="e">
        <f t="shared" si="5"/>
        <v>#N/A</v>
      </c>
      <c r="E44" s="47" t="e">
        <v>#N/A</v>
      </c>
      <c r="F44" s="47" t="e">
        <f t="shared" si="6"/>
        <v>#N/A</v>
      </c>
      <c r="G44" s="47" t="e">
        <f t="shared" si="8"/>
        <v>#N/A</v>
      </c>
      <c r="H44" s="52" t="e">
        <f t="shared" si="9"/>
        <v>#N/A</v>
      </c>
      <c r="I44" s="53" t="e">
        <f t="shared" si="7"/>
        <v>#NUM!</v>
      </c>
    </row>
    <row r="45" spans="1:9" x14ac:dyDescent="0.2">
      <c r="A45">
        <v>42</v>
      </c>
      <c r="B45" s="42" t="e">
        <v>#N/A</v>
      </c>
      <c r="C45" s="44" t="e">
        <v>#N/A</v>
      </c>
      <c r="D45" s="47" t="e">
        <f t="shared" si="5"/>
        <v>#N/A</v>
      </c>
      <c r="E45" s="47" t="e">
        <v>#N/A</v>
      </c>
      <c r="F45" s="47" t="e">
        <f t="shared" si="6"/>
        <v>#N/A</v>
      </c>
      <c r="G45" s="47" t="e">
        <f t="shared" si="8"/>
        <v>#N/A</v>
      </c>
      <c r="H45" s="52" t="e">
        <f t="shared" si="9"/>
        <v>#N/A</v>
      </c>
      <c r="I45" s="53" t="e">
        <f t="shared" si="7"/>
        <v>#NUM!</v>
      </c>
    </row>
    <row r="46" spans="1:9" x14ac:dyDescent="0.2">
      <c r="A46">
        <v>43</v>
      </c>
      <c r="B46" s="42" t="e">
        <v>#N/A</v>
      </c>
      <c r="C46" s="44" t="e">
        <v>#N/A</v>
      </c>
      <c r="D46" s="47" t="e">
        <f t="shared" si="5"/>
        <v>#N/A</v>
      </c>
      <c r="E46" s="47" t="e">
        <v>#N/A</v>
      </c>
      <c r="F46" s="47" t="e">
        <f t="shared" si="6"/>
        <v>#N/A</v>
      </c>
      <c r="G46" s="47" t="e">
        <f t="shared" si="8"/>
        <v>#N/A</v>
      </c>
      <c r="H46" s="52" t="e">
        <f t="shared" si="9"/>
        <v>#N/A</v>
      </c>
      <c r="I46" s="53" t="e">
        <f t="shared" si="7"/>
        <v>#NUM!</v>
      </c>
    </row>
    <row r="47" spans="1:9" x14ac:dyDescent="0.2">
      <c r="A47">
        <v>44</v>
      </c>
      <c r="B47" s="42" t="e">
        <v>#N/A</v>
      </c>
      <c r="C47" s="44" t="e">
        <v>#N/A</v>
      </c>
      <c r="D47" s="47" t="e">
        <f t="shared" si="5"/>
        <v>#N/A</v>
      </c>
      <c r="E47" s="47" t="e">
        <v>#N/A</v>
      </c>
      <c r="F47" s="47" t="e">
        <f t="shared" si="6"/>
        <v>#N/A</v>
      </c>
      <c r="G47" s="47" t="e">
        <f t="shared" si="8"/>
        <v>#N/A</v>
      </c>
      <c r="H47" s="52" t="e">
        <f t="shared" si="9"/>
        <v>#N/A</v>
      </c>
      <c r="I47" s="53" t="e">
        <f t="shared" si="7"/>
        <v>#NUM!</v>
      </c>
    </row>
    <row r="48" spans="1:9" x14ac:dyDescent="0.2">
      <c r="A48">
        <v>45</v>
      </c>
      <c r="B48" s="42" t="e">
        <v>#N/A</v>
      </c>
      <c r="C48" s="44" t="e">
        <v>#N/A</v>
      </c>
      <c r="D48" s="47" t="e">
        <f t="shared" si="5"/>
        <v>#N/A</v>
      </c>
      <c r="E48" s="47" t="e">
        <v>#N/A</v>
      </c>
      <c r="F48" s="47" t="e">
        <f t="shared" si="6"/>
        <v>#N/A</v>
      </c>
      <c r="G48" s="47" t="e">
        <f t="shared" si="8"/>
        <v>#N/A</v>
      </c>
      <c r="H48" s="52" t="e">
        <f t="shared" si="9"/>
        <v>#N/A</v>
      </c>
      <c r="I48" s="53" t="e">
        <f t="shared" si="7"/>
        <v>#NUM!</v>
      </c>
    </row>
    <row r="49" spans="1:9" x14ac:dyDescent="0.2">
      <c r="A49">
        <v>46</v>
      </c>
      <c r="B49" s="42" t="e">
        <v>#N/A</v>
      </c>
      <c r="C49" s="44" t="e">
        <v>#N/A</v>
      </c>
      <c r="D49" s="47" t="e">
        <f t="shared" si="5"/>
        <v>#N/A</v>
      </c>
      <c r="E49" s="47" t="e">
        <v>#N/A</v>
      </c>
      <c r="F49" s="47" t="e">
        <f t="shared" si="6"/>
        <v>#N/A</v>
      </c>
      <c r="G49" s="47" t="e">
        <f t="shared" si="8"/>
        <v>#N/A</v>
      </c>
      <c r="H49" s="52" t="e">
        <f t="shared" si="9"/>
        <v>#N/A</v>
      </c>
      <c r="I49" s="53" t="e">
        <f t="shared" si="7"/>
        <v>#NUM!</v>
      </c>
    </row>
    <row r="50" spans="1:9" x14ac:dyDescent="0.2">
      <c r="A50">
        <v>47</v>
      </c>
      <c r="B50" s="42" t="e">
        <v>#N/A</v>
      </c>
      <c r="C50" s="44" t="e">
        <v>#N/A</v>
      </c>
      <c r="D50" s="47" t="e">
        <f t="shared" si="5"/>
        <v>#N/A</v>
      </c>
      <c r="E50" s="47" t="e">
        <v>#N/A</v>
      </c>
      <c r="F50" s="47" t="e">
        <f t="shared" si="6"/>
        <v>#N/A</v>
      </c>
      <c r="G50" s="47" t="e">
        <f t="shared" si="8"/>
        <v>#N/A</v>
      </c>
      <c r="H50" s="52" t="e">
        <f t="shared" si="9"/>
        <v>#N/A</v>
      </c>
      <c r="I50" s="53" t="e">
        <f t="shared" si="7"/>
        <v>#NUM!</v>
      </c>
    </row>
    <row r="51" spans="1:9" x14ac:dyDescent="0.2">
      <c r="A51">
        <v>48</v>
      </c>
      <c r="B51" s="42" t="e">
        <v>#N/A</v>
      </c>
      <c r="C51" s="44" t="e">
        <v>#N/A</v>
      </c>
      <c r="D51" s="47" t="e">
        <f t="shared" si="5"/>
        <v>#N/A</v>
      </c>
      <c r="E51" s="47" t="e">
        <v>#N/A</v>
      </c>
      <c r="F51" s="47" t="e">
        <f t="shared" si="6"/>
        <v>#N/A</v>
      </c>
      <c r="G51" s="47" t="e">
        <f t="shared" si="8"/>
        <v>#N/A</v>
      </c>
      <c r="H51" s="52" t="e">
        <f t="shared" si="9"/>
        <v>#N/A</v>
      </c>
      <c r="I51" s="53" t="e">
        <f t="shared" si="7"/>
        <v>#NUM!</v>
      </c>
    </row>
    <row r="52" spans="1:9" x14ac:dyDescent="0.2">
      <c r="A52">
        <v>49</v>
      </c>
      <c r="B52" s="42" t="e">
        <v>#N/A</v>
      </c>
      <c r="C52" s="44" t="e">
        <v>#N/A</v>
      </c>
      <c r="D52" s="47" t="e">
        <f t="shared" si="5"/>
        <v>#N/A</v>
      </c>
      <c r="E52" s="47" t="e">
        <v>#N/A</v>
      </c>
      <c r="F52" s="47" t="e">
        <f t="shared" si="6"/>
        <v>#N/A</v>
      </c>
      <c r="G52" s="47" t="e">
        <f t="shared" si="8"/>
        <v>#N/A</v>
      </c>
      <c r="H52" s="52" t="e">
        <f t="shared" si="9"/>
        <v>#N/A</v>
      </c>
      <c r="I52" s="53" t="e">
        <f t="shared" si="7"/>
        <v>#NUM!</v>
      </c>
    </row>
    <row r="53" spans="1:9" x14ac:dyDescent="0.2">
      <c r="A53">
        <v>50</v>
      </c>
      <c r="B53" s="42" t="e">
        <v>#N/A</v>
      </c>
      <c r="C53" s="44" t="e">
        <v>#N/A</v>
      </c>
      <c r="D53" s="47" t="e">
        <f t="shared" si="5"/>
        <v>#N/A</v>
      </c>
      <c r="E53" s="47" t="e">
        <v>#N/A</v>
      </c>
      <c r="F53" s="47" t="e">
        <f t="shared" si="6"/>
        <v>#N/A</v>
      </c>
      <c r="G53" s="47" t="e">
        <f t="shared" si="8"/>
        <v>#N/A</v>
      </c>
      <c r="H53" s="52" t="e">
        <f t="shared" si="9"/>
        <v>#N/A</v>
      </c>
      <c r="I53" s="53" t="e">
        <f t="shared" si="7"/>
        <v>#NUM!</v>
      </c>
    </row>
    <row r="54" spans="1:9" x14ac:dyDescent="0.2">
      <c r="A54">
        <v>51</v>
      </c>
      <c r="B54" s="42" t="e">
        <v>#N/A</v>
      </c>
      <c r="C54" s="44" t="e">
        <v>#N/A</v>
      </c>
      <c r="D54" s="47" t="e">
        <f t="shared" si="5"/>
        <v>#N/A</v>
      </c>
      <c r="E54" s="47" t="e">
        <v>#N/A</v>
      </c>
      <c r="F54" s="47" t="e">
        <f t="shared" si="6"/>
        <v>#N/A</v>
      </c>
      <c r="G54" s="47" t="e">
        <f t="shared" si="8"/>
        <v>#N/A</v>
      </c>
      <c r="H54" s="52" t="e">
        <f t="shared" si="9"/>
        <v>#N/A</v>
      </c>
      <c r="I54" s="53" t="e">
        <f t="shared" si="7"/>
        <v>#NUM!</v>
      </c>
    </row>
    <row r="55" spans="1:9" x14ac:dyDescent="0.2">
      <c r="A55">
        <v>52</v>
      </c>
      <c r="B55" s="42" t="e">
        <v>#N/A</v>
      </c>
      <c r="C55" s="44" t="e">
        <v>#N/A</v>
      </c>
      <c r="D55" s="47" t="e">
        <f t="shared" si="5"/>
        <v>#N/A</v>
      </c>
      <c r="E55" s="47" t="e">
        <v>#N/A</v>
      </c>
      <c r="F55" s="47" t="e">
        <f t="shared" si="6"/>
        <v>#N/A</v>
      </c>
      <c r="G55" s="47" t="e">
        <f t="shared" si="8"/>
        <v>#N/A</v>
      </c>
      <c r="H55" s="52" t="e">
        <f t="shared" si="9"/>
        <v>#N/A</v>
      </c>
      <c r="I55" s="53" t="e">
        <f t="shared" si="7"/>
        <v>#NUM!</v>
      </c>
    </row>
    <row r="56" spans="1:9" x14ac:dyDescent="0.2">
      <c r="A56">
        <v>53</v>
      </c>
      <c r="B56" s="42" t="e">
        <v>#N/A</v>
      </c>
      <c r="C56" s="44" t="e">
        <v>#N/A</v>
      </c>
      <c r="D56" s="47" t="e">
        <f t="shared" si="5"/>
        <v>#N/A</v>
      </c>
      <c r="E56" s="47" t="e">
        <v>#N/A</v>
      </c>
      <c r="F56" s="47" t="e">
        <f t="shared" si="6"/>
        <v>#N/A</v>
      </c>
      <c r="G56" s="47" t="e">
        <f t="shared" si="8"/>
        <v>#N/A</v>
      </c>
      <c r="H56" s="52" t="e">
        <f t="shared" si="9"/>
        <v>#N/A</v>
      </c>
      <c r="I56" s="53" t="e">
        <f t="shared" si="7"/>
        <v>#NUM!</v>
      </c>
    </row>
    <row r="57" spans="1:9" x14ac:dyDescent="0.2">
      <c r="A57">
        <v>54</v>
      </c>
      <c r="B57" s="42" t="e">
        <v>#N/A</v>
      </c>
      <c r="C57" s="44" t="e">
        <v>#N/A</v>
      </c>
      <c r="D57" s="47" t="e">
        <f t="shared" si="5"/>
        <v>#N/A</v>
      </c>
      <c r="E57" s="47" t="e">
        <v>#N/A</v>
      </c>
      <c r="F57" s="47" t="e">
        <f t="shared" si="6"/>
        <v>#N/A</v>
      </c>
      <c r="G57" s="47" t="e">
        <f t="shared" si="8"/>
        <v>#N/A</v>
      </c>
      <c r="H57" s="52" t="e">
        <f t="shared" si="9"/>
        <v>#N/A</v>
      </c>
      <c r="I57" s="53" t="e">
        <f t="shared" si="7"/>
        <v>#NUM!</v>
      </c>
    </row>
    <row r="58" spans="1:9" x14ac:dyDescent="0.2">
      <c r="A58">
        <v>55</v>
      </c>
      <c r="B58" s="42" t="e">
        <v>#N/A</v>
      </c>
      <c r="C58" s="44" t="e">
        <v>#N/A</v>
      </c>
      <c r="D58" s="47" t="e">
        <f t="shared" si="5"/>
        <v>#N/A</v>
      </c>
      <c r="E58" s="47" t="e">
        <v>#N/A</v>
      </c>
      <c r="F58" s="47" t="e">
        <f t="shared" si="6"/>
        <v>#N/A</v>
      </c>
      <c r="G58" s="47" t="e">
        <f t="shared" si="8"/>
        <v>#N/A</v>
      </c>
      <c r="H58" s="52" t="e">
        <f t="shared" si="9"/>
        <v>#N/A</v>
      </c>
      <c r="I58" s="53" t="e">
        <f t="shared" si="7"/>
        <v>#NUM!</v>
      </c>
    </row>
    <row r="59" spans="1:9" x14ac:dyDescent="0.2">
      <c r="A59">
        <v>56</v>
      </c>
      <c r="B59" s="42" t="e">
        <v>#N/A</v>
      </c>
      <c r="C59" s="44" t="e">
        <v>#N/A</v>
      </c>
      <c r="D59" s="47" t="e">
        <f t="shared" si="5"/>
        <v>#N/A</v>
      </c>
      <c r="E59" s="47" t="e">
        <v>#N/A</v>
      </c>
      <c r="F59" s="47" t="e">
        <f t="shared" si="6"/>
        <v>#N/A</v>
      </c>
      <c r="G59" s="47" t="e">
        <f t="shared" si="8"/>
        <v>#N/A</v>
      </c>
      <c r="H59" s="52" t="e">
        <f t="shared" si="9"/>
        <v>#N/A</v>
      </c>
      <c r="I59" s="53" t="e">
        <f t="shared" si="7"/>
        <v>#NUM!</v>
      </c>
    </row>
    <row r="60" spans="1:9" x14ac:dyDescent="0.2">
      <c r="A60">
        <v>57</v>
      </c>
      <c r="B60" s="42" t="e">
        <v>#N/A</v>
      </c>
      <c r="C60" s="44" t="e">
        <v>#N/A</v>
      </c>
      <c r="D60" s="47" t="e">
        <f t="shared" si="5"/>
        <v>#N/A</v>
      </c>
      <c r="E60" s="47" t="e">
        <v>#N/A</v>
      </c>
      <c r="F60" s="47" t="e">
        <f t="shared" si="6"/>
        <v>#N/A</v>
      </c>
      <c r="G60" s="47" t="e">
        <f t="shared" si="8"/>
        <v>#N/A</v>
      </c>
      <c r="H60" s="52" t="e">
        <f t="shared" si="9"/>
        <v>#N/A</v>
      </c>
      <c r="I60" s="53" t="e">
        <f t="shared" si="7"/>
        <v>#NUM!</v>
      </c>
    </row>
    <row r="61" spans="1:9" x14ac:dyDescent="0.2">
      <c r="A61">
        <v>58</v>
      </c>
      <c r="B61" s="42" t="e">
        <v>#N/A</v>
      </c>
      <c r="C61" s="44" t="e">
        <v>#N/A</v>
      </c>
      <c r="D61" s="47" t="e">
        <f t="shared" si="5"/>
        <v>#N/A</v>
      </c>
      <c r="E61" s="47" t="e">
        <v>#N/A</v>
      </c>
      <c r="F61" s="47" t="e">
        <f t="shared" si="6"/>
        <v>#N/A</v>
      </c>
      <c r="G61" s="47" t="e">
        <f t="shared" si="8"/>
        <v>#N/A</v>
      </c>
      <c r="H61" s="52" t="e">
        <f t="shared" si="9"/>
        <v>#N/A</v>
      </c>
      <c r="I61" s="53" t="e">
        <f t="shared" si="7"/>
        <v>#NUM!</v>
      </c>
    </row>
    <row r="62" spans="1:9" x14ac:dyDescent="0.2">
      <c r="A62">
        <v>59</v>
      </c>
      <c r="B62" s="42" t="e">
        <v>#N/A</v>
      </c>
      <c r="C62" s="44" t="e">
        <v>#N/A</v>
      </c>
      <c r="D62" s="47" t="e">
        <f t="shared" si="5"/>
        <v>#N/A</v>
      </c>
      <c r="E62" s="47" t="e">
        <v>#N/A</v>
      </c>
      <c r="F62" s="47" t="e">
        <f t="shared" si="6"/>
        <v>#N/A</v>
      </c>
      <c r="G62" s="47" t="e">
        <f t="shared" si="8"/>
        <v>#N/A</v>
      </c>
      <c r="H62" s="52" t="e">
        <f t="shared" si="9"/>
        <v>#N/A</v>
      </c>
      <c r="I62" s="53" t="e">
        <f t="shared" si="7"/>
        <v>#NUM!</v>
      </c>
    </row>
    <row r="63" spans="1:9" x14ac:dyDescent="0.2">
      <c r="A63">
        <v>60</v>
      </c>
      <c r="B63" s="42" t="e">
        <v>#N/A</v>
      </c>
      <c r="C63" s="44" t="e">
        <v>#N/A</v>
      </c>
      <c r="D63" s="47" t="e">
        <f t="shared" si="5"/>
        <v>#N/A</v>
      </c>
      <c r="E63" s="47" t="e">
        <v>#N/A</v>
      </c>
      <c r="F63" s="47" t="e">
        <f t="shared" si="6"/>
        <v>#N/A</v>
      </c>
      <c r="G63" s="47" t="e">
        <f t="shared" si="8"/>
        <v>#N/A</v>
      </c>
      <c r="H63" s="52" t="e">
        <f t="shared" si="9"/>
        <v>#N/A</v>
      </c>
      <c r="I63" s="53" t="e">
        <f t="shared" si="7"/>
        <v>#NUM!</v>
      </c>
    </row>
    <row r="64" spans="1:9" x14ac:dyDescent="0.2">
      <c r="A64">
        <v>61</v>
      </c>
      <c r="B64" s="42" t="e">
        <v>#N/A</v>
      </c>
      <c r="C64" s="44" t="e">
        <v>#N/A</v>
      </c>
      <c r="D64" s="47" t="e">
        <f t="shared" si="5"/>
        <v>#N/A</v>
      </c>
      <c r="E64" s="47" t="e">
        <v>#N/A</v>
      </c>
      <c r="F64" s="47" t="e">
        <f t="shared" si="6"/>
        <v>#N/A</v>
      </c>
      <c r="G64" s="47" t="e">
        <f t="shared" si="8"/>
        <v>#N/A</v>
      </c>
      <c r="H64" s="52" t="e">
        <f t="shared" si="9"/>
        <v>#N/A</v>
      </c>
      <c r="I64" s="53" t="e">
        <f t="shared" si="7"/>
        <v>#NUM!</v>
      </c>
    </row>
    <row r="65" spans="1:9" x14ac:dyDescent="0.2">
      <c r="A65">
        <v>62</v>
      </c>
      <c r="B65" s="42" t="e">
        <v>#N/A</v>
      </c>
      <c r="C65" s="44" t="e">
        <v>#N/A</v>
      </c>
      <c r="D65" s="47" t="e">
        <f t="shared" si="5"/>
        <v>#N/A</v>
      </c>
      <c r="E65" s="47" t="e">
        <v>#N/A</v>
      </c>
      <c r="F65" s="47" t="e">
        <f t="shared" si="6"/>
        <v>#N/A</v>
      </c>
      <c r="G65" s="47" t="e">
        <f t="shared" si="8"/>
        <v>#N/A</v>
      </c>
      <c r="H65" s="52" t="e">
        <f t="shared" si="9"/>
        <v>#N/A</v>
      </c>
      <c r="I65" s="53" t="e">
        <f t="shared" si="7"/>
        <v>#NUM!</v>
      </c>
    </row>
    <row r="66" spans="1:9" x14ac:dyDescent="0.2">
      <c r="A66">
        <v>63</v>
      </c>
      <c r="B66" s="42" t="e">
        <v>#N/A</v>
      </c>
      <c r="C66" s="44" t="e">
        <v>#N/A</v>
      </c>
      <c r="D66" s="47" t="e">
        <f t="shared" si="5"/>
        <v>#N/A</v>
      </c>
      <c r="E66" s="47" t="e">
        <v>#N/A</v>
      </c>
      <c r="F66" s="47" t="e">
        <f t="shared" si="6"/>
        <v>#N/A</v>
      </c>
      <c r="G66" s="47" t="e">
        <f t="shared" si="8"/>
        <v>#N/A</v>
      </c>
      <c r="H66" s="52" t="e">
        <f t="shared" si="9"/>
        <v>#N/A</v>
      </c>
      <c r="I66" s="53" t="e">
        <f t="shared" si="7"/>
        <v>#NUM!</v>
      </c>
    </row>
    <row r="67" spans="1:9" x14ac:dyDescent="0.2">
      <c r="A67">
        <v>64</v>
      </c>
      <c r="B67" s="42" t="e">
        <v>#N/A</v>
      </c>
      <c r="C67" s="44" t="e">
        <v>#N/A</v>
      </c>
      <c r="D67" s="47" t="e">
        <f t="shared" si="5"/>
        <v>#N/A</v>
      </c>
      <c r="E67" s="47" t="e">
        <v>#N/A</v>
      </c>
      <c r="F67" s="47" t="e">
        <f t="shared" si="6"/>
        <v>#N/A</v>
      </c>
      <c r="G67" s="47" t="e">
        <f t="shared" si="8"/>
        <v>#N/A</v>
      </c>
      <c r="H67" s="52" t="e">
        <f t="shared" si="9"/>
        <v>#N/A</v>
      </c>
      <c r="I67" s="53" t="e">
        <f t="shared" si="7"/>
        <v>#NUM!</v>
      </c>
    </row>
    <row r="68" spans="1:9" x14ac:dyDescent="0.2">
      <c r="A68">
        <v>65</v>
      </c>
      <c r="B68" s="42" t="e">
        <v>#N/A</v>
      </c>
      <c r="C68" s="44" t="e">
        <v>#N/A</v>
      </c>
      <c r="D68" s="47" t="e">
        <f t="shared" ref="D68:D99" si="10">IF(ISNUMBER($B69),FirstNominal,NA())</f>
        <v>#N/A</v>
      </c>
      <c r="E68" s="47" t="e">
        <v>#N/A</v>
      </c>
      <c r="F68" s="47" t="e">
        <f t="shared" ref="F68:F99" si="11">IF(ISNUMBER($B69),FirstNominal,NA())</f>
        <v>#N/A</v>
      </c>
      <c r="G68" s="47" t="e">
        <f t="shared" si="8"/>
        <v>#N/A</v>
      </c>
      <c r="H68" s="52" t="e">
        <f t="shared" si="9"/>
        <v>#N/A</v>
      </c>
      <c r="I68" s="53" t="e">
        <f t="shared" ref="I68:I99" si="12">PPMT(Rate,$A68,Payments,FirstNominal)</f>
        <v>#NUM!</v>
      </c>
    </row>
    <row r="69" spans="1:9" x14ac:dyDescent="0.2">
      <c r="A69">
        <v>66</v>
      </c>
      <c r="B69" s="42" t="e">
        <v>#N/A</v>
      </c>
      <c r="C69" s="44" t="e">
        <v>#N/A</v>
      </c>
      <c r="D69" s="47" t="e">
        <f t="shared" si="10"/>
        <v>#N/A</v>
      </c>
      <c r="E69" s="47" t="e">
        <v>#N/A</v>
      </c>
      <c r="F69" s="47" t="e">
        <f t="shared" si="11"/>
        <v>#N/A</v>
      </c>
      <c r="G69" s="47" t="e">
        <f t="shared" ref="G69:G100" si="13">IF(ISNA($B70),NA(),MAX(G68-StepDecrement,0))</f>
        <v>#N/A</v>
      </c>
      <c r="H69" s="52" t="e">
        <f t="shared" ref="H69:H100" si="14">IF(ISNA($B70),NA(),H68+I68)</f>
        <v>#N/A</v>
      </c>
      <c r="I69" s="53" t="e">
        <f t="shared" si="12"/>
        <v>#NUM!</v>
      </c>
    </row>
    <row r="70" spans="1:9" x14ac:dyDescent="0.2">
      <c r="A70">
        <v>67</v>
      </c>
      <c r="B70" s="42" t="e">
        <v>#N/A</v>
      </c>
      <c r="C70" s="44" t="e">
        <v>#N/A</v>
      </c>
      <c r="D70" s="47" t="e">
        <f t="shared" si="10"/>
        <v>#N/A</v>
      </c>
      <c r="E70" s="47" t="e">
        <v>#N/A</v>
      </c>
      <c r="F70" s="47" t="e">
        <f t="shared" si="11"/>
        <v>#N/A</v>
      </c>
      <c r="G70" s="47" t="e">
        <f t="shared" si="13"/>
        <v>#N/A</v>
      </c>
      <c r="H70" s="52" t="e">
        <f t="shared" si="14"/>
        <v>#N/A</v>
      </c>
      <c r="I70" s="53" t="e">
        <f t="shared" si="12"/>
        <v>#NUM!</v>
      </c>
    </row>
    <row r="71" spans="1:9" x14ac:dyDescent="0.2">
      <c r="A71">
        <v>68</v>
      </c>
      <c r="B71" s="42" t="e">
        <v>#N/A</v>
      </c>
      <c r="C71" s="44" t="e">
        <v>#N/A</v>
      </c>
      <c r="D71" s="47" t="e">
        <f t="shared" si="10"/>
        <v>#N/A</v>
      </c>
      <c r="E71" s="47" t="e">
        <v>#N/A</v>
      </c>
      <c r="F71" s="47" t="e">
        <f t="shared" si="11"/>
        <v>#N/A</v>
      </c>
      <c r="G71" s="47" t="e">
        <f t="shared" si="13"/>
        <v>#N/A</v>
      </c>
      <c r="H71" s="52" t="e">
        <f t="shared" si="14"/>
        <v>#N/A</v>
      </c>
      <c r="I71" s="53" t="e">
        <f t="shared" si="12"/>
        <v>#NUM!</v>
      </c>
    </row>
    <row r="72" spans="1:9" x14ac:dyDescent="0.2">
      <c r="A72">
        <v>69</v>
      </c>
      <c r="B72" s="42" t="e">
        <v>#N/A</v>
      </c>
      <c r="C72" s="44" t="e">
        <v>#N/A</v>
      </c>
      <c r="D72" s="47" t="e">
        <f t="shared" si="10"/>
        <v>#N/A</v>
      </c>
      <c r="E72" s="47" t="e">
        <v>#N/A</v>
      </c>
      <c r="F72" s="47" t="e">
        <f t="shared" si="11"/>
        <v>#N/A</v>
      </c>
      <c r="G72" s="47" t="e">
        <f t="shared" si="13"/>
        <v>#N/A</v>
      </c>
      <c r="H72" s="52" t="e">
        <f t="shared" si="14"/>
        <v>#N/A</v>
      </c>
      <c r="I72" s="53" t="e">
        <f t="shared" si="12"/>
        <v>#NUM!</v>
      </c>
    </row>
    <row r="73" spans="1:9" x14ac:dyDescent="0.2">
      <c r="A73">
        <v>70</v>
      </c>
      <c r="B73" s="42" t="e">
        <v>#N/A</v>
      </c>
      <c r="C73" s="44" t="e">
        <v>#N/A</v>
      </c>
      <c r="D73" s="47" t="e">
        <f t="shared" si="10"/>
        <v>#N/A</v>
      </c>
      <c r="E73" s="47" t="e">
        <v>#N/A</v>
      </c>
      <c r="F73" s="47" t="e">
        <f t="shared" si="11"/>
        <v>#N/A</v>
      </c>
      <c r="G73" s="47" t="e">
        <f t="shared" si="13"/>
        <v>#N/A</v>
      </c>
      <c r="H73" s="52" t="e">
        <f t="shared" si="14"/>
        <v>#N/A</v>
      </c>
      <c r="I73" s="53" t="e">
        <f t="shared" si="12"/>
        <v>#NUM!</v>
      </c>
    </row>
    <row r="74" spans="1:9" x14ac:dyDescent="0.2">
      <c r="A74">
        <v>71</v>
      </c>
      <c r="B74" s="42" t="e">
        <v>#N/A</v>
      </c>
      <c r="C74" s="44" t="e">
        <v>#N/A</v>
      </c>
      <c r="D74" s="47" t="e">
        <f t="shared" si="10"/>
        <v>#N/A</v>
      </c>
      <c r="E74" s="47" t="e">
        <v>#N/A</v>
      </c>
      <c r="F74" s="47" t="e">
        <f t="shared" si="11"/>
        <v>#N/A</v>
      </c>
      <c r="G74" s="47" t="e">
        <f t="shared" si="13"/>
        <v>#N/A</v>
      </c>
      <c r="H74" s="52" t="e">
        <f t="shared" si="14"/>
        <v>#N/A</v>
      </c>
      <c r="I74" s="53" t="e">
        <f t="shared" si="12"/>
        <v>#NUM!</v>
      </c>
    </row>
    <row r="75" spans="1:9" x14ac:dyDescent="0.2">
      <c r="A75">
        <v>72</v>
      </c>
      <c r="B75" s="42" t="e">
        <v>#N/A</v>
      </c>
      <c r="C75" s="44" t="e">
        <v>#N/A</v>
      </c>
      <c r="D75" s="47" t="e">
        <f t="shared" si="10"/>
        <v>#N/A</v>
      </c>
      <c r="E75" s="47" t="e">
        <v>#N/A</v>
      </c>
      <c r="F75" s="47" t="e">
        <f t="shared" si="11"/>
        <v>#N/A</v>
      </c>
      <c r="G75" s="47" t="e">
        <f t="shared" si="13"/>
        <v>#N/A</v>
      </c>
      <c r="H75" s="52" t="e">
        <f t="shared" si="14"/>
        <v>#N/A</v>
      </c>
      <c r="I75" s="53" t="e">
        <f t="shared" si="12"/>
        <v>#NUM!</v>
      </c>
    </row>
    <row r="76" spans="1:9" x14ac:dyDescent="0.2">
      <c r="A76">
        <v>73</v>
      </c>
      <c r="B76" s="42" t="e">
        <v>#N/A</v>
      </c>
      <c r="C76" s="44" t="e">
        <v>#N/A</v>
      </c>
      <c r="D76" s="47" t="e">
        <f t="shared" si="10"/>
        <v>#N/A</v>
      </c>
      <c r="E76" s="47" t="e">
        <v>#N/A</v>
      </c>
      <c r="F76" s="47" t="e">
        <f t="shared" si="11"/>
        <v>#N/A</v>
      </c>
      <c r="G76" s="47" t="e">
        <f t="shared" si="13"/>
        <v>#N/A</v>
      </c>
      <c r="H76" s="52" t="e">
        <f t="shared" si="14"/>
        <v>#N/A</v>
      </c>
      <c r="I76" s="53" t="e">
        <f t="shared" si="12"/>
        <v>#NUM!</v>
      </c>
    </row>
    <row r="77" spans="1:9" x14ac:dyDescent="0.2">
      <c r="A77">
        <v>74</v>
      </c>
      <c r="B77" s="42" t="e">
        <v>#N/A</v>
      </c>
      <c r="C77" s="44" t="e">
        <v>#N/A</v>
      </c>
      <c r="D77" s="47" t="e">
        <f t="shared" si="10"/>
        <v>#N/A</v>
      </c>
      <c r="E77" s="47" t="e">
        <v>#N/A</v>
      </c>
      <c r="F77" s="47" t="e">
        <f t="shared" si="11"/>
        <v>#N/A</v>
      </c>
      <c r="G77" s="47" t="e">
        <f t="shared" si="13"/>
        <v>#N/A</v>
      </c>
      <c r="H77" s="52" t="e">
        <f t="shared" si="14"/>
        <v>#N/A</v>
      </c>
      <c r="I77" s="53" t="e">
        <f t="shared" si="12"/>
        <v>#NUM!</v>
      </c>
    </row>
    <row r="78" spans="1:9" x14ac:dyDescent="0.2">
      <c r="A78">
        <v>75</v>
      </c>
      <c r="B78" s="42" t="e">
        <v>#N/A</v>
      </c>
      <c r="C78" s="44" t="e">
        <v>#N/A</v>
      </c>
      <c r="D78" s="47" t="e">
        <f t="shared" si="10"/>
        <v>#N/A</v>
      </c>
      <c r="E78" s="47" t="e">
        <v>#N/A</v>
      </c>
      <c r="F78" s="47" t="e">
        <f t="shared" si="11"/>
        <v>#N/A</v>
      </c>
      <c r="G78" s="47" t="e">
        <f t="shared" si="13"/>
        <v>#N/A</v>
      </c>
      <c r="H78" s="52" t="e">
        <f t="shared" si="14"/>
        <v>#N/A</v>
      </c>
      <c r="I78" s="53" t="e">
        <f t="shared" si="12"/>
        <v>#NUM!</v>
      </c>
    </row>
    <row r="79" spans="1:9" x14ac:dyDescent="0.2">
      <c r="A79">
        <v>76</v>
      </c>
      <c r="B79" s="42" t="e">
        <v>#N/A</v>
      </c>
      <c r="C79" s="44" t="e">
        <v>#N/A</v>
      </c>
      <c r="D79" s="47" t="e">
        <f t="shared" si="10"/>
        <v>#N/A</v>
      </c>
      <c r="E79" s="47" t="e">
        <v>#N/A</v>
      </c>
      <c r="F79" s="47" t="e">
        <f t="shared" si="11"/>
        <v>#N/A</v>
      </c>
      <c r="G79" s="47" t="e">
        <f t="shared" si="13"/>
        <v>#N/A</v>
      </c>
      <c r="H79" s="52" t="e">
        <f t="shared" si="14"/>
        <v>#N/A</v>
      </c>
      <c r="I79" s="53" t="e">
        <f t="shared" si="12"/>
        <v>#NUM!</v>
      </c>
    </row>
    <row r="80" spans="1:9" x14ac:dyDescent="0.2">
      <c r="A80">
        <v>77</v>
      </c>
      <c r="B80" s="42" t="e">
        <v>#N/A</v>
      </c>
      <c r="C80" s="44" t="e">
        <v>#N/A</v>
      </c>
      <c r="D80" s="47" t="e">
        <f t="shared" si="10"/>
        <v>#N/A</v>
      </c>
      <c r="E80" s="47" t="e">
        <v>#N/A</v>
      </c>
      <c r="F80" s="47" t="e">
        <f t="shared" si="11"/>
        <v>#N/A</v>
      </c>
      <c r="G80" s="47" t="e">
        <f t="shared" si="13"/>
        <v>#N/A</v>
      </c>
      <c r="H80" s="52" t="e">
        <f t="shared" si="14"/>
        <v>#N/A</v>
      </c>
      <c r="I80" s="53" t="e">
        <f t="shared" si="12"/>
        <v>#NUM!</v>
      </c>
    </row>
    <row r="81" spans="1:9" x14ac:dyDescent="0.2">
      <c r="A81">
        <v>78</v>
      </c>
      <c r="B81" s="42" t="e">
        <v>#N/A</v>
      </c>
      <c r="C81" s="44" t="e">
        <v>#N/A</v>
      </c>
      <c r="D81" s="47" t="e">
        <f t="shared" si="10"/>
        <v>#N/A</v>
      </c>
      <c r="E81" s="47" t="e">
        <v>#N/A</v>
      </c>
      <c r="F81" s="47" t="e">
        <f t="shared" si="11"/>
        <v>#N/A</v>
      </c>
      <c r="G81" s="47" t="e">
        <f t="shared" si="13"/>
        <v>#N/A</v>
      </c>
      <c r="H81" s="52" t="e">
        <f t="shared" si="14"/>
        <v>#N/A</v>
      </c>
      <c r="I81" s="53" t="e">
        <f t="shared" si="12"/>
        <v>#NUM!</v>
      </c>
    </row>
    <row r="82" spans="1:9" x14ac:dyDescent="0.2">
      <c r="A82">
        <v>79</v>
      </c>
      <c r="B82" s="42" t="e">
        <v>#N/A</v>
      </c>
      <c r="C82" s="44" t="e">
        <v>#N/A</v>
      </c>
      <c r="D82" s="47" t="e">
        <f t="shared" si="10"/>
        <v>#N/A</v>
      </c>
      <c r="E82" s="47" t="e">
        <v>#N/A</v>
      </c>
      <c r="F82" s="47" t="e">
        <f t="shared" si="11"/>
        <v>#N/A</v>
      </c>
      <c r="G82" s="47" t="e">
        <f t="shared" si="13"/>
        <v>#N/A</v>
      </c>
      <c r="H82" s="52" t="e">
        <f t="shared" si="14"/>
        <v>#N/A</v>
      </c>
      <c r="I82" s="53" t="e">
        <f t="shared" si="12"/>
        <v>#NUM!</v>
      </c>
    </row>
    <row r="83" spans="1:9" x14ac:dyDescent="0.2">
      <c r="A83">
        <v>80</v>
      </c>
      <c r="B83" s="42" t="e">
        <v>#N/A</v>
      </c>
      <c r="C83" s="44" t="e">
        <v>#N/A</v>
      </c>
      <c r="D83" s="47" t="e">
        <f t="shared" si="10"/>
        <v>#N/A</v>
      </c>
      <c r="E83" s="47" t="e">
        <v>#N/A</v>
      </c>
      <c r="F83" s="47" t="e">
        <f t="shared" si="11"/>
        <v>#N/A</v>
      </c>
      <c r="G83" s="47" t="e">
        <f t="shared" si="13"/>
        <v>#N/A</v>
      </c>
      <c r="H83" s="52" t="e">
        <f t="shared" si="14"/>
        <v>#N/A</v>
      </c>
      <c r="I83" s="53" t="e">
        <f t="shared" si="12"/>
        <v>#NUM!</v>
      </c>
    </row>
    <row r="84" spans="1:9" x14ac:dyDescent="0.2">
      <c r="A84">
        <v>81</v>
      </c>
      <c r="B84" s="42" t="e">
        <v>#N/A</v>
      </c>
      <c r="C84" s="44" t="e">
        <v>#N/A</v>
      </c>
      <c r="D84" s="47" t="e">
        <f t="shared" si="10"/>
        <v>#N/A</v>
      </c>
      <c r="E84" s="47" t="e">
        <v>#N/A</v>
      </c>
      <c r="F84" s="47" t="e">
        <f t="shared" si="11"/>
        <v>#N/A</v>
      </c>
      <c r="G84" s="47" t="e">
        <f t="shared" si="13"/>
        <v>#N/A</v>
      </c>
      <c r="H84" s="52" t="e">
        <f t="shared" si="14"/>
        <v>#N/A</v>
      </c>
      <c r="I84" s="53" t="e">
        <f t="shared" si="12"/>
        <v>#NUM!</v>
      </c>
    </row>
    <row r="85" spans="1:9" x14ac:dyDescent="0.2">
      <c r="A85">
        <v>82</v>
      </c>
      <c r="B85" s="42" t="e">
        <v>#N/A</v>
      </c>
      <c r="C85" s="44" t="e">
        <v>#N/A</v>
      </c>
      <c r="D85" s="47" t="e">
        <f t="shared" si="10"/>
        <v>#N/A</v>
      </c>
      <c r="E85" s="47" t="e">
        <v>#N/A</v>
      </c>
      <c r="F85" s="47" t="e">
        <f t="shared" si="11"/>
        <v>#N/A</v>
      </c>
      <c r="G85" s="47" t="e">
        <f t="shared" si="13"/>
        <v>#N/A</v>
      </c>
      <c r="H85" s="52" t="e">
        <f t="shared" si="14"/>
        <v>#N/A</v>
      </c>
      <c r="I85" s="53" t="e">
        <f t="shared" si="12"/>
        <v>#NUM!</v>
      </c>
    </row>
    <row r="86" spans="1:9" x14ac:dyDescent="0.2">
      <c r="A86">
        <v>83</v>
      </c>
      <c r="B86" s="42" t="e">
        <v>#N/A</v>
      </c>
      <c r="C86" s="44" t="e">
        <v>#N/A</v>
      </c>
      <c r="D86" s="47" t="e">
        <f t="shared" si="10"/>
        <v>#N/A</v>
      </c>
      <c r="E86" s="47" t="e">
        <v>#N/A</v>
      </c>
      <c r="F86" s="47" t="e">
        <f t="shared" si="11"/>
        <v>#N/A</v>
      </c>
      <c r="G86" s="47" t="e">
        <f t="shared" si="13"/>
        <v>#N/A</v>
      </c>
      <c r="H86" s="52" t="e">
        <f t="shared" si="14"/>
        <v>#N/A</v>
      </c>
      <c r="I86" s="53" t="e">
        <f t="shared" si="12"/>
        <v>#NUM!</v>
      </c>
    </row>
    <row r="87" spans="1:9" x14ac:dyDescent="0.2">
      <c r="A87">
        <v>84</v>
      </c>
      <c r="B87" s="42" t="e">
        <v>#N/A</v>
      </c>
      <c r="C87" s="44" t="e">
        <v>#N/A</v>
      </c>
      <c r="D87" s="47" t="e">
        <f t="shared" si="10"/>
        <v>#N/A</v>
      </c>
      <c r="E87" s="47" t="e">
        <v>#N/A</v>
      </c>
      <c r="F87" s="47" t="e">
        <f t="shared" si="11"/>
        <v>#N/A</v>
      </c>
      <c r="G87" s="47" t="e">
        <f t="shared" si="13"/>
        <v>#N/A</v>
      </c>
      <c r="H87" s="52" t="e">
        <f t="shared" si="14"/>
        <v>#N/A</v>
      </c>
      <c r="I87" s="53" t="e">
        <f t="shared" si="12"/>
        <v>#NUM!</v>
      </c>
    </row>
    <row r="88" spans="1:9" x14ac:dyDescent="0.2">
      <c r="A88">
        <v>85</v>
      </c>
      <c r="B88" s="42" t="e">
        <v>#N/A</v>
      </c>
      <c r="C88" s="44" t="e">
        <v>#N/A</v>
      </c>
      <c r="D88" s="47" t="e">
        <f t="shared" si="10"/>
        <v>#N/A</v>
      </c>
      <c r="E88" s="47" t="e">
        <v>#N/A</v>
      </c>
      <c r="F88" s="47" t="e">
        <f t="shared" si="11"/>
        <v>#N/A</v>
      </c>
      <c r="G88" s="47" t="e">
        <f t="shared" si="13"/>
        <v>#N/A</v>
      </c>
      <c r="H88" s="52" t="e">
        <f t="shared" si="14"/>
        <v>#N/A</v>
      </c>
      <c r="I88" s="53" t="e">
        <f t="shared" si="12"/>
        <v>#NUM!</v>
      </c>
    </row>
    <row r="89" spans="1:9" x14ac:dyDescent="0.2">
      <c r="A89">
        <v>86</v>
      </c>
      <c r="B89" s="42" t="e">
        <v>#N/A</v>
      </c>
      <c r="C89" s="44" t="e">
        <v>#N/A</v>
      </c>
      <c r="D89" s="47" t="e">
        <f t="shared" si="10"/>
        <v>#N/A</v>
      </c>
      <c r="E89" s="47" t="e">
        <v>#N/A</v>
      </c>
      <c r="F89" s="47" t="e">
        <f t="shared" si="11"/>
        <v>#N/A</v>
      </c>
      <c r="G89" s="47" t="e">
        <f t="shared" si="13"/>
        <v>#N/A</v>
      </c>
      <c r="H89" s="52" t="e">
        <f t="shared" si="14"/>
        <v>#N/A</v>
      </c>
      <c r="I89" s="53" t="e">
        <f t="shared" si="12"/>
        <v>#NUM!</v>
      </c>
    </row>
    <row r="90" spans="1:9" x14ac:dyDescent="0.2">
      <c r="A90">
        <v>87</v>
      </c>
      <c r="B90" s="42" t="e">
        <v>#N/A</v>
      </c>
      <c r="C90" s="44" t="e">
        <v>#N/A</v>
      </c>
      <c r="D90" s="47" t="e">
        <f t="shared" si="10"/>
        <v>#N/A</v>
      </c>
      <c r="E90" s="47" t="e">
        <v>#N/A</v>
      </c>
      <c r="F90" s="47" t="e">
        <f t="shared" si="11"/>
        <v>#N/A</v>
      </c>
      <c r="G90" s="47" t="e">
        <f t="shared" si="13"/>
        <v>#N/A</v>
      </c>
      <c r="H90" s="52" t="e">
        <f t="shared" si="14"/>
        <v>#N/A</v>
      </c>
      <c r="I90" s="53" t="e">
        <f t="shared" si="12"/>
        <v>#NUM!</v>
      </c>
    </row>
    <row r="91" spans="1:9" x14ac:dyDescent="0.2">
      <c r="A91">
        <v>88</v>
      </c>
      <c r="B91" s="42" t="e">
        <v>#N/A</v>
      </c>
      <c r="C91" s="44" t="e">
        <v>#N/A</v>
      </c>
      <c r="D91" s="47" t="e">
        <f t="shared" si="10"/>
        <v>#N/A</v>
      </c>
      <c r="E91" s="47" t="e">
        <v>#N/A</v>
      </c>
      <c r="F91" s="47" t="e">
        <f t="shared" si="11"/>
        <v>#N/A</v>
      </c>
      <c r="G91" s="47" t="e">
        <f t="shared" si="13"/>
        <v>#N/A</v>
      </c>
      <c r="H91" s="52" t="e">
        <f t="shared" si="14"/>
        <v>#N/A</v>
      </c>
      <c r="I91" s="53" t="e">
        <f t="shared" si="12"/>
        <v>#NUM!</v>
      </c>
    </row>
    <row r="92" spans="1:9" x14ac:dyDescent="0.2">
      <c r="A92">
        <v>89</v>
      </c>
      <c r="B92" s="42" t="e">
        <v>#N/A</v>
      </c>
      <c r="C92" s="44" t="e">
        <v>#N/A</v>
      </c>
      <c r="D92" s="47" t="e">
        <f t="shared" si="10"/>
        <v>#N/A</v>
      </c>
      <c r="E92" s="47" t="e">
        <v>#N/A</v>
      </c>
      <c r="F92" s="47" t="e">
        <f t="shared" si="11"/>
        <v>#N/A</v>
      </c>
      <c r="G92" s="47" t="e">
        <f t="shared" si="13"/>
        <v>#N/A</v>
      </c>
      <c r="H92" s="52" t="e">
        <f t="shared" si="14"/>
        <v>#N/A</v>
      </c>
      <c r="I92" s="53" t="e">
        <f t="shared" si="12"/>
        <v>#NUM!</v>
      </c>
    </row>
    <row r="93" spans="1:9" x14ac:dyDescent="0.2">
      <c r="A93">
        <v>90</v>
      </c>
      <c r="B93" s="42" t="e">
        <v>#N/A</v>
      </c>
      <c r="C93" s="44" t="e">
        <v>#N/A</v>
      </c>
      <c r="D93" s="47" t="e">
        <f t="shared" si="10"/>
        <v>#N/A</v>
      </c>
      <c r="E93" s="47" t="e">
        <v>#N/A</v>
      </c>
      <c r="F93" s="47" t="e">
        <f t="shared" si="11"/>
        <v>#N/A</v>
      </c>
      <c r="G93" s="47" t="e">
        <f t="shared" si="13"/>
        <v>#N/A</v>
      </c>
      <c r="H93" s="52" t="e">
        <f t="shared" si="14"/>
        <v>#N/A</v>
      </c>
      <c r="I93" s="53" t="e">
        <f t="shared" si="12"/>
        <v>#NUM!</v>
      </c>
    </row>
    <row r="94" spans="1:9" x14ac:dyDescent="0.2">
      <c r="A94">
        <v>91</v>
      </c>
      <c r="B94" s="42" t="e">
        <v>#N/A</v>
      </c>
      <c r="C94" s="44" t="e">
        <v>#N/A</v>
      </c>
      <c r="D94" s="47" t="e">
        <f t="shared" si="10"/>
        <v>#N/A</v>
      </c>
      <c r="E94" s="47" t="e">
        <v>#N/A</v>
      </c>
      <c r="F94" s="47" t="e">
        <f t="shared" si="11"/>
        <v>#N/A</v>
      </c>
      <c r="G94" s="47" t="e">
        <f t="shared" si="13"/>
        <v>#N/A</v>
      </c>
      <c r="H94" s="52" t="e">
        <f t="shared" si="14"/>
        <v>#N/A</v>
      </c>
      <c r="I94" s="53" t="e">
        <f t="shared" si="12"/>
        <v>#NUM!</v>
      </c>
    </row>
    <row r="95" spans="1:9" x14ac:dyDescent="0.2">
      <c r="A95">
        <v>92</v>
      </c>
      <c r="B95" s="42" t="e">
        <v>#N/A</v>
      </c>
      <c r="C95" s="44" t="e">
        <v>#N/A</v>
      </c>
      <c r="D95" s="47" t="e">
        <f t="shared" si="10"/>
        <v>#N/A</v>
      </c>
      <c r="E95" s="47" t="e">
        <v>#N/A</v>
      </c>
      <c r="F95" s="47" t="e">
        <f t="shared" si="11"/>
        <v>#N/A</v>
      </c>
      <c r="G95" s="47" t="e">
        <f t="shared" si="13"/>
        <v>#N/A</v>
      </c>
      <c r="H95" s="52" t="e">
        <f t="shared" si="14"/>
        <v>#N/A</v>
      </c>
      <c r="I95" s="53" t="e">
        <f t="shared" si="12"/>
        <v>#NUM!</v>
      </c>
    </row>
    <row r="96" spans="1:9" x14ac:dyDescent="0.2">
      <c r="A96">
        <v>93</v>
      </c>
      <c r="B96" s="42" t="e">
        <v>#N/A</v>
      </c>
      <c r="C96" s="44" t="e">
        <v>#N/A</v>
      </c>
      <c r="D96" s="47" t="e">
        <f t="shared" si="10"/>
        <v>#N/A</v>
      </c>
      <c r="E96" s="47" t="e">
        <v>#N/A</v>
      </c>
      <c r="F96" s="47" t="e">
        <f t="shared" si="11"/>
        <v>#N/A</v>
      </c>
      <c r="G96" s="47" t="e">
        <f t="shared" si="13"/>
        <v>#N/A</v>
      </c>
      <c r="H96" s="52" t="e">
        <f t="shared" si="14"/>
        <v>#N/A</v>
      </c>
      <c r="I96" s="53" t="e">
        <f t="shared" si="12"/>
        <v>#NUM!</v>
      </c>
    </row>
    <row r="97" spans="1:9" x14ac:dyDescent="0.2">
      <c r="A97">
        <v>94</v>
      </c>
      <c r="B97" s="42" t="e">
        <v>#N/A</v>
      </c>
      <c r="C97" s="44" t="e">
        <v>#N/A</v>
      </c>
      <c r="D97" s="47" t="e">
        <f t="shared" si="10"/>
        <v>#N/A</v>
      </c>
      <c r="E97" s="47" t="e">
        <v>#N/A</v>
      </c>
      <c r="F97" s="47" t="e">
        <f t="shared" si="11"/>
        <v>#N/A</v>
      </c>
      <c r="G97" s="47" t="e">
        <f t="shared" si="13"/>
        <v>#N/A</v>
      </c>
      <c r="H97" s="52" t="e">
        <f t="shared" si="14"/>
        <v>#N/A</v>
      </c>
      <c r="I97" s="53" t="e">
        <f t="shared" si="12"/>
        <v>#NUM!</v>
      </c>
    </row>
    <row r="98" spans="1:9" x14ac:dyDescent="0.2">
      <c r="A98">
        <v>95</v>
      </c>
      <c r="B98" s="42" t="e">
        <v>#N/A</v>
      </c>
      <c r="C98" s="44" t="e">
        <v>#N/A</v>
      </c>
      <c r="D98" s="47" t="e">
        <f t="shared" si="10"/>
        <v>#N/A</v>
      </c>
      <c r="E98" s="47" t="e">
        <v>#N/A</v>
      </c>
      <c r="F98" s="47" t="e">
        <f t="shared" si="11"/>
        <v>#N/A</v>
      </c>
      <c r="G98" s="47" t="e">
        <f t="shared" si="13"/>
        <v>#N/A</v>
      </c>
      <c r="H98" s="52" t="e">
        <f t="shared" si="14"/>
        <v>#N/A</v>
      </c>
      <c r="I98" s="53" t="e">
        <f t="shared" si="12"/>
        <v>#NUM!</v>
      </c>
    </row>
    <row r="99" spans="1:9" x14ac:dyDescent="0.2">
      <c r="A99">
        <v>96</v>
      </c>
      <c r="B99" s="42" t="e">
        <v>#N/A</v>
      </c>
      <c r="C99" s="44" t="e">
        <v>#N/A</v>
      </c>
      <c r="D99" s="47" t="e">
        <f t="shared" si="10"/>
        <v>#N/A</v>
      </c>
      <c r="E99" s="47" t="e">
        <v>#N/A</v>
      </c>
      <c r="F99" s="47" t="e">
        <f t="shared" si="11"/>
        <v>#N/A</v>
      </c>
      <c r="G99" s="47" t="e">
        <f t="shared" si="13"/>
        <v>#N/A</v>
      </c>
      <c r="H99" s="52" t="e">
        <f t="shared" si="14"/>
        <v>#N/A</v>
      </c>
      <c r="I99" s="53" t="e">
        <f t="shared" si="12"/>
        <v>#NUM!</v>
      </c>
    </row>
    <row r="100" spans="1:9" x14ac:dyDescent="0.2">
      <c r="A100">
        <v>97</v>
      </c>
      <c r="B100" s="42" t="e">
        <v>#N/A</v>
      </c>
      <c r="C100" s="44" t="e">
        <v>#N/A</v>
      </c>
      <c r="D100" s="47" t="e">
        <f t="shared" ref="D100:D123" si="15">IF(ISNUMBER($B101),FirstNominal,NA())</f>
        <v>#N/A</v>
      </c>
      <c r="E100" s="47" t="e">
        <v>#N/A</v>
      </c>
      <c r="F100" s="47" t="e">
        <f t="shared" ref="F100:F123" si="16">IF(ISNUMBER($B101),FirstNominal,NA())</f>
        <v>#N/A</v>
      </c>
      <c r="G100" s="47" t="e">
        <f t="shared" si="13"/>
        <v>#N/A</v>
      </c>
      <c r="H100" s="52" t="e">
        <f t="shared" si="14"/>
        <v>#N/A</v>
      </c>
      <c r="I100" s="53" t="e">
        <f t="shared" ref="I100:I123" si="17">PPMT(Rate,$A100,Payments,FirstNominal)</f>
        <v>#NUM!</v>
      </c>
    </row>
    <row r="101" spans="1:9" x14ac:dyDescent="0.2">
      <c r="A101">
        <v>98</v>
      </c>
      <c r="B101" s="42" t="e">
        <v>#N/A</v>
      </c>
      <c r="C101" s="44" t="e">
        <v>#N/A</v>
      </c>
      <c r="D101" s="47" t="e">
        <f t="shared" si="15"/>
        <v>#N/A</v>
      </c>
      <c r="E101" s="47" t="e">
        <v>#N/A</v>
      </c>
      <c r="F101" s="47" t="e">
        <f t="shared" si="16"/>
        <v>#N/A</v>
      </c>
      <c r="G101" s="47" t="e">
        <f t="shared" ref="G101:G123" si="18">IF(ISNA($B102),NA(),MAX(G100-StepDecrement,0))</f>
        <v>#N/A</v>
      </c>
      <c r="H101" s="52" t="e">
        <f t="shared" ref="H101:H123" si="19">IF(ISNA($B102),NA(),H100+I100)</f>
        <v>#N/A</v>
      </c>
      <c r="I101" s="53" t="e">
        <f t="shared" si="17"/>
        <v>#NUM!</v>
      </c>
    </row>
    <row r="102" spans="1:9" x14ac:dyDescent="0.2">
      <c r="A102">
        <v>99</v>
      </c>
      <c r="B102" s="42" t="e">
        <v>#N/A</v>
      </c>
      <c r="C102" s="44" t="e">
        <v>#N/A</v>
      </c>
      <c r="D102" s="47" t="e">
        <f t="shared" si="15"/>
        <v>#N/A</v>
      </c>
      <c r="E102" s="47" t="e">
        <v>#N/A</v>
      </c>
      <c r="F102" s="47" t="e">
        <f t="shared" si="16"/>
        <v>#N/A</v>
      </c>
      <c r="G102" s="47" t="e">
        <f t="shared" si="18"/>
        <v>#N/A</v>
      </c>
      <c r="H102" s="52" t="e">
        <f t="shared" si="19"/>
        <v>#N/A</v>
      </c>
      <c r="I102" s="53" t="e">
        <f t="shared" si="17"/>
        <v>#NUM!</v>
      </c>
    </row>
    <row r="103" spans="1:9" x14ac:dyDescent="0.2">
      <c r="A103">
        <v>100</v>
      </c>
      <c r="B103" s="42" t="e">
        <v>#N/A</v>
      </c>
      <c r="C103" s="44" t="e">
        <v>#N/A</v>
      </c>
      <c r="D103" s="47" t="e">
        <f t="shared" si="15"/>
        <v>#N/A</v>
      </c>
      <c r="E103" s="47" t="e">
        <v>#N/A</v>
      </c>
      <c r="F103" s="47" t="e">
        <f t="shared" si="16"/>
        <v>#N/A</v>
      </c>
      <c r="G103" s="47" t="e">
        <f t="shared" si="18"/>
        <v>#N/A</v>
      </c>
      <c r="H103" s="52" t="e">
        <f t="shared" si="19"/>
        <v>#N/A</v>
      </c>
      <c r="I103" s="53" t="e">
        <f t="shared" si="17"/>
        <v>#NUM!</v>
      </c>
    </row>
    <row r="104" spans="1:9" x14ac:dyDescent="0.2">
      <c r="A104">
        <v>101</v>
      </c>
      <c r="B104" s="42" t="e">
        <v>#N/A</v>
      </c>
      <c r="C104" s="44" t="e">
        <v>#N/A</v>
      </c>
      <c r="D104" s="47" t="e">
        <f t="shared" si="15"/>
        <v>#N/A</v>
      </c>
      <c r="E104" s="47" t="e">
        <v>#N/A</v>
      </c>
      <c r="F104" s="47" t="e">
        <f t="shared" si="16"/>
        <v>#N/A</v>
      </c>
      <c r="G104" s="47" t="e">
        <f t="shared" si="18"/>
        <v>#N/A</v>
      </c>
      <c r="H104" s="52" t="e">
        <f t="shared" si="19"/>
        <v>#N/A</v>
      </c>
      <c r="I104" s="53" t="e">
        <f t="shared" si="17"/>
        <v>#NUM!</v>
      </c>
    </row>
    <row r="105" spans="1:9" x14ac:dyDescent="0.2">
      <c r="A105">
        <v>102</v>
      </c>
      <c r="B105" s="42" t="e">
        <v>#N/A</v>
      </c>
      <c r="C105" s="44" t="e">
        <v>#N/A</v>
      </c>
      <c r="D105" s="47" t="e">
        <f t="shared" si="15"/>
        <v>#N/A</v>
      </c>
      <c r="E105" s="47" t="e">
        <v>#N/A</v>
      </c>
      <c r="F105" s="47" t="e">
        <f t="shared" si="16"/>
        <v>#N/A</v>
      </c>
      <c r="G105" s="47" t="e">
        <f t="shared" si="18"/>
        <v>#N/A</v>
      </c>
      <c r="H105" s="52" t="e">
        <f t="shared" si="19"/>
        <v>#N/A</v>
      </c>
      <c r="I105" s="53" t="e">
        <f t="shared" si="17"/>
        <v>#NUM!</v>
      </c>
    </row>
    <row r="106" spans="1:9" x14ac:dyDescent="0.2">
      <c r="A106">
        <v>103</v>
      </c>
      <c r="B106" s="42" t="e">
        <v>#N/A</v>
      </c>
      <c r="C106" s="44" t="e">
        <v>#N/A</v>
      </c>
      <c r="D106" s="47" t="e">
        <f t="shared" si="15"/>
        <v>#N/A</v>
      </c>
      <c r="E106" s="47" t="e">
        <v>#N/A</v>
      </c>
      <c r="F106" s="47" t="e">
        <f t="shared" si="16"/>
        <v>#N/A</v>
      </c>
      <c r="G106" s="47" t="e">
        <f t="shared" si="18"/>
        <v>#N/A</v>
      </c>
      <c r="H106" s="52" t="e">
        <f t="shared" si="19"/>
        <v>#N/A</v>
      </c>
      <c r="I106" s="53" t="e">
        <f t="shared" si="17"/>
        <v>#NUM!</v>
      </c>
    </row>
    <row r="107" spans="1:9" x14ac:dyDescent="0.2">
      <c r="A107">
        <v>104</v>
      </c>
      <c r="B107" s="42" t="e">
        <v>#N/A</v>
      </c>
      <c r="C107" s="44" t="e">
        <v>#N/A</v>
      </c>
      <c r="D107" s="47" t="e">
        <f t="shared" si="15"/>
        <v>#N/A</v>
      </c>
      <c r="E107" s="47" t="e">
        <v>#N/A</v>
      </c>
      <c r="F107" s="47" t="e">
        <f t="shared" si="16"/>
        <v>#N/A</v>
      </c>
      <c r="G107" s="47" t="e">
        <f t="shared" si="18"/>
        <v>#N/A</v>
      </c>
      <c r="H107" s="52" t="e">
        <f t="shared" si="19"/>
        <v>#N/A</v>
      </c>
      <c r="I107" s="53" t="e">
        <f t="shared" si="17"/>
        <v>#NUM!</v>
      </c>
    </row>
    <row r="108" spans="1:9" x14ac:dyDescent="0.2">
      <c r="A108">
        <v>105</v>
      </c>
      <c r="B108" s="42" t="e">
        <v>#N/A</v>
      </c>
      <c r="C108" s="44" t="e">
        <v>#N/A</v>
      </c>
      <c r="D108" s="47" t="e">
        <f t="shared" si="15"/>
        <v>#N/A</v>
      </c>
      <c r="E108" s="47" t="e">
        <v>#N/A</v>
      </c>
      <c r="F108" s="47" t="e">
        <f t="shared" si="16"/>
        <v>#N/A</v>
      </c>
      <c r="G108" s="47" t="e">
        <f t="shared" si="18"/>
        <v>#N/A</v>
      </c>
      <c r="H108" s="52" t="e">
        <f t="shared" si="19"/>
        <v>#N/A</v>
      </c>
      <c r="I108" s="53" t="e">
        <f t="shared" si="17"/>
        <v>#NUM!</v>
      </c>
    </row>
    <row r="109" spans="1:9" x14ac:dyDescent="0.2">
      <c r="A109">
        <v>106</v>
      </c>
      <c r="B109" s="42" t="e">
        <v>#N/A</v>
      </c>
      <c r="C109" s="44" t="e">
        <v>#N/A</v>
      </c>
      <c r="D109" s="47" t="e">
        <f t="shared" si="15"/>
        <v>#N/A</v>
      </c>
      <c r="E109" s="47" t="e">
        <v>#N/A</v>
      </c>
      <c r="F109" s="47" t="e">
        <f t="shared" si="16"/>
        <v>#N/A</v>
      </c>
      <c r="G109" s="47" t="e">
        <f t="shared" si="18"/>
        <v>#N/A</v>
      </c>
      <c r="H109" s="52" t="e">
        <f t="shared" si="19"/>
        <v>#N/A</v>
      </c>
      <c r="I109" s="53" t="e">
        <f t="shared" si="17"/>
        <v>#NUM!</v>
      </c>
    </row>
    <row r="110" spans="1:9" x14ac:dyDescent="0.2">
      <c r="A110">
        <v>107</v>
      </c>
      <c r="B110" s="42" t="e">
        <v>#N/A</v>
      </c>
      <c r="C110" s="44" t="e">
        <v>#N/A</v>
      </c>
      <c r="D110" s="47" t="e">
        <f t="shared" si="15"/>
        <v>#N/A</v>
      </c>
      <c r="E110" s="47" t="e">
        <v>#N/A</v>
      </c>
      <c r="F110" s="47" t="e">
        <f t="shared" si="16"/>
        <v>#N/A</v>
      </c>
      <c r="G110" s="47" t="e">
        <f t="shared" si="18"/>
        <v>#N/A</v>
      </c>
      <c r="H110" s="52" t="e">
        <f t="shared" si="19"/>
        <v>#N/A</v>
      </c>
      <c r="I110" s="53" t="e">
        <f t="shared" si="17"/>
        <v>#NUM!</v>
      </c>
    </row>
    <row r="111" spans="1:9" x14ac:dyDescent="0.2">
      <c r="A111">
        <v>108</v>
      </c>
      <c r="B111" s="42" t="e">
        <v>#N/A</v>
      </c>
      <c r="C111" s="44" t="e">
        <v>#N/A</v>
      </c>
      <c r="D111" s="47" t="e">
        <f t="shared" si="15"/>
        <v>#N/A</v>
      </c>
      <c r="E111" s="47" t="e">
        <v>#N/A</v>
      </c>
      <c r="F111" s="47" t="e">
        <f t="shared" si="16"/>
        <v>#N/A</v>
      </c>
      <c r="G111" s="47" t="e">
        <f t="shared" si="18"/>
        <v>#N/A</v>
      </c>
      <c r="H111" s="52" t="e">
        <f t="shared" si="19"/>
        <v>#N/A</v>
      </c>
      <c r="I111" s="53" t="e">
        <f t="shared" si="17"/>
        <v>#NUM!</v>
      </c>
    </row>
    <row r="112" spans="1:9" x14ac:dyDescent="0.2">
      <c r="A112">
        <v>109</v>
      </c>
      <c r="B112" s="42" t="e">
        <v>#N/A</v>
      </c>
      <c r="C112" s="44" t="e">
        <v>#N/A</v>
      </c>
      <c r="D112" s="47" t="e">
        <f t="shared" si="15"/>
        <v>#N/A</v>
      </c>
      <c r="E112" s="47" t="e">
        <v>#N/A</v>
      </c>
      <c r="F112" s="47" t="e">
        <f t="shared" si="16"/>
        <v>#N/A</v>
      </c>
      <c r="G112" s="47" t="e">
        <f t="shared" si="18"/>
        <v>#N/A</v>
      </c>
      <c r="H112" s="52" t="e">
        <f t="shared" si="19"/>
        <v>#N/A</v>
      </c>
      <c r="I112" s="53" t="e">
        <f t="shared" si="17"/>
        <v>#NUM!</v>
      </c>
    </row>
    <row r="113" spans="1:9" x14ac:dyDescent="0.2">
      <c r="A113">
        <v>110</v>
      </c>
      <c r="B113" s="42" t="e">
        <v>#N/A</v>
      </c>
      <c r="C113" s="44" t="e">
        <v>#N/A</v>
      </c>
      <c r="D113" s="47" t="e">
        <f t="shared" si="15"/>
        <v>#N/A</v>
      </c>
      <c r="E113" s="47" t="e">
        <v>#N/A</v>
      </c>
      <c r="F113" s="47" t="e">
        <f t="shared" si="16"/>
        <v>#N/A</v>
      </c>
      <c r="G113" s="47" t="e">
        <f t="shared" si="18"/>
        <v>#N/A</v>
      </c>
      <c r="H113" s="52" t="e">
        <f t="shared" si="19"/>
        <v>#N/A</v>
      </c>
      <c r="I113" s="53" t="e">
        <f t="shared" si="17"/>
        <v>#NUM!</v>
      </c>
    </row>
    <row r="114" spans="1:9" x14ac:dyDescent="0.2">
      <c r="A114">
        <v>111</v>
      </c>
      <c r="B114" s="42" t="e">
        <v>#N/A</v>
      </c>
      <c r="C114" s="44" t="e">
        <v>#N/A</v>
      </c>
      <c r="D114" s="47" t="e">
        <f t="shared" si="15"/>
        <v>#N/A</v>
      </c>
      <c r="E114" s="47" t="e">
        <v>#N/A</v>
      </c>
      <c r="F114" s="47" t="e">
        <f t="shared" si="16"/>
        <v>#N/A</v>
      </c>
      <c r="G114" s="47" t="e">
        <f t="shared" si="18"/>
        <v>#N/A</v>
      </c>
      <c r="H114" s="52" t="e">
        <f t="shared" si="19"/>
        <v>#N/A</v>
      </c>
      <c r="I114" s="53" t="e">
        <f t="shared" si="17"/>
        <v>#NUM!</v>
      </c>
    </row>
    <row r="115" spans="1:9" x14ac:dyDescent="0.2">
      <c r="A115">
        <v>112</v>
      </c>
      <c r="B115" s="42" t="e">
        <v>#N/A</v>
      </c>
      <c r="C115" s="44" t="e">
        <v>#N/A</v>
      </c>
      <c r="D115" s="47" t="e">
        <f t="shared" si="15"/>
        <v>#N/A</v>
      </c>
      <c r="E115" s="47" t="e">
        <v>#N/A</v>
      </c>
      <c r="F115" s="47" t="e">
        <f t="shared" si="16"/>
        <v>#N/A</v>
      </c>
      <c r="G115" s="47" t="e">
        <f t="shared" si="18"/>
        <v>#N/A</v>
      </c>
      <c r="H115" s="52" t="e">
        <f t="shared" si="19"/>
        <v>#N/A</v>
      </c>
      <c r="I115" s="53" t="e">
        <f t="shared" si="17"/>
        <v>#NUM!</v>
      </c>
    </row>
    <row r="116" spans="1:9" x14ac:dyDescent="0.2">
      <c r="A116">
        <v>113</v>
      </c>
      <c r="B116" s="42" t="e">
        <v>#N/A</v>
      </c>
      <c r="C116" s="44" t="e">
        <v>#N/A</v>
      </c>
      <c r="D116" s="47" t="e">
        <f t="shared" si="15"/>
        <v>#N/A</v>
      </c>
      <c r="E116" s="47" t="e">
        <v>#N/A</v>
      </c>
      <c r="F116" s="47" t="e">
        <f t="shared" si="16"/>
        <v>#N/A</v>
      </c>
      <c r="G116" s="47" t="e">
        <f t="shared" si="18"/>
        <v>#N/A</v>
      </c>
      <c r="H116" s="52" t="e">
        <f t="shared" si="19"/>
        <v>#N/A</v>
      </c>
      <c r="I116" s="53" t="e">
        <f t="shared" si="17"/>
        <v>#NUM!</v>
      </c>
    </row>
    <row r="117" spans="1:9" x14ac:dyDescent="0.2">
      <c r="A117">
        <v>114</v>
      </c>
      <c r="B117" s="42" t="e">
        <v>#N/A</v>
      </c>
      <c r="C117" s="44" t="e">
        <v>#N/A</v>
      </c>
      <c r="D117" s="47" t="e">
        <f t="shared" si="15"/>
        <v>#N/A</v>
      </c>
      <c r="E117" s="47" t="e">
        <v>#N/A</v>
      </c>
      <c r="F117" s="47" t="e">
        <f t="shared" si="16"/>
        <v>#N/A</v>
      </c>
      <c r="G117" s="47" t="e">
        <f t="shared" si="18"/>
        <v>#N/A</v>
      </c>
      <c r="H117" s="52" t="e">
        <f t="shared" si="19"/>
        <v>#N/A</v>
      </c>
      <c r="I117" s="53" t="e">
        <f t="shared" si="17"/>
        <v>#NUM!</v>
      </c>
    </row>
    <row r="118" spans="1:9" x14ac:dyDescent="0.2">
      <c r="A118">
        <v>115</v>
      </c>
      <c r="B118" s="42" t="e">
        <v>#N/A</v>
      </c>
      <c r="C118" s="44" t="e">
        <v>#N/A</v>
      </c>
      <c r="D118" s="47" t="e">
        <f t="shared" si="15"/>
        <v>#N/A</v>
      </c>
      <c r="E118" s="47" t="e">
        <v>#N/A</v>
      </c>
      <c r="F118" s="47" t="e">
        <f t="shared" si="16"/>
        <v>#N/A</v>
      </c>
      <c r="G118" s="47" t="e">
        <f t="shared" si="18"/>
        <v>#N/A</v>
      </c>
      <c r="H118" s="52" t="e">
        <f t="shared" si="19"/>
        <v>#N/A</v>
      </c>
      <c r="I118" s="53" t="e">
        <f t="shared" si="17"/>
        <v>#NUM!</v>
      </c>
    </row>
    <row r="119" spans="1:9" x14ac:dyDescent="0.2">
      <c r="A119">
        <v>116</v>
      </c>
      <c r="B119" s="42" t="e">
        <v>#N/A</v>
      </c>
      <c r="C119" s="44" t="e">
        <v>#N/A</v>
      </c>
      <c r="D119" s="47" t="e">
        <f t="shared" si="15"/>
        <v>#N/A</v>
      </c>
      <c r="E119" s="47" t="e">
        <v>#N/A</v>
      </c>
      <c r="F119" s="47" t="e">
        <f t="shared" si="16"/>
        <v>#N/A</v>
      </c>
      <c r="G119" s="47" t="e">
        <f t="shared" si="18"/>
        <v>#N/A</v>
      </c>
      <c r="H119" s="52" t="e">
        <f t="shared" si="19"/>
        <v>#N/A</v>
      </c>
      <c r="I119" s="53" t="e">
        <f t="shared" si="17"/>
        <v>#NUM!</v>
      </c>
    </row>
    <row r="120" spans="1:9" x14ac:dyDescent="0.2">
      <c r="A120">
        <v>117</v>
      </c>
      <c r="B120" s="42" t="e">
        <v>#N/A</v>
      </c>
      <c r="C120" s="44" t="e">
        <v>#N/A</v>
      </c>
      <c r="D120" s="47" t="e">
        <f t="shared" si="15"/>
        <v>#N/A</v>
      </c>
      <c r="E120" s="47" t="e">
        <v>#N/A</v>
      </c>
      <c r="F120" s="47" t="e">
        <f t="shared" si="16"/>
        <v>#N/A</v>
      </c>
      <c r="G120" s="47" t="e">
        <f t="shared" si="18"/>
        <v>#N/A</v>
      </c>
      <c r="H120" s="52" t="e">
        <f t="shared" si="19"/>
        <v>#N/A</v>
      </c>
      <c r="I120" s="53" t="e">
        <f t="shared" si="17"/>
        <v>#NUM!</v>
      </c>
    </row>
    <row r="121" spans="1:9" x14ac:dyDescent="0.2">
      <c r="A121">
        <v>118</v>
      </c>
      <c r="B121" s="42" t="e">
        <v>#N/A</v>
      </c>
      <c r="C121" s="44" t="e">
        <v>#N/A</v>
      </c>
      <c r="D121" s="47" t="e">
        <f t="shared" si="15"/>
        <v>#N/A</v>
      </c>
      <c r="E121" s="47" t="e">
        <v>#N/A</v>
      </c>
      <c r="F121" s="47" t="e">
        <f t="shared" si="16"/>
        <v>#N/A</v>
      </c>
      <c r="G121" s="47" t="e">
        <f t="shared" si="18"/>
        <v>#N/A</v>
      </c>
      <c r="H121" s="52" t="e">
        <f t="shared" si="19"/>
        <v>#N/A</v>
      </c>
      <c r="I121" s="53" t="e">
        <f t="shared" si="17"/>
        <v>#NUM!</v>
      </c>
    </row>
    <row r="122" spans="1:9" x14ac:dyDescent="0.2">
      <c r="A122">
        <v>119</v>
      </c>
      <c r="B122" s="42" t="e">
        <v>#N/A</v>
      </c>
      <c r="C122" s="44" t="e">
        <v>#N/A</v>
      </c>
      <c r="D122" s="47" t="e">
        <f t="shared" si="15"/>
        <v>#N/A</v>
      </c>
      <c r="E122" s="47" t="e">
        <v>#N/A</v>
      </c>
      <c r="F122" s="47" t="e">
        <f t="shared" si="16"/>
        <v>#N/A</v>
      </c>
      <c r="G122" s="47" t="e">
        <f t="shared" si="18"/>
        <v>#N/A</v>
      </c>
      <c r="H122" s="52" t="e">
        <f t="shared" si="19"/>
        <v>#N/A</v>
      </c>
      <c r="I122" s="53" t="e">
        <f t="shared" si="17"/>
        <v>#NUM!</v>
      </c>
    </row>
    <row r="123" spans="1:9" x14ac:dyDescent="0.2">
      <c r="A123">
        <v>120</v>
      </c>
      <c r="B123" s="43" t="e">
        <v>#N/A</v>
      </c>
      <c r="C123" s="45" t="e">
        <v>#N/A</v>
      </c>
      <c r="D123" s="48" t="e">
        <f t="shared" si="15"/>
        <v>#N/A</v>
      </c>
      <c r="E123" s="48" t="e">
        <v>#N/A</v>
      </c>
      <c r="F123" s="48" t="e">
        <f t="shared" si="16"/>
        <v>#N/A</v>
      </c>
      <c r="G123" s="48" t="e">
        <f t="shared" si="18"/>
        <v>#N/A</v>
      </c>
      <c r="H123" s="54" t="e">
        <f t="shared" si="19"/>
        <v>#N/A</v>
      </c>
      <c r="I123" s="55" t="e">
        <f t="shared" si="17"/>
        <v>#NUM!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22"/>
  <sheetViews>
    <sheetView workbookViewId="0">
      <pane ySplit="2" topLeftCell="A3" activePane="bottomLeft" state="frozen"/>
      <selection pane="bottomLeft" activeCell="H32" sqref="H32"/>
    </sheetView>
  </sheetViews>
  <sheetFormatPr defaultRowHeight="11.25" x14ac:dyDescent="0.2"/>
  <cols>
    <col min="1" max="1" width="15.5" customWidth="1"/>
    <col min="2" max="2" width="20.1640625" bestFit="1" customWidth="1"/>
    <col min="3" max="3" width="14.1640625" bestFit="1" customWidth="1"/>
    <col min="4" max="4" width="17.83203125" bestFit="1" customWidth="1"/>
    <col min="5" max="6" width="20.1640625" bestFit="1" customWidth="1"/>
    <col min="8" max="8" width="35.83203125" customWidth="1"/>
    <col min="9" max="9" width="8.1640625" bestFit="1" customWidth="1"/>
    <col min="10" max="10" width="20.1640625" bestFit="1" customWidth="1"/>
    <col min="11" max="11" width="23.83203125" bestFit="1" customWidth="1"/>
    <col min="13" max="13" width="17.83203125" bestFit="1" customWidth="1"/>
    <col min="14" max="14" width="7" bestFit="1" customWidth="1"/>
    <col min="16" max="18" width="9.33203125" bestFit="1" customWidth="1"/>
    <col min="19" max="19" width="5.83203125" bestFit="1" customWidth="1"/>
  </cols>
  <sheetData>
    <row r="1" spans="1:21" ht="17.25" thickBot="1" x14ac:dyDescent="0.35">
      <c r="A1" s="270" t="s">
        <v>31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  <c r="U1" s="272"/>
    </row>
    <row r="2" spans="1:21" ht="34.5" thickBot="1" x14ac:dyDescent="0.25">
      <c r="A2" s="183" t="s">
        <v>65</v>
      </c>
      <c r="B2" s="184" t="str">
        <f t="array" ref="B2:U122">_xll.qlSwapLegAnalysis(SwapID,0)</f>
        <v>Payment Date</v>
      </c>
      <c r="C2" s="184" t="str">
        <v>Amount</v>
      </c>
      <c r="D2" s="184" t="str">
        <v>Nominal</v>
      </c>
      <c r="E2" s="184" t="str">
        <v>Accrual Start Date</v>
      </c>
      <c r="F2" s="184" t="str">
        <v>Accrual End Date</v>
      </c>
      <c r="G2" s="184" t="str">
        <v>Accrual Days</v>
      </c>
      <c r="H2" s="184" t="str">
        <v>Index</v>
      </c>
      <c r="I2" s="184" t="str">
        <v>Fixing Days</v>
      </c>
      <c r="J2" s="184" t="str">
        <v>Fixing Dates</v>
      </c>
      <c r="K2" s="184" t="str">
        <v>Day Counter</v>
      </c>
      <c r="L2" s="184" t="str">
        <v>Accrual Period</v>
      </c>
      <c r="M2" s="184" t="str">
        <v>Effective Rate</v>
      </c>
      <c r="N2" s="184" t="str">
        <v>Floor</v>
      </c>
      <c r="O2" s="184" t="str">
        <v>Gearing</v>
      </c>
      <c r="P2" s="184" t="str">
        <v>Index Fixing</v>
      </c>
      <c r="Q2" s="184" t="str">
        <v>Conv. Adj.</v>
      </c>
      <c r="R2" s="184" t="str">
        <v>Spread</v>
      </c>
      <c r="S2" s="184" t="str">
        <v>Cap</v>
      </c>
      <c r="T2" s="184" t="str">
        <v>Call Digital Payoff</v>
      </c>
      <c r="U2" s="185" t="str">
        <v>Put Digital Payoff</v>
      </c>
    </row>
    <row r="3" spans="1:21" x14ac:dyDescent="0.2">
      <c r="A3" s="186">
        <f t="array" ref="A3:A122">_xll.qlYieldTSDiscount(DiscountCurve,_xll.ohPack(B3:B122))</f>
        <v>0.98754793665072238</v>
      </c>
      <c r="B3" s="187">
        <v>42041</v>
      </c>
      <c r="C3" s="188">
        <v>0</v>
      </c>
      <c r="D3" s="188">
        <v>1000000</v>
      </c>
      <c r="E3" s="187">
        <v>41857</v>
      </c>
      <c r="F3" s="187">
        <v>42041</v>
      </c>
      <c r="G3" s="189">
        <v>184</v>
      </c>
      <c r="H3" s="190" t="str">
        <v>#N/A</v>
      </c>
      <c r="I3" s="191" t="str">
        <v>#N/A</v>
      </c>
      <c r="J3" s="187" t="str">
        <v>#N/A</v>
      </c>
      <c r="K3" s="189" t="str">
        <v>Actual/365 (Fixed)</v>
      </c>
      <c r="L3" s="192">
        <v>0.50410958904109593</v>
      </c>
      <c r="M3" s="193">
        <v>0</v>
      </c>
      <c r="N3" s="193" t="str">
        <v>#N/A</v>
      </c>
      <c r="O3" s="194" t="str">
        <v>#N/A</v>
      </c>
      <c r="P3" s="193" t="str">
        <v>#N/A</v>
      </c>
      <c r="Q3" s="193" t="str">
        <v>#N/A</v>
      </c>
      <c r="R3" s="193" t="str">
        <v>#N/A</v>
      </c>
      <c r="S3" s="193" t="str">
        <v>#N/A</v>
      </c>
      <c r="T3" s="193" t="str">
        <v>#N/A</v>
      </c>
      <c r="U3" s="195" t="str">
        <v>#N/A</v>
      </c>
    </row>
    <row r="4" spans="1:21" x14ac:dyDescent="0.2">
      <c r="A4" s="196">
        <v>0.97559053340586988</v>
      </c>
      <c r="B4" s="175">
        <v>42222</v>
      </c>
      <c r="C4" s="177">
        <v>0</v>
      </c>
      <c r="D4" s="177">
        <v>1000000</v>
      </c>
      <c r="E4" s="175">
        <v>42041</v>
      </c>
      <c r="F4" s="175">
        <v>42222</v>
      </c>
      <c r="G4" s="176">
        <v>181</v>
      </c>
      <c r="H4" s="178" t="str">
        <v>#N/A</v>
      </c>
      <c r="I4" s="179" t="str">
        <v>#N/A</v>
      </c>
      <c r="J4" s="175" t="str">
        <v>#N/A</v>
      </c>
      <c r="K4" s="176" t="str">
        <v>Actual/365 (Fixed)</v>
      </c>
      <c r="L4" s="180">
        <v>0.49589041095890413</v>
      </c>
      <c r="M4" s="181">
        <v>0</v>
      </c>
      <c r="N4" s="181" t="str">
        <v>#N/A</v>
      </c>
      <c r="O4" s="182" t="str">
        <v>#N/A</v>
      </c>
      <c r="P4" s="181" t="str">
        <v>#N/A</v>
      </c>
      <c r="Q4" s="181" t="str">
        <v>#N/A</v>
      </c>
      <c r="R4" s="181" t="str">
        <v>#N/A</v>
      </c>
      <c r="S4" s="181" t="str">
        <v>#N/A</v>
      </c>
      <c r="T4" s="181" t="str">
        <v>#N/A</v>
      </c>
      <c r="U4" s="197" t="str">
        <v>#N/A</v>
      </c>
    </row>
    <row r="5" spans="1:21" x14ac:dyDescent="0.2">
      <c r="A5" s="196">
        <v>0.96283561957237329</v>
      </c>
      <c r="B5" s="175">
        <v>42408</v>
      </c>
      <c r="C5" s="177">
        <v>0</v>
      </c>
      <c r="D5" s="177">
        <v>1000000</v>
      </c>
      <c r="E5" s="175">
        <v>42222</v>
      </c>
      <c r="F5" s="175">
        <v>42408</v>
      </c>
      <c r="G5" s="176">
        <v>186</v>
      </c>
      <c r="H5" s="178" t="str">
        <v>#N/A</v>
      </c>
      <c r="I5" s="179" t="str">
        <v>#N/A</v>
      </c>
      <c r="J5" s="175" t="str">
        <v>#N/A</v>
      </c>
      <c r="K5" s="176" t="str">
        <v>Actual/365 (Fixed)</v>
      </c>
      <c r="L5" s="180">
        <v>0.50958904109589043</v>
      </c>
      <c r="M5" s="181">
        <v>0</v>
      </c>
      <c r="N5" s="181" t="str">
        <v>#N/A</v>
      </c>
      <c r="O5" s="182" t="str">
        <v>#N/A</v>
      </c>
      <c r="P5" s="181" t="str">
        <v>#N/A</v>
      </c>
      <c r="Q5" s="181" t="str">
        <v>#N/A</v>
      </c>
      <c r="R5" s="181" t="str">
        <v>#N/A</v>
      </c>
      <c r="S5" s="181" t="str">
        <v>#N/A</v>
      </c>
      <c r="T5" s="181" t="str">
        <v>#N/A</v>
      </c>
      <c r="U5" s="197" t="str">
        <v>#N/A</v>
      </c>
    </row>
    <row r="6" spans="1:21" x14ac:dyDescent="0.2">
      <c r="A6" s="196">
        <v>0.94967175418405925</v>
      </c>
      <c r="B6" s="175">
        <v>42590</v>
      </c>
      <c r="C6" s="177">
        <v>0</v>
      </c>
      <c r="D6" s="177">
        <v>1000000</v>
      </c>
      <c r="E6" s="175">
        <v>42408</v>
      </c>
      <c r="F6" s="175">
        <v>42590</v>
      </c>
      <c r="G6" s="176">
        <v>182</v>
      </c>
      <c r="H6" s="178" t="str">
        <v>#N/A</v>
      </c>
      <c r="I6" s="179" t="str">
        <v>#N/A</v>
      </c>
      <c r="J6" s="175" t="str">
        <v>#N/A</v>
      </c>
      <c r="K6" s="176" t="str">
        <v>Actual/365 (Fixed)</v>
      </c>
      <c r="L6" s="180">
        <v>0.49863013698630138</v>
      </c>
      <c r="M6" s="181">
        <v>0</v>
      </c>
      <c r="N6" s="181" t="str">
        <v>#N/A</v>
      </c>
      <c r="O6" s="182" t="str">
        <v>#N/A</v>
      </c>
      <c r="P6" s="181" t="str">
        <v>#N/A</v>
      </c>
      <c r="Q6" s="181" t="str">
        <v>#N/A</v>
      </c>
      <c r="R6" s="181" t="str">
        <v>#N/A</v>
      </c>
      <c r="S6" s="181" t="str">
        <v>#N/A</v>
      </c>
      <c r="T6" s="181" t="str">
        <v>#N/A</v>
      </c>
      <c r="U6" s="197" t="str">
        <v>#N/A</v>
      </c>
    </row>
    <row r="7" spans="1:21" x14ac:dyDescent="0.2">
      <c r="A7" s="196">
        <v>0.93583359827214774</v>
      </c>
      <c r="B7" s="175">
        <v>42772</v>
      </c>
      <c r="C7" s="177">
        <v>0</v>
      </c>
      <c r="D7" s="177">
        <v>1000000</v>
      </c>
      <c r="E7" s="175">
        <v>42590</v>
      </c>
      <c r="F7" s="175">
        <v>42772</v>
      </c>
      <c r="G7" s="176">
        <v>182</v>
      </c>
      <c r="H7" s="178" t="str">
        <v>#N/A</v>
      </c>
      <c r="I7" s="179" t="str">
        <v>#N/A</v>
      </c>
      <c r="J7" s="175" t="str">
        <v>#N/A</v>
      </c>
      <c r="K7" s="176" t="str">
        <v>Actual/365 (Fixed)</v>
      </c>
      <c r="L7" s="180">
        <v>0.49863013698630138</v>
      </c>
      <c r="M7" s="181">
        <v>0</v>
      </c>
      <c r="N7" s="181" t="str">
        <v>#N/A</v>
      </c>
      <c r="O7" s="182" t="str">
        <v>#N/A</v>
      </c>
      <c r="P7" s="181" t="str">
        <v>#N/A</v>
      </c>
      <c r="Q7" s="181" t="str">
        <v>#N/A</v>
      </c>
      <c r="R7" s="181" t="str">
        <v>#N/A</v>
      </c>
      <c r="S7" s="181" t="str">
        <v>#N/A</v>
      </c>
      <c r="T7" s="181" t="str">
        <v>#N/A</v>
      </c>
      <c r="U7" s="197" t="str">
        <v>#N/A</v>
      </c>
    </row>
    <row r="8" spans="1:21" x14ac:dyDescent="0.2">
      <c r="A8" s="196">
        <v>0.92143275179637318</v>
      </c>
      <c r="B8" s="175">
        <v>42955</v>
      </c>
      <c r="C8" s="177">
        <v>0</v>
      </c>
      <c r="D8" s="177">
        <v>1000000</v>
      </c>
      <c r="E8" s="175">
        <v>42772</v>
      </c>
      <c r="F8" s="175">
        <v>42955</v>
      </c>
      <c r="G8" s="176">
        <v>183</v>
      </c>
      <c r="H8" s="178" t="str">
        <v>#N/A</v>
      </c>
      <c r="I8" s="179" t="str">
        <v>#N/A</v>
      </c>
      <c r="J8" s="175" t="str">
        <v>#N/A</v>
      </c>
      <c r="K8" s="176" t="str">
        <v>Actual/365 (Fixed)</v>
      </c>
      <c r="L8" s="180">
        <v>0.50136986301369868</v>
      </c>
      <c r="M8" s="181">
        <v>0</v>
      </c>
      <c r="N8" s="181" t="str">
        <v>#N/A</v>
      </c>
      <c r="O8" s="182" t="str">
        <v>#N/A</v>
      </c>
      <c r="P8" s="181" t="str">
        <v>#N/A</v>
      </c>
      <c r="Q8" s="181" t="str">
        <v>#N/A</v>
      </c>
      <c r="R8" s="181" t="str">
        <v>#N/A</v>
      </c>
      <c r="S8" s="181" t="str">
        <v>#N/A</v>
      </c>
      <c r="T8" s="181" t="str">
        <v>#N/A</v>
      </c>
      <c r="U8" s="197" t="str">
        <v>#N/A</v>
      </c>
    </row>
    <row r="9" spans="1:21" x14ac:dyDescent="0.2">
      <c r="A9" s="196">
        <v>0.90679493634089159</v>
      </c>
      <c r="B9" s="175">
        <v>43137</v>
      </c>
      <c r="C9" s="177">
        <v>0</v>
      </c>
      <c r="D9" s="177">
        <v>1000000</v>
      </c>
      <c r="E9" s="175">
        <v>42955</v>
      </c>
      <c r="F9" s="175">
        <v>43137</v>
      </c>
      <c r="G9" s="176">
        <v>182</v>
      </c>
      <c r="H9" s="178" t="str">
        <v>#N/A</v>
      </c>
      <c r="I9" s="179" t="str">
        <v>#N/A</v>
      </c>
      <c r="J9" s="175" t="str">
        <v>#N/A</v>
      </c>
      <c r="K9" s="176" t="str">
        <v>Actual/365 (Fixed)</v>
      </c>
      <c r="L9" s="180">
        <v>0.49863013698630138</v>
      </c>
      <c r="M9" s="181">
        <v>0</v>
      </c>
      <c r="N9" s="181" t="str">
        <v>#N/A</v>
      </c>
      <c r="O9" s="182" t="str">
        <v>#N/A</v>
      </c>
      <c r="P9" s="181" t="str">
        <v>#N/A</v>
      </c>
      <c r="Q9" s="181" t="str">
        <v>#N/A</v>
      </c>
      <c r="R9" s="181" t="str">
        <v>#N/A</v>
      </c>
      <c r="S9" s="181" t="str">
        <v>#N/A</v>
      </c>
      <c r="T9" s="181" t="str">
        <v>#N/A</v>
      </c>
      <c r="U9" s="197" t="str">
        <v>#N/A</v>
      </c>
    </row>
    <row r="10" spans="1:21" x14ac:dyDescent="0.2">
      <c r="A10" s="196">
        <v>0.89180866948193593</v>
      </c>
      <c r="B10" s="175">
        <v>43319</v>
      </c>
      <c r="C10" s="177">
        <v>0</v>
      </c>
      <c r="D10" s="177">
        <v>1000000</v>
      </c>
      <c r="E10" s="175">
        <v>43137</v>
      </c>
      <c r="F10" s="175">
        <v>43319</v>
      </c>
      <c r="G10" s="176">
        <v>182</v>
      </c>
      <c r="H10" s="178" t="str">
        <v>#N/A</v>
      </c>
      <c r="I10" s="179" t="str">
        <v>#N/A</v>
      </c>
      <c r="J10" s="175" t="str">
        <v>#N/A</v>
      </c>
      <c r="K10" s="176" t="str">
        <v>Actual/365 (Fixed)</v>
      </c>
      <c r="L10" s="180">
        <v>0.49863013698630138</v>
      </c>
      <c r="M10" s="181">
        <v>0</v>
      </c>
      <c r="N10" s="181" t="str">
        <v>#N/A</v>
      </c>
      <c r="O10" s="182" t="str">
        <v>#N/A</v>
      </c>
      <c r="P10" s="181" t="str">
        <v>#N/A</v>
      </c>
      <c r="Q10" s="181" t="str">
        <v>#N/A</v>
      </c>
      <c r="R10" s="181" t="str">
        <v>#N/A</v>
      </c>
      <c r="S10" s="181" t="str">
        <v>#N/A</v>
      </c>
      <c r="T10" s="181" t="str">
        <v>#N/A</v>
      </c>
      <c r="U10" s="197" t="str">
        <v>#N/A</v>
      </c>
    </row>
    <row r="11" spans="1:21" x14ac:dyDescent="0.2">
      <c r="A11" s="196">
        <v>0.87635138893012232</v>
      </c>
      <c r="B11" s="175">
        <v>43502</v>
      </c>
      <c r="C11" s="177">
        <v>0</v>
      </c>
      <c r="D11" s="177">
        <v>1000000</v>
      </c>
      <c r="E11" s="175">
        <v>43319</v>
      </c>
      <c r="F11" s="175">
        <v>43502</v>
      </c>
      <c r="G11" s="176">
        <v>183</v>
      </c>
      <c r="H11" s="178" t="str">
        <v>#N/A</v>
      </c>
      <c r="I11" s="179" t="str">
        <v>#N/A</v>
      </c>
      <c r="J11" s="175" t="str">
        <v>#N/A</v>
      </c>
      <c r="K11" s="176" t="str">
        <v>Actual/365 (Fixed)</v>
      </c>
      <c r="L11" s="180">
        <v>0.50136986301369868</v>
      </c>
      <c r="M11" s="181">
        <v>0</v>
      </c>
      <c r="N11" s="181" t="str">
        <v>#N/A</v>
      </c>
      <c r="O11" s="182" t="str">
        <v>#N/A</v>
      </c>
      <c r="P11" s="181" t="str">
        <v>#N/A</v>
      </c>
      <c r="Q11" s="181" t="str">
        <v>#N/A</v>
      </c>
      <c r="R11" s="181" t="str">
        <v>#N/A</v>
      </c>
      <c r="S11" s="181" t="str">
        <v>#N/A</v>
      </c>
      <c r="T11" s="181" t="str">
        <v>#N/A</v>
      </c>
      <c r="U11" s="197" t="str">
        <v>#N/A</v>
      </c>
    </row>
    <row r="12" spans="1:21" x14ac:dyDescent="0.2">
      <c r="A12" s="196">
        <v>0.86080364957416167</v>
      </c>
      <c r="B12" s="175">
        <v>43683</v>
      </c>
      <c r="C12" s="177">
        <v>0</v>
      </c>
      <c r="D12" s="177">
        <v>1000000</v>
      </c>
      <c r="E12" s="175">
        <v>43502</v>
      </c>
      <c r="F12" s="175">
        <v>43683</v>
      </c>
      <c r="G12" s="176">
        <v>181</v>
      </c>
      <c r="H12" s="178" t="str">
        <v>#N/A</v>
      </c>
      <c r="I12" s="179" t="str">
        <v>#N/A</v>
      </c>
      <c r="J12" s="175" t="str">
        <v>#N/A</v>
      </c>
      <c r="K12" s="176" t="str">
        <v>Actual/365 (Fixed)</v>
      </c>
      <c r="L12" s="180">
        <v>0.49589041095890413</v>
      </c>
      <c r="M12" s="181">
        <v>0</v>
      </c>
      <c r="N12" s="181" t="str">
        <v>#N/A</v>
      </c>
      <c r="O12" s="182" t="str">
        <v>#N/A</v>
      </c>
      <c r="P12" s="181" t="str">
        <v>#N/A</v>
      </c>
      <c r="Q12" s="181" t="str">
        <v>#N/A</v>
      </c>
      <c r="R12" s="181" t="str">
        <v>#N/A</v>
      </c>
      <c r="S12" s="181" t="str">
        <v>#N/A</v>
      </c>
      <c r="T12" s="181" t="str">
        <v>#N/A</v>
      </c>
      <c r="U12" s="197" t="str">
        <v>#N/A</v>
      </c>
    </row>
    <row r="13" spans="1:21" x14ac:dyDescent="0.2">
      <c r="A13" s="196">
        <v>0.84481831838569088</v>
      </c>
      <c r="B13" s="175">
        <v>43867</v>
      </c>
      <c r="C13" s="177">
        <v>0</v>
      </c>
      <c r="D13" s="177">
        <v>1000000</v>
      </c>
      <c r="E13" s="175">
        <v>43683</v>
      </c>
      <c r="F13" s="175">
        <v>43867</v>
      </c>
      <c r="G13" s="176">
        <v>184</v>
      </c>
      <c r="H13" s="178" t="str">
        <v>#N/A</v>
      </c>
      <c r="I13" s="179" t="str">
        <v>#N/A</v>
      </c>
      <c r="J13" s="175" t="str">
        <v>#N/A</v>
      </c>
      <c r="K13" s="176" t="str">
        <v>Actual/365 (Fixed)</v>
      </c>
      <c r="L13" s="180">
        <v>0.50410958904109593</v>
      </c>
      <c r="M13" s="181">
        <v>0</v>
      </c>
      <c r="N13" s="181" t="str">
        <v>#N/A</v>
      </c>
      <c r="O13" s="182" t="str">
        <v>#N/A</v>
      </c>
      <c r="P13" s="181" t="str">
        <v>#N/A</v>
      </c>
      <c r="Q13" s="181" t="str">
        <v>#N/A</v>
      </c>
      <c r="R13" s="181" t="str">
        <v>#N/A</v>
      </c>
      <c r="S13" s="181" t="str">
        <v>#N/A</v>
      </c>
      <c r="T13" s="181" t="str">
        <v>#N/A</v>
      </c>
      <c r="U13" s="197" t="str">
        <v>#N/A</v>
      </c>
    </row>
    <row r="14" spans="1:21" x14ac:dyDescent="0.2">
      <c r="A14" s="196">
        <v>0.82862259521329318</v>
      </c>
      <c r="B14" s="175">
        <v>44049</v>
      </c>
      <c r="C14" s="177">
        <v>0</v>
      </c>
      <c r="D14" s="177">
        <v>1000000</v>
      </c>
      <c r="E14" s="175">
        <v>43867</v>
      </c>
      <c r="F14" s="175">
        <v>44049</v>
      </c>
      <c r="G14" s="176">
        <v>182</v>
      </c>
      <c r="H14" s="178" t="str">
        <v>#N/A</v>
      </c>
      <c r="I14" s="179" t="str">
        <v>#N/A</v>
      </c>
      <c r="J14" s="175" t="str">
        <v>#N/A</v>
      </c>
      <c r="K14" s="176" t="str">
        <v>Actual/365 (Fixed)</v>
      </c>
      <c r="L14" s="180">
        <v>0.49863013698630138</v>
      </c>
      <c r="M14" s="181">
        <v>0</v>
      </c>
      <c r="N14" s="181" t="str">
        <v>#N/A</v>
      </c>
      <c r="O14" s="182" t="str">
        <v>#N/A</v>
      </c>
      <c r="P14" s="181" t="str">
        <v>#N/A</v>
      </c>
      <c r="Q14" s="181" t="str">
        <v>#N/A</v>
      </c>
      <c r="R14" s="181" t="str">
        <v>#N/A</v>
      </c>
      <c r="S14" s="181" t="str">
        <v>#N/A</v>
      </c>
      <c r="T14" s="181" t="str">
        <v>#N/A</v>
      </c>
      <c r="U14" s="197" t="str">
        <v>#N/A</v>
      </c>
    </row>
    <row r="15" spans="1:21" x14ac:dyDescent="0.2">
      <c r="A15" s="196">
        <v>0.81160713553623487</v>
      </c>
      <c r="B15" s="175">
        <v>44235</v>
      </c>
      <c r="C15" s="177">
        <v>0</v>
      </c>
      <c r="D15" s="177">
        <v>1000000</v>
      </c>
      <c r="E15" s="175">
        <v>44049</v>
      </c>
      <c r="F15" s="175">
        <v>44235</v>
      </c>
      <c r="G15" s="176">
        <v>186</v>
      </c>
      <c r="H15" s="178" t="str">
        <v>#N/A</v>
      </c>
      <c r="I15" s="179" t="str">
        <v>#N/A</v>
      </c>
      <c r="J15" s="175" t="str">
        <v>#N/A</v>
      </c>
      <c r="K15" s="176" t="str">
        <v>Actual/365 (Fixed)</v>
      </c>
      <c r="L15" s="180">
        <v>0.50958904109589043</v>
      </c>
      <c r="M15" s="181">
        <v>0</v>
      </c>
      <c r="N15" s="181" t="str">
        <v>#N/A</v>
      </c>
      <c r="O15" s="182" t="str">
        <v>#N/A</v>
      </c>
      <c r="P15" s="181" t="str">
        <v>#N/A</v>
      </c>
      <c r="Q15" s="181" t="str">
        <v>#N/A</v>
      </c>
      <c r="R15" s="181" t="str">
        <v>#N/A</v>
      </c>
      <c r="S15" s="181" t="str">
        <v>#N/A</v>
      </c>
      <c r="T15" s="181" t="str">
        <v>#N/A</v>
      </c>
      <c r="U15" s="197" t="str">
        <v>#N/A</v>
      </c>
    </row>
    <row r="16" spans="1:21" x14ac:dyDescent="0.2">
      <c r="A16" s="196">
        <v>0.79544497159972916</v>
      </c>
      <c r="B16" s="175">
        <v>44414</v>
      </c>
      <c r="C16" s="177">
        <v>0</v>
      </c>
      <c r="D16" s="177">
        <v>1000000</v>
      </c>
      <c r="E16" s="175">
        <v>44235</v>
      </c>
      <c r="F16" s="175">
        <v>44414</v>
      </c>
      <c r="G16" s="176">
        <v>179</v>
      </c>
      <c r="H16" s="178" t="str">
        <v>#N/A</v>
      </c>
      <c r="I16" s="179" t="str">
        <v>#N/A</v>
      </c>
      <c r="J16" s="175" t="str">
        <v>#N/A</v>
      </c>
      <c r="K16" s="176" t="str">
        <v>Actual/365 (Fixed)</v>
      </c>
      <c r="L16" s="180">
        <v>0.49041095890410957</v>
      </c>
      <c r="M16" s="181">
        <v>0</v>
      </c>
      <c r="N16" s="181" t="str">
        <v>#N/A</v>
      </c>
      <c r="O16" s="182" t="str">
        <v>#N/A</v>
      </c>
      <c r="P16" s="181" t="str">
        <v>#N/A</v>
      </c>
      <c r="Q16" s="181" t="str">
        <v>#N/A</v>
      </c>
      <c r="R16" s="181" t="str">
        <v>#N/A</v>
      </c>
      <c r="S16" s="181" t="str">
        <v>#N/A</v>
      </c>
      <c r="T16" s="181" t="str">
        <v>#N/A</v>
      </c>
      <c r="U16" s="197" t="str">
        <v>#N/A</v>
      </c>
    </row>
    <row r="17" spans="1:21" x14ac:dyDescent="0.2">
      <c r="A17" s="196">
        <v>0.77951065610534276</v>
      </c>
      <c r="B17" s="175">
        <v>44599</v>
      </c>
      <c r="C17" s="177">
        <v>0</v>
      </c>
      <c r="D17" s="177">
        <v>1000000</v>
      </c>
      <c r="E17" s="175">
        <v>44414</v>
      </c>
      <c r="F17" s="175">
        <v>44599</v>
      </c>
      <c r="G17" s="176">
        <v>185</v>
      </c>
      <c r="H17" s="178" t="str">
        <v>#N/A</v>
      </c>
      <c r="I17" s="179" t="str">
        <v>#N/A</v>
      </c>
      <c r="J17" s="175" t="str">
        <v>#N/A</v>
      </c>
      <c r="K17" s="176" t="str">
        <v>Actual/365 (Fixed)</v>
      </c>
      <c r="L17" s="180">
        <v>0.50684931506849318</v>
      </c>
      <c r="M17" s="181">
        <v>0</v>
      </c>
      <c r="N17" s="181" t="str">
        <v>#N/A</v>
      </c>
      <c r="O17" s="182" t="str">
        <v>#N/A</v>
      </c>
      <c r="P17" s="181" t="str">
        <v>#N/A</v>
      </c>
      <c r="Q17" s="181" t="str">
        <v>#N/A</v>
      </c>
      <c r="R17" s="181" t="str">
        <v>#N/A</v>
      </c>
      <c r="S17" s="181" t="str">
        <v>#N/A</v>
      </c>
      <c r="T17" s="181" t="str">
        <v>#N/A</v>
      </c>
      <c r="U17" s="197" t="str">
        <v>#N/A</v>
      </c>
    </row>
    <row r="18" spans="1:21" x14ac:dyDescent="0.2">
      <c r="A18" s="196">
        <v>0.76413364028636954</v>
      </c>
      <c r="B18" s="175">
        <v>44781</v>
      </c>
      <c r="C18" s="177">
        <v>0</v>
      </c>
      <c r="D18" s="177">
        <v>1000000</v>
      </c>
      <c r="E18" s="175">
        <v>44599</v>
      </c>
      <c r="F18" s="175">
        <v>44781</v>
      </c>
      <c r="G18" s="176">
        <v>182</v>
      </c>
      <c r="H18" s="178" t="str">
        <v>#N/A</v>
      </c>
      <c r="I18" s="179" t="str">
        <v>#N/A</v>
      </c>
      <c r="J18" s="175" t="str">
        <v>#N/A</v>
      </c>
      <c r="K18" s="176" t="str">
        <v>Actual/365 (Fixed)</v>
      </c>
      <c r="L18" s="180">
        <v>0.49863013698630138</v>
      </c>
      <c r="M18" s="181">
        <v>0</v>
      </c>
      <c r="N18" s="181" t="str">
        <v>#N/A</v>
      </c>
      <c r="O18" s="182" t="str">
        <v>#N/A</v>
      </c>
      <c r="P18" s="181" t="str">
        <v>#N/A</v>
      </c>
      <c r="Q18" s="181" t="str">
        <v>#N/A</v>
      </c>
      <c r="R18" s="181" t="str">
        <v>#N/A</v>
      </c>
      <c r="S18" s="181" t="str">
        <v>#N/A</v>
      </c>
      <c r="T18" s="181" t="str">
        <v>#N/A</v>
      </c>
      <c r="U18" s="197" t="str">
        <v>#N/A</v>
      </c>
    </row>
    <row r="19" spans="1:21" x14ac:dyDescent="0.2">
      <c r="A19" s="196">
        <v>0.74852864113593476</v>
      </c>
      <c r="B19" s="175">
        <v>44963</v>
      </c>
      <c r="C19" s="177">
        <v>0</v>
      </c>
      <c r="D19" s="177">
        <v>1000000</v>
      </c>
      <c r="E19" s="175">
        <v>44781</v>
      </c>
      <c r="F19" s="175">
        <v>44963</v>
      </c>
      <c r="G19" s="176">
        <v>182</v>
      </c>
      <c r="H19" s="178" t="str">
        <v>#N/A</v>
      </c>
      <c r="I19" s="179" t="str">
        <v>#N/A</v>
      </c>
      <c r="J19" s="175" t="str">
        <v>#N/A</v>
      </c>
      <c r="K19" s="176" t="str">
        <v>Actual/365 (Fixed)</v>
      </c>
      <c r="L19" s="180">
        <v>0.49863013698630138</v>
      </c>
      <c r="M19" s="181">
        <v>0</v>
      </c>
      <c r="N19" s="181" t="str">
        <v>#N/A</v>
      </c>
      <c r="O19" s="182" t="str">
        <v>#N/A</v>
      </c>
      <c r="P19" s="181" t="str">
        <v>#N/A</v>
      </c>
      <c r="Q19" s="181" t="str">
        <v>#N/A</v>
      </c>
      <c r="R19" s="181" t="str">
        <v>#N/A</v>
      </c>
      <c r="S19" s="181" t="str">
        <v>#N/A</v>
      </c>
      <c r="T19" s="181" t="str">
        <v>#N/A</v>
      </c>
      <c r="U19" s="197" t="str">
        <v>#N/A</v>
      </c>
    </row>
    <row r="20" spans="1:21" x14ac:dyDescent="0.2">
      <c r="A20" s="196">
        <v>0.7326415617948786</v>
      </c>
      <c r="B20" s="175">
        <v>45146</v>
      </c>
      <c r="C20" s="177">
        <v>0</v>
      </c>
      <c r="D20" s="177">
        <v>1000000</v>
      </c>
      <c r="E20" s="175">
        <v>44963</v>
      </c>
      <c r="F20" s="175">
        <v>45146</v>
      </c>
      <c r="G20" s="176">
        <v>183</v>
      </c>
      <c r="H20" s="178" t="str">
        <v>#N/A</v>
      </c>
      <c r="I20" s="179" t="str">
        <v>#N/A</v>
      </c>
      <c r="J20" s="175" t="str">
        <v>#N/A</v>
      </c>
      <c r="K20" s="176" t="str">
        <v>Actual/365 (Fixed)</v>
      </c>
      <c r="L20" s="180">
        <v>0.50136986301369868</v>
      </c>
      <c r="M20" s="181">
        <v>0</v>
      </c>
      <c r="N20" s="181" t="str">
        <v>#N/A</v>
      </c>
      <c r="O20" s="182" t="str">
        <v>#N/A</v>
      </c>
      <c r="P20" s="181" t="str">
        <v>#N/A</v>
      </c>
      <c r="Q20" s="181" t="str">
        <v>#N/A</v>
      </c>
      <c r="R20" s="181" t="str">
        <v>#N/A</v>
      </c>
      <c r="S20" s="181" t="str">
        <v>#N/A</v>
      </c>
      <c r="T20" s="181" t="str">
        <v>#N/A</v>
      </c>
      <c r="U20" s="197" t="str">
        <v>#N/A</v>
      </c>
    </row>
    <row r="21" spans="1:21" x14ac:dyDescent="0.2">
      <c r="A21" s="196">
        <v>0.71681099301552698</v>
      </c>
      <c r="B21" s="175">
        <v>45328</v>
      </c>
      <c r="C21" s="177">
        <v>0</v>
      </c>
      <c r="D21" s="177">
        <v>1000000</v>
      </c>
      <c r="E21" s="175">
        <v>45146</v>
      </c>
      <c r="F21" s="175">
        <v>45328</v>
      </c>
      <c r="G21" s="176">
        <v>182</v>
      </c>
      <c r="H21" s="178" t="str">
        <v>#N/A</v>
      </c>
      <c r="I21" s="179" t="str">
        <v>#N/A</v>
      </c>
      <c r="J21" s="175" t="str">
        <v>#N/A</v>
      </c>
      <c r="K21" s="176" t="str">
        <v>Actual/365 (Fixed)</v>
      </c>
      <c r="L21" s="180">
        <v>0.49863013698630138</v>
      </c>
      <c r="M21" s="181">
        <v>0</v>
      </c>
      <c r="N21" s="181" t="str">
        <v>#N/A</v>
      </c>
      <c r="O21" s="182" t="str">
        <v>#N/A</v>
      </c>
      <c r="P21" s="181" t="str">
        <v>#N/A</v>
      </c>
      <c r="Q21" s="181" t="str">
        <v>#N/A</v>
      </c>
      <c r="R21" s="181" t="str">
        <v>#N/A</v>
      </c>
      <c r="S21" s="181" t="str">
        <v>#N/A</v>
      </c>
      <c r="T21" s="181" t="str">
        <v>#N/A</v>
      </c>
      <c r="U21" s="197" t="str">
        <v>#N/A</v>
      </c>
    </row>
    <row r="22" spans="1:21" x14ac:dyDescent="0.2">
      <c r="A22" s="196">
        <v>0.70112984314388349</v>
      </c>
      <c r="B22" s="175">
        <v>45510</v>
      </c>
      <c r="C22" s="177">
        <v>0</v>
      </c>
      <c r="D22" s="177">
        <v>1000000</v>
      </c>
      <c r="E22" s="175">
        <v>45328</v>
      </c>
      <c r="F22" s="175">
        <v>45510</v>
      </c>
      <c r="G22" s="176">
        <v>182</v>
      </c>
      <c r="H22" s="178" t="str">
        <v>#N/A</v>
      </c>
      <c r="I22" s="179" t="str">
        <v>#N/A</v>
      </c>
      <c r="J22" s="175" t="str">
        <v>#N/A</v>
      </c>
      <c r="K22" s="176" t="str">
        <v>Actual/365 (Fixed)</v>
      </c>
      <c r="L22" s="180">
        <v>0.49863013698630138</v>
      </c>
      <c r="M22" s="181">
        <v>0</v>
      </c>
      <c r="N22" s="181" t="str">
        <v>#N/A</v>
      </c>
      <c r="O22" s="182" t="str">
        <v>#N/A</v>
      </c>
      <c r="P22" s="181" t="str">
        <v>#N/A</v>
      </c>
      <c r="Q22" s="181" t="str">
        <v>#N/A</v>
      </c>
      <c r="R22" s="181" t="str">
        <v>#N/A</v>
      </c>
      <c r="S22" s="181" t="str">
        <v>#N/A</v>
      </c>
      <c r="T22" s="181" t="str">
        <v>#N/A</v>
      </c>
      <c r="U22" s="197" t="str">
        <v>#N/A</v>
      </c>
    </row>
    <row r="23" spans="1:21" x14ac:dyDescent="0.2">
      <c r="A23" s="196" t="e">
        <v>#N/A</v>
      </c>
      <c r="B23" s="175" t="e">
        <v>#N/A</v>
      </c>
      <c r="C23" s="177" t="e">
        <v>#N/A</v>
      </c>
      <c r="D23" s="177" t="e">
        <v>#N/A</v>
      </c>
      <c r="E23" s="175" t="e">
        <v>#N/A</v>
      </c>
      <c r="F23" s="175" t="e">
        <v>#N/A</v>
      </c>
      <c r="G23" s="176" t="e">
        <v>#N/A</v>
      </c>
      <c r="H23" s="178" t="e">
        <v>#N/A</v>
      </c>
      <c r="I23" s="179" t="e">
        <v>#N/A</v>
      </c>
      <c r="J23" s="175" t="e">
        <v>#N/A</v>
      </c>
      <c r="K23" s="176" t="e">
        <v>#N/A</v>
      </c>
      <c r="L23" s="180" t="e">
        <v>#N/A</v>
      </c>
      <c r="M23" s="181" t="e">
        <v>#N/A</v>
      </c>
      <c r="N23" s="181" t="e">
        <v>#N/A</v>
      </c>
      <c r="O23" s="182" t="e">
        <v>#N/A</v>
      </c>
      <c r="P23" s="181" t="e">
        <v>#N/A</v>
      </c>
      <c r="Q23" s="181" t="e">
        <v>#N/A</v>
      </c>
      <c r="R23" s="181" t="e">
        <v>#N/A</v>
      </c>
      <c r="S23" s="181" t="e">
        <v>#N/A</v>
      </c>
      <c r="T23" s="181" t="e">
        <v>#N/A</v>
      </c>
      <c r="U23" s="197" t="e">
        <v>#N/A</v>
      </c>
    </row>
    <row r="24" spans="1:21" x14ac:dyDescent="0.2">
      <c r="A24" s="196" t="e">
        <v>#N/A</v>
      </c>
      <c r="B24" s="175" t="e">
        <v>#N/A</v>
      </c>
      <c r="C24" s="177" t="e">
        <v>#N/A</v>
      </c>
      <c r="D24" s="177" t="e">
        <v>#N/A</v>
      </c>
      <c r="E24" s="175" t="e">
        <v>#N/A</v>
      </c>
      <c r="F24" s="175" t="e">
        <v>#N/A</v>
      </c>
      <c r="G24" s="176" t="e">
        <v>#N/A</v>
      </c>
      <c r="H24" s="178" t="e">
        <v>#N/A</v>
      </c>
      <c r="I24" s="179" t="e">
        <v>#N/A</v>
      </c>
      <c r="J24" s="175" t="e">
        <v>#N/A</v>
      </c>
      <c r="K24" s="176" t="e">
        <v>#N/A</v>
      </c>
      <c r="L24" s="180" t="e">
        <v>#N/A</v>
      </c>
      <c r="M24" s="181" t="e">
        <v>#N/A</v>
      </c>
      <c r="N24" s="181" t="e">
        <v>#N/A</v>
      </c>
      <c r="O24" s="182" t="e">
        <v>#N/A</v>
      </c>
      <c r="P24" s="181" t="e">
        <v>#N/A</v>
      </c>
      <c r="Q24" s="181" t="e">
        <v>#N/A</v>
      </c>
      <c r="R24" s="181" t="e">
        <v>#N/A</v>
      </c>
      <c r="S24" s="181" t="e">
        <v>#N/A</v>
      </c>
      <c r="T24" s="181" t="e">
        <v>#N/A</v>
      </c>
      <c r="U24" s="197" t="e">
        <v>#N/A</v>
      </c>
    </row>
    <row r="25" spans="1:21" x14ac:dyDescent="0.2">
      <c r="A25" s="196" t="e">
        <v>#N/A</v>
      </c>
      <c r="B25" s="175" t="e">
        <v>#N/A</v>
      </c>
      <c r="C25" s="177" t="e">
        <v>#N/A</v>
      </c>
      <c r="D25" s="177" t="e">
        <v>#N/A</v>
      </c>
      <c r="E25" s="175" t="e">
        <v>#N/A</v>
      </c>
      <c r="F25" s="175" t="e">
        <v>#N/A</v>
      </c>
      <c r="G25" s="176" t="e">
        <v>#N/A</v>
      </c>
      <c r="H25" s="178" t="e">
        <v>#N/A</v>
      </c>
      <c r="I25" s="179" t="e">
        <v>#N/A</v>
      </c>
      <c r="J25" s="175" t="e">
        <v>#N/A</v>
      </c>
      <c r="K25" s="176" t="e">
        <v>#N/A</v>
      </c>
      <c r="L25" s="180" t="e">
        <v>#N/A</v>
      </c>
      <c r="M25" s="181" t="e">
        <v>#N/A</v>
      </c>
      <c r="N25" s="181" t="e">
        <v>#N/A</v>
      </c>
      <c r="O25" s="182" t="e">
        <v>#N/A</v>
      </c>
      <c r="P25" s="181" t="e">
        <v>#N/A</v>
      </c>
      <c r="Q25" s="181" t="e">
        <v>#N/A</v>
      </c>
      <c r="R25" s="181" t="e">
        <v>#N/A</v>
      </c>
      <c r="S25" s="181" t="e">
        <v>#N/A</v>
      </c>
      <c r="T25" s="181" t="e">
        <v>#N/A</v>
      </c>
      <c r="U25" s="197" t="e">
        <v>#N/A</v>
      </c>
    </row>
    <row r="26" spans="1:21" x14ac:dyDescent="0.2">
      <c r="A26" s="196" t="e">
        <v>#N/A</v>
      </c>
      <c r="B26" s="175" t="e">
        <v>#N/A</v>
      </c>
      <c r="C26" s="177" t="e">
        <v>#N/A</v>
      </c>
      <c r="D26" s="177" t="e">
        <v>#N/A</v>
      </c>
      <c r="E26" s="175" t="e">
        <v>#N/A</v>
      </c>
      <c r="F26" s="175" t="e">
        <v>#N/A</v>
      </c>
      <c r="G26" s="176" t="e">
        <v>#N/A</v>
      </c>
      <c r="H26" s="178" t="e">
        <v>#N/A</v>
      </c>
      <c r="I26" s="179" t="e">
        <v>#N/A</v>
      </c>
      <c r="J26" s="175" t="e">
        <v>#N/A</v>
      </c>
      <c r="K26" s="176" t="e">
        <v>#N/A</v>
      </c>
      <c r="L26" s="180" t="e">
        <v>#N/A</v>
      </c>
      <c r="M26" s="181" t="e">
        <v>#N/A</v>
      </c>
      <c r="N26" s="181" t="e">
        <v>#N/A</v>
      </c>
      <c r="O26" s="182" t="e">
        <v>#N/A</v>
      </c>
      <c r="P26" s="181" t="e">
        <v>#N/A</v>
      </c>
      <c r="Q26" s="181" t="e">
        <v>#N/A</v>
      </c>
      <c r="R26" s="181" t="e">
        <v>#N/A</v>
      </c>
      <c r="S26" s="181" t="e">
        <v>#N/A</v>
      </c>
      <c r="T26" s="181" t="e">
        <v>#N/A</v>
      </c>
      <c r="U26" s="197" t="e">
        <v>#N/A</v>
      </c>
    </row>
    <row r="27" spans="1:21" x14ac:dyDescent="0.2">
      <c r="A27" s="196" t="e">
        <v>#N/A</v>
      </c>
      <c r="B27" s="175" t="e">
        <v>#N/A</v>
      </c>
      <c r="C27" s="177" t="e">
        <v>#N/A</v>
      </c>
      <c r="D27" s="177" t="e">
        <v>#N/A</v>
      </c>
      <c r="E27" s="175" t="e">
        <v>#N/A</v>
      </c>
      <c r="F27" s="175" t="e">
        <v>#N/A</v>
      </c>
      <c r="G27" s="176" t="e">
        <v>#N/A</v>
      </c>
      <c r="H27" s="178" t="e">
        <v>#N/A</v>
      </c>
      <c r="I27" s="179" t="e">
        <v>#N/A</v>
      </c>
      <c r="J27" s="175" t="e">
        <v>#N/A</v>
      </c>
      <c r="K27" s="176" t="e">
        <v>#N/A</v>
      </c>
      <c r="L27" s="180" t="e">
        <v>#N/A</v>
      </c>
      <c r="M27" s="181" t="e">
        <v>#N/A</v>
      </c>
      <c r="N27" s="181" t="e">
        <v>#N/A</v>
      </c>
      <c r="O27" s="182" t="e">
        <v>#N/A</v>
      </c>
      <c r="P27" s="181" t="e">
        <v>#N/A</v>
      </c>
      <c r="Q27" s="181" t="e">
        <v>#N/A</v>
      </c>
      <c r="R27" s="181" t="e">
        <v>#N/A</v>
      </c>
      <c r="S27" s="181" t="e">
        <v>#N/A</v>
      </c>
      <c r="T27" s="181" t="e">
        <v>#N/A</v>
      </c>
      <c r="U27" s="197" t="e">
        <v>#N/A</v>
      </c>
    </row>
    <row r="28" spans="1:21" x14ac:dyDescent="0.2">
      <c r="A28" s="196" t="e">
        <v>#N/A</v>
      </c>
      <c r="B28" s="175" t="e">
        <v>#N/A</v>
      </c>
      <c r="C28" s="177" t="e">
        <v>#N/A</v>
      </c>
      <c r="D28" s="177" t="e">
        <v>#N/A</v>
      </c>
      <c r="E28" s="175" t="e">
        <v>#N/A</v>
      </c>
      <c r="F28" s="175" t="e">
        <v>#N/A</v>
      </c>
      <c r="G28" s="176" t="e">
        <v>#N/A</v>
      </c>
      <c r="H28" s="178" t="e">
        <v>#N/A</v>
      </c>
      <c r="I28" s="179" t="e">
        <v>#N/A</v>
      </c>
      <c r="J28" s="175" t="e">
        <v>#N/A</v>
      </c>
      <c r="K28" s="176" t="e">
        <v>#N/A</v>
      </c>
      <c r="L28" s="180" t="e">
        <v>#N/A</v>
      </c>
      <c r="M28" s="181" t="e">
        <v>#N/A</v>
      </c>
      <c r="N28" s="181" t="e">
        <v>#N/A</v>
      </c>
      <c r="O28" s="182" t="e">
        <v>#N/A</v>
      </c>
      <c r="P28" s="181" t="e">
        <v>#N/A</v>
      </c>
      <c r="Q28" s="181" t="e">
        <v>#N/A</v>
      </c>
      <c r="R28" s="181" t="e">
        <v>#N/A</v>
      </c>
      <c r="S28" s="181" t="e">
        <v>#N/A</v>
      </c>
      <c r="T28" s="181" t="e">
        <v>#N/A</v>
      </c>
      <c r="U28" s="197" t="e">
        <v>#N/A</v>
      </c>
    </row>
    <row r="29" spans="1:21" x14ac:dyDescent="0.2">
      <c r="A29" s="196" t="e">
        <v>#N/A</v>
      </c>
      <c r="B29" s="175" t="e">
        <v>#N/A</v>
      </c>
      <c r="C29" s="177" t="e">
        <v>#N/A</v>
      </c>
      <c r="D29" s="177" t="e">
        <v>#N/A</v>
      </c>
      <c r="E29" s="175" t="e">
        <v>#N/A</v>
      </c>
      <c r="F29" s="175" t="e">
        <v>#N/A</v>
      </c>
      <c r="G29" s="176" t="e">
        <v>#N/A</v>
      </c>
      <c r="H29" s="178" t="e">
        <v>#N/A</v>
      </c>
      <c r="I29" s="179" t="e">
        <v>#N/A</v>
      </c>
      <c r="J29" s="175" t="e">
        <v>#N/A</v>
      </c>
      <c r="K29" s="176" t="e">
        <v>#N/A</v>
      </c>
      <c r="L29" s="180" t="e">
        <v>#N/A</v>
      </c>
      <c r="M29" s="181" t="e">
        <v>#N/A</v>
      </c>
      <c r="N29" s="181" t="e">
        <v>#N/A</v>
      </c>
      <c r="O29" s="182" t="e">
        <v>#N/A</v>
      </c>
      <c r="P29" s="181" t="e">
        <v>#N/A</v>
      </c>
      <c r="Q29" s="181" t="e">
        <v>#N/A</v>
      </c>
      <c r="R29" s="181" t="e">
        <v>#N/A</v>
      </c>
      <c r="S29" s="181" t="e">
        <v>#N/A</v>
      </c>
      <c r="T29" s="181" t="e">
        <v>#N/A</v>
      </c>
      <c r="U29" s="197" t="e">
        <v>#N/A</v>
      </c>
    </row>
    <row r="30" spans="1:21" x14ac:dyDescent="0.2">
      <c r="A30" s="196" t="e">
        <v>#N/A</v>
      </c>
      <c r="B30" s="175" t="e">
        <v>#N/A</v>
      </c>
      <c r="C30" s="177" t="e">
        <v>#N/A</v>
      </c>
      <c r="D30" s="177" t="e">
        <v>#N/A</v>
      </c>
      <c r="E30" s="175" t="e">
        <v>#N/A</v>
      </c>
      <c r="F30" s="175" t="e">
        <v>#N/A</v>
      </c>
      <c r="G30" s="176" t="e">
        <v>#N/A</v>
      </c>
      <c r="H30" s="178" t="e">
        <v>#N/A</v>
      </c>
      <c r="I30" s="179" t="e">
        <v>#N/A</v>
      </c>
      <c r="J30" s="175" t="e">
        <v>#N/A</v>
      </c>
      <c r="K30" s="176" t="e">
        <v>#N/A</v>
      </c>
      <c r="L30" s="180" t="e">
        <v>#N/A</v>
      </c>
      <c r="M30" s="181" t="e">
        <v>#N/A</v>
      </c>
      <c r="N30" s="181" t="e">
        <v>#N/A</v>
      </c>
      <c r="O30" s="182" t="e">
        <v>#N/A</v>
      </c>
      <c r="P30" s="181" t="e">
        <v>#N/A</v>
      </c>
      <c r="Q30" s="181" t="e">
        <v>#N/A</v>
      </c>
      <c r="R30" s="181" t="e">
        <v>#N/A</v>
      </c>
      <c r="S30" s="181" t="e">
        <v>#N/A</v>
      </c>
      <c r="T30" s="181" t="e">
        <v>#N/A</v>
      </c>
      <c r="U30" s="197" t="e">
        <v>#N/A</v>
      </c>
    </row>
    <row r="31" spans="1:21" x14ac:dyDescent="0.2">
      <c r="A31" s="196" t="e">
        <v>#N/A</v>
      </c>
      <c r="B31" s="175" t="e">
        <v>#N/A</v>
      </c>
      <c r="C31" s="177" t="e">
        <v>#N/A</v>
      </c>
      <c r="D31" s="177" t="e">
        <v>#N/A</v>
      </c>
      <c r="E31" s="175" t="e">
        <v>#N/A</v>
      </c>
      <c r="F31" s="175" t="e">
        <v>#N/A</v>
      </c>
      <c r="G31" s="176" t="e">
        <v>#N/A</v>
      </c>
      <c r="H31" s="178" t="e">
        <v>#N/A</v>
      </c>
      <c r="I31" s="179" t="e">
        <v>#N/A</v>
      </c>
      <c r="J31" s="175" t="e">
        <v>#N/A</v>
      </c>
      <c r="K31" s="176" t="e">
        <v>#N/A</v>
      </c>
      <c r="L31" s="180" t="e">
        <v>#N/A</v>
      </c>
      <c r="M31" s="181" t="e">
        <v>#N/A</v>
      </c>
      <c r="N31" s="181" t="e">
        <v>#N/A</v>
      </c>
      <c r="O31" s="182" t="e">
        <v>#N/A</v>
      </c>
      <c r="P31" s="181" t="e">
        <v>#N/A</v>
      </c>
      <c r="Q31" s="181" t="e">
        <v>#N/A</v>
      </c>
      <c r="R31" s="181" t="e">
        <v>#N/A</v>
      </c>
      <c r="S31" s="181" t="e">
        <v>#N/A</v>
      </c>
      <c r="T31" s="181" t="e">
        <v>#N/A</v>
      </c>
      <c r="U31" s="197" t="e">
        <v>#N/A</v>
      </c>
    </row>
    <row r="32" spans="1:21" x14ac:dyDescent="0.2">
      <c r="A32" s="196" t="e">
        <v>#N/A</v>
      </c>
      <c r="B32" s="175" t="e">
        <v>#N/A</v>
      </c>
      <c r="C32" s="177" t="e">
        <v>#N/A</v>
      </c>
      <c r="D32" s="177" t="e">
        <v>#N/A</v>
      </c>
      <c r="E32" s="175" t="e">
        <v>#N/A</v>
      </c>
      <c r="F32" s="175" t="e">
        <v>#N/A</v>
      </c>
      <c r="G32" s="176" t="e">
        <v>#N/A</v>
      </c>
      <c r="H32" s="178" t="e">
        <v>#N/A</v>
      </c>
      <c r="I32" s="179" t="e">
        <v>#N/A</v>
      </c>
      <c r="J32" s="175" t="e">
        <v>#N/A</v>
      </c>
      <c r="K32" s="176" t="e">
        <v>#N/A</v>
      </c>
      <c r="L32" s="180" t="e">
        <v>#N/A</v>
      </c>
      <c r="M32" s="181" t="e">
        <v>#N/A</v>
      </c>
      <c r="N32" s="181" t="e">
        <v>#N/A</v>
      </c>
      <c r="O32" s="182" t="e">
        <v>#N/A</v>
      </c>
      <c r="P32" s="181" t="e">
        <v>#N/A</v>
      </c>
      <c r="Q32" s="181" t="e">
        <v>#N/A</v>
      </c>
      <c r="R32" s="181" t="e">
        <v>#N/A</v>
      </c>
      <c r="S32" s="181" t="e">
        <v>#N/A</v>
      </c>
      <c r="T32" s="181" t="e">
        <v>#N/A</v>
      </c>
      <c r="U32" s="197" t="e">
        <v>#N/A</v>
      </c>
    </row>
    <row r="33" spans="1:21" x14ac:dyDescent="0.2">
      <c r="A33" s="196" t="e">
        <v>#N/A</v>
      </c>
      <c r="B33" s="175" t="e">
        <v>#N/A</v>
      </c>
      <c r="C33" s="177" t="e">
        <v>#N/A</v>
      </c>
      <c r="D33" s="177" t="e">
        <v>#N/A</v>
      </c>
      <c r="E33" s="175" t="e">
        <v>#N/A</v>
      </c>
      <c r="F33" s="175" t="e">
        <v>#N/A</v>
      </c>
      <c r="G33" s="176" t="e">
        <v>#N/A</v>
      </c>
      <c r="H33" s="178" t="e">
        <v>#N/A</v>
      </c>
      <c r="I33" s="179" t="e">
        <v>#N/A</v>
      </c>
      <c r="J33" s="175" t="e">
        <v>#N/A</v>
      </c>
      <c r="K33" s="176" t="e">
        <v>#N/A</v>
      </c>
      <c r="L33" s="180" t="e">
        <v>#N/A</v>
      </c>
      <c r="M33" s="181" t="e">
        <v>#N/A</v>
      </c>
      <c r="N33" s="181" t="e">
        <v>#N/A</v>
      </c>
      <c r="O33" s="182" t="e">
        <v>#N/A</v>
      </c>
      <c r="P33" s="181" t="e">
        <v>#N/A</v>
      </c>
      <c r="Q33" s="181" t="e">
        <v>#N/A</v>
      </c>
      <c r="R33" s="181" t="e">
        <v>#N/A</v>
      </c>
      <c r="S33" s="181" t="e">
        <v>#N/A</v>
      </c>
      <c r="T33" s="181" t="e">
        <v>#N/A</v>
      </c>
      <c r="U33" s="197" t="e">
        <v>#N/A</v>
      </c>
    </row>
    <row r="34" spans="1:21" x14ac:dyDescent="0.2">
      <c r="A34" s="196" t="e">
        <v>#N/A</v>
      </c>
      <c r="B34" s="175" t="e">
        <v>#N/A</v>
      </c>
      <c r="C34" s="177" t="e">
        <v>#N/A</v>
      </c>
      <c r="D34" s="177" t="e">
        <v>#N/A</v>
      </c>
      <c r="E34" s="175" t="e">
        <v>#N/A</v>
      </c>
      <c r="F34" s="175" t="e">
        <v>#N/A</v>
      </c>
      <c r="G34" s="176" t="e">
        <v>#N/A</v>
      </c>
      <c r="H34" s="178" t="e">
        <v>#N/A</v>
      </c>
      <c r="I34" s="179" t="e">
        <v>#N/A</v>
      </c>
      <c r="J34" s="175" t="e">
        <v>#N/A</v>
      </c>
      <c r="K34" s="176" t="e">
        <v>#N/A</v>
      </c>
      <c r="L34" s="180" t="e">
        <v>#N/A</v>
      </c>
      <c r="M34" s="181" t="e">
        <v>#N/A</v>
      </c>
      <c r="N34" s="181" t="e">
        <v>#N/A</v>
      </c>
      <c r="O34" s="182" t="e">
        <v>#N/A</v>
      </c>
      <c r="P34" s="181" t="e">
        <v>#N/A</v>
      </c>
      <c r="Q34" s="181" t="e">
        <v>#N/A</v>
      </c>
      <c r="R34" s="181" t="e">
        <v>#N/A</v>
      </c>
      <c r="S34" s="181" t="e">
        <v>#N/A</v>
      </c>
      <c r="T34" s="181" t="e">
        <v>#N/A</v>
      </c>
      <c r="U34" s="197" t="e">
        <v>#N/A</v>
      </c>
    </row>
    <row r="35" spans="1:21" x14ac:dyDescent="0.2">
      <c r="A35" s="196" t="e">
        <v>#N/A</v>
      </c>
      <c r="B35" s="175" t="e">
        <v>#N/A</v>
      </c>
      <c r="C35" s="177" t="e">
        <v>#N/A</v>
      </c>
      <c r="D35" s="177" t="e">
        <v>#N/A</v>
      </c>
      <c r="E35" s="175" t="e">
        <v>#N/A</v>
      </c>
      <c r="F35" s="175" t="e">
        <v>#N/A</v>
      </c>
      <c r="G35" s="176" t="e">
        <v>#N/A</v>
      </c>
      <c r="H35" s="178" t="e">
        <v>#N/A</v>
      </c>
      <c r="I35" s="179" t="e">
        <v>#N/A</v>
      </c>
      <c r="J35" s="175" t="e">
        <v>#N/A</v>
      </c>
      <c r="K35" s="176" t="e">
        <v>#N/A</v>
      </c>
      <c r="L35" s="180" t="e">
        <v>#N/A</v>
      </c>
      <c r="M35" s="181" t="e">
        <v>#N/A</v>
      </c>
      <c r="N35" s="181" t="e">
        <v>#N/A</v>
      </c>
      <c r="O35" s="182" t="e">
        <v>#N/A</v>
      </c>
      <c r="P35" s="181" t="e">
        <v>#N/A</v>
      </c>
      <c r="Q35" s="181" t="e">
        <v>#N/A</v>
      </c>
      <c r="R35" s="181" t="e">
        <v>#N/A</v>
      </c>
      <c r="S35" s="181" t="e">
        <v>#N/A</v>
      </c>
      <c r="T35" s="181" t="e">
        <v>#N/A</v>
      </c>
      <c r="U35" s="197" t="e">
        <v>#N/A</v>
      </c>
    </row>
    <row r="36" spans="1:21" x14ac:dyDescent="0.2">
      <c r="A36" s="196" t="e">
        <v>#N/A</v>
      </c>
      <c r="B36" s="175" t="e">
        <v>#N/A</v>
      </c>
      <c r="C36" s="177" t="e">
        <v>#N/A</v>
      </c>
      <c r="D36" s="177" t="e">
        <v>#N/A</v>
      </c>
      <c r="E36" s="175" t="e">
        <v>#N/A</v>
      </c>
      <c r="F36" s="175" t="e">
        <v>#N/A</v>
      </c>
      <c r="G36" s="176" t="e">
        <v>#N/A</v>
      </c>
      <c r="H36" s="178" t="e">
        <v>#N/A</v>
      </c>
      <c r="I36" s="179" t="e">
        <v>#N/A</v>
      </c>
      <c r="J36" s="175" t="e">
        <v>#N/A</v>
      </c>
      <c r="K36" s="176" t="e">
        <v>#N/A</v>
      </c>
      <c r="L36" s="180" t="e">
        <v>#N/A</v>
      </c>
      <c r="M36" s="181" t="e">
        <v>#N/A</v>
      </c>
      <c r="N36" s="181" t="e">
        <v>#N/A</v>
      </c>
      <c r="O36" s="182" t="e">
        <v>#N/A</v>
      </c>
      <c r="P36" s="181" t="e">
        <v>#N/A</v>
      </c>
      <c r="Q36" s="181" t="e">
        <v>#N/A</v>
      </c>
      <c r="R36" s="181" t="e">
        <v>#N/A</v>
      </c>
      <c r="S36" s="181" t="e">
        <v>#N/A</v>
      </c>
      <c r="T36" s="181" t="e">
        <v>#N/A</v>
      </c>
      <c r="U36" s="197" t="e">
        <v>#N/A</v>
      </c>
    </row>
    <row r="37" spans="1:21" x14ac:dyDescent="0.2">
      <c r="A37" s="196" t="e">
        <v>#N/A</v>
      </c>
      <c r="B37" s="175" t="e">
        <v>#N/A</v>
      </c>
      <c r="C37" s="177" t="e">
        <v>#N/A</v>
      </c>
      <c r="D37" s="177" t="e">
        <v>#N/A</v>
      </c>
      <c r="E37" s="175" t="e">
        <v>#N/A</v>
      </c>
      <c r="F37" s="175" t="e">
        <v>#N/A</v>
      </c>
      <c r="G37" s="176" t="e">
        <v>#N/A</v>
      </c>
      <c r="H37" s="178" t="e">
        <v>#N/A</v>
      </c>
      <c r="I37" s="179" t="e">
        <v>#N/A</v>
      </c>
      <c r="J37" s="175" t="e">
        <v>#N/A</v>
      </c>
      <c r="K37" s="176" t="e">
        <v>#N/A</v>
      </c>
      <c r="L37" s="180" t="e">
        <v>#N/A</v>
      </c>
      <c r="M37" s="181" t="e">
        <v>#N/A</v>
      </c>
      <c r="N37" s="181" t="e">
        <v>#N/A</v>
      </c>
      <c r="O37" s="182" t="e">
        <v>#N/A</v>
      </c>
      <c r="P37" s="181" t="e">
        <v>#N/A</v>
      </c>
      <c r="Q37" s="181" t="e">
        <v>#N/A</v>
      </c>
      <c r="R37" s="181" t="e">
        <v>#N/A</v>
      </c>
      <c r="S37" s="181" t="e">
        <v>#N/A</v>
      </c>
      <c r="T37" s="181" t="e">
        <v>#N/A</v>
      </c>
      <c r="U37" s="197" t="e">
        <v>#N/A</v>
      </c>
    </row>
    <row r="38" spans="1:21" x14ac:dyDescent="0.2">
      <c r="A38" s="196" t="e">
        <v>#N/A</v>
      </c>
      <c r="B38" s="175" t="e">
        <v>#N/A</v>
      </c>
      <c r="C38" s="177" t="e">
        <v>#N/A</v>
      </c>
      <c r="D38" s="177" t="e">
        <v>#N/A</v>
      </c>
      <c r="E38" s="175" t="e">
        <v>#N/A</v>
      </c>
      <c r="F38" s="175" t="e">
        <v>#N/A</v>
      </c>
      <c r="G38" s="176" t="e">
        <v>#N/A</v>
      </c>
      <c r="H38" s="178" t="e">
        <v>#N/A</v>
      </c>
      <c r="I38" s="179" t="e">
        <v>#N/A</v>
      </c>
      <c r="J38" s="175" t="e">
        <v>#N/A</v>
      </c>
      <c r="K38" s="176" t="e">
        <v>#N/A</v>
      </c>
      <c r="L38" s="180" t="e">
        <v>#N/A</v>
      </c>
      <c r="M38" s="181" t="e">
        <v>#N/A</v>
      </c>
      <c r="N38" s="181" t="e">
        <v>#N/A</v>
      </c>
      <c r="O38" s="182" t="e">
        <v>#N/A</v>
      </c>
      <c r="P38" s="181" t="e">
        <v>#N/A</v>
      </c>
      <c r="Q38" s="181" t="e">
        <v>#N/A</v>
      </c>
      <c r="R38" s="181" t="e">
        <v>#N/A</v>
      </c>
      <c r="S38" s="181" t="e">
        <v>#N/A</v>
      </c>
      <c r="T38" s="181" t="e">
        <v>#N/A</v>
      </c>
      <c r="U38" s="197" t="e">
        <v>#N/A</v>
      </c>
    </row>
    <row r="39" spans="1:21" x14ac:dyDescent="0.2">
      <c r="A39" s="196" t="e">
        <v>#N/A</v>
      </c>
      <c r="B39" s="175" t="e">
        <v>#N/A</v>
      </c>
      <c r="C39" s="177" t="e">
        <v>#N/A</v>
      </c>
      <c r="D39" s="177" t="e">
        <v>#N/A</v>
      </c>
      <c r="E39" s="175" t="e">
        <v>#N/A</v>
      </c>
      <c r="F39" s="175" t="e">
        <v>#N/A</v>
      </c>
      <c r="G39" s="176" t="e">
        <v>#N/A</v>
      </c>
      <c r="H39" s="178" t="e">
        <v>#N/A</v>
      </c>
      <c r="I39" s="179" t="e">
        <v>#N/A</v>
      </c>
      <c r="J39" s="175" t="e">
        <v>#N/A</v>
      </c>
      <c r="K39" s="176" t="e">
        <v>#N/A</v>
      </c>
      <c r="L39" s="180" t="e">
        <v>#N/A</v>
      </c>
      <c r="M39" s="181" t="e">
        <v>#N/A</v>
      </c>
      <c r="N39" s="181" t="e">
        <v>#N/A</v>
      </c>
      <c r="O39" s="182" t="e">
        <v>#N/A</v>
      </c>
      <c r="P39" s="181" t="e">
        <v>#N/A</v>
      </c>
      <c r="Q39" s="181" t="e">
        <v>#N/A</v>
      </c>
      <c r="R39" s="181" t="e">
        <v>#N/A</v>
      </c>
      <c r="S39" s="181" t="e">
        <v>#N/A</v>
      </c>
      <c r="T39" s="181" t="e">
        <v>#N/A</v>
      </c>
      <c r="U39" s="197" t="e">
        <v>#N/A</v>
      </c>
    </row>
    <row r="40" spans="1:21" x14ac:dyDescent="0.2">
      <c r="A40" s="196" t="e">
        <v>#N/A</v>
      </c>
      <c r="B40" s="175" t="e">
        <v>#N/A</v>
      </c>
      <c r="C40" s="177" t="e">
        <v>#N/A</v>
      </c>
      <c r="D40" s="177" t="e">
        <v>#N/A</v>
      </c>
      <c r="E40" s="175" t="e">
        <v>#N/A</v>
      </c>
      <c r="F40" s="175" t="e">
        <v>#N/A</v>
      </c>
      <c r="G40" s="176" t="e">
        <v>#N/A</v>
      </c>
      <c r="H40" s="178" t="e">
        <v>#N/A</v>
      </c>
      <c r="I40" s="179" t="e">
        <v>#N/A</v>
      </c>
      <c r="J40" s="175" t="e">
        <v>#N/A</v>
      </c>
      <c r="K40" s="176" t="e">
        <v>#N/A</v>
      </c>
      <c r="L40" s="180" t="e">
        <v>#N/A</v>
      </c>
      <c r="M40" s="181" t="e">
        <v>#N/A</v>
      </c>
      <c r="N40" s="181" t="e">
        <v>#N/A</v>
      </c>
      <c r="O40" s="182" t="e">
        <v>#N/A</v>
      </c>
      <c r="P40" s="181" t="e">
        <v>#N/A</v>
      </c>
      <c r="Q40" s="181" t="e">
        <v>#N/A</v>
      </c>
      <c r="R40" s="181" t="e">
        <v>#N/A</v>
      </c>
      <c r="S40" s="181" t="e">
        <v>#N/A</v>
      </c>
      <c r="T40" s="181" t="e">
        <v>#N/A</v>
      </c>
      <c r="U40" s="197" t="e">
        <v>#N/A</v>
      </c>
    </row>
    <row r="41" spans="1:21" x14ac:dyDescent="0.2">
      <c r="A41" s="196" t="e">
        <v>#N/A</v>
      </c>
      <c r="B41" s="175" t="e">
        <v>#N/A</v>
      </c>
      <c r="C41" s="177" t="e">
        <v>#N/A</v>
      </c>
      <c r="D41" s="177" t="e">
        <v>#N/A</v>
      </c>
      <c r="E41" s="175" t="e">
        <v>#N/A</v>
      </c>
      <c r="F41" s="175" t="e">
        <v>#N/A</v>
      </c>
      <c r="G41" s="176" t="e">
        <v>#N/A</v>
      </c>
      <c r="H41" s="178" t="e">
        <v>#N/A</v>
      </c>
      <c r="I41" s="179" t="e">
        <v>#N/A</v>
      </c>
      <c r="J41" s="175" t="e">
        <v>#N/A</v>
      </c>
      <c r="K41" s="176" t="e">
        <v>#N/A</v>
      </c>
      <c r="L41" s="180" t="e">
        <v>#N/A</v>
      </c>
      <c r="M41" s="181" t="e">
        <v>#N/A</v>
      </c>
      <c r="N41" s="181" t="e">
        <v>#N/A</v>
      </c>
      <c r="O41" s="182" t="e">
        <v>#N/A</v>
      </c>
      <c r="P41" s="181" t="e">
        <v>#N/A</v>
      </c>
      <c r="Q41" s="181" t="e">
        <v>#N/A</v>
      </c>
      <c r="R41" s="181" t="e">
        <v>#N/A</v>
      </c>
      <c r="S41" s="181" t="e">
        <v>#N/A</v>
      </c>
      <c r="T41" s="181" t="e">
        <v>#N/A</v>
      </c>
      <c r="U41" s="197" t="e">
        <v>#N/A</v>
      </c>
    </row>
    <row r="42" spans="1:21" x14ac:dyDescent="0.2">
      <c r="A42" s="196" t="e">
        <v>#N/A</v>
      </c>
      <c r="B42" s="175" t="e">
        <v>#N/A</v>
      </c>
      <c r="C42" s="177" t="e">
        <v>#N/A</v>
      </c>
      <c r="D42" s="177" t="e">
        <v>#N/A</v>
      </c>
      <c r="E42" s="175" t="e">
        <v>#N/A</v>
      </c>
      <c r="F42" s="175" t="e">
        <v>#N/A</v>
      </c>
      <c r="G42" s="176" t="e">
        <v>#N/A</v>
      </c>
      <c r="H42" s="178" t="e">
        <v>#N/A</v>
      </c>
      <c r="I42" s="179" t="e">
        <v>#N/A</v>
      </c>
      <c r="J42" s="175" t="e">
        <v>#N/A</v>
      </c>
      <c r="K42" s="176" t="e">
        <v>#N/A</v>
      </c>
      <c r="L42" s="180" t="e">
        <v>#N/A</v>
      </c>
      <c r="M42" s="181" t="e">
        <v>#N/A</v>
      </c>
      <c r="N42" s="181" t="e">
        <v>#N/A</v>
      </c>
      <c r="O42" s="182" t="e">
        <v>#N/A</v>
      </c>
      <c r="P42" s="181" t="e">
        <v>#N/A</v>
      </c>
      <c r="Q42" s="181" t="e">
        <v>#N/A</v>
      </c>
      <c r="R42" s="181" t="e">
        <v>#N/A</v>
      </c>
      <c r="S42" s="181" t="e">
        <v>#N/A</v>
      </c>
      <c r="T42" s="181" t="e">
        <v>#N/A</v>
      </c>
      <c r="U42" s="197" t="e">
        <v>#N/A</v>
      </c>
    </row>
    <row r="43" spans="1:21" x14ac:dyDescent="0.2">
      <c r="A43" s="196" t="e">
        <v>#N/A</v>
      </c>
      <c r="B43" s="175" t="e">
        <v>#N/A</v>
      </c>
      <c r="C43" s="177" t="e">
        <v>#N/A</v>
      </c>
      <c r="D43" s="177" t="e">
        <v>#N/A</v>
      </c>
      <c r="E43" s="175" t="e">
        <v>#N/A</v>
      </c>
      <c r="F43" s="175" t="e">
        <v>#N/A</v>
      </c>
      <c r="G43" s="176" t="e">
        <v>#N/A</v>
      </c>
      <c r="H43" s="178" t="e">
        <v>#N/A</v>
      </c>
      <c r="I43" s="179" t="e">
        <v>#N/A</v>
      </c>
      <c r="J43" s="175" t="e">
        <v>#N/A</v>
      </c>
      <c r="K43" s="176" t="e">
        <v>#N/A</v>
      </c>
      <c r="L43" s="180" t="e">
        <v>#N/A</v>
      </c>
      <c r="M43" s="181" t="e">
        <v>#N/A</v>
      </c>
      <c r="N43" s="181" t="e">
        <v>#N/A</v>
      </c>
      <c r="O43" s="182" t="e">
        <v>#N/A</v>
      </c>
      <c r="P43" s="181" t="e">
        <v>#N/A</v>
      </c>
      <c r="Q43" s="181" t="e">
        <v>#N/A</v>
      </c>
      <c r="R43" s="181" t="e">
        <v>#N/A</v>
      </c>
      <c r="S43" s="181" t="e">
        <v>#N/A</v>
      </c>
      <c r="T43" s="181" t="e">
        <v>#N/A</v>
      </c>
      <c r="U43" s="197" t="e">
        <v>#N/A</v>
      </c>
    </row>
    <row r="44" spans="1:21" x14ac:dyDescent="0.2">
      <c r="A44" s="196" t="e">
        <v>#N/A</v>
      </c>
      <c r="B44" s="175" t="e">
        <v>#N/A</v>
      </c>
      <c r="C44" s="177" t="e">
        <v>#N/A</v>
      </c>
      <c r="D44" s="177" t="e">
        <v>#N/A</v>
      </c>
      <c r="E44" s="175" t="e">
        <v>#N/A</v>
      </c>
      <c r="F44" s="175" t="e">
        <v>#N/A</v>
      </c>
      <c r="G44" s="176" t="e">
        <v>#N/A</v>
      </c>
      <c r="H44" s="178" t="e">
        <v>#N/A</v>
      </c>
      <c r="I44" s="179" t="e">
        <v>#N/A</v>
      </c>
      <c r="J44" s="175" t="e">
        <v>#N/A</v>
      </c>
      <c r="K44" s="176" t="e">
        <v>#N/A</v>
      </c>
      <c r="L44" s="180" t="e">
        <v>#N/A</v>
      </c>
      <c r="M44" s="181" t="e">
        <v>#N/A</v>
      </c>
      <c r="N44" s="181" t="e">
        <v>#N/A</v>
      </c>
      <c r="O44" s="182" t="e">
        <v>#N/A</v>
      </c>
      <c r="P44" s="181" t="e">
        <v>#N/A</v>
      </c>
      <c r="Q44" s="181" t="e">
        <v>#N/A</v>
      </c>
      <c r="R44" s="181" t="e">
        <v>#N/A</v>
      </c>
      <c r="S44" s="181" t="e">
        <v>#N/A</v>
      </c>
      <c r="T44" s="181" t="e">
        <v>#N/A</v>
      </c>
      <c r="U44" s="197" t="e">
        <v>#N/A</v>
      </c>
    </row>
    <row r="45" spans="1:21" x14ac:dyDescent="0.2">
      <c r="A45" s="196" t="e">
        <v>#N/A</v>
      </c>
      <c r="B45" s="175" t="e">
        <v>#N/A</v>
      </c>
      <c r="C45" s="177" t="e">
        <v>#N/A</v>
      </c>
      <c r="D45" s="177" t="e">
        <v>#N/A</v>
      </c>
      <c r="E45" s="175" t="e">
        <v>#N/A</v>
      </c>
      <c r="F45" s="175" t="e">
        <v>#N/A</v>
      </c>
      <c r="G45" s="176" t="e">
        <v>#N/A</v>
      </c>
      <c r="H45" s="178" t="e">
        <v>#N/A</v>
      </c>
      <c r="I45" s="179" t="e">
        <v>#N/A</v>
      </c>
      <c r="J45" s="175" t="e">
        <v>#N/A</v>
      </c>
      <c r="K45" s="176" t="e">
        <v>#N/A</v>
      </c>
      <c r="L45" s="180" t="e">
        <v>#N/A</v>
      </c>
      <c r="M45" s="181" t="e">
        <v>#N/A</v>
      </c>
      <c r="N45" s="181" t="e">
        <v>#N/A</v>
      </c>
      <c r="O45" s="182" t="e">
        <v>#N/A</v>
      </c>
      <c r="P45" s="181" t="e">
        <v>#N/A</v>
      </c>
      <c r="Q45" s="181" t="e">
        <v>#N/A</v>
      </c>
      <c r="R45" s="181" t="e">
        <v>#N/A</v>
      </c>
      <c r="S45" s="181" t="e">
        <v>#N/A</v>
      </c>
      <c r="T45" s="181" t="e">
        <v>#N/A</v>
      </c>
      <c r="U45" s="197" t="e">
        <v>#N/A</v>
      </c>
    </row>
    <row r="46" spans="1:21" x14ac:dyDescent="0.2">
      <c r="A46" s="196" t="e">
        <v>#N/A</v>
      </c>
      <c r="B46" s="175" t="e">
        <v>#N/A</v>
      </c>
      <c r="C46" s="177" t="e">
        <v>#N/A</v>
      </c>
      <c r="D46" s="177" t="e">
        <v>#N/A</v>
      </c>
      <c r="E46" s="175" t="e">
        <v>#N/A</v>
      </c>
      <c r="F46" s="175" t="e">
        <v>#N/A</v>
      </c>
      <c r="G46" s="176" t="e">
        <v>#N/A</v>
      </c>
      <c r="H46" s="178" t="e">
        <v>#N/A</v>
      </c>
      <c r="I46" s="179" t="e">
        <v>#N/A</v>
      </c>
      <c r="J46" s="175" t="e">
        <v>#N/A</v>
      </c>
      <c r="K46" s="176" t="e">
        <v>#N/A</v>
      </c>
      <c r="L46" s="180" t="e">
        <v>#N/A</v>
      </c>
      <c r="M46" s="181" t="e">
        <v>#N/A</v>
      </c>
      <c r="N46" s="181" t="e">
        <v>#N/A</v>
      </c>
      <c r="O46" s="182" t="e">
        <v>#N/A</v>
      </c>
      <c r="P46" s="181" t="e">
        <v>#N/A</v>
      </c>
      <c r="Q46" s="181" t="e">
        <v>#N/A</v>
      </c>
      <c r="R46" s="181" t="e">
        <v>#N/A</v>
      </c>
      <c r="S46" s="181" t="e">
        <v>#N/A</v>
      </c>
      <c r="T46" s="181" t="e">
        <v>#N/A</v>
      </c>
      <c r="U46" s="197" t="e">
        <v>#N/A</v>
      </c>
    </row>
    <row r="47" spans="1:21" x14ac:dyDescent="0.2">
      <c r="A47" s="196" t="e">
        <v>#N/A</v>
      </c>
      <c r="B47" s="175" t="e">
        <v>#N/A</v>
      </c>
      <c r="C47" s="177" t="e">
        <v>#N/A</v>
      </c>
      <c r="D47" s="177" t="e">
        <v>#N/A</v>
      </c>
      <c r="E47" s="175" t="e">
        <v>#N/A</v>
      </c>
      <c r="F47" s="175" t="e">
        <v>#N/A</v>
      </c>
      <c r="G47" s="176" t="e">
        <v>#N/A</v>
      </c>
      <c r="H47" s="178" t="e">
        <v>#N/A</v>
      </c>
      <c r="I47" s="179" t="e">
        <v>#N/A</v>
      </c>
      <c r="J47" s="175" t="e">
        <v>#N/A</v>
      </c>
      <c r="K47" s="176" t="e">
        <v>#N/A</v>
      </c>
      <c r="L47" s="180" t="e">
        <v>#N/A</v>
      </c>
      <c r="M47" s="181" t="e">
        <v>#N/A</v>
      </c>
      <c r="N47" s="181" t="e">
        <v>#N/A</v>
      </c>
      <c r="O47" s="182" t="e">
        <v>#N/A</v>
      </c>
      <c r="P47" s="181" t="e">
        <v>#N/A</v>
      </c>
      <c r="Q47" s="181" t="e">
        <v>#N/A</v>
      </c>
      <c r="R47" s="181" t="e">
        <v>#N/A</v>
      </c>
      <c r="S47" s="181" t="e">
        <v>#N/A</v>
      </c>
      <c r="T47" s="181" t="e">
        <v>#N/A</v>
      </c>
      <c r="U47" s="197" t="e">
        <v>#N/A</v>
      </c>
    </row>
    <row r="48" spans="1:21" x14ac:dyDescent="0.2">
      <c r="A48" s="196" t="e">
        <v>#N/A</v>
      </c>
      <c r="B48" s="175" t="e">
        <v>#N/A</v>
      </c>
      <c r="C48" s="177" t="e">
        <v>#N/A</v>
      </c>
      <c r="D48" s="177" t="e">
        <v>#N/A</v>
      </c>
      <c r="E48" s="175" t="e">
        <v>#N/A</v>
      </c>
      <c r="F48" s="175" t="e">
        <v>#N/A</v>
      </c>
      <c r="G48" s="176" t="e">
        <v>#N/A</v>
      </c>
      <c r="H48" s="178" t="e">
        <v>#N/A</v>
      </c>
      <c r="I48" s="179" t="e">
        <v>#N/A</v>
      </c>
      <c r="J48" s="175" t="e">
        <v>#N/A</v>
      </c>
      <c r="K48" s="176" t="e">
        <v>#N/A</v>
      </c>
      <c r="L48" s="180" t="e">
        <v>#N/A</v>
      </c>
      <c r="M48" s="181" t="e">
        <v>#N/A</v>
      </c>
      <c r="N48" s="181" t="e">
        <v>#N/A</v>
      </c>
      <c r="O48" s="182" t="e">
        <v>#N/A</v>
      </c>
      <c r="P48" s="181" t="e">
        <v>#N/A</v>
      </c>
      <c r="Q48" s="181" t="e">
        <v>#N/A</v>
      </c>
      <c r="R48" s="181" t="e">
        <v>#N/A</v>
      </c>
      <c r="S48" s="181" t="e">
        <v>#N/A</v>
      </c>
      <c r="T48" s="181" t="e">
        <v>#N/A</v>
      </c>
      <c r="U48" s="197" t="e">
        <v>#N/A</v>
      </c>
    </row>
    <row r="49" spans="1:21" x14ac:dyDescent="0.2">
      <c r="A49" s="196" t="e">
        <v>#N/A</v>
      </c>
      <c r="B49" s="175" t="e">
        <v>#N/A</v>
      </c>
      <c r="C49" s="177" t="e">
        <v>#N/A</v>
      </c>
      <c r="D49" s="177" t="e">
        <v>#N/A</v>
      </c>
      <c r="E49" s="175" t="e">
        <v>#N/A</v>
      </c>
      <c r="F49" s="175" t="e">
        <v>#N/A</v>
      </c>
      <c r="G49" s="176" t="e">
        <v>#N/A</v>
      </c>
      <c r="H49" s="178" t="e">
        <v>#N/A</v>
      </c>
      <c r="I49" s="179" t="e">
        <v>#N/A</v>
      </c>
      <c r="J49" s="175" t="e">
        <v>#N/A</v>
      </c>
      <c r="K49" s="176" t="e">
        <v>#N/A</v>
      </c>
      <c r="L49" s="180" t="e">
        <v>#N/A</v>
      </c>
      <c r="M49" s="181" t="e">
        <v>#N/A</v>
      </c>
      <c r="N49" s="181" t="e">
        <v>#N/A</v>
      </c>
      <c r="O49" s="182" t="e">
        <v>#N/A</v>
      </c>
      <c r="P49" s="181" t="e">
        <v>#N/A</v>
      </c>
      <c r="Q49" s="181" t="e">
        <v>#N/A</v>
      </c>
      <c r="R49" s="181" t="e">
        <v>#N/A</v>
      </c>
      <c r="S49" s="181" t="e">
        <v>#N/A</v>
      </c>
      <c r="T49" s="181" t="e">
        <v>#N/A</v>
      </c>
      <c r="U49" s="197" t="e">
        <v>#N/A</v>
      </c>
    </row>
    <row r="50" spans="1:21" x14ac:dyDescent="0.2">
      <c r="A50" s="196" t="e">
        <v>#N/A</v>
      </c>
      <c r="B50" s="175" t="e">
        <v>#N/A</v>
      </c>
      <c r="C50" s="177" t="e">
        <v>#N/A</v>
      </c>
      <c r="D50" s="177" t="e">
        <v>#N/A</v>
      </c>
      <c r="E50" s="175" t="e">
        <v>#N/A</v>
      </c>
      <c r="F50" s="175" t="e">
        <v>#N/A</v>
      </c>
      <c r="G50" s="176" t="e">
        <v>#N/A</v>
      </c>
      <c r="H50" s="178" t="e">
        <v>#N/A</v>
      </c>
      <c r="I50" s="179" t="e">
        <v>#N/A</v>
      </c>
      <c r="J50" s="175" t="e">
        <v>#N/A</v>
      </c>
      <c r="K50" s="176" t="e">
        <v>#N/A</v>
      </c>
      <c r="L50" s="180" t="e">
        <v>#N/A</v>
      </c>
      <c r="M50" s="181" t="e">
        <v>#N/A</v>
      </c>
      <c r="N50" s="181" t="e">
        <v>#N/A</v>
      </c>
      <c r="O50" s="182" t="e">
        <v>#N/A</v>
      </c>
      <c r="P50" s="181" t="e">
        <v>#N/A</v>
      </c>
      <c r="Q50" s="181" t="e">
        <v>#N/A</v>
      </c>
      <c r="R50" s="181" t="e">
        <v>#N/A</v>
      </c>
      <c r="S50" s="181" t="e">
        <v>#N/A</v>
      </c>
      <c r="T50" s="181" t="e">
        <v>#N/A</v>
      </c>
      <c r="U50" s="197" t="e">
        <v>#N/A</v>
      </c>
    </row>
    <row r="51" spans="1:21" x14ac:dyDescent="0.2">
      <c r="A51" s="196" t="e">
        <v>#N/A</v>
      </c>
      <c r="B51" s="175" t="e">
        <v>#N/A</v>
      </c>
      <c r="C51" s="177" t="e">
        <v>#N/A</v>
      </c>
      <c r="D51" s="177" t="e">
        <v>#N/A</v>
      </c>
      <c r="E51" s="175" t="e">
        <v>#N/A</v>
      </c>
      <c r="F51" s="175" t="e">
        <v>#N/A</v>
      </c>
      <c r="G51" s="176" t="e">
        <v>#N/A</v>
      </c>
      <c r="H51" s="178" t="e">
        <v>#N/A</v>
      </c>
      <c r="I51" s="179" t="e">
        <v>#N/A</v>
      </c>
      <c r="J51" s="175" t="e">
        <v>#N/A</v>
      </c>
      <c r="K51" s="176" t="e">
        <v>#N/A</v>
      </c>
      <c r="L51" s="180" t="e">
        <v>#N/A</v>
      </c>
      <c r="M51" s="181" t="e">
        <v>#N/A</v>
      </c>
      <c r="N51" s="181" t="e">
        <v>#N/A</v>
      </c>
      <c r="O51" s="182" t="e">
        <v>#N/A</v>
      </c>
      <c r="P51" s="181" t="e">
        <v>#N/A</v>
      </c>
      <c r="Q51" s="181" t="e">
        <v>#N/A</v>
      </c>
      <c r="R51" s="181" t="e">
        <v>#N/A</v>
      </c>
      <c r="S51" s="181" t="e">
        <v>#N/A</v>
      </c>
      <c r="T51" s="181" t="e">
        <v>#N/A</v>
      </c>
      <c r="U51" s="197" t="e">
        <v>#N/A</v>
      </c>
    </row>
    <row r="52" spans="1:21" x14ac:dyDescent="0.2">
      <c r="A52" s="196" t="e">
        <v>#N/A</v>
      </c>
      <c r="B52" s="175" t="e">
        <v>#N/A</v>
      </c>
      <c r="C52" s="177" t="e">
        <v>#N/A</v>
      </c>
      <c r="D52" s="177" t="e">
        <v>#N/A</v>
      </c>
      <c r="E52" s="175" t="e">
        <v>#N/A</v>
      </c>
      <c r="F52" s="175" t="e">
        <v>#N/A</v>
      </c>
      <c r="G52" s="176" t="e">
        <v>#N/A</v>
      </c>
      <c r="H52" s="178" t="e">
        <v>#N/A</v>
      </c>
      <c r="I52" s="179" t="e">
        <v>#N/A</v>
      </c>
      <c r="J52" s="175" t="e">
        <v>#N/A</v>
      </c>
      <c r="K52" s="176" t="e">
        <v>#N/A</v>
      </c>
      <c r="L52" s="180" t="e">
        <v>#N/A</v>
      </c>
      <c r="M52" s="181" t="e">
        <v>#N/A</v>
      </c>
      <c r="N52" s="181" t="e">
        <v>#N/A</v>
      </c>
      <c r="O52" s="182" t="e">
        <v>#N/A</v>
      </c>
      <c r="P52" s="181" t="e">
        <v>#N/A</v>
      </c>
      <c r="Q52" s="181" t="e">
        <v>#N/A</v>
      </c>
      <c r="R52" s="181" t="e">
        <v>#N/A</v>
      </c>
      <c r="S52" s="181" t="e">
        <v>#N/A</v>
      </c>
      <c r="T52" s="181" t="e">
        <v>#N/A</v>
      </c>
      <c r="U52" s="197" t="e">
        <v>#N/A</v>
      </c>
    </row>
    <row r="53" spans="1:21" x14ac:dyDescent="0.2">
      <c r="A53" s="196" t="e">
        <v>#N/A</v>
      </c>
      <c r="B53" s="175" t="e">
        <v>#N/A</v>
      </c>
      <c r="C53" s="177" t="e">
        <v>#N/A</v>
      </c>
      <c r="D53" s="177" t="e">
        <v>#N/A</v>
      </c>
      <c r="E53" s="175" t="e">
        <v>#N/A</v>
      </c>
      <c r="F53" s="175" t="e">
        <v>#N/A</v>
      </c>
      <c r="G53" s="176" t="e">
        <v>#N/A</v>
      </c>
      <c r="H53" s="178" t="e">
        <v>#N/A</v>
      </c>
      <c r="I53" s="179" t="e">
        <v>#N/A</v>
      </c>
      <c r="J53" s="175" t="e">
        <v>#N/A</v>
      </c>
      <c r="K53" s="176" t="e">
        <v>#N/A</v>
      </c>
      <c r="L53" s="180" t="e">
        <v>#N/A</v>
      </c>
      <c r="M53" s="181" t="e">
        <v>#N/A</v>
      </c>
      <c r="N53" s="181" t="e">
        <v>#N/A</v>
      </c>
      <c r="O53" s="182" t="e">
        <v>#N/A</v>
      </c>
      <c r="P53" s="181" t="e">
        <v>#N/A</v>
      </c>
      <c r="Q53" s="181" t="e">
        <v>#N/A</v>
      </c>
      <c r="R53" s="181" t="e">
        <v>#N/A</v>
      </c>
      <c r="S53" s="181" t="e">
        <v>#N/A</v>
      </c>
      <c r="T53" s="181" t="e">
        <v>#N/A</v>
      </c>
      <c r="U53" s="197" t="e">
        <v>#N/A</v>
      </c>
    </row>
    <row r="54" spans="1:21" x14ac:dyDescent="0.2">
      <c r="A54" s="196" t="e">
        <v>#N/A</v>
      </c>
      <c r="B54" s="175" t="e">
        <v>#N/A</v>
      </c>
      <c r="C54" s="177" t="e">
        <v>#N/A</v>
      </c>
      <c r="D54" s="177" t="e">
        <v>#N/A</v>
      </c>
      <c r="E54" s="175" t="e">
        <v>#N/A</v>
      </c>
      <c r="F54" s="175" t="e">
        <v>#N/A</v>
      </c>
      <c r="G54" s="176" t="e">
        <v>#N/A</v>
      </c>
      <c r="H54" s="178" t="e">
        <v>#N/A</v>
      </c>
      <c r="I54" s="179" t="e">
        <v>#N/A</v>
      </c>
      <c r="J54" s="175" t="e">
        <v>#N/A</v>
      </c>
      <c r="K54" s="176" t="e">
        <v>#N/A</v>
      </c>
      <c r="L54" s="180" t="e">
        <v>#N/A</v>
      </c>
      <c r="M54" s="181" t="e">
        <v>#N/A</v>
      </c>
      <c r="N54" s="181" t="e">
        <v>#N/A</v>
      </c>
      <c r="O54" s="182" t="e">
        <v>#N/A</v>
      </c>
      <c r="P54" s="181" t="e">
        <v>#N/A</v>
      </c>
      <c r="Q54" s="181" t="e">
        <v>#N/A</v>
      </c>
      <c r="R54" s="181" t="e">
        <v>#N/A</v>
      </c>
      <c r="S54" s="181" t="e">
        <v>#N/A</v>
      </c>
      <c r="T54" s="181" t="e">
        <v>#N/A</v>
      </c>
      <c r="U54" s="197" t="e">
        <v>#N/A</v>
      </c>
    </row>
    <row r="55" spans="1:21" x14ac:dyDescent="0.2">
      <c r="A55" s="196" t="e">
        <v>#N/A</v>
      </c>
      <c r="B55" s="175" t="e">
        <v>#N/A</v>
      </c>
      <c r="C55" s="177" t="e">
        <v>#N/A</v>
      </c>
      <c r="D55" s="177" t="e">
        <v>#N/A</v>
      </c>
      <c r="E55" s="175" t="e">
        <v>#N/A</v>
      </c>
      <c r="F55" s="175" t="e">
        <v>#N/A</v>
      </c>
      <c r="G55" s="176" t="e">
        <v>#N/A</v>
      </c>
      <c r="H55" s="178" t="e">
        <v>#N/A</v>
      </c>
      <c r="I55" s="179" t="e">
        <v>#N/A</v>
      </c>
      <c r="J55" s="175" t="e">
        <v>#N/A</v>
      </c>
      <c r="K55" s="176" t="e">
        <v>#N/A</v>
      </c>
      <c r="L55" s="180" t="e">
        <v>#N/A</v>
      </c>
      <c r="M55" s="181" t="e">
        <v>#N/A</v>
      </c>
      <c r="N55" s="181" t="e">
        <v>#N/A</v>
      </c>
      <c r="O55" s="182" t="e">
        <v>#N/A</v>
      </c>
      <c r="P55" s="181" t="e">
        <v>#N/A</v>
      </c>
      <c r="Q55" s="181" t="e">
        <v>#N/A</v>
      </c>
      <c r="R55" s="181" t="e">
        <v>#N/A</v>
      </c>
      <c r="S55" s="181" t="e">
        <v>#N/A</v>
      </c>
      <c r="T55" s="181" t="e">
        <v>#N/A</v>
      </c>
      <c r="U55" s="197" t="e">
        <v>#N/A</v>
      </c>
    </row>
    <row r="56" spans="1:21" x14ac:dyDescent="0.2">
      <c r="A56" s="196" t="e">
        <v>#N/A</v>
      </c>
      <c r="B56" s="175" t="e">
        <v>#N/A</v>
      </c>
      <c r="C56" s="177" t="e">
        <v>#N/A</v>
      </c>
      <c r="D56" s="177" t="e">
        <v>#N/A</v>
      </c>
      <c r="E56" s="175" t="e">
        <v>#N/A</v>
      </c>
      <c r="F56" s="175" t="e">
        <v>#N/A</v>
      </c>
      <c r="G56" s="176" t="e">
        <v>#N/A</v>
      </c>
      <c r="H56" s="178" t="e">
        <v>#N/A</v>
      </c>
      <c r="I56" s="179" t="e">
        <v>#N/A</v>
      </c>
      <c r="J56" s="175" t="e">
        <v>#N/A</v>
      </c>
      <c r="K56" s="176" t="e">
        <v>#N/A</v>
      </c>
      <c r="L56" s="180" t="e">
        <v>#N/A</v>
      </c>
      <c r="M56" s="181" t="e">
        <v>#N/A</v>
      </c>
      <c r="N56" s="181" t="e">
        <v>#N/A</v>
      </c>
      <c r="O56" s="182" t="e">
        <v>#N/A</v>
      </c>
      <c r="P56" s="181" t="e">
        <v>#N/A</v>
      </c>
      <c r="Q56" s="181" t="e">
        <v>#N/A</v>
      </c>
      <c r="R56" s="181" t="e">
        <v>#N/A</v>
      </c>
      <c r="S56" s="181" t="e">
        <v>#N/A</v>
      </c>
      <c r="T56" s="181" t="e">
        <v>#N/A</v>
      </c>
      <c r="U56" s="197" t="e">
        <v>#N/A</v>
      </c>
    </row>
    <row r="57" spans="1:21" x14ac:dyDescent="0.2">
      <c r="A57" s="196" t="e">
        <v>#N/A</v>
      </c>
      <c r="B57" s="175" t="e">
        <v>#N/A</v>
      </c>
      <c r="C57" s="177" t="e">
        <v>#N/A</v>
      </c>
      <c r="D57" s="177" t="e">
        <v>#N/A</v>
      </c>
      <c r="E57" s="175" t="e">
        <v>#N/A</v>
      </c>
      <c r="F57" s="175" t="e">
        <v>#N/A</v>
      </c>
      <c r="G57" s="176" t="e">
        <v>#N/A</v>
      </c>
      <c r="H57" s="178" t="e">
        <v>#N/A</v>
      </c>
      <c r="I57" s="179" t="e">
        <v>#N/A</v>
      </c>
      <c r="J57" s="175" t="e">
        <v>#N/A</v>
      </c>
      <c r="K57" s="176" t="e">
        <v>#N/A</v>
      </c>
      <c r="L57" s="180" t="e">
        <v>#N/A</v>
      </c>
      <c r="M57" s="181" t="e">
        <v>#N/A</v>
      </c>
      <c r="N57" s="181" t="e">
        <v>#N/A</v>
      </c>
      <c r="O57" s="182" t="e">
        <v>#N/A</v>
      </c>
      <c r="P57" s="181" t="e">
        <v>#N/A</v>
      </c>
      <c r="Q57" s="181" t="e">
        <v>#N/A</v>
      </c>
      <c r="R57" s="181" t="e">
        <v>#N/A</v>
      </c>
      <c r="S57" s="181" t="e">
        <v>#N/A</v>
      </c>
      <c r="T57" s="181" t="e">
        <v>#N/A</v>
      </c>
      <c r="U57" s="197" t="e">
        <v>#N/A</v>
      </c>
    </row>
    <row r="58" spans="1:21" x14ac:dyDescent="0.2">
      <c r="A58" s="196" t="e">
        <v>#N/A</v>
      </c>
      <c r="B58" s="175" t="e">
        <v>#N/A</v>
      </c>
      <c r="C58" s="177" t="e">
        <v>#N/A</v>
      </c>
      <c r="D58" s="177" t="e">
        <v>#N/A</v>
      </c>
      <c r="E58" s="175" t="e">
        <v>#N/A</v>
      </c>
      <c r="F58" s="175" t="e">
        <v>#N/A</v>
      </c>
      <c r="G58" s="176" t="e">
        <v>#N/A</v>
      </c>
      <c r="H58" s="178" t="e">
        <v>#N/A</v>
      </c>
      <c r="I58" s="179" t="e">
        <v>#N/A</v>
      </c>
      <c r="J58" s="175" t="e">
        <v>#N/A</v>
      </c>
      <c r="K58" s="176" t="e">
        <v>#N/A</v>
      </c>
      <c r="L58" s="180" t="e">
        <v>#N/A</v>
      </c>
      <c r="M58" s="181" t="e">
        <v>#N/A</v>
      </c>
      <c r="N58" s="181" t="e">
        <v>#N/A</v>
      </c>
      <c r="O58" s="182" t="e">
        <v>#N/A</v>
      </c>
      <c r="P58" s="181" t="e">
        <v>#N/A</v>
      </c>
      <c r="Q58" s="181" t="e">
        <v>#N/A</v>
      </c>
      <c r="R58" s="181" t="e">
        <v>#N/A</v>
      </c>
      <c r="S58" s="181" t="e">
        <v>#N/A</v>
      </c>
      <c r="T58" s="181" t="e">
        <v>#N/A</v>
      </c>
      <c r="U58" s="197" t="e">
        <v>#N/A</v>
      </c>
    </row>
    <row r="59" spans="1:21" x14ac:dyDescent="0.2">
      <c r="A59" s="196" t="e">
        <v>#N/A</v>
      </c>
      <c r="B59" s="175" t="e">
        <v>#N/A</v>
      </c>
      <c r="C59" s="177" t="e">
        <v>#N/A</v>
      </c>
      <c r="D59" s="177" t="e">
        <v>#N/A</v>
      </c>
      <c r="E59" s="175" t="e">
        <v>#N/A</v>
      </c>
      <c r="F59" s="175" t="e">
        <v>#N/A</v>
      </c>
      <c r="G59" s="176" t="e">
        <v>#N/A</v>
      </c>
      <c r="H59" s="178" t="e">
        <v>#N/A</v>
      </c>
      <c r="I59" s="179" t="e">
        <v>#N/A</v>
      </c>
      <c r="J59" s="175" t="e">
        <v>#N/A</v>
      </c>
      <c r="K59" s="176" t="e">
        <v>#N/A</v>
      </c>
      <c r="L59" s="180" t="e">
        <v>#N/A</v>
      </c>
      <c r="M59" s="181" t="e">
        <v>#N/A</v>
      </c>
      <c r="N59" s="181" t="e">
        <v>#N/A</v>
      </c>
      <c r="O59" s="182" t="e">
        <v>#N/A</v>
      </c>
      <c r="P59" s="181" t="e">
        <v>#N/A</v>
      </c>
      <c r="Q59" s="181" t="e">
        <v>#N/A</v>
      </c>
      <c r="R59" s="181" t="e">
        <v>#N/A</v>
      </c>
      <c r="S59" s="181" t="e">
        <v>#N/A</v>
      </c>
      <c r="T59" s="181" t="e">
        <v>#N/A</v>
      </c>
      <c r="U59" s="197" t="e">
        <v>#N/A</v>
      </c>
    </row>
    <row r="60" spans="1:21" x14ac:dyDescent="0.2">
      <c r="A60" s="196" t="e">
        <v>#N/A</v>
      </c>
      <c r="B60" s="175" t="e">
        <v>#N/A</v>
      </c>
      <c r="C60" s="177" t="e">
        <v>#N/A</v>
      </c>
      <c r="D60" s="177" t="e">
        <v>#N/A</v>
      </c>
      <c r="E60" s="175" t="e">
        <v>#N/A</v>
      </c>
      <c r="F60" s="175" t="e">
        <v>#N/A</v>
      </c>
      <c r="G60" s="176" t="e">
        <v>#N/A</v>
      </c>
      <c r="H60" s="178" t="e">
        <v>#N/A</v>
      </c>
      <c r="I60" s="179" t="e">
        <v>#N/A</v>
      </c>
      <c r="J60" s="175" t="e">
        <v>#N/A</v>
      </c>
      <c r="K60" s="176" t="e">
        <v>#N/A</v>
      </c>
      <c r="L60" s="180" t="e">
        <v>#N/A</v>
      </c>
      <c r="M60" s="181" t="e">
        <v>#N/A</v>
      </c>
      <c r="N60" s="181" t="e">
        <v>#N/A</v>
      </c>
      <c r="O60" s="182" t="e">
        <v>#N/A</v>
      </c>
      <c r="P60" s="181" t="e">
        <v>#N/A</v>
      </c>
      <c r="Q60" s="181" t="e">
        <v>#N/A</v>
      </c>
      <c r="R60" s="181" t="e">
        <v>#N/A</v>
      </c>
      <c r="S60" s="181" t="e">
        <v>#N/A</v>
      </c>
      <c r="T60" s="181" t="e">
        <v>#N/A</v>
      </c>
      <c r="U60" s="197" t="e">
        <v>#N/A</v>
      </c>
    </row>
    <row r="61" spans="1:21" x14ac:dyDescent="0.2">
      <c r="A61" s="196" t="e">
        <v>#N/A</v>
      </c>
      <c r="B61" s="175" t="e">
        <v>#N/A</v>
      </c>
      <c r="C61" s="177" t="e">
        <v>#N/A</v>
      </c>
      <c r="D61" s="177" t="e">
        <v>#N/A</v>
      </c>
      <c r="E61" s="175" t="e">
        <v>#N/A</v>
      </c>
      <c r="F61" s="175" t="e">
        <v>#N/A</v>
      </c>
      <c r="G61" s="176" t="e">
        <v>#N/A</v>
      </c>
      <c r="H61" s="178" t="e">
        <v>#N/A</v>
      </c>
      <c r="I61" s="179" t="e">
        <v>#N/A</v>
      </c>
      <c r="J61" s="175" t="e">
        <v>#N/A</v>
      </c>
      <c r="K61" s="176" t="e">
        <v>#N/A</v>
      </c>
      <c r="L61" s="180" t="e">
        <v>#N/A</v>
      </c>
      <c r="M61" s="181" t="e">
        <v>#N/A</v>
      </c>
      <c r="N61" s="181" t="e">
        <v>#N/A</v>
      </c>
      <c r="O61" s="182" t="e">
        <v>#N/A</v>
      </c>
      <c r="P61" s="181" t="e">
        <v>#N/A</v>
      </c>
      <c r="Q61" s="181" t="e">
        <v>#N/A</v>
      </c>
      <c r="R61" s="181" t="e">
        <v>#N/A</v>
      </c>
      <c r="S61" s="181" t="e">
        <v>#N/A</v>
      </c>
      <c r="T61" s="181" t="e">
        <v>#N/A</v>
      </c>
      <c r="U61" s="197" t="e">
        <v>#N/A</v>
      </c>
    </row>
    <row r="62" spans="1:21" x14ac:dyDescent="0.2">
      <c r="A62" s="196" t="e">
        <v>#N/A</v>
      </c>
      <c r="B62" s="175" t="e">
        <v>#N/A</v>
      </c>
      <c r="C62" s="177" t="e">
        <v>#N/A</v>
      </c>
      <c r="D62" s="177" t="e">
        <v>#N/A</v>
      </c>
      <c r="E62" s="175" t="e">
        <v>#N/A</v>
      </c>
      <c r="F62" s="175" t="e">
        <v>#N/A</v>
      </c>
      <c r="G62" s="176" t="e">
        <v>#N/A</v>
      </c>
      <c r="H62" s="178" t="e">
        <v>#N/A</v>
      </c>
      <c r="I62" s="179" t="e">
        <v>#N/A</v>
      </c>
      <c r="J62" s="175" t="e">
        <v>#N/A</v>
      </c>
      <c r="K62" s="176" t="e">
        <v>#N/A</v>
      </c>
      <c r="L62" s="180" t="e">
        <v>#N/A</v>
      </c>
      <c r="M62" s="181" t="e">
        <v>#N/A</v>
      </c>
      <c r="N62" s="181" t="e">
        <v>#N/A</v>
      </c>
      <c r="O62" s="182" t="e">
        <v>#N/A</v>
      </c>
      <c r="P62" s="181" t="e">
        <v>#N/A</v>
      </c>
      <c r="Q62" s="181" t="e">
        <v>#N/A</v>
      </c>
      <c r="R62" s="181" t="e">
        <v>#N/A</v>
      </c>
      <c r="S62" s="181" t="e">
        <v>#N/A</v>
      </c>
      <c r="T62" s="181" t="e">
        <v>#N/A</v>
      </c>
      <c r="U62" s="197" t="e">
        <v>#N/A</v>
      </c>
    </row>
    <row r="63" spans="1:21" x14ac:dyDescent="0.2">
      <c r="A63" s="196" t="e">
        <v>#N/A</v>
      </c>
      <c r="B63" s="175" t="e">
        <v>#N/A</v>
      </c>
      <c r="C63" s="177" t="e">
        <v>#N/A</v>
      </c>
      <c r="D63" s="177" t="e">
        <v>#N/A</v>
      </c>
      <c r="E63" s="175" t="e">
        <v>#N/A</v>
      </c>
      <c r="F63" s="175" t="e">
        <v>#N/A</v>
      </c>
      <c r="G63" s="176" t="e">
        <v>#N/A</v>
      </c>
      <c r="H63" s="178" t="e">
        <v>#N/A</v>
      </c>
      <c r="I63" s="179" t="e">
        <v>#N/A</v>
      </c>
      <c r="J63" s="175" t="e">
        <v>#N/A</v>
      </c>
      <c r="K63" s="176" t="e">
        <v>#N/A</v>
      </c>
      <c r="L63" s="180" t="e">
        <v>#N/A</v>
      </c>
      <c r="M63" s="181" t="e">
        <v>#N/A</v>
      </c>
      <c r="N63" s="181" t="e">
        <v>#N/A</v>
      </c>
      <c r="O63" s="182" t="e">
        <v>#N/A</v>
      </c>
      <c r="P63" s="181" t="e">
        <v>#N/A</v>
      </c>
      <c r="Q63" s="181" t="e">
        <v>#N/A</v>
      </c>
      <c r="R63" s="181" t="e">
        <v>#N/A</v>
      </c>
      <c r="S63" s="181" t="e">
        <v>#N/A</v>
      </c>
      <c r="T63" s="181" t="e">
        <v>#N/A</v>
      </c>
      <c r="U63" s="197" t="e">
        <v>#N/A</v>
      </c>
    </row>
    <row r="64" spans="1:21" x14ac:dyDescent="0.2">
      <c r="A64" s="196" t="e">
        <v>#N/A</v>
      </c>
      <c r="B64" s="175" t="e">
        <v>#N/A</v>
      </c>
      <c r="C64" s="177" t="e">
        <v>#N/A</v>
      </c>
      <c r="D64" s="177" t="e">
        <v>#N/A</v>
      </c>
      <c r="E64" s="175" t="e">
        <v>#N/A</v>
      </c>
      <c r="F64" s="175" t="e">
        <v>#N/A</v>
      </c>
      <c r="G64" s="176" t="e">
        <v>#N/A</v>
      </c>
      <c r="H64" s="178" t="e">
        <v>#N/A</v>
      </c>
      <c r="I64" s="179" t="e">
        <v>#N/A</v>
      </c>
      <c r="J64" s="175" t="e">
        <v>#N/A</v>
      </c>
      <c r="K64" s="176" t="e">
        <v>#N/A</v>
      </c>
      <c r="L64" s="180" t="e">
        <v>#N/A</v>
      </c>
      <c r="M64" s="181" t="e">
        <v>#N/A</v>
      </c>
      <c r="N64" s="181" t="e">
        <v>#N/A</v>
      </c>
      <c r="O64" s="182" t="e">
        <v>#N/A</v>
      </c>
      <c r="P64" s="181" t="e">
        <v>#N/A</v>
      </c>
      <c r="Q64" s="181" t="e">
        <v>#N/A</v>
      </c>
      <c r="R64" s="181" t="e">
        <v>#N/A</v>
      </c>
      <c r="S64" s="181" t="e">
        <v>#N/A</v>
      </c>
      <c r="T64" s="181" t="e">
        <v>#N/A</v>
      </c>
      <c r="U64" s="197" t="e">
        <v>#N/A</v>
      </c>
    </row>
    <row r="65" spans="1:21" x14ac:dyDescent="0.2">
      <c r="A65" s="196" t="e">
        <v>#N/A</v>
      </c>
      <c r="B65" s="175" t="e">
        <v>#N/A</v>
      </c>
      <c r="C65" s="177" t="e">
        <v>#N/A</v>
      </c>
      <c r="D65" s="177" t="e">
        <v>#N/A</v>
      </c>
      <c r="E65" s="175" t="e">
        <v>#N/A</v>
      </c>
      <c r="F65" s="175" t="e">
        <v>#N/A</v>
      </c>
      <c r="G65" s="176" t="e">
        <v>#N/A</v>
      </c>
      <c r="H65" s="178" t="e">
        <v>#N/A</v>
      </c>
      <c r="I65" s="179" t="e">
        <v>#N/A</v>
      </c>
      <c r="J65" s="175" t="e">
        <v>#N/A</v>
      </c>
      <c r="K65" s="176" t="e">
        <v>#N/A</v>
      </c>
      <c r="L65" s="180" t="e">
        <v>#N/A</v>
      </c>
      <c r="M65" s="181" t="e">
        <v>#N/A</v>
      </c>
      <c r="N65" s="181" t="e">
        <v>#N/A</v>
      </c>
      <c r="O65" s="182" t="e">
        <v>#N/A</v>
      </c>
      <c r="P65" s="181" t="e">
        <v>#N/A</v>
      </c>
      <c r="Q65" s="181" t="e">
        <v>#N/A</v>
      </c>
      <c r="R65" s="181" t="e">
        <v>#N/A</v>
      </c>
      <c r="S65" s="181" t="e">
        <v>#N/A</v>
      </c>
      <c r="T65" s="181" t="e">
        <v>#N/A</v>
      </c>
      <c r="U65" s="197" t="e">
        <v>#N/A</v>
      </c>
    </row>
    <row r="66" spans="1:21" x14ac:dyDescent="0.2">
      <c r="A66" s="196" t="e">
        <v>#N/A</v>
      </c>
      <c r="B66" s="175" t="e">
        <v>#N/A</v>
      </c>
      <c r="C66" s="177" t="e">
        <v>#N/A</v>
      </c>
      <c r="D66" s="177" t="e">
        <v>#N/A</v>
      </c>
      <c r="E66" s="175" t="e">
        <v>#N/A</v>
      </c>
      <c r="F66" s="175" t="e">
        <v>#N/A</v>
      </c>
      <c r="G66" s="176" t="e">
        <v>#N/A</v>
      </c>
      <c r="H66" s="178" t="e">
        <v>#N/A</v>
      </c>
      <c r="I66" s="179" t="e">
        <v>#N/A</v>
      </c>
      <c r="J66" s="175" t="e">
        <v>#N/A</v>
      </c>
      <c r="K66" s="176" t="e">
        <v>#N/A</v>
      </c>
      <c r="L66" s="180" t="e">
        <v>#N/A</v>
      </c>
      <c r="M66" s="181" t="e">
        <v>#N/A</v>
      </c>
      <c r="N66" s="181" t="e">
        <v>#N/A</v>
      </c>
      <c r="O66" s="182" t="e">
        <v>#N/A</v>
      </c>
      <c r="P66" s="181" t="e">
        <v>#N/A</v>
      </c>
      <c r="Q66" s="181" t="e">
        <v>#N/A</v>
      </c>
      <c r="R66" s="181" t="e">
        <v>#N/A</v>
      </c>
      <c r="S66" s="181" t="e">
        <v>#N/A</v>
      </c>
      <c r="T66" s="181" t="e">
        <v>#N/A</v>
      </c>
      <c r="U66" s="197" t="e">
        <v>#N/A</v>
      </c>
    </row>
    <row r="67" spans="1:21" x14ac:dyDescent="0.2">
      <c r="A67" s="196" t="e">
        <v>#N/A</v>
      </c>
      <c r="B67" s="175" t="e">
        <v>#N/A</v>
      </c>
      <c r="C67" s="177" t="e">
        <v>#N/A</v>
      </c>
      <c r="D67" s="177" t="e">
        <v>#N/A</v>
      </c>
      <c r="E67" s="175" t="e">
        <v>#N/A</v>
      </c>
      <c r="F67" s="175" t="e">
        <v>#N/A</v>
      </c>
      <c r="G67" s="176" t="e">
        <v>#N/A</v>
      </c>
      <c r="H67" s="178" t="e">
        <v>#N/A</v>
      </c>
      <c r="I67" s="179" t="e">
        <v>#N/A</v>
      </c>
      <c r="J67" s="175" t="e">
        <v>#N/A</v>
      </c>
      <c r="K67" s="176" t="e">
        <v>#N/A</v>
      </c>
      <c r="L67" s="180" t="e">
        <v>#N/A</v>
      </c>
      <c r="M67" s="181" t="e">
        <v>#N/A</v>
      </c>
      <c r="N67" s="181" t="e">
        <v>#N/A</v>
      </c>
      <c r="O67" s="182" t="e">
        <v>#N/A</v>
      </c>
      <c r="P67" s="181" t="e">
        <v>#N/A</v>
      </c>
      <c r="Q67" s="181" t="e">
        <v>#N/A</v>
      </c>
      <c r="R67" s="181" t="e">
        <v>#N/A</v>
      </c>
      <c r="S67" s="181" t="e">
        <v>#N/A</v>
      </c>
      <c r="T67" s="181" t="e">
        <v>#N/A</v>
      </c>
      <c r="U67" s="197" t="e">
        <v>#N/A</v>
      </c>
    </row>
    <row r="68" spans="1:21" x14ac:dyDescent="0.2">
      <c r="A68" s="196" t="e">
        <v>#N/A</v>
      </c>
      <c r="B68" s="175" t="e">
        <v>#N/A</v>
      </c>
      <c r="C68" s="177" t="e">
        <v>#N/A</v>
      </c>
      <c r="D68" s="177" t="e">
        <v>#N/A</v>
      </c>
      <c r="E68" s="175" t="e">
        <v>#N/A</v>
      </c>
      <c r="F68" s="175" t="e">
        <v>#N/A</v>
      </c>
      <c r="G68" s="176" t="e">
        <v>#N/A</v>
      </c>
      <c r="H68" s="178" t="e">
        <v>#N/A</v>
      </c>
      <c r="I68" s="179" t="e">
        <v>#N/A</v>
      </c>
      <c r="J68" s="175" t="e">
        <v>#N/A</v>
      </c>
      <c r="K68" s="176" t="e">
        <v>#N/A</v>
      </c>
      <c r="L68" s="180" t="e">
        <v>#N/A</v>
      </c>
      <c r="M68" s="181" t="e">
        <v>#N/A</v>
      </c>
      <c r="N68" s="181" t="e">
        <v>#N/A</v>
      </c>
      <c r="O68" s="182" t="e">
        <v>#N/A</v>
      </c>
      <c r="P68" s="181" t="e">
        <v>#N/A</v>
      </c>
      <c r="Q68" s="181" t="e">
        <v>#N/A</v>
      </c>
      <c r="R68" s="181" t="e">
        <v>#N/A</v>
      </c>
      <c r="S68" s="181" t="e">
        <v>#N/A</v>
      </c>
      <c r="T68" s="181" t="e">
        <v>#N/A</v>
      </c>
      <c r="U68" s="197" t="e">
        <v>#N/A</v>
      </c>
    </row>
    <row r="69" spans="1:21" x14ac:dyDescent="0.2">
      <c r="A69" s="196" t="e">
        <v>#N/A</v>
      </c>
      <c r="B69" s="175" t="e">
        <v>#N/A</v>
      </c>
      <c r="C69" s="177" t="e">
        <v>#N/A</v>
      </c>
      <c r="D69" s="177" t="e">
        <v>#N/A</v>
      </c>
      <c r="E69" s="175" t="e">
        <v>#N/A</v>
      </c>
      <c r="F69" s="175" t="e">
        <v>#N/A</v>
      </c>
      <c r="G69" s="176" t="e">
        <v>#N/A</v>
      </c>
      <c r="H69" s="178" t="e">
        <v>#N/A</v>
      </c>
      <c r="I69" s="179" t="e">
        <v>#N/A</v>
      </c>
      <c r="J69" s="175" t="e">
        <v>#N/A</v>
      </c>
      <c r="K69" s="176" t="e">
        <v>#N/A</v>
      </c>
      <c r="L69" s="180" t="e">
        <v>#N/A</v>
      </c>
      <c r="M69" s="181" t="e">
        <v>#N/A</v>
      </c>
      <c r="N69" s="181" t="e">
        <v>#N/A</v>
      </c>
      <c r="O69" s="182" t="e">
        <v>#N/A</v>
      </c>
      <c r="P69" s="181" t="e">
        <v>#N/A</v>
      </c>
      <c r="Q69" s="181" t="e">
        <v>#N/A</v>
      </c>
      <c r="R69" s="181" t="e">
        <v>#N/A</v>
      </c>
      <c r="S69" s="181" t="e">
        <v>#N/A</v>
      </c>
      <c r="T69" s="181" t="e">
        <v>#N/A</v>
      </c>
      <c r="U69" s="197" t="e">
        <v>#N/A</v>
      </c>
    </row>
    <row r="70" spans="1:21" x14ac:dyDescent="0.2">
      <c r="A70" s="196" t="e">
        <v>#N/A</v>
      </c>
      <c r="B70" s="175" t="e">
        <v>#N/A</v>
      </c>
      <c r="C70" s="177" t="e">
        <v>#N/A</v>
      </c>
      <c r="D70" s="177" t="e">
        <v>#N/A</v>
      </c>
      <c r="E70" s="175" t="e">
        <v>#N/A</v>
      </c>
      <c r="F70" s="175" t="e">
        <v>#N/A</v>
      </c>
      <c r="G70" s="176" t="e">
        <v>#N/A</v>
      </c>
      <c r="H70" s="178" t="e">
        <v>#N/A</v>
      </c>
      <c r="I70" s="179" t="e">
        <v>#N/A</v>
      </c>
      <c r="J70" s="175" t="e">
        <v>#N/A</v>
      </c>
      <c r="K70" s="176" t="e">
        <v>#N/A</v>
      </c>
      <c r="L70" s="180" t="e">
        <v>#N/A</v>
      </c>
      <c r="M70" s="181" t="e">
        <v>#N/A</v>
      </c>
      <c r="N70" s="181" t="e">
        <v>#N/A</v>
      </c>
      <c r="O70" s="182" t="e">
        <v>#N/A</v>
      </c>
      <c r="P70" s="181" t="e">
        <v>#N/A</v>
      </c>
      <c r="Q70" s="181" t="e">
        <v>#N/A</v>
      </c>
      <c r="R70" s="181" t="e">
        <v>#N/A</v>
      </c>
      <c r="S70" s="181" t="e">
        <v>#N/A</v>
      </c>
      <c r="T70" s="181" t="e">
        <v>#N/A</v>
      </c>
      <c r="U70" s="197" t="e">
        <v>#N/A</v>
      </c>
    </row>
    <row r="71" spans="1:21" x14ac:dyDescent="0.2">
      <c r="A71" s="196" t="e">
        <v>#N/A</v>
      </c>
      <c r="B71" s="175" t="e">
        <v>#N/A</v>
      </c>
      <c r="C71" s="177" t="e">
        <v>#N/A</v>
      </c>
      <c r="D71" s="177" t="e">
        <v>#N/A</v>
      </c>
      <c r="E71" s="175" t="e">
        <v>#N/A</v>
      </c>
      <c r="F71" s="175" t="e">
        <v>#N/A</v>
      </c>
      <c r="G71" s="176" t="e">
        <v>#N/A</v>
      </c>
      <c r="H71" s="178" t="e">
        <v>#N/A</v>
      </c>
      <c r="I71" s="179" t="e">
        <v>#N/A</v>
      </c>
      <c r="J71" s="175" t="e">
        <v>#N/A</v>
      </c>
      <c r="K71" s="176" t="e">
        <v>#N/A</v>
      </c>
      <c r="L71" s="180" t="e">
        <v>#N/A</v>
      </c>
      <c r="M71" s="181" t="e">
        <v>#N/A</v>
      </c>
      <c r="N71" s="181" t="e">
        <v>#N/A</v>
      </c>
      <c r="O71" s="182" t="e">
        <v>#N/A</v>
      </c>
      <c r="P71" s="181" t="e">
        <v>#N/A</v>
      </c>
      <c r="Q71" s="181" t="e">
        <v>#N/A</v>
      </c>
      <c r="R71" s="181" t="e">
        <v>#N/A</v>
      </c>
      <c r="S71" s="181" t="e">
        <v>#N/A</v>
      </c>
      <c r="T71" s="181" t="e">
        <v>#N/A</v>
      </c>
      <c r="U71" s="197" t="e">
        <v>#N/A</v>
      </c>
    </row>
    <row r="72" spans="1:21" x14ac:dyDescent="0.2">
      <c r="A72" s="196" t="e">
        <v>#N/A</v>
      </c>
      <c r="B72" s="175" t="e">
        <v>#N/A</v>
      </c>
      <c r="C72" s="177" t="e">
        <v>#N/A</v>
      </c>
      <c r="D72" s="177" t="e">
        <v>#N/A</v>
      </c>
      <c r="E72" s="175" t="e">
        <v>#N/A</v>
      </c>
      <c r="F72" s="175" t="e">
        <v>#N/A</v>
      </c>
      <c r="G72" s="176" t="e">
        <v>#N/A</v>
      </c>
      <c r="H72" s="178" t="e">
        <v>#N/A</v>
      </c>
      <c r="I72" s="179" t="e">
        <v>#N/A</v>
      </c>
      <c r="J72" s="175" t="e">
        <v>#N/A</v>
      </c>
      <c r="K72" s="176" t="e">
        <v>#N/A</v>
      </c>
      <c r="L72" s="180" t="e">
        <v>#N/A</v>
      </c>
      <c r="M72" s="181" t="e">
        <v>#N/A</v>
      </c>
      <c r="N72" s="181" t="e">
        <v>#N/A</v>
      </c>
      <c r="O72" s="182" t="e">
        <v>#N/A</v>
      </c>
      <c r="P72" s="181" t="e">
        <v>#N/A</v>
      </c>
      <c r="Q72" s="181" t="e">
        <v>#N/A</v>
      </c>
      <c r="R72" s="181" t="e">
        <v>#N/A</v>
      </c>
      <c r="S72" s="181" t="e">
        <v>#N/A</v>
      </c>
      <c r="T72" s="181" t="e">
        <v>#N/A</v>
      </c>
      <c r="U72" s="197" t="e">
        <v>#N/A</v>
      </c>
    </row>
    <row r="73" spans="1:21" x14ac:dyDescent="0.2">
      <c r="A73" s="196" t="e">
        <v>#N/A</v>
      </c>
      <c r="B73" s="175" t="e">
        <v>#N/A</v>
      </c>
      <c r="C73" s="177" t="e">
        <v>#N/A</v>
      </c>
      <c r="D73" s="177" t="e">
        <v>#N/A</v>
      </c>
      <c r="E73" s="175" t="e">
        <v>#N/A</v>
      </c>
      <c r="F73" s="175" t="e">
        <v>#N/A</v>
      </c>
      <c r="G73" s="176" t="e">
        <v>#N/A</v>
      </c>
      <c r="H73" s="178" t="e">
        <v>#N/A</v>
      </c>
      <c r="I73" s="179" t="e">
        <v>#N/A</v>
      </c>
      <c r="J73" s="175" t="e">
        <v>#N/A</v>
      </c>
      <c r="K73" s="176" t="e">
        <v>#N/A</v>
      </c>
      <c r="L73" s="180" t="e">
        <v>#N/A</v>
      </c>
      <c r="M73" s="181" t="e">
        <v>#N/A</v>
      </c>
      <c r="N73" s="181" t="e">
        <v>#N/A</v>
      </c>
      <c r="O73" s="182" t="e">
        <v>#N/A</v>
      </c>
      <c r="P73" s="181" t="e">
        <v>#N/A</v>
      </c>
      <c r="Q73" s="181" t="e">
        <v>#N/A</v>
      </c>
      <c r="R73" s="181" t="e">
        <v>#N/A</v>
      </c>
      <c r="S73" s="181" t="e">
        <v>#N/A</v>
      </c>
      <c r="T73" s="181" t="e">
        <v>#N/A</v>
      </c>
      <c r="U73" s="197" t="e">
        <v>#N/A</v>
      </c>
    </row>
    <row r="74" spans="1:21" x14ac:dyDescent="0.2">
      <c r="A74" s="196" t="e">
        <v>#N/A</v>
      </c>
      <c r="B74" s="175" t="e">
        <v>#N/A</v>
      </c>
      <c r="C74" s="177" t="e">
        <v>#N/A</v>
      </c>
      <c r="D74" s="177" t="e">
        <v>#N/A</v>
      </c>
      <c r="E74" s="175" t="e">
        <v>#N/A</v>
      </c>
      <c r="F74" s="175" t="e">
        <v>#N/A</v>
      </c>
      <c r="G74" s="176" t="e">
        <v>#N/A</v>
      </c>
      <c r="H74" s="178" t="e">
        <v>#N/A</v>
      </c>
      <c r="I74" s="179" t="e">
        <v>#N/A</v>
      </c>
      <c r="J74" s="175" t="e">
        <v>#N/A</v>
      </c>
      <c r="K74" s="176" t="e">
        <v>#N/A</v>
      </c>
      <c r="L74" s="180" t="e">
        <v>#N/A</v>
      </c>
      <c r="M74" s="181" t="e">
        <v>#N/A</v>
      </c>
      <c r="N74" s="181" t="e">
        <v>#N/A</v>
      </c>
      <c r="O74" s="182" t="e">
        <v>#N/A</v>
      </c>
      <c r="P74" s="181" t="e">
        <v>#N/A</v>
      </c>
      <c r="Q74" s="181" t="e">
        <v>#N/A</v>
      </c>
      <c r="R74" s="181" t="e">
        <v>#N/A</v>
      </c>
      <c r="S74" s="181" t="e">
        <v>#N/A</v>
      </c>
      <c r="T74" s="181" t="e">
        <v>#N/A</v>
      </c>
      <c r="U74" s="197" t="e">
        <v>#N/A</v>
      </c>
    </row>
    <row r="75" spans="1:21" x14ac:dyDescent="0.2">
      <c r="A75" s="196" t="e">
        <v>#N/A</v>
      </c>
      <c r="B75" s="175" t="e">
        <v>#N/A</v>
      </c>
      <c r="C75" s="177" t="e">
        <v>#N/A</v>
      </c>
      <c r="D75" s="177" t="e">
        <v>#N/A</v>
      </c>
      <c r="E75" s="175" t="e">
        <v>#N/A</v>
      </c>
      <c r="F75" s="175" t="e">
        <v>#N/A</v>
      </c>
      <c r="G75" s="176" t="e">
        <v>#N/A</v>
      </c>
      <c r="H75" s="178" t="e">
        <v>#N/A</v>
      </c>
      <c r="I75" s="179" t="e">
        <v>#N/A</v>
      </c>
      <c r="J75" s="175" t="e">
        <v>#N/A</v>
      </c>
      <c r="K75" s="176" t="e">
        <v>#N/A</v>
      </c>
      <c r="L75" s="180" t="e">
        <v>#N/A</v>
      </c>
      <c r="M75" s="181" t="e">
        <v>#N/A</v>
      </c>
      <c r="N75" s="181" t="e">
        <v>#N/A</v>
      </c>
      <c r="O75" s="182" t="e">
        <v>#N/A</v>
      </c>
      <c r="P75" s="181" t="e">
        <v>#N/A</v>
      </c>
      <c r="Q75" s="181" t="e">
        <v>#N/A</v>
      </c>
      <c r="R75" s="181" t="e">
        <v>#N/A</v>
      </c>
      <c r="S75" s="181" t="e">
        <v>#N/A</v>
      </c>
      <c r="T75" s="181" t="e">
        <v>#N/A</v>
      </c>
      <c r="U75" s="197" t="e">
        <v>#N/A</v>
      </c>
    </row>
    <row r="76" spans="1:21" x14ac:dyDescent="0.2">
      <c r="A76" s="196" t="e">
        <v>#N/A</v>
      </c>
      <c r="B76" s="175" t="e">
        <v>#N/A</v>
      </c>
      <c r="C76" s="177" t="e">
        <v>#N/A</v>
      </c>
      <c r="D76" s="177" t="e">
        <v>#N/A</v>
      </c>
      <c r="E76" s="175" t="e">
        <v>#N/A</v>
      </c>
      <c r="F76" s="175" t="e">
        <v>#N/A</v>
      </c>
      <c r="G76" s="176" t="e">
        <v>#N/A</v>
      </c>
      <c r="H76" s="178" t="e">
        <v>#N/A</v>
      </c>
      <c r="I76" s="179" t="e">
        <v>#N/A</v>
      </c>
      <c r="J76" s="175" t="e">
        <v>#N/A</v>
      </c>
      <c r="K76" s="176" t="e">
        <v>#N/A</v>
      </c>
      <c r="L76" s="180" t="e">
        <v>#N/A</v>
      </c>
      <c r="M76" s="181" t="e">
        <v>#N/A</v>
      </c>
      <c r="N76" s="181" t="e">
        <v>#N/A</v>
      </c>
      <c r="O76" s="182" t="e">
        <v>#N/A</v>
      </c>
      <c r="P76" s="181" t="e">
        <v>#N/A</v>
      </c>
      <c r="Q76" s="181" t="e">
        <v>#N/A</v>
      </c>
      <c r="R76" s="181" t="e">
        <v>#N/A</v>
      </c>
      <c r="S76" s="181" t="e">
        <v>#N/A</v>
      </c>
      <c r="T76" s="181" t="e">
        <v>#N/A</v>
      </c>
      <c r="U76" s="197" t="e">
        <v>#N/A</v>
      </c>
    </row>
    <row r="77" spans="1:21" x14ac:dyDescent="0.2">
      <c r="A77" s="196" t="e">
        <v>#N/A</v>
      </c>
      <c r="B77" s="175" t="e">
        <v>#N/A</v>
      </c>
      <c r="C77" s="177" t="e">
        <v>#N/A</v>
      </c>
      <c r="D77" s="177" t="e">
        <v>#N/A</v>
      </c>
      <c r="E77" s="175" t="e">
        <v>#N/A</v>
      </c>
      <c r="F77" s="175" t="e">
        <v>#N/A</v>
      </c>
      <c r="G77" s="176" t="e">
        <v>#N/A</v>
      </c>
      <c r="H77" s="178" t="e">
        <v>#N/A</v>
      </c>
      <c r="I77" s="179" t="e">
        <v>#N/A</v>
      </c>
      <c r="J77" s="175" t="e">
        <v>#N/A</v>
      </c>
      <c r="K77" s="176" t="e">
        <v>#N/A</v>
      </c>
      <c r="L77" s="180" t="e">
        <v>#N/A</v>
      </c>
      <c r="M77" s="181" t="e">
        <v>#N/A</v>
      </c>
      <c r="N77" s="181" t="e">
        <v>#N/A</v>
      </c>
      <c r="O77" s="182" t="e">
        <v>#N/A</v>
      </c>
      <c r="P77" s="181" t="e">
        <v>#N/A</v>
      </c>
      <c r="Q77" s="181" t="e">
        <v>#N/A</v>
      </c>
      <c r="R77" s="181" t="e">
        <v>#N/A</v>
      </c>
      <c r="S77" s="181" t="e">
        <v>#N/A</v>
      </c>
      <c r="T77" s="181" t="e">
        <v>#N/A</v>
      </c>
      <c r="U77" s="197" t="e">
        <v>#N/A</v>
      </c>
    </row>
    <row r="78" spans="1:21" x14ac:dyDescent="0.2">
      <c r="A78" s="196" t="e">
        <v>#N/A</v>
      </c>
      <c r="B78" s="175" t="e">
        <v>#N/A</v>
      </c>
      <c r="C78" s="177" t="e">
        <v>#N/A</v>
      </c>
      <c r="D78" s="177" t="e">
        <v>#N/A</v>
      </c>
      <c r="E78" s="175" t="e">
        <v>#N/A</v>
      </c>
      <c r="F78" s="175" t="e">
        <v>#N/A</v>
      </c>
      <c r="G78" s="176" t="e">
        <v>#N/A</v>
      </c>
      <c r="H78" s="178" t="e">
        <v>#N/A</v>
      </c>
      <c r="I78" s="179" t="e">
        <v>#N/A</v>
      </c>
      <c r="J78" s="175" t="e">
        <v>#N/A</v>
      </c>
      <c r="K78" s="176" t="e">
        <v>#N/A</v>
      </c>
      <c r="L78" s="180" t="e">
        <v>#N/A</v>
      </c>
      <c r="M78" s="181" t="e">
        <v>#N/A</v>
      </c>
      <c r="N78" s="181" t="e">
        <v>#N/A</v>
      </c>
      <c r="O78" s="182" t="e">
        <v>#N/A</v>
      </c>
      <c r="P78" s="181" t="e">
        <v>#N/A</v>
      </c>
      <c r="Q78" s="181" t="e">
        <v>#N/A</v>
      </c>
      <c r="R78" s="181" t="e">
        <v>#N/A</v>
      </c>
      <c r="S78" s="181" t="e">
        <v>#N/A</v>
      </c>
      <c r="T78" s="181" t="e">
        <v>#N/A</v>
      </c>
      <c r="U78" s="197" t="e">
        <v>#N/A</v>
      </c>
    </row>
    <row r="79" spans="1:21" x14ac:dyDescent="0.2">
      <c r="A79" s="196" t="e">
        <v>#N/A</v>
      </c>
      <c r="B79" s="175" t="e">
        <v>#N/A</v>
      </c>
      <c r="C79" s="177" t="e">
        <v>#N/A</v>
      </c>
      <c r="D79" s="177" t="e">
        <v>#N/A</v>
      </c>
      <c r="E79" s="175" t="e">
        <v>#N/A</v>
      </c>
      <c r="F79" s="175" t="e">
        <v>#N/A</v>
      </c>
      <c r="G79" s="176" t="e">
        <v>#N/A</v>
      </c>
      <c r="H79" s="178" t="e">
        <v>#N/A</v>
      </c>
      <c r="I79" s="179" t="e">
        <v>#N/A</v>
      </c>
      <c r="J79" s="175" t="e">
        <v>#N/A</v>
      </c>
      <c r="K79" s="176" t="e">
        <v>#N/A</v>
      </c>
      <c r="L79" s="180" t="e">
        <v>#N/A</v>
      </c>
      <c r="M79" s="181" t="e">
        <v>#N/A</v>
      </c>
      <c r="N79" s="181" t="e">
        <v>#N/A</v>
      </c>
      <c r="O79" s="182" t="e">
        <v>#N/A</v>
      </c>
      <c r="P79" s="181" t="e">
        <v>#N/A</v>
      </c>
      <c r="Q79" s="181" t="e">
        <v>#N/A</v>
      </c>
      <c r="R79" s="181" t="e">
        <v>#N/A</v>
      </c>
      <c r="S79" s="181" t="e">
        <v>#N/A</v>
      </c>
      <c r="T79" s="181" t="e">
        <v>#N/A</v>
      </c>
      <c r="U79" s="197" t="e">
        <v>#N/A</v>
      </c>
    </row>
    <row r="80" spans="1:21" x14ac:dyDescent="0.2">
      <c r="A80" s="196" t="e">
        <v>#N/A</v>
      </c>
      <c r="B80" s="175" t="e">
        <v>#N/A</v>
      </c>
      <c r="C80" s="177" t="e">
        <v>#N/A</v>
      </c>
      <c r="D80" s="177" t="e">
        <v>#N/A</v>
      </c>
      <c r="E80" s="175" t="e">
        <v>#N/A</v>
      </c>
      <c r="F80" s="175" t="e">
        <v>#N/A</v>
      </c>
      <c r="G80" s="176" t="e">
        <v>#N/A</v>
      </c>
      <c r="H80" s="178" t="e">
        <v>#N/A</v>
      </c>
      <c r="I80" s="179" t="e">
        <v>#N/A</v>
      </c>
      <c r="J80" s="175" t="e">
        <v>#N/A</v>
      </c>
      <c r="K80" s="176" t="e">
        <v>#N/A</v>
      </c>
      <c r="L80" s="180" t="e">
        <v>#N/A</v>
      </c>
      <c r="M80" s="181" t="e">
        <v>#N/A</v>
      </c>
      <c r="N80" s="181" t="e">
        <v>#N/A</v>
      </c>
      <c r="O80" s="182" t="e">
        <v>#N/A</v>
      </c>
      <c r="P80" s="181" t="e">
        <v>#N/A</v>
      </c>
      <c r="Q80" s="181" t="e">
        <v>#N/A</v>
      </c>
      <c r="R80" s="181" t="e">
        <v>#N/A</v>
      </c>
      <c r="S80" s="181" t="e">
        <v>#N/A</v>
      </c>
      <c r="T80" s="181" t="e">
        <v>#N/A</v>
      </c>
      <c r="U80" s="197" t="e">
        <v>#N/A</v>
      </c>
    </row>
    <row r="81" spans="1:21" x14ac:dyDescent="0.2">
      <c r="A81" s="196" t="e">
        <v>#N/A</v>
      </c>
      <c r="B81" s="175" t="e">
        <v>#N/A</v>
      </c>
      <c r="C81" s="177" t="e">
        <v>#N/A</v>
      </c>
      <c r="D81" s="177" t="e">
        <v>#N/A</v>
      </c>
      <c r="E81" s="175" t="e">
        <v>#N/A</v>
      </c>
      <c r="F81" s="175" t="e">
        <v>#N/A</v>
      </c>
      <c r="G81" s="176" t="e">
        <v>#N/A</v>
      </c>
      <c r="H81" s="178" t="e">
        <v>#N/A</v>
      </c>
      <c r="I81" s="179" t="e">
        <v>#N/A</v>
      </c>
      <c r="J81" s="175" t="e">
        <v>#N/A</v>
      </c>
      <c r="K81" s="176" t="e">
        <v>#N/A</v>
      </c>
      <c r="L81" s="180" t="e">
        <v>#N/A</v>
      </c>
      <c r="M81" s="181" t="e">
        <v>#N/A</v>
      </c>
      <c r="N81" s="181" t="e">
        <v>#N/A</v>
      </c>
      <c r="O81" s="182" t="e">
        <v>#N/A</v>
      </c>
      <c r="P81" s="181" t="e">
        <v>#N/A</v>
      </c>
      <c r="Q81" s="181" t="e">
        <v>#N/A</v>
      </c>
      <c r="R81" s="181" t="e">
        <v>#N/A</v>
      </c>
      <c r="S81" s="181" t="e">
        <v>#N/A</v>
      </c>
      <c r="T81" s="181" t="e">
        <v>#N/A</v>
      </c>
      <c r="U81" s="197" t="e">
        <v>#N/A</v>
      </c>
    </row>
    <row r="82" spans="1:21" x14ac:dyDescent="0.2">
      <c r="A82" s="196" t="e">
        <v>#N/A</v>
      </c>
      <c r="B82" s="175" t="e">
        <v>#N/A</v>
      </c>
      <c r="C82" s="177" t="e">
        <v>#N/A</v>
      </c>
      <c r="D82" s="177" t="e">
        <v>#N/A</v>
      </c>
      <c r="E82" s="175" t="e">
        <v>#N/A</v>
      </c>
      <c r="F82" s="175" t="e">
        <v>#N/A</v>
      </c>
      <c r="G82" s="176" t="e">
        <v>#N/A</v>
      </c>
      <c r="H82" s="178" t="e">
        <v>#N/A</v>
      </c>
      <c r="I82" s="179" t="e">
        <v>#N/A</v>
      </c>
      <c r="J82" s="175" t="e">
        <v>#N/A</v>
      </c>
      <c r="K82" s="176" t="e">
        <v>#N/A</v>
      </c>
      <c r="L82" s="180" t="e">
        <v>#N/A</v>
      </c>
      <c r="M82" s="181" t="e">
        <v>#N/A</v>
      </c>
      <c r="N82" s="181" t="e">
        <v>#N/A</v>
      </c>
      <c r="O82" s="182" t="e">
        <v>#N/A</v>
      </c>
      <c r="P82" s="181" t="e">
        <v>#N/A</v>
      </c>
      <c r="Q82" s="181" t="e">
        <v>#N/A</v>
      </c>
      <c r="R82" s="181" t="e">
        <v>#N/A</v>
      </c>
      <c r="S82" s="181" t="e">
        <v>#N/A</v>
      </c>
      <c r="T82" s="181" t="e">
        <v>#N/A</v>
      </c>
      <c r="U82" s="197" t="e">
        <v>#N/A</v>
      </c>
    </row>
    <row r="83" spans="1:21" x14ac:dyDescent="0.2">
      <c r="A83" s="196" t="e">
        <v>#N/A</v>
      </c>
      <c r="B83" s="175" t="e">
        <v>#N/A</v>
      </c>
      <c r="C83" s="177" t="e">
        <v>#N/A</v>
      </c>
      <c r="D83" s="177" t="e">
        <v>#N/A</v>
      </c>
      <c r="E83" s="175" t="e">
        <v>#N/A</v>
      </c>
      <c r="F83" s="175" t="e">
        <v>#N/A</v>
      </c>
      <c r="G83" s="176" t="e">
        <v>#N/A</v>
      </c>
      <c r="H83" s="178" t="e">
        <v>#N/A</v>
      </c>
      <c r="I83" s="179" t="e">
        <v>#N/A</v>
      </c>
      <c r="J83" s="175" t="e">
        <v>#N/A</v>
      </c>
      <c r="K83" s="176" t="e">
        <v>#N/A</v>
      </c>
      <c r="L83" s="180" t="e">
        <v>#N/A</v>
      </c>
      <c r="M83" s="181" t="e">
        <v>#N/A</v>
      </c>
      <c r="N83" s="181" t="e">
        <v>#N/A</v>
      </c>
      <c r="O83" s="182" t="e">
        <v>#N/A</v>
      </c>
      <c r="P83" s="181" t="e">
        <v>#N/A</v>
      </c>
      <c r="Q83" s="181" t="e">
        <v>#N/A</v>
      </c>
      <c r="R83" s="181" t="e">
        <v>#N/A</v>
      </c>
      <c r="S83" s="181" t="e">
        <v>#N/A</v>
      </c>
      <c r="T83" s="181" t="e">
        <v>#N/A</v>
      </c>
      <c r="U83" s="197" t="e">
        <v>#N/A</v>
      </c>
    </row>
    <row r="84" spans="1:21" x14ac:dyDescent="0.2">
      <c r="A84" s="196" t="e">
        <v>#N/A</v>
      </c>
      <c r="B84" s="175" t="e">
        <v>#N/A</v>
      </c>
      <c r="C84" s="177" t="e">
        <v>#N/A</v>
      </c>
      <c r="D84" s="177" t="e">
        <v>#N/A</v>
      </c>
      <c r="E84" s="175" t="e">
        <v>#N/A</v>
      </c>
      <c r="F84" s="175" t="e">
        <v>#N/A</v>
      </c>
      <c r="G84" s="176" t="e">
        <v>#N/A</v>
      </c>
      <c r="H84" s="178" t="e">
        <v>#N/A</v>
      </c>
      <c r="I84" s="179" t="e">
        <v>#N/A</v>
      </c>
      <c r="J84" s="175" t="e">
        <v>#N/A</v>
      </c>
      <c r="K84" s="176" t="e">
        <v>#N/A</v>
      </c>
      <c r="L84" s="180" t="e">
        <v>#N/A</v>
      </c>
      <c r="M84" s="181" t="e">
        <v>#N/A</v>
      </c>
      <c r="N84" s="181" t="e">
        <v>#N/A</v>
      </c>
      <c r="O84" s="182" t="e">
        <v>#N/A</v>
      </c>
      <c r="P84" s="181" t="e">
        <v>#N/A</v>
      </c>
      <c r="Q84" s="181" t="e">
        <v>#N/A</v>
      </c>
      <c r="R84" s="181" t="e">
        <v>#N/A</v>
      </c>
      <c r="S84" s="181" t="e">
        <v>#N/A</v>
      </c>
      <c r="T84" s="181" t="e">
        <v>#N/A</v>
      </c>
      <c r="U84" s="197" t="e">
        <v>#N/A</v>
      </c>
    </row>
    <row r="85" spans="1:21" x14ac:dyDescent="0.2">
      <c r="A85" s="196" t="e">
        <v>#N/A</v>
      </c>
      <c r="B85" s="175" t="e">
        <v>#N/A</v>
      </c>
      <c r="C85" s="177" t="e">
        <v>#N/A</v>
      </c>
      <c r="D85" s="177" t="e">
        <v>#N/A</v>
      </c>
      <c r="E85" s="175" t="e">
        <v>#N/A</v>
      </c>
      <c r="F85" s="175" t="e">
        <v>#N/A</v>
      </c>
      <c r="G85" s="176" t="e">
        <v>#N/A</v>
      </c>
      <c r="H85" s="178" t="e">
        <v>#N/A</v>
      </c>
      <c r="I85" s="179" t="e">
        <v>#N/A</v>
      </c>
      <c r="J85" s="175" t="e">
        <v>#N/A</v>
      </c>
      <c r="K85" s="176" t="e">
        <v>#N/A</v>
      </c>
      <c r="L85" s="180" t="e">
        <v>#N/A</v>
      </c>
      <c r="M85" s="181" t="e">
        <v>#N/A</v>
      </c>
      <c r="N85" s="181" t="e">
        <v>#N/A</v>
      </c>
      <c r="O85" s="182" t="e">
        <v>#N/A</v>
      </c>
      <c r="P85" s="181" t="e">
        <v>#N/A</v>
      </c>
      <c r="Q85" s="181" t="e">
        <v>#N/A</v>
      </c>
      <c r="R85" s="181" t="e">
        <v>#N/A</v>
      </c>
      <c r="S85" s="181" t="e">
        <v>#N/A</v>
      </c>
      <c r="T85" s="181" t="e">
        <v>#N/A</v>
      </c>
      <c r="U85" s="197" t="e">
        <v>#N/A</v>
      </c>
    </row>
    <row r="86" spans="1:21" x14ac:dyDescent="0.2">
      <c r="A86" s="196" t="e">
        <v>#N/A</v>
      </c>
      <c r="B86" s="175" t="e">
        <v>#N/A</v>
      </c>
      <c r="C86" s="177" t="e">
        <v>#N/A</v>
      </c>
      <c r="D86" s="177" t="e">
        <v>#N/A</v>
      </c>
      <c r="E86" s="175" t="e">
        <v>#N/A</v>
      </c>
      <c r="F86" s="175" t="e">
        <v>#N/A</v>
      </c>
      <c r="G86" s="176" t="e">
        <v>#N/A</v>
      </c>
      <c r="H86" s="178" t="e">
        <v>#N/A</v>
      </c>
      <c r="I86" s="179" t="e">
        <v>#N/A</v>
      </c>
      <c r="J86" s="175" t="e">
        <v>#N/A</v>
      </c>
      <c r="K86" s="176" t="e">
        <v>#N/A</v>
      </c>
      <c r="L86" s="180" t="e">
        <v>#N/A</v>
      </c>
      <c r="M86" s="181" t="e">
        <v>#N/A</v>
      </c>
      <c r="N86" s="181" t="e">
        <v>#N/A</v>
      </c>
      <c r="O86" s="182" t="e">
        <v>#N/A</v>
      </c>
      <c r="P86" s="181" t="e">
        <v>#N/A</v>
      </c>
      <c r="Q86" s="181" t="e">
        <v>#N/A</v>
      </c>
      <c r="R86" s="181" t="e">
        <v>#N/A</v>
      </c>
      <c r="S86" s="181" t="e">
        <v>#N/A</v>
      </c>
      <c r="T86" s="181" t="e">
        <v>#N/A</v>
      </c>
      <c r="U86" s="197" t="e">
        <v>#N/A</v>
      </c>
    </row>
    <row r="87" spans="1:21" x14ac:dyDescent="0.2">
      <c r="A87" s="196" t="e">
        <v>#N/A</v>
      </c>
      <c r="B87" s="175" t="e">
        <v>#N/A</v>
      </c>
      <c r="C87" s="177" t="e">
        <v>#N/A</v>
      </c>
      <c r="D87" s="177" t="e">
        <v>#N/A</v>
      </c>
      <c r="E87" s="175" t="e">
        <v>#N/A</v>
      </c>
      <c r="F87" s="175" t="e">
        <v>#N/A</v>
      </c>
      <c r="G87" s="176" t="e">
        <v>#N/A</v>
      </c>
      <c r="H87" s="178" t="e">
        <v>#N/A</v>
      </c>
      <c r="I87" s="179" t="e">
        <v>#N/A</v>
      </c>
      <c r="J87" s="175" t="e">
        <v>#N/A</v>
      </c>
      <c r="K87" s="176" t="e">
        <v>#N/A</v>
      </c>
      <c r="L87" s="180" t="e">
        <v>#N/A</v>
      </c>
      <c r="M87" s="181" t="e">
        <v>#N/A</v>
      </c>
      <c r="N87" s="181" t="e">
        <v>#N/A</v>
      </c>
      <c r="O87" s="182" t="e">
        <v>#N/A</v>
      </c>
      <c r="P87" s="181" t="e">
        <v>#N/A</v>
      </c>
      <c r="Q87" s="181" t="e">
        <v>#N/A</v>
      </c>
      <c r="R87" s="181" t="e">
        <v>#N/A</v>
      </c>
      <c r="S87" s="181" t="e">
        <v>#N/A</v>
      </c>
      <c r="T87" s="181" t="e">
        <v>#N/A</v>
      </c>
      <c r="U87" s="197" t="e">
        <v>#N/A</v>
      </c>
    </row>
    <row r="88" spans="1:21" x14ac:dyDescent="0.2">
      <c r="A88" s="196" t="e">
        <v>#N/A</v>
      </c>
      <c r="B88" s="175" t="e">
        <v>#N/A</v>
      </c>
      <c r="C88" s="177" t="e">
        <v>#N/A</v>
      </c>
      <c r="D88" s="177" t="e">
        <v>#N/A</v>
      </c>
      <c r="E88" s="175" t="e">
        <v>#N/A</v>
      </c>
      <c r="F88" s="175" t="e">
        <v>#N/A</v>
      </c>
      <c r="G88" s="176" t="e">
        <v>#N/A</v>
      </c>
      <c r="H88" s="178" t="e">
        <v>#N/A</v>
      </c>
      <c r="I88" s="179" t="e">
        <v>#N/A</v>
      </c>
      <c r="J88" s="175" t="e">
        <v>#N/A</v>
      </c>
      <c r="K88" s="176" t="e">
        <v>#N/A</v>
      </c>
      <c r="L88" s="180" t="e">
        <v>#N/A</v>
      </c>
      <c r="M88" s="181" t="e">
        <v>#N/A</v>
      </c>
      <c r="N88" s="181" t="e">
        <v>#N/A</v>
      </c>
      <c r="O88" s="182" t="e">
        <v>#N/A</v>
      </c>
      <c r="P88" s="181" t="e">
        <v>#N/A</v>
      </c>
      <c r="Q88" s="181" t="e">
        <v>#N/A</v>
      </c>
      <c r="R88" s="181" t="e">
        <v>#N/A</v>
      </c>
      <c r="S88" s="181" t="e">
        <v>#N/A</v>
      </c>
      <c r="T88" s="181" t="e">
        <v>#N/A</v>
      </c>
      <c r="U88" s="197" t="e">
        <v>#N/A</v>
      </c>
    </row>
    <row r="89" spans="1:21" x14ac:dyDescent="0.2">
      <c r="A89" s="196" t="e">
        <v>#N/A</v>
      </c>
      <c r="B89" s="175" t="e">
        <v>#N/A</v>
      </c>
      <c r="C89" s="177" t="e">
        <v>#N/A</v>
      </c>
      <c r="D89" s="177" t="e">
        <v>#N/A</v>
      </c>
      <c r="E89" s="175" t="e">
        <v>#N/A</v>
      </c>
      <c r="F89" s="175" t="e">
        <v>#N/A</v>
      </c>
      <c r="G89" s="176" t="e">
        <v>#N/A</v>
      </c>
      <c r="H89" s="178" t="e">
        <v>#N/A</v>
      </c>
      <c r="I89" s="179" t="e">
        <v>#N/A</v>
      </c>
      <c r="J89" s="175" t="e">
        <v>#N/A</v>
      </c>
      <c r="K89" s="176" t="e">
        <v>#N/A</v>
      </c>
      <c r="L89" s="180" t="e">
        <v>#N/A</v>
      </c>
      <c r="M89" s="181" t="e">
        <v>#N/A</v>
      </c>
      <c r="N89" s="181" t="e">
        <v>#N/A</v>
      </c>
      <c r="O89" s="182" t="e">
        <v>#N/A</v>
      </c>
      <c r="P89" s="181" t="e">
        <v>#N/A</v>
      </c>
      <c r="Q89" s="181" t="e">
        <v>#N/A</v>
      </c>
      <c r="R89" s="181" t="e">
        <v>#N/A</v>
      </c>
      <c r="S89" s="181" t="e">
        <v>#N/A</v>
      </c>
      <c r="T89" s="181" t="e">
        <v>#N/A</v>
      </c>
      <c r="U89" s="197" t="e">
        <v>#N/A</v>
      </c>
    </row>
    <row r="90" spans="1:21" x14ac:dyDescent="0.2">
      <c r="A90" s="196" t="e">
        <v>#N/A</v>
      </c>
      <c r="B90" s="175" t="e">
        <v>#N/A</v>
      </c>
      <c r="C90" s="177" t="e">
        <v>#N/A</v>
      </c>
      <c r="D90" s="177" t="e">
        <v>#N/A</v>
      </c>
      <c r="E90" s="175" t="e">
        <v>#N/A</v>
      </c>
      <c r="F90" s="175" t="e">
        <v>#N/A</v>
      </c>
      <c r="G90" s="176" t="e">
        <v>#N/A</v>
      </c>
      <c r="H90" s="178" t="e">
        <v>#N/A</v>
      </c>
      <c r="I90" s="179" t="e">
        <v>#N/A</v>
      </c>
      <c r="J90" s="175" t="e">
        <v>#N/A</v>
      </c>
      <c r="K90" s="176" t="e">
        <v>#N/A</v>
      </c>
      <c r="L90" s="180" t="e">
        <v>#N/A</v>
      </c>
      <c r="M90" s="181" t="e">
        <v>#N/A</v>
      </c>
      <c r="N90" s="181" t="e">
        <v>#N/A</v>
      </c>
      <c r="O90" s="182" t="e">
        <v>#N/A</v>
      </c>
      <c r="P90" s="181" t="e">
        <v>#N/A</v>
      </c>
      <c r="Q90" s="181" t="e">
        <v>#N/A</v>
      </c>
      <c r="R90" s="181" t="e">
        <v>#N/A</v>
      </c>
      <c r="S90" s="181" t="e">
        <v>#N/A</v>
      </c>
      <c r="T90" s="181" t="e">
        <v>#N/A</v>
      </c>
      <c r="U90" s="197" t="e">
        <v>#N/A</v>
      </c>
    </row>
    <row r="91" spans="1:21" x14ac:dyDescent="0.2">
      <c r="A91" s="196" t="e">
        <v>#N/A</v>
      </c>
      <c r="B91" s="175" t="e">
        <v>#N/A</v>
      </c>
      <c r="C91" s="177" t="e">
        <v>#N/A</v>
      </c>
      <c r="D91" s="177" t="e">
        <v>#N/A</v>
      </c>
      <c r="E91" s="175" t="e">
        <v>#N/A</v>
      </c>
      <c r="F91" s="175" t="e">
        <v>#N/A</v>
      </c>
      <c r="G91" s="176" t="e">
        <v>#N/A</v>
      </c>
      <c r="H91" s="178" t="e">
        <v>#N/A</v>
      </c>
      <c r="I91" s="179" t="e">
        <v>#N/A</v>
      </c>
      <c r="J91" s="175" t="e">
        <v>#N/A</v>
      </c>
      <c r="K91" s="176" t="e">
        <v>#N/A</v>
      </c>
      <c r="L91" s="180" t="e">
        <v>#N/A</v>
      </c>
      <c r="M91" s="181" t="e">
        <v>#N/A</v>
      </c>
      <c r="N91" s="181" t="e">
        <v>#N/A</v>
      </c>
      <c r="O91" s="182" t="e">
        <v>#N/A</v>
      </c>
      <c r="P91" s="181" t="e">
        <v>#N/A</v>
      </c>
      <c r="Q91" s="181" t="e">
        <v>#N/A</v>
      </c>
      <c r="R91" s="181" t="e">
        <v>#N/A</v>
      </c>
      <c r="S91" s="181" t="e">
        <v>#N/A</v>
      </c>
      <c r="T91" s="181" t="e">
        <v>#N/A</v>
      </c>
      <c r="U91" s="197" t="e">
        <v>#N/A</v>
      </c>
    </row>
    <row r="92" spans="1:21" x14ac:dyDescent="0.2">
      <c r="A92" s="196" t="e">
        <v>#N/A</v>
      </c>
      <c r="B92" s="175" t="e">
        <v>#N/A</v>
      </c>
      <c r="C92" s="177" t="e">
        <v>#N/A</v>
      </c>
      <c r="D92" s="177" t="e">
        <v>#N/A</v>
      </c>
      <c r="E92" s="175" t="e">
        <v>#N/A</v>
      </c>
      <c r="F92" s="175" t="e">
        <v>#N/A</v>
      </c>
      <c r="G92" s="176" t="e">
        <v>#N/A</v>
      </c>
      <c r="H92" s="178" t="e">
        <v>#N/A</v>
      </c>
      <c r="I92" s="179" t="e">
        <v>#N/A</v>
      </c>
      <c r="J92" s="175" t="e">
        <v>#N/A</v>
      </c>
      <c r="K92" s="176" t="e">
        <v>#N/A</v>
      </c>
      <c r="L92" s="180" t="e">
        <v>#N/A</v>
      </c>
      <c r="M92" s="181" t="e">
        <v>#N/A</v>
      </c>
      <c r="N92" s="181" t="e">
        <v>#N/A</v>
      </c>
      <c r="O92" s="182" t="e">
        <v>#N/A</v>
      </c>
      <c r="P92" s="181" t="e">
        <v>#N/A</v>
      </c>
      <c r="Q92" s="181" t="e">
        <v>#N/A</v>
      </c>
      <c r="R92" s="181" t="e">
        <v>#N/A</v>
      </c>
      <c r="S92" s="181" t="e">
        <v>#N/A</v>
      </c>
      <c r="T92" s="181" t="e">
        <v>#N/A</v>
      </c>
      <c r="U92" s="197" t="e">
        <v>#N/A</v>
      </c>
    </row>
    <row r="93" spans="1:21" x14ac:dyDescent="0.2">
      <c r="A93" s="196" t="e">
        <v>#N/A</v>
      </c>
      <c r="B93" s="175" t="e">
        <v>#N/A</v>
      </c>
      <c r="C93" s="177" t="e">
        <v>#N/A</v>
      </c>
      <c r="D93" s="177" t="e">
        <v>#N/A</v>
      </c>
      <c r="E93" s="175" t="e">
        <v>#N/A</v>
      </c>
      <c r="F93" s="175" t="e">
        <v>#N/A</v>
      </c>
      <c r="G93" s="176" t="e">
        <v>#N/A</v>
      </c>
      <c r="H93" s="178" t="e">
        <v>#N/A</v>
      </c>
      <c r="I93" s="179" t="e">
        <v>#N/A</v>
      </c>
      <c r="J93" s="175" t="e">
        <v>#N/A</v>
      </c>
      <c r="K93" s="176" t="e">
        <v>#N/A</v>
      </c>
      <c r="L93" s="180" t="e">
        <v>#N/A</v>
      </c>
      <c r="M93" s="181" t="e">
        <v>#N/A</v>
      </c>
      <c r="N93" s="181" t="e">
        <v>#N/A</v>
      </c>
      <c r="O93" s="182" t="e">
        <v>#N/A</v>
      </c>
      <c r="P93" s="181" t="e">
        <v>#N/A</v>
      </c>
      <c r="Q93" s="181" t="e">
        <v>#N/A</v>
      </c>
      <c r="R93" s="181" t="e">
        <v>#N/A</v>
      </c>
      <c r="S93" s="181" t="e">
        <v>#N/A</v>
      </c>
      <c r="T93" s="181" t="e">
        <v>#N/A</v>
      </c>
      <c r="U93" s="197" t="e">
        <v>#N/A</v>
      </c>
    </row>
    <row r="94" spans="1:21" x14ac:dyDescent="0.2">
      <c r="A94" s="196" t="e">
        <v>#N/A</v>
      </c>
      <c r="B94" s="175" t="e">
        <v>#N/A</v>
      </c>
      <c r="C94" s="177" t="e">
        <v>#N/A</v>
      </c>
      <c r="D94" s="177" t="e">
        <v>#N/A</v>
      </c>
      <c r="E94" s="175" t="e">
        <v>#N/A</v>
      </c>
      <c r="F94" s="175" t="e">
        <v>#N/A</v>
      </c>
      <c r="G94" s="176" t="e">
        <v>#N/A</v>
      </c>
      <c r="H94" s="178" t="e">
        <v>#N/A</v>
      </c>
      <c r="I94" s="179" t="e">
        <v>#N/A</v>
      </c>
      <c r="J94" s="175" t="e">
        <v>#N/A</v>
      </c>
      <c r="K94" s="176" t="e">
        <v>#N/A</v>
      </c>
      <c r="L94" s="180" t="e">
        <v>#N/A</v>
      </c>
      <c r="M94" s="181" t="e">
        <v>#N/A</v>
      </c>
      <c r="N94" s="181" t="e">
        <v>#N/A</v>
      </c>
      <c r="O94" s="182" t="e">
        <v>#N/A</v>
      </c>
      <c r="P94" s="181" t="e">
        <v>#N/A</v>
      </c>
      <c r="Q94" s="181" t="e">
        <v>#N/A</v>
      </c>
      <c r="R94" s="181" t="e">
        <v>#N/A</v>
      </c>
      <c r="S94" s="181" t="e">
        <v>#N/A</v>
      </c>
      <c r="T94" s="181" t="e">
        <v>#N/A</v>
      </c>
      <c r="U94" s="197" t="e">
        <v>#N/A</v>
      </c>
    </row>
    <row r="95" spans="1:21" x14ac:dyDescent="0.2">
      <c r="A95" s="196" t="e">
        <v>#N/A</v>
      </c>
      <c r="B95" s="175" t="e">
        <v>#N/A</v>
      </c>
      <c r="C95" s="177" t="e">
        <v>#N/A</v>
      </c>
      <c r="D95" s="177" t="e">
        <v>#N/A</v>
      </c>
      <c r="E95" s="175" t="e">
        <v>#N/A</v>
      </c>
      <c r="F95" s="175" t="e">
        <v>#N/A</v>
      </c>
      <c r="G95" s="176" t="e">
        <v>#N/A</v>
      </c>
      <c r="H95" s="178" t="e">
        <v>#N/A</v>
      </c>
      <c r="I95" s="179" t="e">
        <v>#N/A</v>
      </c>
      <c r="J95" s="175" t="e">
        <v>#N/A</v>
      </c>
      <c r="K95" s="176" t="e">
        <v>#N/A</v>
      </c>
      <c r="L95" s="180" t="e">
        <v>#N/A</v>
      </c>
      <c r="M95" s="181" t="e">
        <v>#N/A</v>
      </c>
      <c r="N95" s="181" t="e">
        <v>#N/A</v>
      </c>
      <c r="O95" s="182" t="e">
        <v>#N/A</v>
      </c>
      <c r="P95" s="181" t="e">
        <v>#N/A</v>
      </c>
      <c r="Q95" s="181" t="e">
        <v>#N/A</v>
      </c>
      <c r="R95" s="181" t="e">
        <v>#N/A</v>
      </c>
      <c r="S95" s="181" t="e">
        <v>#N/A</v>
      </c>
      <c r="T95" s="181" t="e">
        <v>#N/A</v>
      </c>
      <c r="U95" s="197" t="e">
        <v>#N/A</v>
      </c>
    </row>
    <row r="96" spans="1:21" x14ac:dyDescent="0.2">
      <c r="A96" s="196" t="e">
        <v>#N/A</v>
      </c>
      <c r="B96" s="175" t="e">
        <v>#N/A</v>
      </c>
      <c r="C96" s="177" t="e">
        <v>#N/A</v>
      </c>
      <c r="D96" s="177" t="e">
        <v>#N/A</v>
      </c>
      <c r="E96" s="175" t="e">
        <v>#N/A</v>
      </c>
      <c r="F96" s="175" t="e">
        <v>#N/A</v>
      </c>
      <c r="G96" s="176" t="e">
        <v>#N/A</v>
      </c>
      <c r="H96" s="178" t="e">
        <v>#N/A</v>
      </c>
      <c r="I96" s="179" t="e">
        <v>#N/A</v>
      </c>
      <c r="J96" s="175" t="e">
        <v>#N/A</v>
      </c>
      <c r="K96" s="176" t="e">
        <v>#N/A</v>
      </c>
      <c r="L96" s="180" t="e">
        <v>#N/A</v>
      </c>
      <c r="M96" s="181" t="e">
        <v>#N/A</v>
      </c>
      <c r="N96" s="181" t="e">
        <v>#N/A</v>
      </c>
      <c r="O96" s="182" t="e">
        <v>#N/A</v>
      </c>
      <c r="P96" s="181" t="e">
        <v>#N/A</v>
      </c>
      <c r="Q96" s="181" t="e">
        <v>#N/A</v>
      </c>
      <c r="R96" s="181" t="e">
        <v>#N/A</v>
      </c>
      <c r="S96" s="181" t="e">
        <v>#N/A</v>
      </c>
      <c r="T96" s="181" t="e">
        <v>#N/A</v>
      </c>
      <c r="U96" s="197" t="e">
        <v>#N/A</v>
      </c>
    </row>
    <row r="97" spans="1:21" x14ac:dyDescent="0.2">
      <c r="A97" s="196" t="e">
        <v>#N/A</v>
      </c>
      <c r="B97" s="175" t="e">
        <v>#N/A</v>
      </c>
      <c r="C97" s="177" t="e">
        <v>#N/A</v>
      </c>
      <c r="D97" s="177" t="e">
        <v>#N/A</v>
      </c>
      <c r="E97" s="175" t="e">
        <v>#N/A</v>
      </c>
      <c r="F97" s="175" t="e">
        <v>#N/A</v>
      </c>
      <c r="G97" s="176" t="e">
        <v>#N/A</v>
      </c>
      <c r="H97" s="178" t="e">
        <v>#N/A</v>
      </c>
      <c r="I97" s="179" t="e">
        <v>#N/A</v>
      </c>
      <c r="J97" s="175" t="e">
        <v>#N/A</v>
      </c>
      <c r="K97" s="176" t="e">
        <v>#N/A</v>
      </c>
      <c r="L97" s="180" t="e">
        <v>#N/A</v>
      </c>
      <c r="M97" s="181" t="e">
        <v>#N/A</v>
      </c>
      <c r="N97" s="181" t="e">
        <v>#N/A</v>
      </c>
      <c r="O97" s="182" t="e">
        <v>#N/A</v>
      </c>
      <c r="P97" s="181" t="e">
        <v>#N/A</v>
      </c>
      <c r="Q97" s="181" t="e">
        <v>#N/A</v>
      </c>
      <c r="R97" s="181" t="e">
        <v>#N/A</v>
      </c>
      <c r="S97" s="181" t="e">
        <v>#N/A</v>
      </c>
      <c r="T97" s="181" t="e">
        <v>#N/A</v>
      </c>
      <c r="U97" s="197" t="e">
        <v>#N/A</v>
      </c>
    </row>
    <row r="98" spans="1:21" x14ac:dyDescent="0.2">
      <c r="A98" s="196" t="e">
        <v>#N/A</v>
      </c>
      <c r="B98" s="175" t="e">
        <v>#N/A</v>
      </c>
      <c r="C98" s="177" t="e">
        <v>#N/A</v>
      </c>
      <c r="D98" s="177" t="e">
        <v>#N/A</v>
      </c>
      <c r="E98" s="175" t="e">
        <v>#N/A</v>
      </c>
      <c r="F98" s="175" t="e">
        <v>#N/A</v>
      </c>
      <c r="G98" s="176" t="e">
        <v>#N/A</v>
      </c>
      <c r="H98" s="178" t="e">
        <v>#N/A</v>
      </c>
      <c r="I98" s="179" t="e">
        <v>#N/A</v>
      </c>
      <c r="J98" s="175" t="e">
        <v>#N/A</v>
      </c>
      <c r="K98" s="176" t="e">
        <v>#N/A</v>
      </c>
      <c r="L98" s="180" t="e">
        <v>#N/A</v>
      </c>
      <c r="M98" s="181" t="e">
        <v>#N/A</v>
      </c>
      <c r="N98" s="181" t="e">
        <v>#N/A</v>
      </c>
      <c r="O98" s="182" t="e">
        <v>#N/A</v>
      </c>
      <c r="P98" s="181" t="e">
        <v>#N/A</v>
      </c>
      <c r="Q98" s="181" t="e">
        <v>#N/A</v>
      </c>
      <c r="R98" s="181" t="e">
        <v>#N/A</v>
      </c>
      <c r="S98" s="181" t="e">
        <v>#N/A</v>
      </c>
      <c r="T98" s="181" t="e">
        <v>#N/A</v>
      </c>
      <c r="U98" s="197" t="e">
        <v>#N/A</v>
      </c>
    </row>
    <row r="99" spans="1:21" x14ac:dyDescent="0.2">
      <c r="A99" s="196" t="e">
        <v>#N/A</v>
      </c>
      <c r="B99" s="175" t="e">
        <v>#N/A</v>
      </c>
      <c r="C99" s="177" t="e">
        <v>#N/A</v>
      </c>
      <c r="D99" s="177" t="e">
        <v>#N/A</v>
      </c>
      <c r="E99" s="175" t="e">
        <v>#N/A</v>
      </c>
      <c r="F99" s="175" t="e">
        <v>#N/A</v>
      </c>
      <c r="G99" s="176" t="e">
        <v>#N/A</v>
      </c>
      <c r="H99" s="178" t="e">
        <v>#N/A</v>
      </c>
      <c r="I99" s="179" t="e">
        <v>#N/A</v>
      </c>
      <c r="J99" s="175" t="e">
        <v>#N/A</v>
      </c>
      <c r="K99" s="176" t="e">
        <v>#N/A</v>
      </c>
      <c r="L99" s="180" t="e">
        <v>#N/A</v>
      </c>
      <c r="M99" s="181" t="e">
        <v>#N/A</v>
      </c>
      <c r="N99" s="181" t="e">
        <v>#N/A</v>
      </c>
      <c r="O99" s="182" t="e">
        <v>#N/A</v>
      </c>
      <c r="P99" s="181" t="e">
        <v>#N/A</v>
      </c>
      <c r="Q99" s="181" t="e">
        <v>#N/A</v>
      </c>
      <c r="R99" s="181" t="e">
        <v>#N/A</v>
      </c>
      <c r="S99" s="181" t="e">
        <v>#N/A</v>
      </c>
      <c r="T99" s="181" t="e">
        <v>#N/A</v>
      </c>
      <c r="U99" s="197" t="e">
        <v>#N/A</v>
      </c>
    </row>
    <row r="100" spans="1:21" x14ac:dyDescent="0.2">
      <c r="A100" s="196" t="e">
        <v>#N/A</v>
      </c>
      <c r="B100" s="175" t="e">
        <v>#N/A</v>
      </c>
      <c r="C100" s="177" t="e">
        <v>#N/A</v>
      </c>
      <c r="D100" s="177" t="e">
        <v>#N/A</v>
      </c>
      <c r="E100" s="175" t="e">
        <v>#N/A</v>
      </c>
      <c r="F100" s="175" t="e">
        <v>#N/A</v>
      </c>
      <c r="G100" s="176" t="e">
        <v>#N/A</v>
      </c>
      <c r="H100" s="178" t="e">
        <v>#N/A</v>
      </c>
      <c r="I100" s="179" t="e">
        <v>#N/A</v>
      </c>
      <c r="J100" s="175" t="e">
        <v>#N/A</v>
      </c>
      <c r="K100" s="176" t="e">
        <v>#N/A</v>
      </c>
      <c r="L100" s="180" t="e">
        <v>#N/A</v>
      </c>
      <c r="M100" s="181" t="e">
        <v>#N/A</v>
      </c>
      <c r="N100" s="181" t="e">
        <v>#N/A</v>
      </c>
      <c r="O100" s="182" t="e">
        <v>#N/A</v>
      </c>
      <c r="P100" s="181" t="e">
        <v>#N/A</v>
      </c>
      <c r="Q100" s="181" t="e">
        <v>#N/A</v>
      </c>
      <c r="R100" s="181" t="e">
        <v>#N/A</v>
      </c>
      <c r="S100" s="181" t="e">
        <v>#N/A</v>
      </c>
      <c r="T100" s="181" t="e">
        <v>#N/A</v>
      </c>
      <c r="U100" s="197" t="e">
        <v>#N/A</v>
      </c>
    </row>
    <row r="101" spans="1:21" x14ac:dyDescent="0.2">
      <c r="A101" s="196" t="e">
        <v>#N/A</v>
      </c>
      <c r="B101" s="175" t="e">
        <v>#N/A</v>
      </c>
      <c r="C101" s="177" t="e">
        <v>#N/A</v>
      </c>
      <c r="D101" s="177" t="e">
        <v>#N/A</v>
      </c>
      <c r="E101" s="175" t="e">
        <v>#N/A</v>
      </c>
      <c r="F101" s="175" t="e">
        <v>#N/A</v>
      </c>
      <c r="G101" s="176" t="e">
        <v>#N/A</v>
      </c>
      <c r="H101" s="178" t="e">
        <v>#N/A</v>
      </c>
      <c r="I101" s="179" t="e">
        <v>#N/A</v>
      </c>
      <c r="J101" s="175" t="e">
        <v>#N/A</v>
      </c>
      <c r="K101" s="176" t="e">
        <v>#N/A</v>
      </c>
      <c r="L101" s="180" t="e">
        <v>#N/A</v>
      </c>
      <c r="M101" s="181" t="e">
        <v>#N/A</v>
      </c>
      <c r="N101" s="181" t="e">
        <v>#N/A</v>
      </c>
      <c r="O101" s="182" t="e">
        <v>#N/A</v>
      </c>
      <c r="P101" s="181" t="e">
        <v>#N/A</v>
      </c>
      <c r="Q101" s="181" t="e">
        <v>#N/A</v>
      </c>
      <c r="R101" s="181" t="e">
        <v>#N/A</v>
      </c>
      <c r="S101" s="181" t="e">
        <v>#N/A</v>
      </c>
      <c r="T101" s="181" t="e">
        <v>#N/A</v>
      </c>
      <c r="U101" s="197" t="e">
        <v>#N/A</v>
      </c>
    </row>
    <row r="102" spans="1:21" x14ac:dyDescent="0.2">
      <c r="A102" s="196" t="e">
        <v>#N/A</v>
      </c>
      <c r="B102" s="175" t="e">
        <v>#N/A</v>
      </c>
      <c r="C102" s="177" t="e">
        <v>#N/A</v>
      </c>
      <c r="D102" s="177" t="e">
        <v>#N/A</v>
      </c>
      <c r="E102" s="175" t="e">
        <v>#N/A</v>
      </c>
      <c r="F102" s="175" t="e">
        <v>#N/A</v>
      </c>
      <c r="G102" s="176" t="e">
        <v>#N/A</v>
      </c>
      <c r="H102" s="178" t="e">
        <v>#N/A</v>
      </c>
      <c r="I102" s="179" t="e">
        <v>#N/A</v>
      </c>
      <c r="J102" s="175" t="e">
        <v>#N/A</v>
      </c>
      <c r="K102" s="176" t="e">
        <v>#N/A</v>
      </c>
      <c r="L102" s="180" t="e">
        <v>#N/A</v>
      </c>
      <c r="M102" s="181" t="e">
        <v>#N/A</v>
      </c>
      <c r="N102" s="181" t="e">
        <v>#N/A</v>
      </c>
      <c r="O102" s="182" t="e">
        <v>#N/A</v>
      </c>
      <c r="P102" s="181" t="e">
        <v>#N/A</v>
      </c>
      <c r="Q102" s="181" t="e">
        <v>#N/A</v>
      </c>
      <c r="R102" s="181" t="e">
        <v>#N/A</v>
      </c>
      <c r="S102" s="181" t="e">
        <v>#N/A</v>
      </c>
      <c r="T102" s="181" t="e">
        <v>#N/A</v>
      </c>
      <c r="U102" s="197" t="e">
        <v>#N/A</v>
      </c>
    </row>
    <row r="103" spans="1:21" x14ac:dyDescent="0.2">
      <c r="A103" s="196" t="e">
        <v>#N/A</v>
      </c>
      <c r="B103" s="175" t="e">
        <v>#N/A</v>
      </c>
      <c r="C103" s="177" t="e">
        <v>#N/A</v>
      </c>
      <c r="D103" s="177" t="e">
        <v>#N/A</v>
      </c>
      <c r="E103" s="175" t="e">
        <v>#N/A</v>
      </c>
      <c r="F103" s="175" t="e">
        <v>#N/A</v>
      </c>
      <c r="G103" s="176" t="e">
        <v>#N/A</v>
      </c>
      <c r="H103" s="178" t="e">
        <v>#N/A</v>
      </c>
      <c r="I103" s="179" t="e">
        <v>#N/A</v>
      </c>
      <c r="J103" s="175" t="e">
        <v>#N/A</v>
      </c>
      <c r="K103" s="176" t="e">
        <v>#N/A</v>
      </c>
      <c r="L103" s="180" t="e">
        <v>#N/A</v>
      </c>
      <c r="M103" s="181" t="e">
        <v>#N/A</v>
      </c>
      <c r="N103" s="181" t="e">
        <v>#N/A</v>
      </c>
      <c r="O103" s="182" t="e">
        <v>#N/A</v>
      </c>
      <c r="P103" s="181" t="e">
        <v>#N/A</v>
      </c>
      <c r="Q103" s="181" t="e">
        <v>#N/A</v>
      </c>
      <c r="R103" s="181" t="e">
        <v>#N/A</v>
      </c>
      <c r="S103" s="181" t="e">
        <v>#N/A</v>
      </c>
      <c r="T103" s="181" t="e">
        <v>#N/A</v>
      </c>
      <c r="U103" s="197" t="e">
        <v>#N/A</v>
      </c>
    </row>
    <row r="104" spans="1:21" x14ac:dyDescent="0.2">
      <c r="A104" s="196" t="e">
        <v>#N/A</v>
      </c>
      <c r="B104" s="175" t="e">
        <v>#N/A</v>
      </c>
      <c r="C104" s="177" t="e">
        <v>#N/A</v>
      </c>
      <c r="D104" s="177" t="e">
        <v>#N/A</v>
      </c>
      <c r="E104" s="175" t="e">
        <v>#N/A</v>
      </c>
      <c r="F104" s="175" t="e">
        <v>#N/A</v>
      </c>
      <c r="G104" s="176" t="e">
        <v>#N/A</v>
      </c>
      <c r="H104" s="178" t="e">
        <v>#N/A</v>
      </c>
      <c r="I104" s="179" t="e">
        <v>#N/A</v>
      </c>
      <c r="J104" s="175" t="e">
        <v>#N/A</v>
      </c>
      <c r="K104" s="176" t="e">
        <v>#N/A</v>
      </c>
      <c r="L104" s="180" t="e">
        <v>#N/A</v>
      </c>
      <c r="M104" s="181" t="e">
        <v>#N/A</v>
      </c>
      <c r="N104" s="181" t="e">
        <v>#N/A</v>
      </c>
      <c r="O104" s="182" t="e">
        <v>#N/A</v>
      </c>
      <c r="P104" s="181" t="e">
        <v>#N/A</v>
      </c>
      <c r="Q104" s="181" t="e">
        <v>#N/A</v>
      </c>
      <c r="R104" s="181" t="e">
        <v>#N/A</v>
      </c>
      <c r="S104" s="181" t="e">
        <v>#N/A</v>
      </c>
      <c r="T104" s="181" t="e">
        <v>#N/A</v>
      </c>
      <c r="U104" s="197" t="e">
        <v>#N/A</v>
      </c>
    </row>
    <row r="105" spans="1:21" x14ac:dyDescent="0.2">
      <c r="A105" s="196" t="e">
        <v>#N/A</v>
      </c>
      <c r="B105" s="175" t="e">
        <v>#N/A</v>
      </c>
      <c r="C105" s="177" t="e">
        <v>#N/A</v>
      </c>
      <c r="D105" s="177" t="e">
        <v>#N/A</v>
      </c>
      <c r="E105" s="175" t="e">
        <v>#N/A</v>
      </c>
      <c r="F105" s="175" t="e">
        <v>#N/A</v>
      </c>
      <c r="G105" s="176" t="e">
        <v>#N/A</v>
      </c>
      <c r="H105" s="178" t="e">
        <v>#N/A</v>
      </c>
      <c r="I105" s="179" t="e">
        <v>#N/A</v>
      </c>
      <c r="J105" s="175" t="e">
        <v>#N/A</v>
      </c>
      <c r="K105" s="176" t="e">
        <v>#N/A</v>
      </c>
      <c r="L105" s="180" t="e">
        <v>#N/A</v>
      </c>
      <c r="M105" s="181" t="e">
        <v>#N/A</v>
      </c>
      <c r="N105" s="181" t="e">
        <v>#N/A</v>
      </c>
      <c r="O105" s="182" t="e">
        <v>#N/A</v>
      </c>
      <c r="P105" s="181" t="e">
        <v>#N/A</v>
      </c>
      <c r="Q105" s="181" t="e">
        <v>#N/A</v>
      </c>
      <c r="R105" s="181" t="e">
        <v>#N/A</v>
      </c>
      <c r="S105" s="181" t="e">
        <v>#N/A</v>
      </c>
      <c r="T105" s="181" t="e">
        <v>#N/A</v>
      </c>
      <c r="U105" s="197" t="e">
        <v>#N/A</v>
      </c>
    </row>
    <row r="106" spans="1:21" x14ac:dyDescent="0.2">
      <c r="A106" s="196" t="e">
        <v>#N/A</v>
      </c>
      <c r="B106" s="175" t="e">
        <v>#N/A</v>
      </c>
      <c r="C106" s="177" t="e">
        <v>#N/A</v>
      </c>
      <c r="D106" s="177" t="e">
        <v>#N/A</v>
      </c>
      <c r="E106" s="175" t="e">
        <v>#N/A</v>
      </c>
      <c r="F106" s="175" t="e">
        <v>#N/A</v>
      </c>
      <c r="G106" s="176" t="e">
        <v>#N/A</v>
      </c>
      <c r="H106" s="178" t="e">
        <v>#N/A</v>
      </c>
      <c r="I106" s="179" t="e">
        <v>#N/A</v>
      </c>
      <c r="J106" s="175" t="e">
        <v>#N/A</v>
      </c>
      <c r="K106" s="176" t="e">
        <v>#N/A</v>
      </c>
      <c r="L106" s="180" t="e">
        <v>#N/A</v>
      </c>
      <c r="M106" s="181" t="e">
        <v>#N/A</v>
      </c>
      <c r="N106" s="181" t="e">
        <v>#N/A</v>
      </c>
      <c r="O106" s="182" t="e">
        <v>#N/A</v>
      </c>
      <c r="P106" s="181" t="e">
        <v>#N/A</v>
      </c>
      <c r="Q106" s="181" t="e">
        <v>#N/A</v>
      </c>
      <c r="R106" s="181" t="e">
        <v>#N/A</v>
      </c>
      <c r="S106" s="181" t="e">
        <v>#N/A</v>
      </c>
      <c r="T106" s="181" t="e">
        <v>#N/A</v>
      </c>
      <c r="U106" s="197" t="e">
        <v>#N/A</v>
      </c>
    </row>
    <row r="107" spans="1:21" x14ac:dyDescent="0.2">
      <c r="A107" s="196" t="e">
        <v>#N/A</v>
      </c>
      <c r="B107" s="175" t="e">
        <v>#N/A</v>
      </c>
      <c r="C107" s="177" t="e">
        <v>#N/A</v>
      </c>
      <c r="D107" s="177" t="e">
        <v>#N/A</v>
      </c>
      <c r="E107" s="175" t="e">
        <v>#N/A</v>
      </c>
      <c r="F107" s="175" t="e">
        <v>#N/A</v>
      </c>
      <c r="G107" s="176" t="e">
        <v>#N/A</v>
      </c>
      <c r="H107" s="178" t="e">
        <v>#N/A</v>
      </c>
      <c r="I107" s="179" t="e">
        <v>#N/A</v>
      </c>
      <c r="J107" s="175" t="e">
        <v>#N/A</v>
      </c>
      <c r="K107" s="176" t="e">
        <v>#N/A</v>
      </c>
      <c r="L107" s="180" t="e">
        <v>#N/A</v>
      </c>
      <c r="M107" s="181" t="e">
        <v>#N/A</v>
      </c>
      <c r="N107" s="181" t="e">
        <v>#N/A</v>
      </c>
      <c r="O107" s="182" t="e">
        <v>#N/A</v>
      </c>
      <c r="P107" s="181" t="e">
        <v>#N/A</v>
      </c>
      <c r="Q107" s="181" t="e">
        <v>#N/A</v>
      </c>
      <c r="R107" s="181" t="e">
        <v>#N/A</v>
      </c>
      <c r="S107" s="181" t="e">
        <v>#N/A</v>
      </c>
      <c r="T107" s="181" t="e">
        <v>#N/A</v>
      </c>
      <c r="U107" s="197" t="e">
        <v>#N/A</v>
      </c>
    </row>
    <row r="108" spans="1:21" x14ac:dyDescent="0.2">
      <c r="A108" s="196" t="e">
        <v>#N/A</v>
      </c>
      <c r="B108" s="175" t="e">
        <v>#N/A</v>
      </c>
      <c r="C108" s="177" t="e">
        <v>#N/A</v>
      </c>
      <c r="D108" s="177" t="e">
        <v>#N/A</v>
      </c>
      <c r="E108" s="175" t="e">
        <v>#N/A</v>
      </c>
      <c r="F108" s="175" t="e">
        <v>#N/A</v>
      </c>
      <c r="G108" s="176" t="e">
        <v>#N/A</v>
      </c>
      <c r="H108" s="178" t="e">
        <v>#N/A</v>
      </c>
      <c r="I108" s="179" t="e">
        <v>#N/A</v>
      </c>
      <c r="J108" s="175" t="e">
        <v>#N/A</v>
      </c>
      <c r="K108" s="176" t="e">
        <v>#N/A</v>
      </c>
      <c r="L108" s="180" t="e">
        <v>#N/A</v>
      </c>
      <c r="M108" s="181" t="e">
        <v>#N/A</v>
      </c>
      <c r="N108" s="181" t="e">
        <v>#N/A</v>
      </c>
      <c r="O108" s="182" t="e">
        <v>#N/A</v>
      </c>
      <c r="P108" s="181" t="e">
        <v>#N/A</v>
      </c>
      <c r="Q108" s="181" t="e">
        <v>#N/A</v>
      </c>
      <c r="R108" s="181" t="e">
        <v>#N/A</v>
      </c>
      <c r="S108" s="181" t="e">
        <v>#N/A</v>
      </c>
      <c r="T108" s="181" t="e">
        <v>#N/A</v>
      </c>
      <c r="U108" s="197" t="e">
        <v>#N/A</v>
      </c>
    </row>
    <row r="109" spans="1:21" x14ac:dyDescent="0.2">
      <c r="A109" s="196" t="e">
        <v>#N/A</v>
      </c>
      <c r="B109" s="175" t="e">
        <v>#N/A</v>
      </c>
      <c r="C109" s="177" t="e">
        <v>#N/A</v>
      </c>
      <c r="D109" s="177" t="e">
        <v>#N/A</v>
      </c>
      <c r="E109" s="175" t="e">
        <v>#N/A</v>
      </c>
      <c r="F109" s="175" t="e">
        <v>#N/A</v>
      </c>
      <c r="G109" s="176" t="e">
        <v>#N/A</v>
      </c>
      <c r="H109" s="178" t="e">
        <v>#N/A</v>
      </c>
      <c r="I109" s="179" t="e">
        <v>#N/A</v>
      </c>
      <c r="J109" s="175" t="e">
        <v>#N/A</v>
      </c>
      <c r="K109" s="176" t="e">
        <v>#N/A</v>
      </c>
      <c r="L109" s="180" t="e">
        <v>#N/A</v>
      </c>
      <c r="M109" s="181" t="e">
        <v>#N/A</v>
      </c>
      <c r="N109" s="181" t="e">
        <v>#N/A</v>
      </c>
      <c r="O109" s="182" t="e">
        <v>#N/A</v>
      </c>
      <c r="P109" s="181" t="e">
        <v>#N/A</v>
      </c>
      <c r="Q109" s="181" t="e">
        <v>#N/A</v>
      </c>
      <c r="R109" s="181" t="e">
        <v>#N/A</v>
      </c>
      <c r="S109" s="181" t="e">
        <v>#N/A</v>
      </c>
      <c r="T109" s="181" t="e">
        <v>#N/A</v>
      </c>
      <c r="U109" s="197" t="e">
        <v>#N/A</v>
      </c>
    </row>
    <row r="110" spans="1:21" x14ac:dyDescent="0.2">
      <c r="A110" s="196" t="e">
        <v>#N/A</v>
      </c>
      <c r="B110" s="175" t="e">
        <v>#N/A</v>
      </c>
      <c r="C110" s="177" t="e">
        <v>#N/A</v>
      </c>
      <c r="D110" s="177" t="e">
        <v>#N/A</v>
      </c>
      <c r="E110" s="175" t="e">
        <v>#N/A</v>
      </c>
      <c r="F110" s="175" t="e">
        <v>#N/A</v>
      </c>
      <c r="G110" s="176" t="e">
        <v>#N/A</v>
      </c>
      <c r="H110" s="178" t="e">
        <v>#N/A</v>
      </c>
      <c r="I110" s="179" t="e">
        <v>#N/A</v>
      </c>
      <c r="J110" s="175" t="e">
        <v>#N/A</v>
      </c>
      <c r="K110" s="176" t="e">
        <v>#N/A</v>
      </c>
      <c r="L110" s="180" t="e">
        <v>#N/A</v>
      </c>
      <c r="M110" s="181" t="e">
        <v>#N/A</v>
      </c>
      <c r="N110" s="181" t="e">
        <v>#N/A</v>
      </c>
      <c r="O110" s="182" t="e">
        <v>#N/A</v>
      </c>
      <c r="P110" s="181" t="e">
        <v>#N/A</v>
      </c>
      <c r="Q110" s="181" t="e">
        <v>#N/A</v>
      </c>
      <c r="R110" s="181" t="e">
        <v>#N/A</v>
      </c>
      <c r="S110" s="181" t="e">
        <v>#N/A</v>
      </c>
      <c r="T110" s="181" t="e">
        <v>#N/A</v>
      </c>
      <c r="U110" s="197" t="e">
        <v>#N/A</v>
      </c>
    </row>
    <row r="111" spans="1:21" x14ac:dyDescent="0.2">
      <c r="A111" s="196" t="e">
        <v>#N/A</v>
      </c>
      <c r="B111" s="175" t="e">
        <v>#N/A</v>
      </c>
      <c r="C111" s="177" t="e">
        <v>#N/A</v>
      </c>
      <c r="D111" s="177" t="e">
        <v>#N/A</v>
      </c>
      <c r="E111" s="175" t="e">
        <v>#N/A</v>
      </c>
      <c r="F111" s="175" t="e">
        <v>#N/A</v>
      </c>
      <c r="G111" s="176" t="e">
        <v>#N/A</v>
      </c>
      <c r="H111" s="178" t="e">
        <v>#N/A</v>
      </c>
      <c r="I111" s="179" t="e">
        <v>#N/A</v>
      </c>
      <c r="J111" s="175" t="e">
        <v>#N/A</v>
      </c>
      <c r="K111" s="176" t="e">
        <v>#N/A</v>
      </c>
      <c r="L111" s="180" t="e">
        <v>#N/A</v>
      </c>
      <c r="M111" s="181" t="e">
        <v>#N/A</v>
      </c>
      <c r="N111" s="181" t="e">
        <v>#N/A</v>
      </c>
      <c r="O111" s="182" t="e">
        <v>#N/A</v>
      </c>
      <c r="P111" s="181" t="e">
        <v>#N/A</v>
      </c>
      <c r="Q111" s="181" t="e">
        <v>#N/A</v>
      </c>
      <c r="R111" s="181" t="e">
        <v>#N/A</v>
      </c>
      <c r="S111" s="181" t="e">
        <v>#N/A</v>
      </c>
      <c r="T111" s="181" t="e">
        <v>#N/A</v>
      </c>
      <c r="U111" s="197" t="e">
        <v>#N/A</v>
      </c>
    </row>
    <row r="112" spans="1:21" x14ac:dyDescent="0.2">
      <c r="A112" s="196" t="e">
        <v>#N/A</v>
      </c>
      <c r="B112" s="175" t="e">
        <v>#N/A</v>
      </c>
      <c r="C112" s="177" t="e">
        <v>#N/A</v>
      </c>
      <c r="D112" s="177" t="e">
        <v>#N/A</v>
      </c>
      <c r="E112" s="175" t="e">
        <v>#N/A</v>
      </c>
      <c r="F112" s="175" t="e">
        <v>#N/A</v>
      </c>
      <c r="G112" s="176" t="e">
        <v>#N/A</v>
      </c>
      <c r="H112" s="178" t="e">
        <v>#N/A</v>
      </c>
      <c r="I112" s="179" t="e">
        <v>#N/A</v>
      </c>
      <c r="J112" s="175" t="e">
        <v>#N/A</v>
      </c>
      <c r="K112" s="176" t="e">
        <v>#N/A</v>
      </c>
      <c r="L112" s="180" t="e">
        <v>#N/A</v>
      </c>
      <c r="M112" s="181" t="e">
        <v>#N/A</v>
      </c>
      <c r="N112" s="181" t="e">
        <v>#N/A</v>
      </c>
      <c r="O112" s="182" t="e">
        <v>#N/A</v>
      </c>
      <c r="P112" s="181" t="e">
        <v>#N/A</v>
      </c>
      <c r="Q112" s="181" t="e">
        <v>#N/A</v>
      </c>
      <c r="R112" s="181" t="e">
        <v>#N/A</v>
      </c>
      <c r="S112" s="181" t="e">
        <v>#N/A</v>
      </c>
      <c r="T112" s="181" t="e">
        <v>#N/A</v>
      </c>
      <c r="U112" s="197" t="e">
        <v>#N/A</v>
      </c>
    </row>
    <row r="113" spans="1:21" x14ac:dyDescent="0.2">
      <c r="A113" s="196" t="e">
        <v>#N/A</v>
      </c>
      <c r="B113" s="175" t="e">
        <v>#N/A</v>
      </c>
      <c r="C113" s="177" t="e">
        <v>#N/A</v>
      </c>
      <c r="D113" s="177" t="e">
        <v>#N/A</v>
      </c>
      <c r="E113" s="175" t="e">
        <v>#N/A</v>
      </c>
      <c r="F113" s="175" t="e">
        <v>#N/A</v>
      </c>
      <c r="G113" s="176" t="e">
        <v>#N/A</v>
      </c>
      <c r="H113" s="178" t="e">
        <v>#N/A</v>
      </c>
      <c r="I113" s="179" t="e">
        <v>#N/A</v>
      </c>
      <c r="J113" s="175" t="e">
        <v>#N/A</v>
      </c>
      <c r="K113" s="176" t="e">
        <v>#N/A</v>
      </c>
      <c r="L113" s="180" t="e">
        <v>#N/A</v>
      </c>
      <c r="M113" s="181" t="e">
        <v>#N/A</v>
      </c>
      <c r="N113" s="181" t="e">
        <v>#N/A</v>
      </c>
      <c r="O113" s="182" t="e">
        <v>#N/A</v>
      </c>
      <c r="P113" s="181" t="e">
        <v>#N/A</v>
      </c>
      <c r="Q113" s="181" t="e">
        <v>#N/A</v>
      </c>
      <c r="R113" s="181" t="e">
        <v>#N/A</v>
      </c>
      <c r="S113" s="181" t="e">
        <v>#N/A</v>
      </c>
      <c r="T113" s="181" t="e">
        <v>#N/A</v>
      </c>
      <c r="U113" s="197" t="e">
        <v>#N/A</v>
      </c>
    </row>
    <row r="114" spans="1:21" x14ac:dyDescent="0.2">
      <c r="A114" s="196" t="e">
        <v>#N/A</v>
      </c>
      <c r="B114" s="175" t="e">
        <v>#N/A</v>
      </c>
      <c r="C114" s="177" t="e">
        <v>#N/A</v>
      </c>
      <c r="D114" s="177" t="e">
        <v>#N/A</v>
      </c>
      <c r="E114" s="175" t="e">
        <v>#N/A</v>
      </c>
      <c r="F114" s="175" t="e">
        <v>#N/A</v>
      </c>
      <c r="G114" s="176" t="e">
        <v>#N/A</v>
      </c>
      <c r="H114" s="178" t="e">
        <v>#N/A</v>
      </c>
      <c r="I114" s="179" t="e">
        <v>#N/A</v>
      </c>
      <c r="J114" s="175" t="e">
        <v>#N/A</v>
      </c>
      <c r="K114" s="176" t="e">
        <v>#N/A</v>
      </c>
      <c r="L114" s="180" t="e">
        <v>#N/A</v>
      </c>
      <c r="M114" s="181" t="e">
        <v>#N/A</v>
      </c>
      <c r="N114" s="181" t="e">
        <v>#N/A</v>
      </c>
      <c r="O114" s="182" t="e">
        <v>#N/A</v>
      </c>
      <c r="P114" s="181" t="e">
        <v>#N/A</v>
      </c>
      <c r="Q114" s="181" t="e">
        <v>#N/A</v>
      </c>
      <c r="R114" s="181" t="e">
        <v>#N/A</v>
      </c>
      <c r="S114" s="181" t="e">
        <v>#N/A</v>
      </c>
      <c r="T114" s="181" t="e">
        <v>#N/A</v>
      </c>
      <c r="U114" s="197" t="e">
        <v>#N/A</v>
      </c>
    </row>
    <row r="115" spans="1:21" x14ac:dyDescent="0.2">
      <c r="A115" s="196" t="e">
        <v>#N/A</v>
      </c>
      <c r="B115" s="175" t="e">
        <v>#N/A</v>
      </c>
      <c r="C115" s="177" t="e">
        <v>#N/A</v>
      </c>
      <c r="D115" s="177" t="e">
        <v>#N/A</v>
      </c>
      <c r="E115" s="175" t="e">
        <v>#N/A</v>
      </c>
      <c r="F115" s="175" t="e">
        <v>#N/A</v>
      </c>
      <c r="G115" s="176" t="e">
        <v>#N/A</v>
      </c>
      <c r="H115" s="178" t="e">
        <v>#N/A</v>
      </c>
      <c r="I115" s="179" t="e">
        <v>#N/A</v>
      </c>
      <c r="J115" s="175" t="e">
        <v>#N/A</v>
      </c>
      <c r="K115" s="176" t="e">
        <v>#N/A</v>
      </c>
      <c r="L115" s="180" t="e">
        <v>#N/A</v>
      </c>
      <c r="M115" s="181" t="e">
        <v>#N/A</v>
      </c>
      <c r="N115" s="181" t="e">
        <v>#N/A</v>
      </c>
      <c r="O115" s="182" t="e">
        <v>#N/A</v>
      </c>
      <c r="P115" s="181" t="e">
        <v>#N/A</v>
      </c>
      <c r="Q115" s="181" t="e">
        <v>#N/A</v>
      </c>
      <c r="R115" s="181" t="e">
        <v>#N/A</v>
      </c>
      <c r="S115" s="181" t="e">
        <v>#N/A</v>
      </c>
      <c r="T115" s="181" t="e">
        <v>#N/A</v>
      </c>
      <c r="U115" s="197" t="e">
        <v>#N/A</v>
      </c>
    </row>
    <row r="116" spans="1:21" x14ac:dyDescent="0.2">
      <c r="A116" s="196" t="e">
        <v>#N/A</v>
      </c>
      <c r="B116" s="175" t="e">
        <v>#N/A</v>
      </c>
      <c r="C116" s="177" t="e">
        <v>#N/A</v>
      </c>
      <c r="D116" s="177" t="e">
        <v>#N/A</v>
      </c>
      <c r="E116" s="175" t="e">
        <v>#N/A</v>
      </c>
      <c r="F116" s="175" t="e">
        <v>#N/A</v>
      </c>
      <c r="G116" s="176" t="e">
        <v>#N/A</v>
      </c>
      <c r="H116" s="178" t="e">
        <v>#N/A</v>
      </c>
      <c r="I116" s="179" t="e">
        <v>#N/A</v>
      </c>
      <c r="J116" s="175" t="e">
        <v>#N/A</v>
      </c>
      <c r="K116" s="176" t="e">
        <v>#N/A</v>
      </c>
      <c r="L116" s="180" t="e">
        <v>#N/A</v>
      </c>
      <c r="M116" s="181" t="e">
        <v>#N/A</v>
      </c>
      <c r="N116" s="181" t="e">
        <v>#N/A</v>
      </c>
      <c r="O116" s="182" t="e">
        <v>#N/A</v>
      </c>
      <c r="P116" s="181" t="e">
        <v>#N/A</v>
      </c>
      <c r="Q116" s="181" t="e">
        <v>#N/A</v>
      </c>
      <c r="R116" s="181" t="e">
        <v>#N/A</v>
      </c>
      <c r="S116" s="181" t="e">
        <v>#N/A</v>
      </c>
      <c r="T116" s="181" t="e">
        <v>#N/A</v>
      </c>
      <c r="U116" s="197" t="e">
        <v>#N/A</v>
      </c>
    </row>
    <row r="117" spans="1:21" x14ac:dyDescent="0.2">
      <c r="A117" s="196" t="e">
        <v>#N/A</v>
      </c>
      <c r="B117" s="175" t="e">
        <v>#N/A</v>
      </c>
      <c r="C117" s="177" t="e">
        <v>#N/A</v>
      </c>
      <c r="D117" s="177" t="e">
        <v>#N/A</v>
      </c>
      <c r="E117" s="175" t="e">
        <v>#N/A</v>
      </c>
      <c r="F117" s="175" t="e">
        <v>#N/A</v>
      </c>
      <c r="G117" s="176" t="e">
        <v>#N/A</v>
      </c>
      <c r="H117" s="178" t="e">
        <v>#N/A</v>
      </c>
      <c r="I117" s="179" t="e">
        <v>#N/A</v>
      </c>
      <c r="J117" s="175" t="e">
        <v>#N/A</v>
      </c>
      <c r="K117" s="176" t="e">
        <v>#N/A</v>
      </c>
      <c r="L117" s="180" t="e">
        <v>#N/A</v>
      </c>
      <c r="M117" s="181" t="e">
        <v>#N/A</v>
      </c>
      <c r="N117" s="181" t="e">
        <v>#N/A</v>
      </c>
      <c r="O117" s="182" t="e">
        <v>#N/A</v>
      </c>
      <c r="P117" s="181" t="e">
        <v>#N/A</v>
      </c>
      <c r="Q117" s="181" t="e">
        <v>#N/A</v>
      </c>
      <c r="R117" s="181" t="e">
        <v>#N/A</v>
      </c>
      <c r="S117" s="181" t="e">
        <v>#N/A</v>
      </c>
      <c r="T117" s="181" t="e">
        <v>#N/A</v>
      </c>
      <c r="U117" s="197" t="e">
        <v>#N/A</v>
      </c>
    </row>
    <row r="118" spans="1:21" x14ac:dyDescent="0.2">
      <c r="A118" s="196" t="e">
        <v>#N/A</v>
      </c>
      <c r="B118" s="175" t="e">
        <v>#N/A</v>
      </c>
      <c r="C118" s="177" t="e">
        <v>#N/A</v>
      </c>
      <c r="D118" s="177" t="e">
        <v>#N/A</v>
      </c>
      <c r="E118" s="175" t="e">
        <v>#N/A</v>
      </c>
      <c r="F118" s="175" t="e">
        <v>#N/A</v>
      </c>
      <c r="G118" s="176" t="e">
        <v>#N/A</v>
      </c>
      <c r="H118" s="178" t="e">
        <v>#N/A</v>
      </c>
      <c r="I118" s="179" t="e">
        <v>#N/A</v>
      </c>
      <c r="J118" s="175" t="e">
        <v>#N/A</v>
      </c>
      <c r="K118" s="176" t="e">
        <v>#N/A</v>
      </c>
      <c r="L118" s="180" t="e">
        <v>#N/A</v>
      </c>
      <c r="M118" s="181" t="e">
        <v>#N/A</v>
      </c>
      <c r="N118" s="181" t="e">
        <v>#N/A</v>
      </c>
      <c r="O118" s="182" t="e">
        <v>#N/A</v>
      </c>
      <c r="P118" s="181" t="e">
        <v>#N/A</v>
      </c>
      <c r="Q118" s="181" t="e">
        <v>#N/A</v>
      </c>
      <c r="R118" s="181" t="e">
        <v>#N/A</v>
      </c>
      <c r="S118" s="181" t="e">
        <v>#N/A</v>
      </c>
      <c r="T118" s="181" t="e">
        <v>#N/A</v>
      </c>
      <c r="U118" s="197" t="e">
        <v>#N/A</v>
      </c>
    </row>
    <row r="119" spans="1:21" x14ac:dyDescent="0.2">
      <c r="A119" s="196" t="e">
        <v>#N/A</v>
      </c>
      <c r="B119" s="175" t="e">
        <v>#N/A</v>
      </c>
      <c r="C119" s="177" t="e">
        <v>#N/A</v>
      </c>
      <c r="D119" s="177" t="e">
        <v>#N/A</v>
      </c>
      <c r="E119" s="175" t="e">
        <v>#N/A</v>
      </c>
      <c r="F119" s="175" t="e">
        <v>#N/A</v>
      </c>
      <c r="G119" s="176" t="e">
        <v>#N/A</v>
      </c>
      <c r="H119" s="178" t="e">
        <v>#N/A</v>
      </c>
      <c r="I119" s="179" t="e">
        <v>#N/A</v>
      </c>
      <c r="J119" s="175" t="e">
        <v>#N/A</v>
      </c>
      <c r="K119" s="176" t="e">
        <v>#N/A</v>
      </c>
      <c r="L119" s="180" t="e">
        <v>#N/A</v>
      </c>
      <c r="M119" s="181" t="e">
        <v>#N/A</v>
      </c>
      <c r="N119" s="181" t="e">
        <v>#N/A</v>
      </c>
      <c r="O119" s="182" t="e">
        <v>#N/A</v>
      </c>
      <c r="P119" s="181" t="e">
        <v>#N/A</v>
      </c>
      <c r="Q119" s="181" t="e">
        <v>#N/A</v>
      </c>
      <c r="R119" s="181" t="e">
        <v>#N/A</v>
      </c>
      <c r="S119" s="181" t="e">
        <v>#N/A</v>
      </c>
      <c r="T119" s="181" t="e">
        <v>#N/A</v>
      </c>
      <c r="U119" s="197" t="e">
        <v>#N/A</v>
      </c>
    </row>
    <row r="120" spans="1:21" x14ac:dyDescent="0.2">
      <c r="A120" s="196" t="e">
        <v>#N/A</v>
      </c>
      <c r="B120" s="175" t="e">
        <v>#N/A</v>
      </c>
      <c r="C120" s="177" t="e">
        <v>#N/A</v>
      </c>
      <c r="D120" s="177" t="e">
        <v>#N/A</v>
      </c>
      <c r="E120" s="175" t="e">
        <v>#N/A</v>
      </c>
      <c r="F120" s="175" t="e">
        <v>#N/A</v>
      </c>
      <c r="G120" s="176" t="e">
        <v>#N/A</v>
      </c>
      <c r="H120" s="178" t="e">
        <v>#N/A</v>
      </c>
      <c r="I120" s="179" t="e">
        <v>#N/A</v>
      </c>
      <c r="J120" s="175" t="e">
        <v>#N/A</v>
      </c>
      <c r="K120" s="176" t="e">
        <v>#N/A</v>
      </c>
      <c r="L120" s="180" t="e">
        <v>#N/A</v>
      </c>
      <c r="M120" s="181" t="e">
        <v>#N/A</v>
      </c>
      <c r="N120" s="181" t="e">
        <v>#N/A</v>
      </c>
      <c r="O120" s="182" t="e">
        <v>#N/A</v>
      </c>
      <c r="P120" s="181" t="e">
        <v>#N/A</v>
      </c>
      <c r="Q120" s="181" t="e">
        <v>#N/A</v>
      </c>
      <c r="R120" s="181" t="e">
        <v>#N/A</v>
      </c>
      <c r="S120" s="181" t="e">
        <v>#N/A</v>
      </c>
      <c r="T120" s="181" t="e">
        <v>#N/A</v>
      </c>
      <c r="U120" s="197" t="e">
        <v>#N/A</v>
      </c>
    </row>
    <row r="121" spans="1:21" x14ac:dyDescent="0.2">
      <c r="A121" s="196" t="e">
        <v>#N/A</v>
      </c>
      <c r="B121" s="175" t="e">
        <v>#N/A</v>
      </c>
      <c r="C121" s="177" t="e">
        <v>#N/A</v>
      </c>
      <c r="D121" s="177" t="e">
        <v>#N/A</v>
      </c>
      <c r="E121" s="175" t="e">
        <v>#N/A</v>
      </c>
      <c r="F121" s="175" t="e">
        <v>#N/A</v>
      </c>
      <c r="G121" s="176" t="e">
        <v>#N/A</v>
      </c>
      <c r="H121" s="178" t="e">
        <v>#N/A</v>
      </c>
      <c r="I121" s="179" t="e">
        <v>#N/A</v>
      </c>
      <c r="J121" s="175" t="e">
        <v>#N/A</v>
      </c>
      <c r="K121" s="176" t="e">
        <v>#N/A</v>
      </c>
      <c r="L121" s="180" t="e">
        <v>#N/A</v>
      </c>
      <c r="M121" s="181" t="e">
        <v>#N/A</v>
      </c>
      <c r="N121" s="181" t="e">
        <v>#N/A</v>
      </c>
      <c r="O121" s="182" t="e">
        <v>#N/A</v>
      </c>
      <c r="P121" s="181" t="e">
        <v>#N/A</v>
      </c>
      <c r="Q121" s="181" t="e">
        <v>#N/A</v>
      </c>
      <c r="R121" s="181" t="e">
        <v>#N/A</v>
      </c>
      <c r="S121" s="181" t="e">
        <v>#N/A</v>
      </c>
      <c r="T121" s="181" t="e">
        <v>#N/A</v>
      </c>
      <c r="U121" s="197" t="e">
        <v>#N/A</v>
      </c>
    </row>
    <row r="122" spans="1:21" ht="12" thickBot="1" x14ac:dyDescent="0.25">
      <c r="A122" s="198" t="e">
        <v>#N/A</v>
      </c>
      <c r="B122" s="199" t="e">
        <v>#N/A</v>
      </c>
      <c r="C122" s="200" t="e">
        <v>#N/A</v>
      </c>
      <c r="D122" s="200" t="e">
        <v>#N/A</v>
      </c>
      <c r="E122" s="199" t="e">
        <v>#N/A</v>
      </c>
      <c r="F122" s="199" t="e">
        <v>#N/A</v>
      </c>
      <c r="G122" s="201" t="e">
        <v>#N/A</v>
      </c>
      <c r="H122" s="202" t="e">
        <v>#N/A</v>
      </c>
      <c r="I122" s="203" t="e">
        <v>#N/A</v>
      </c>
      <c r="J122" s="199" t="e">
        <v>#N/A</v>
      </c>
      <c r="K122" s="201" t="e">
        <v>#N/A</v>
      </c>
      <c r="L122" s="204" t="e">
        <v>#N/A</v>
      </c>
      <c r="M122" s="205" t="e">
        <v>#N/A</v>
      </c>
      <c r="N122" s="205" t="e">
        <v>#N/A</v>
      </c>
      <c r="O122" s="206" t="e">
        <v>#N/A</v>
      </c>
      <c r="P122" s="205" t="e">
        <v>#N/A</v>
      </c>
      <c r="Q122" s="205" t="e">
        <v>#N/A</v>
      </c>
      <c r="R122" s="205" t="e">
        <v>#N/A</v>
      </c>
      <c r="S122" s="205" t="e">
        <v>#N/A</v>
      </c>
      <c r="T122" s="205" t="e">
        <v>#N/A</v>
      </c>
      <c r="U122" s="207" t="e">
        <v>#N/A</v>
      </c>
    </row>
  </sheetData>
  <mergeCells count="1">
    <mergeCell ref="A1:U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23"/>
  <sheetViews>
    <sheetView workbookViewId="0">
      <selection activeCell="C1" sqref="C1"/>
    </sheetView>
  </sheetViews>
  <sheetFormatPr defaultRowHeight="11.25" x14ac:dyDescent="0.2"/>
  <cols>
    <col min="1" max="1" width="4.1640625" bestFit="1" customWidth="1"/>
    <col min="2" max="2" width="16.1640625" bestFit="1" customWidth="1"/>
    <col min="3" max="4" width="11.6640625" bestFit="1" customWidth="1"/>
    <col min="5" max="5" width="11.6640625" customWidth="1"/>
    <col min="6" max="8" width="11.6640625" bestFit="1" customWidth="1"/>
    <col min="9" max="9" width="14.1640625" bestFit="1" customWidth="1"/>
  </cols>
  <sheetData>
    <row r="1" spans="1:9" x14ac:dyDescent="0.2">
      <c r="B1" s="35" t="str">
        <f>Pricing!$G$14</f>
        <v>obj_0030c#0028</v>
      </c>
      <c r="C1" s="34" t="str">
        <f>UPPER(Pricing!$G$18)</f>
        <v>NONE</v>
      </c>
      <c r="D1" s="34">
        <f>Pricing!$G$17</f>
        <v>1000000</v>
      </c>
      <c r="F1" s="32">
        <f>_xll.qlScheduleSize(Schedule)-1</f>
        <v>20</v>
      </c>
      <c r="G1" s="31">
        <f>FirstNominal/Payments</f>
        <v>50000</v>
      </c>
      <c r="H1" s="36">
        <f>Pricing!$G$25</f>
        <v>0</v>
      </c>
      <c r="I1" s="38">
        <f>SUM(_xll.ohPack(I4:I123))</f>
        <v>-1000000</v>
      </c>
    </row>
    <row r="3" spans="1:9" x14ac:dyDescent="0.2">
      <c r="B3" s="39" t="s">
        <v>60</v>
      </c>
      <c r="C3" s="40" t="s">
        <v>61</v>
      </c>
      <c r="D3" s="56" t="s">
        <v>58</v>
      </c>
      <c r="E3" s="56" t="s">
        <v>59</v>
      </c>
      <c r="F3" s="56" t="s">
        <v>57</v>
      </c>
      <c r="G3" s="56" t="s">
        <v>55</v>
      </c>
      <c r="H3" s="39" t="s">
        <v>56</v>
      </c>
      <c r="I3" s="41"/>
    </row>
    <row r="4" spans="1:9" x14ac:dyDescent="0.2">
      <c r="A4">
        <v>1</v>
      </c>
      <c r="B4" s="42">
        <f t="array" ref="B4:B123">_xll.qlScheduleDates(Schedule)</f>
        <v>41857</v>
      </c>
      <c r="C4" s="44">
        <f t="array" ref="C4:C123">IF(Type="MIRROR",E4:E123,IF(Type="CUSTOM",F4:F123,IF(Type="STEP",G4:G123,IF(Type="FRENCH",H4:H123,D4:D123))))</f>
        <v>1000000</v>
      </c>
      <c r="D4" s="46">
        <f t="shared" ref="D4:D35" si="0">IF(ISNUMBER($B5),FirstNominal,NA())</f>
        <v>1000000</v>
      </c>
      <c r="E4" s="49">
        <f t="array" ref="E4:E123">VLOOKUP(Dates,FirstLegAdmortization!$B$4:$C$123,2)</f>
        <v>1000000</v>
      </c>
      <c r="F4" s="46">
        <f t="shared" ref="F4:F35" si="1">IF(ISNUMBER($B5),FirstNominal,NA())</f>
        <v>1000000</v>
      </c>
      <c r="G4" s="49">
        <f>FirstNominal</f>
        <v>1000000</v>
      </c>
      <c r="H4" s="50">
        <f>FirstNominal</f>
        <v>1000000</v>
      </c>
      <c r="I4" s="51">
        <f t="shared" ref="I4:I35" si="2">PPMT(Rate,$A4,Payments,FirstNominal)</f>
        <v>-50000</v>
      </c>
    </row>
    <row r="5" spans="1:9" x14ac:dyDescent="0.2">
      <c r="A5">
        <v>2</v>
      </c>
      <c r="B5" s="42">
        <v>42041</v>
      </c>
      <c r="C5" s="44">
        <v>1000000</v>
      </c>
      <c r="D5" s="47">
        <f t="shared" si="0"/>
        <v>1000000</v>
      </c>
      <c r="E5" s="47">
        <v>1000000</v>
      </c>
      <c r="F5" s="47">
        <f t="shared" si="1"/>
        <v>1000000</v>
      </c>
      <c r="G5" s="47">
        <f t="shared" ref="G5:G36" si="3">IF(ISNA($B6),NA(),MAX(G4-StepDecrement,0))</f>
        <v>950000</v>
      </c>
      <c r="H5" s="52">
        <f t="shared" ref="H5:H36" si="4">IF(ISNA($B6),NA(),H4+I4)</f>
        <v>950000</v>
      </c>
      <c r="I5" s="53">
        <f t="shared" si="2"/>
        <v>-50000</v>
      </c>
    </row>
    <row r="6" spans="1:9" x14ac:dyDescent="0.2">
      <c r="A6">
        <v>3</v>
      </c>
      <c r="B6" s="42">
        <v>42222</v>
      </c>
      <c r="C6" s="44">
        <v>1000000</v>
      </c>
      <c r="D6" s="47">
        <f t="shared" si="0"/>
        <v>1000000</v>
      </c>
      <c r="E6" s="47">
        <v>1000000</v>
      </c>
      <c r="F6" s="47">
        <f t="shared" si="1"/>
        <v>1000000</v>
      </c>
      <c r="G6" s="47">
        <f t="shared" si="3"/>
        <v>900000</v>
      </c>
      <c r="H6" s="52">
        <f t="shared" si="4"/>
        <v>900000</v>
      </c>
      <c r="I6" s="53">
        <f t="shared" si="2"/>
        <v>-50000</v>
      </c>
    </row>
    <row r="7" spans="1:9" x14ac:dyDescent="0.2">
      <c r="A7">
        <v>4</v>
      </c>
      <c r="B7" s="42">
        <v>42408</v>
      </c>
      <c r="C7" s="44">
        <v>1000000</v>
      </c>
      <c r="D7" s="47">
        <f t="shared" si="0"/>
        <v>1000000</v>
      </c>
      <c r="E7" s="47">
        <v>1000000</v>
      </c>
      <c r="F7" s="47">
        <f t="shared" si="1"/>
        <v>1000000</v>
      </c>
      <c r="G7" s="47">
        <f t="shared" si="3"/>
        <v>850000</v>
      </c>
      <c r="H7" s="52">
        <f t="shared" si="4"/>
        <v>850000</v>
      </c>
      <c r="I7" s="53">
        <f t="shared" si="2"/>
        <v>-50000</v>
      </c>
    </row>
    <row r="8" spans="1:9" x14ac:dyDescent="0.2">
      <c r="A8">
        <v>5</v>
      </c>
      <c r="B8" s="42">
        <v>42590</v>
      </c>
      <c r="C8" s="44">
        <v>1000000</v>
      </c>
      <c r="D8" s="47">
        <f t="shared" si="0"/>
        <v>1000000</v>
      </c>
      <c r="E8" s="47">
        <v>1000000</v>
      </c>
      <c r="F8" s="47">
        <f t="shared" si="1"/>
        <v>1000000</v>
      </c>
      <c r="G8" s="47">
        <f t="shared" si="3"/>
        <v>800000</v>
      </c>
      <c r="H8" s="52">
        <f t="shared" si="4"/>
        <v>800000</v>
      </c>
      <c r="I8" s="53">
        <f t="shared" si="2"/>
        <v>-50000</v>
      </c>
    </row>
    <row r="9" spans="1:9" x14ac:dyDescent="0.2">
      <c r="A9">
        <v>6</v>
      </c>
      <c r="B9" s="42">
        <v>42772</v>
      </c>
      <c r="C9" s="44">
        <v>1000000</v>
      </c>
      <c r="D9" s="47">
        <f t="shared" si="0"/>
        <v>1000000</v>
      </c>
      <c r="E9" s="47">
        <v>1000000</v>
      </c>
      <c r="F9" s="47">
        <f t="shared" si="1"/>
        <v>1000000</v>
      </c>
      <c r="G9" s="47">
        <f t="shared" si="3"/>
        <v>750000</v>
      </c>
      <c r="H9" s="52">
        <f t="shared" si="4"/>
        <v>750000</v>
      </c>
      <c r="I9" s="53">
        <f t="shared" si="2"/>
        <v>-50000</v>
      </c>
    </row>
    <row r="10" spans="1:9" x14ac:dyDescent="0.2">
      <c r="A10">
        <v>7</v>
      </c>
      <c r="B10" s="42">
        <v>42955</v>
      </c>
      <c r="C10" s="44">
        <v>1000000</v>
      </c>
      <c r="D10" s="47">
        <f t="shared" si="0"/>
        <v>1000000</v>
      </c>
      <c r="E10" s="47">
        <v>1000000</v>
      </c>
      <c r="F10" s="47">
        <f t="shared" si="1"/>
        <v>1000000</v>
      </c>
      <c r="G10" s="47">
        <f t="shared" si="3"/>
        <v>700000</v>
      </c>
      <c r="H10" s="52">
        <f t="shared" si="4"/>
        <v>700000</v>
      </c>
      <c r="I10" s="53">
        <f t="shared" si="2"/>
        <v>-50000</v>
      </c>
    </row>
    <row r="11" spans="1:9" x14ac:dyDescent="0.2">
      <c r="A11">
        <v>8</v>
      </c>
      <c r="B11" s="42">
        <v>43137</v>
      </c>
      <c r="C11" s="44">
        <v>1000000</v>
      </c>
      <c r="D11" s="47">
        <f t="shared" si="0"/>
        <v>1000000</v>
      </c>
      <c r="E11" s="47">
        <v>1000000</v>
      </c>
      <c r="F11" s="47">
        <f t="shared" si="1"/>
        <v>1000000</v>
      </c>
      <c r="G11" s="47">
        <f t="shared" si="3"/>
        <v>650000</v>
      </c>
      <c r="H11" s="52">
        <f t="shared" si="4"/>
        <v>650000</v>
      </c>
      <c r="I11" s="53">
        <f t="shared" si="2"/>
        <v>-50000</v>
      </c>
    </row>
    <row r="12" spans="1:9" x14ac:dyDescent="0.2">
      <c r="A12">
        <v>9</v>
      </c>
      <c r="B12" s="42">
        <v>43319</v>
      </c>
      <c r="C12" s="44">
        <v>1000000</v>
      </c>
      <c r="D12" s="47">
        <f t="shared" si="0"/>
        <v>1000000</v>
      </c>
      <c r="E12" s="47">
        <v>1000000</v>
      </c>
      <c r="F12" s="47">
        <f t="shared" si="1"/>
        <v>1000000</v>
      </c>
      <c r="G12" s="47">
        <f t="shared" si="3"/>
        <v>600000</v>
      </c>
      <c r="H12" s="52">
        <f t="shared" si="4"/>
        <v>600000</v>
      </c>
      <c r="I12" s="53">
        <f t="shared" si="2"/>
        <v>-50000</v>
      </c>
    </row>
    <row r="13" spans="1:9" x14ac:dyDescent="0.2">
      <c r="A13">
        <v>10</v>
      </c>
      <c r="B13" s="42">
        <v>43502</v>
      </c>
      <c r="C13" s="44">
        <v>1000000</v>
      </c>
      <c r="D13" s="47">
        <f t="shared" si="0"/>
        <v>1000000</v>
      </c>
      <c r="E13" s="47">
        <v>1000000</v>
      </c>
      <c r="F13" s="47">
        <f t="shared" si="1"/>
        <v>1000000</v>
      </c>
      <c r="G13" s="47">
        <f t="shared" si="3"/>
        <v>550000</v>
      </c>
      <c r="H13" s="52">
        <f t="shared" si="4"/>
        <v>550000</v>
      </c>
      <c r="I13" s="53">
        <f t="shared" si="2"/>
        <v>-50000</v>
      </c>
    </row>
    <row r="14" spans="1:9" x14ac:dyDescent="0.2">
      <c r="A14">
        <v>11</v>
      </c>
      <c r="B14" s="42">
        <v>43683</v>
      </c>
      <c r="C14" s="44">
        <v>1000000</v>
      </c>
      <c r="D14" s="47">
        <f t="shared" si="0"/>
        <v>1000000</v>
      </c>
      <c r="E14" s="47">
        <v>1000000</v>
      </c>
      <c r="F14" s="47">
        <f t="shared" si="1"/>
        <v>1000000</v>
      </c>
      <c r="G14" s="47">
        <f t="shared" si="3"/>
        <v>500000</v>
      </c>
      <c r="H14" s="52">
        <f t="shared" si="4"/>
        <v>500000</v>
      </c>
      <c r="I14" s="53">
        <f t="shared" si="2"/>
        <v>-50000</v>
      </c>
    </row>
    <row r="15" spans="1:9" x14ac:dyDescent="0.2">
      <c r="A15">
        <v>12</v>
      </c>
      <c r="B15" s="42">
        <v>43867</v>
      </c>
      <c r="C15" s="44">
        <v>1000000</v>
      </c>
      <c r="D15" s="47">
        <f t="shared" si="0"/>
        <v>1000000</v>
      </c>
      <c r="E15" s="47">
        <v>1000000</v>
      </c>
      <c r="F15" s="47">
        <f t="shared" si="1"/>
        <v>1000000</v>
      </c>
      <c r="G15" s="47">
        <f t="shared" si="3"/>
        <v>450000</v>
      </c>
      <c r="H15" s="52">
        <f t="shared" si="4"/>
        <v>450000</v>
      </c>
      <c r="I15" s="53">
        <f t="shared" si="2"/>
        <v>-50000</v>
      </c>
    </row>
    <row r="16" spans="1:9" x14ac:dyDescent="0.2">
      <c r="A16">
        <v>13</v>
      </c>
      <c r="B16" s="42">
        <v>44049</v>
      </c>
      <c r="C16" s="44">
        <v>1000000</v>
      </c>
      <c r="D16" s="47">
        <f t="shared" si="0"/>
        <v>1000000</v>
      </c>
      <c r="E16" s="47">
        <v>1000000</v>
      </c>
      <c r="F16" s="47">
        <f t="shared" si="1"/>
        <v>1000000</v>
      </c>
      <c r="G16" s="47">
        <f t="shared" si="3"/>
        <v>400000</v>
      </c>
      <c r="H16" s="52">
        <f t="shared" si="4"/>
        <v>400000</v>
      </c>
      <c r="I16" s="53">
        <f t="shared" si="2"/>
        <v>-50000</v>
      </c>
    </row>
    <row r="17" spans="1:9" x14ac:dyDescent="0.2">
      <c r="A17">
        <v>14</v>
      </c>
      <c r="B17" s="42">
        <v>44235</v>
      </c>
      <c r="C17" s="44">
        <v>1000000</v>
      </c>
      <c r="D17" s="47">
        <f t="shared" si="0"/>
        <v>1000000</v>
      </c>
      <c r="E17" s="47">
        <v>1000000</v>
      </c>
      <c r="F17" s="47">
        <f t="shared" si="1"/>
        <v>1000000</v>
      </c>
      <c r="G17" s="47">
        <f t="shared" si="3"/>
        <v>350000</v>
      </c>
      <c r="H17" s="52">
        <f t="shared" si="4"/>
        <v>350000</v>
      </c>
      <c r="I17" s="53">
        <f t="shared" si="2"/>
        <v>-50000</v>
      </c>
    </row>
    <row r="18" spans="1:9" x14ac:dyDescent="0.2">
      <c r="A18">
        <v>15</v>
      </c>
      <c r="B18" s="42">
        <v>44414</v>
      </c>
      <c r="C18" s="44">
        <v>1000000</v>
      </c>
      <c r="D18" s="47">
        <f t="shared" si="0"/>
        <v>1000000</v>
      </c>
      <c r="E18" s="47">
        <v>1000000</v>
      </c>
      <c r="F18" s="47">
        <f t="shared" si="1"/>
        <v>1000000</v>
      </c>
      <c r="G18" s="47">
        <f t="shared" si="3"/>
        <v>300000</v>
      </c>
      <c r="H18" s="52">
        <f t="shared" si="4"/>
        <v>300000</v>
      </c>
      <c r="I18" s="53">
        <f t="shared" si="2"/>
        <v>-50000</v>
      </c>
    </row>
    <row r="19" spans="1:9" x14ac:dyDescent="0.2">
      <c r="A19">
        <v>16</v>
      </c>
      <c r="B19" s="42">
        <v>44599</v>
      </c>
      <c r="C19" s="44">
        <v>1000000</v>
      </c>
      <c r="D19" s="47">
        <f t="shared" si="0"/>
        <v>1000000</v>
      </c>
      <c r="E19" s="47">
        <v>1000000</v>
      </c>
      <c r="F19" s="47">
        <f t="shared" si="1"/>
        <v>1000000</v>
      </c>
      <c r="G19" s="47">
        <f t="shared" si="3"/>
        <v>250000</v>
      </c>
      <c r="H19" s="52">
        <f t="shared" si="4"/>
        <v>250000</v>
      </c>
      <c r="I19" s="53">
        <f t="shared" si="2"/>
        <v>-50000</v>
      </c>
    </row>
    <row r="20" spans="1:9" x14ac:dyDescent="0.2">
      <c r="A20">
        <v>17</v>
      </c>
      <c r="B20" s="42">
        <v>44781</v>
      </c>
      <c r="C20" s="44">
        <v>1000000</v>
      </c>
      <c r="D20" s="47">
        <f t="shared" si="0"/>
        <v>1000000</v>
      </c>
      <c r="E20" s="47">
        <v>1000000</v>
      </c>
      <c r="F20" s="47">
        <f t="shared" si="1"/>
        <v>1000000</v>
      </c>
      <c r="G20" s="47">
        <f t="shared" si="3"/>
        <v>200000</v>
      </c>
      <c r="H20" s="52">
        <f t="shared" si="4"/>
        <v>200000</v>
      </c>
      <c r="I20" s="53">
        <f t="shared" si="2"/>
        <v>-50000</v>
      </c>
    </row>
    <row r="21" spans="1:9" x14ac:dyDescent="0.2">
      <c r="A21">
        <v>18</v>
      </c>
      <c r="B21" s="42">
        <v>44963</v>
      </c>
      <c r="C21" s="44">
        <v>1000000</v>
      </c>
      <c r="D21" s="47">
        <f t="shared" si="0"/>
        <v>1000000</v>
      </c>
      <c r="E21" s="47">
        <v>1000000</v>
      </c>
      <c r="F21" s="47">
        <f t="shared" si="1"/>
        <v>1000000</v>
      </c>
      <c r="G21" s="47">
        <f t="shared" si="3"/>
        <v>150000</v>
      </c>
      <c r="H21" s="52">
        <f t="shared" si="4"/>
        <v>150000</v>
      </c>
      <c r="I21" s="53">
        <f t="shared" si="2"/>
        <v>-50000</v>
      </c>
    </row>
    <row r="22" spans="1:9" x14ac:dyDescent="0.2">
      <c r="A22">
        <v>19</v>
      </c>
      <c r="B22" s="42">
        <v>45146</v>
      </c>
      <c r="C22" s="44">
        <v>1000000</v>
      </c>
      <c r="D22" s="47">
        <f t="shared" si="0"/>
        <v>1000000</v>
      </c>
      <c r="E22" s="47">
        <v>1000000</v>
      </c>
      <c r="F22" s="47">
        <f t="shared" si="1"/>
        <v>1000000</v>
      </c>
      <c r="G22" s="47">
        <f t="shared" si="3"/>
        <v>100000</v>
      </c>
      <c r="H22" s="52">
        <f t="shared" si="4"/>
        <v>100000</v>
      </c>
      <c r="I22" s="53">
        <f t="shared" si="2"/>
        <v>-50000</v>
      </c>
    </row>
    <row r="23" spans="1:9" x14ac:dyDescent="0.2">
      <c r="A23">
        <v>20</v>
      </c>
      <c r="B23" s="42">
        <v>45328</v>
      </c>
      <c r="C23" s="44">
        <v>1000000</v>
      </c>
      <c r="D23" s="47">
        <f t="shared" si="0"/>
        <v>1000000</v>
      </c>
      <c r="E23" s="47">
        <v>1000000</v>
      </c>
      <c r="F23" s="47">
        <f t="shared" si="1"/>
        <v>1000000</v>
      </c>
      <c r="G23" s="47">
        <f t="shared" si="3"/>
        <v>50000</v>
      </c>
      <c r="H23" s="52">
        <f t="shared" si="4"/>
        <v>50000</v>
      </c>
      <c r="I23" s="53">
        <f t="shared" si="2"/>
        <v>-50000</v>
      </c>
    </row>
    <row r="24" spans="1:9" x14ac:dyDescent="0.2">
      <c r="A24">
        <v>21</v>
      </c>
      <c r="B24" s="42">
        <v>45510</v>
      </c>
      <c r="C24" s="44" t="e">
        <v>#N/A</v>
      </c>
      <c r="D24" s="47" t="e">
        <f t="shared" si="0"/>
        <v>#N/A</v>
      </c>
      <c r="E24" s="47" t="e">
        <v>#N/A</v>
      </c>
      <c r="F24" s="47" t="e">
        <f t="shared" si="1"/>
        <v>#N/A</v>
      </c>
      <c r="G24" s="47" t="e">
        <f t="shared" si="3"/>
        <v>#N/A</v>
      </c>
      <c r="H24" s="52" t="e">
        <f t="shared" si="4"/>
        <v>#N/A</v>
      </c>
      <c r="I24" s="53" t="e">
        <f t="shared" si="2"/>
        <v>#NUM!</v>
      </c>
    </row>
    <row r="25" spans="1:9" x14ac:dyDescent="0.2">
      <c r="A25">
        <v>22</v>
      </c>
      <c r="B25" s="42" t="e">
        <v>#N/A</v>
      </c>
      <c r="C25" s="44" t="e">
        <v>#N/A</v>
      </c>
      <c r="D25" s="47" t="e">
        <f t="shared" si="0"/>
        <v>#N/A</v>
      </c>
      <c r="E25" s="47" t="e">
        <v>#N/A</v>
      </c>
      <c r="F25" s="47" t="e">
        <f t="shared" si="1"/>
        <v>#N/A</v>
      </c>
      <c r="G25" s="47" t="e">
        <f t="shared" si="3"/>
        <v>#N/A</v>
      </c>
      <c r="H25" s="52" t="e">
        <f t="shared" si="4"/>
        <v>#N/A</v>
      </c>
      <c r="I25" s="53" t="e">
        <f t="shared" si="2"/>
        <v>#NUM!</v>
      </c>
    </row>
    <row r="26" spans="1:9" x14ac:dyDescent="0.2">
      <c r="A26">
        <v>23</v>
      </c>
      <c r="B26" s="42" t="e">
        <v>#N/A</v>
      </c>
      <c r="C26" s="44" t="e">
        <v>#N/A</v>
      </c>
      <c r="D26" s="47" t="e">
        <f t="shared" si="0"/>
        <v>#N/A</v>
      </c>
      <c r="E26" s="47" t="e">
        <v>#N/A</v>
      </c>
      <c r="F26" s="47" t="e">
        <f t="shared" si="1"/>
        <v>#N/A</v>
      </c>
      <c r="G26" s="47" t="e">
        <f t="shared" si="3"/>
        <v>#N/A</v>
      </c>
      <c r="H26" s="52" t="e">
        <f t="shared" si="4"/>
        <v>#N/A</v>
      </c>
      <c r="I26" s="53" t="e">
        <f t="shared" si="2"/>
        <v>#NUM!</v>
      </c>
    </row>
    <row r="27" spans="1:9" x14ac:dyDescent="0.2">
      <c r="A27">
        <v>24</v>
      </c>
      <c r="B27" s="42" t="e">
        <v>#N/A</v>
      </c>
      <c r="C27" s="44" t="e">
        <v>#N/A</v>
      </c>
      <c r="D27" s="47" t="e">
        <f t="shared" si="0"/>
        <v>#N/A</v>
      </c>
      <c r="E27" s="47" t="e">
        <v>#N/A</v>
      </c>
      <c r="F27" s="47" t="e">
        <f t="shared" si="1"/>
        <v>#N/A</v>
      </c>
      <c r="G27" s="47" t="e">
        <f t="shared" si="3"/>
        <v>#N/A</v>
      </c>
      <c r="H27" s="52" t="e">
        <f t="shared" si="4"/>
        <v>#N/A</v>
      </c>
      <c r="I27" s="53" t="e">
        <f t="shared" si="2"/>
        <v>#NUM!</v>
      </c>
    </row>
    <row r="28" spans="1:9" x14ac:dyDescent="0.2">
      <c r="A28">
        <v>25</v>
      </c>
      <c r="B28" s="42" t="e">
        <v>#N/A</v>
      </c>
      <c r="C28" s="44" t="e">
        <v>#N/A</v>
      </c>
      <c r="D28" s="47" t="e">
        <f t="shared" si="0"/>
        <v>#N/A</v>
      </c>
      <c r="E28" s="47" t="e">
        <v>#N/A</v>
      </c>
      <c r="F28" s="47" t="e">
        <f t="shared" si="1"/>
        <v>#N/A</v>
      </c>
      <c r="G28" s="47" t="e">
        <f t="shared" si="3"/>
        <v>#N/A</v>
      </c>
      <c r="H28" s="52" t="e">
        <f t="shared" si="4"/>
        <v>#N/A</v>
      </c>
      <c r="I28" s="53" t="e">
        <f t="shared" si="2"/>
        <v>#NUM!</v>
      </c>
    </row>
    <row r="29" spans="1:9" x14ac:dyDescent="0.2">
      <c r="A29">
        <v>26</v>
      </c>
      <c r="B29" s="42" t="e">
        <v>#N/A</v>
      </c>
      <c r="C29" s="44" t="e">
        <v>#N/A</v>
      </c>
      <c r="D29" s="47" t="e">
        <f t="shared" si="0"/>
        <v>#N/A</v>
      </c>
      <c r="E29" s="47" t="e">
        <v>#N/A</v>
      </c>
      <c r="F29" s="47" t="e">
        <f t="shared" si="1"/>
        <v>#N/A</v>
      </c>
      <c r="G29" s="47" t="e">
        <f t="shared" si="3"/>
        <v>#N/A</v>
      </c>
      <c r="H29" s="52" t="e">
        <f t="shared" si="4"/>
        <v>#N/A</v>
      </c>
      <c r="I29" s="53" t="e">
        <f t="shared" si="2"/>
        <v>#NUM!</v>
      </c>
    </row>
    <row r="30" spans="1:9" x14ac:dyDescent="0.2">
      <c r="A30">
        <v>27</v>
      </c>
      <c r="B30" s="42" t="e">
        <v>#N/A</v>
      </c>
      <c r="C30" s="44" t="e">
        <v>#N/A</v>
      </c>
      <c r="D30" s="47" t="e">
        <f t="shared" si="0"/>
        <v>#N/A</v>
      </c>
      <c r="E30" s="47" t="e">
        <v>#N/A</v>
      </c>
      <c r="F30" s="47" t="e">
        <f t="shared" si="1"/>
        <v>#N/A</v>
      </c>
      <c r="G30" s="47" t="e">
        <f t="shared" si="3"/>
        <v>#N/A</v>
      </c>
      <c r="H30" s="52" t="e">
        <f t="shared" si="4"/>
        <v>#N/A</v>
      </c>
      <c r="I30" s="53" t="e">
        <f t="shared" si="2"/>
        <v>#NUM!</v>
      </c>
    </row>
    <row r="31" spans="1:9" x14ac:dyDescent="0.2">
      <c r="A31">
        <v>28</v>
      </c>
      <c r="B31" s="42" t="e">
        <v>#N/A</v>
      </c>
      <c r="C31" s="44" t="e">
        <v>#N/A</v>
      </c>
      <c r="D31" s="47" t="e">
        <f t="shared" si="0"/>
        <v>#N/A</v>
      </c>
      <c r="E31" s="47" t="e">
        <v>#N/A</v>
      </c>
      <c r="F31" s="47" t="e">
        <f t="shared" si="1"/>
        <v>#N/A</v>
      </c>
      <c r="G31" s="47" t="e">
        <f t="shared" si="3"/>
        <v>#N/A</v>
      </c>
      <c r="H31" s="52" t="e">
        <f t="shared" si="4"/>
        <v>#N/A</v>
      </c>
      <c r="I31" s="53" t="e">
        <f t="shared" si="2"/>
        <v>#NUM!</v>
      </c>
    </row>
    <row r="32" spans="1:9" x14ac:dyDescent="0.2">
      <c r="A32">
        <v>29</v>
      </c>
      <c r="B32" s="42" t="e">
        <v>#N/A</v>
      </c>
      <c r="C32" s="44" t="e">
        <v>#N/A</v>
      </c>
      <c r="D32" s="47" t="e">
        <f t="shared" si="0"/>
        <v>#N/A</v>
      </c>
      <c r="E32" s="47" t="e">
        <v>#N/A</v>
      </c>
      <c r="F32" s="47" t="e">
        <f t="shared" si="1"/>
        <v>#N/A</v>
      </c>
      <c r="G32" s="47" t="e">
        <f t="shared" si="3"/>
        <v>#N/A</v>
      </c>
      <c r="H32" s="52" t="e">
        <f t="shared" si="4"/>
        <v>#N/A</v>
      </c>
      <c r="I32" s="53" t="e">
        <f t="shared" si="2"/>
        <v>#NUM!</v>
      </c>
    </row>
    <row r="33" spans="1:9" x14ac:dyDescent="0.2">
      <c r="A33">
        <v>30</v>
      </c>
      <c r="B33" s="42" t="e">
        <v>#N/A</v>
      </c>
      <c r="C33" s="44" t="e">
        <v>#N/A</v>
      </c>
      <c r="D33" s="47" t="e">
        <f t="shared" si="0"/>
        <v>#N/A</v>
      </c>
      <c r="E33" s="47" t="e">
        <v>#N/A</v>
      </c>
      <c r="F33" s="47" t="e">
        <f t="shared" si="1"/>
        <v>#N/A</v>
      </c>
      <c r="G33" s="47" t="e">
        <f t="shared" si="3"/>
        <v>#N/A</v>
      </c>
      <c r="H33" s="52" t="e">
        <f t="shared" si="4"/>
        <v>#N/A</v>
      </c>
      <c r="I33" s="53" t="e">
        <f t="shared" si="2"/>
        <v>#NUM!</v>
      </c>
    </row>
    <row r="34" spans="1:9" x14ac:dyDescent="0.2">
      <c r="A34">
        <v>31</v>
      </c>
      <c r="B34" s="42" t="e">
        <v>#N/A</v>
      </c>
      <c r="C34" s="44" t="e">
        <v>#N/A</v>
      </c>
      <c r="D34" s="47" t="e">
        <f t="shared" si="0"/>
        <v>#N/A</v>
      </c>
      <c r="E34" s="47" t="e">
        <v>#N/A</v>
      </c>
      <c r="F34" s="47" t="e">
        <f t="shared" si="1"/>
        <v>#N/A</v>
      </c>
      <c r="G34" s="47" t="e">
        <f t="shared" si="3"/>
        <v>#N/A</v>
      </c>
      <c r="H34" s="52" t="e">
        <f t="shared" si="4"/>
        <v>#N/A</v>
      </c>
      <c r="I34" s="53" t="e">
        <f t="shared" si="2"/>
        <v>#NUM!</v>
      </c>
    </row>
    <row r="35" spans="1:9" x14ac:dyDescent="0.2">
      <c r="A35">
        <v>32</v>
      </c>
      <c r="B35" s="42" t="e">
        <v>#N/A</v>
      </c>
      <c r="C35" s="44" t="e">
        <v>#N/A</v>
      </c>
      <c r="D35" s="47" t="e">
        <f t="shared" si="0"/>
        <v>#N/A</v>
      </c>
      <c r="E35" s="47" t="e">
        <v>#N/A</v>
      </c>
      <c r="F35" s="47" t="e">
        <f t="shared" si="1"/>
        <v>#N/A</v>
      </c>
      <c r="G35" s="47" t="e">
        <f t="shared" si="3"/>
        <v>#N/A</v>
      </c>
      <c r="H35" s="52" t="e">
        <f t="shared" si="4"/>
        <v>#N/A</v>
      </c>
      <c r="I35" s="53" t="e">
        <f t="shared" si="2"/>
        <v>#NUM!</v>
      </c>
    </row>
    <row r="36" spans="1:9" x14ac:dyDescent="0.2">
      <c r="A36">
        <v>33</v>
      </c>
      <c r="B36" s="42" t="e">
        <v>#N/A</v>
      </c>
      <c r="C36" s="44" t="e">
        <v>#N/A</v>
      </c>
      <c r="D36" s="47" t="e">
        <f t="shared" ref="D36:D67" si="5">IF(ISNUMBER($B37),FirstNominal,NA())</f>
        <v>#N/A</v>
      </c>
      <c r="E36" s="47" t="e">
        <v>#N/A</v>
      </c>
      <c r="F36" s="47" t="e">
        <f t="shared" ref="F36:F67" si="6">IF(ISNUMBER($B37),FirstNominal,NA())</f>
        <v>#N/A</v>
      </c>
      <c r="G36" s="47" t="e">
        <f t="shared" si="3"/>
        <v>#N/A</v>
      </c>
      <c r="H36" s="52" t="e">
        <f t="shared" si="4"/>
        <v>#N/A</v>
      </c>
      <c r="I36" s="53" t="e">
        <f t="shared" ref="I36:I67" si="7">PPMT(Rate,$A36,Payments,FirstNominal)</f>
        <v>#NUM!</v>
      </c>
    </row>
    <row r="37" spans="1:9" x14ac:dyDescent="0.2">
      <c r="A37">
        <v>34</v>
      </c>
      <c r="B37" s="42" t="e">
        <v>#N/A</v>
      </c>
      <c r="C37" s="44" t="e">
        <v>#N/A</v>
      </c>
      <c r="D37" s="47" t="e">
        <f t="shared" si="5"/>
        <v>#N/A</v>
      </c>
      <c r="E37" s="47" t="e">
        <v>#N/A</v>
      </c>
      <c r="F37" s="47" t="e">
        <f t="shared" si="6"/>
        <v>#N/A</v>
      </c>
      <c r="G37" s="47" t="e">
        <f t="shared" ref="G37:G68" si="8">IF(ISNA($B38),NA(),MAX(G36-StepDecrement,0))</f>
        <v>#N/A</v>
      </c>
      <c r="H37" s="52" t="e">
        <f t="shared" ref="H37:H68" si="9">IF(ISNA($B38),NA(),H36+I36)</f>
        <v>#N/A</v>
      </c>
      <c r="I37" s="53" t="e">
        <f t="shared" si="7"/>
        <v>#NUM!</v>
      </c>
    </row>
    <row r="38" spans="1:9" x14ac:dyDescent="0.2">
      <c r="A38">
        <v>35</v>
      </c>
      <c r="B38" s="42" t="e">
        <v>#N/A</v>
      </c>
      <c r="C38" s="44" t="e">
        <v>#N/A</v>
      </c>
      <c r="D38" s="47" t="e">
        <f t="shared" si="5"/>
        <v>#N/A</v>
      </c>
      <c r="E38" s="47" t="e">
        <v>#N/A</v>
      </c>
      <c r="F38" s="47" t="e">
        <f t="shared" si="6"/>
        <v>#N/A</v>
      </c>
      <c r="G38" s="47" t="e">
        <f t="shared" si="8"/>
        <v>#N/A</v>
      </c>
      <c r="H38" s="52" t="e">
        <f t="shared" si="9"/>
        <v>#N/A</v>
      </c>
      <c r="I38" s="53" t="e">
        <f t="shared" si="7"/>
        <v>#NUM!</v>
      </c>
    </row>
    <row r="39" spans="1:9" x14ac:dyDescent="0.2">
      <c r="A39">
        <v>36</v>
      </c>
      <c r="B39" s="42" t="e">
        <v>#N/A</v>
      </c>
      <c r="C39" s="44" t="e">
        <v>#N/A</v>
      </c>
      <c r="D39" s="47" t="e">
        <f t="shared" si="5"/>
        <v>#N/A</v>
      </c>
      <c r="E39" s="47" t="e">
        <v>#N/A</v>
      </c>
      <c r="F39" s="47" t="e">
        <f t="shared" si="6"/>
        <v>#N/A</v>
      </c>
      <c r="G39" s="47" t="e">
        <f t="shared" si="8"/>
        <v>#N/A</v>
      </c>
      <c r="H39" s="52" t="e">
        <f t="shared" si="9"/>
        <v>#N/A</v>
      </c>
      <c r="I39" s="53" t="e">
        <f t="shared" si="7"/>
        <v>#NUM!</v>
      </c>
    </row>
    <row r="40" spans="1:9" x14ac:dyDescent="0.2">
      <c r="A40">
        <v>37</v>
      </c>
      <c r="B40" s="42" t="e">
        <v>#N/A</v>
      </c>
      <c r="C40" s="44" t="e">
        <v>#N/A</v>
      </c>
      <c r="D40" s="47" t="e">
        <f t="shared" si="5"/>
        <v>#N/A</v>
      </c>
      <c r="E40" s="47" t="e">
        <v>#N/A</v>
      </c>
      <c r="F40" s="47" t="e">
        <f t="shared" si="6"/>
        <v>#N/A</v>
      </c>
      <c r="G40" s="47" t="e">
        <f t="shared" si="8"/>
        <v>#N/A</v>
      </c>
      <c r="H40" s="52" t="e">
        <f t="shared" si="9"/>
        <v>#N/A</v>
      </c>
      <c r="I40" s="53" t="e">
        <f t="shared" si="7"/>
        <v>#NUM!</v>
      </c>
    </row>
    <row r="41" spans="1:9" x14ac:dyDescent="0.2">
      <c r="A41">
        <v>38</v>
      </c>
      <c r="B41" s="42" t="e">
        <v>#N/A</v>
      </c>
      <c r="C41" s="44" t="e">
        <v>#N/A</v>
      </c>
      <c r="D41" s="47" t="e">
        <f t="shared" si="5"/>
        <v>#N/A</v>
      </c>
      <c r="E41" s="47" t="e">
        <v>#N/A</v>
      </c>
      <c r="F41" s="47" t="e">
        <f t="shared" si="6"/>
        <v>#N/A</v>
      </c>
      <c r="G41" s="47" t="e">
        <f t="shared" si="8"/>
        <v>#N/A</v>
      </c>
      <c r="H41" s="52" t="e">
        <f t="shared" si="9"/>
        <v>#N/A</v>
      </c>
      <c r="I41" s="53" t="e">
        <f t="shared" si="7"/>
        <v>#NUM!</v>
      </c>
    </row>
    <row r="42" spans="1:9" x14ac:dyDescent="0.2">
      <c r="A42">
        <v>39</v>
      </c>
      <c r="B42" s="42" t="e">
        <v>#N/A</v>
      </c>
      <c r="C42" s="44" t="e">
        <v>#N/A</v>
      </c>
      <c r="D42" s="47" t="e">
        <f t="shared" si="5"/>
        <v>#N/A</v>
      </c>
      <c r="E42" s="47" t="e">
        <v>#N/A</v>
      </c>
      <c r="F42" s="47" t="e">
        <f t="shared" si="6"/>
        <v>#N/A</v>
      </c>
      <c r="G42" s="47" t="e">
        <f t="shared" si="8"/>
        <v>#N/A</v>
      </c>
      <c r="H42" s="52" t="e">
        <f t="shared" si="9"/>
        <v>#N/A</v>
      </c>
      <c r="I42" s="53" t="e">
        <f t="shared" si="7"/>
        <v>#NUM!</v>
      </c>
    </row>
    <row r="43" spans="1:9" x14ac:dyDescent="0.2">
      <c r="A43">
        <v>40</v>
      </c>
      <c r="B43" s="42" t="e">
        <v>#N/A</v>
      </c>
      <c r="C43" s="44" t="e">
        <v>#N/A</v>
      </c>
      <c r="D43" s="47" t="e">
        <f t="shared" si="5"/>
        <v>#N/A</v>
      </c>
      <c r="E43" s="47" t="e">
        <v>#N/A</v>
      </c>
      <c r="F43" s="47" t="e">
        <f t="shared" si="6"/>
        <v>#N/A</v>
      </c>
      <c r="G43" s="47" t="e">
        <f t="shared" si="8"/>
        <v>#N/A</v>
      </c>
      <c r="H43" s="52" t="e">
        <f t="shared" si="9"/>
        <v>#N/A</v>
      </c>
      <c r="I43" s="53" t="e">
        <f t="shared" si="7"/>
        <v>#NUM!</v>
      </c>
    </row>
    <row r="44" spans="1:9" x14ac:dyDescent="0.2">
      <c r="A44">
        <v>41</v>
      </c>
      <c r="B44" s="42" t="e">
        <v>#N/A</v>
      </c>
      <c r="C44" s="44" t="e">
        <v>#N/A</v>
      </c>
      <c r="D44" s="47" t="e">
        <f t="shared" si="5"/>
        <v>#N/A</v>
      </c>
      <c r="E44" s="47" t="e">
        <v>#N/A</v>
      </c>
      <c r="F44" s="47" t="e">
        <f t="shared" si="6"/>
        <v>#N/A</v>
      </c>
      <c r="G44" s="47" t="e">
        <f t="shared" si="8"/>
        <v>#N/A</v>
      </c>
      <c r="H44" s="52" t="e">
        <f t="shared" si="9"/>
        <v>#N/A</v>
      </c>
      <c r="I44" s="53" t="e">
        <f t="shared" si="7"/>
        <v>#NUM!</v>
      </c>
    </row>
    <row r="45" spans="1:9" x14ac:dyDescent="0.2">
      <c r="A45">
        <v>42</v>
      </c>
      <c r="B45" s="42" t="e">
        <v>#N/A</v>
      </c>
      <c r="C45" s="44" t="e">
        <v>#N/A</v>
      </c>
      <c r="D45" s="47" t="e">
        <f t="shared" si="5"/>
        <v>#N/A</v>
      </c>
      <c r="E45" s="47" t="e">
        <v>#N/A</v>
      </c>
      <c r="F45" s="47" t="e">
        <f t="shared" si="6"/>
        <v>#N/A</v>
      </c>
      <c r="G45" s="47" t="e">
        <f t="shared" si="8"/>
        <v>#N/A</v>
      </c>
      <c r="H45" s="52" t="e">
        <f t="shared" si="9"/>
        <v>#N/A</v>
      </c>
      <c r="I45" s="53" t="e">
        <f t="shared" si="7"/>
        <v>#NUM!</v>
      </c>
    </row>
    <row r="46" spans="1:9" x14ac:dyDescent="0.2">
      <c r="A46">
        <v>43</v>
      </c>
      <c r="B46" s="42" t="e">
        <v>#N/A</v>
      </c>
      <c r="C46" s="44" t="e">
        <v>#N/A</v>
      </c>
      <c r="D46" s="47" t="e">
        <f t="shared" si="5"/>
        <v>#N/A</v>
      </c>
      <c r="E46" s="47" t="e">
        <v>#N/A</v>
      </c>
      <c r="F46" s="47" t="e">
        <f t="shared" si="6"/>
        <v>#N/A</v>
      </c>
      <c r="G46" s="47" t="e">
        <f t="shared" si="8"/>
        <v>#N/A</v>
      </c>
      <c r="H46" s="52" t="e">
        <f t="shared" si="9"/>
        <v>#N/A</v>
      </c>
      <c r="I46" s="53" t="e">
        <f t="shared" si="7"/>
        <v>#NUM!</v>
      </c>
    </row>
    <row r="47" spans="1:9" x14ac:dyDescent="0.2">
      <c r="A47">
        <v>44</v>
      </c>
      <c r="B47" s="42" t="e">
        <v>#N/A</v>
      </c>
      <c r="C47" s="44" t="e">
        <v>#N/A</v>
      </c>
      <c r="D47" s="47" t="e">
        <f t="shared" si="5"/>
        <v>#N/A</v>
      </c>
      <c r="E47" s="47" t="e">
        <v>#N/A</v>
      </c>
      <c r="F47" s="47" t="e">
        <f t="shared" si="6"/>
        <v>#N/A</v>
      </c>
      <c r="G47" s="47" t="e">
        <f t="shared" si="8"/>
        <v>#N/A</v>
      </c>
      <c r="H47" s="52" t="e">
        <f t="shared" si="9"/>
        <v>#N/A</v>
      </c>
      <c r="I47" s="53" t="e">
        <f t="shared" si="7"/>
        <v>#NUM!</v>
      </c>
    </row>
    <row r="48" spans="1:9" x14ac:dyDescent="0.2">
      <c r="A48">
        <v>45</v>
      </c>
      <c r="B48" s="42" t="e">
        <v>#N/A</v>
      </c>
      <c r="C48" s="44" t="e">
        <v>#N/A</v>
      </c>
      <c r="D48" s="47" t="e">
        <f t="shared" si="5"/>
        <v>#N/A</v>
      </c>
      <c r="E48" s="47" t="e">
        <v>#N/A</v>
      </c>
      <c r="F48" s="47" t="e">
        <f t="shared" si="6"/>
        <v>#N/A</v>
      </c>
      <c r="G48" s="47" t="e">
        <f t="shared" si="8"/>
        <v>#N/A</v>
      </c>
      <c r="H48" s="52" t="e">
        <f t="shared" si="9"/>
        <v>#N/A</v>
      </c>
      <c r="I48" s="53" t="e">
        <f t="shared" si="7"/>
        <v>#NUM!</v>
      </c>
    </row>
    <row r="49" spans="1:9" x14ac:dyDescent="0.2">
      <c r="A49">
        <v>46</v>
      </c>
      <c r="B49" s="42" t="e">
        <v>#N/A</v>
      </c>
      <c r="C49" s="44" t="e">
        <v>#N/A</v>
      </c>
      <c r="D49" s="47" t="e">
        <f t="shared" si="5"/>
        <v>#N/A</v>
      </c>
      <c r="E49" s="47" t="e">
        <v>#N/A</v>
      </c>
      <c r="F49" s="47" t="e">
        <f t="shared" si="6"/>
        <v>#N/A</v>
      </c>
      <c r="G49" s="47" t="e">
        <f t="shared" si="8"/>
        <v>#N/A</v>
      </c>
      <c r="H49" s="52" t="e">
        <f t="shared" si="9"/>
        <v>#N/A</v>
      </c>
      <c r="I49" s="53" t="e">
        <f t="shared" si="7"/>
        <v>#NUM!</v>
      </c>
    </row>
    <row r="50" spans="1:9" x14ac:dyDescent="0.2">
      <c r="A50">
        <v>47</v>
      </c>
      <c r="B50" s="42" t="e">
        <v>#N/A</v>
      </c>
      <c r="C50" s="44" t="e">
        <v>#N/A</v>
      </c>
      <c r="D50" s="47" t="e">
        <f t="shared" si="5"/>
        <v>#N/A</v>
      </c>
      <c r="E50" s="47" t="e">
        <v>#N/A</v>
      </c>
      <c r="F50" s="47" t="e">
        <f t="shared" si="6"/>
        <v>#N/A</v>
      </c>
      <c r="G50" s="47" t="e">
        <f t="shared" si="8"/>
        <v>#N/A</v>
      </c>
      <c r="H50" s="52" t="e">
        <f t="shared" si="9"/>
        <v>#N/A</v>
      </c>
      <c r="I50" s="53" t="e">
        <f t="shared" si="7"/>
        <v>#NUM!</v>
      </c>
    </row>
    <row r="51" spans="1:9" x14ac:dyDescent="0.2">
      <c r="A51">
        <v>48</v>
      </c>
      <c r="B51" s="42" t="e">
        <v>#N/A</v>
      </c>
      <c r="C51" s="44" t="e">
        <v>#N/A</v>
      </c>
      <c r="D51" s="47" t="e">
        <f t="shared" si="5"/>
        <v>#N/A</v>
      </c>
      <c r="E51" s="47" t="e">
        <v>#N/A</v>
      </c>
      <c r="F51" s="47" t="e">
        <f t="shared" si="6"/>
        <v>#N/A</v>
      </c>
      <c r="G51" s="47" t="e">
        <f t="shared" si="8"/>
        <v>#N/A</v>
      </c>
      <c r="H51" s="52" t="e">
        <f t="shared" si="9"/>
        <v>#N/A</v>
      </c>
      <c r="I51" s="53" t="e">
        <f t="shared" si="7"/>
        <v>#NUM!</v>
      </c>
    </row>
    <row r="52" spans="1:9" x14ac:dyDescent="0.2">
      <c r="A52">
        <v>49</v>
      </c>
      <c r="B52" s="42" t="e">
        <v>#N/A</v>
      </c>
      <c r="C52" s="44" t="e">
        <v>#N/A</v>
      </c>
      <c r="D52" s="47" t="e">
        <f t="shared" si="5"/>
        <v>#N/A</v>
      </c>
      <c r="E52" s="47" t="e">
        <v>#N/A</v>
      </c>
      <c r="F52" s="47" t="e">
        <f t="shared" si="6"/>
        <v>#N/A</v>
      </c>
      <c r="G52" s="47" t="e">
        <f t="shared" si="8"/>
        <v>#N/A</v>
      </c>
      <c r="H52" s="52" t="e">
        <f t="shared" si="9"/>
        <v>#N/A</v>
      </c>
      <c r="I52" s="53" t="e">
        <f t="shared" si="7"/>
        <v>#NUM!</v>
      </c>
    </row>
    <row r="53" spans="1:9" x14ac:dyDescent="0.2">
      <c r="A53">
        <v>50</v>
      </c>
      <c r="B53" s="42" t="e">
        <v>#N/A</v>
      </c>
      <c r="C53" s="44" t="e">
        <v>#N/A</v>
      </c>
      <c r="D53" s="47" t="e">
        <f t="shared" si="5"/>
        <v>#N/A</v>
      </c>
      <c r="E53" s="47" t="e">
        <v>#N/A</v>
      </c>
      <c r="F53" s="47" t="e">
        <f t="shared" si="6"/>
        <v>#N/A</v>
      </c>
      <c r="G53" s="47" t="e">
        <f t="shared" si="8"/>
        <v>#N/A</v>
      </c>
      <c r="H53" s="52" t="e">
        <f t="shared" si="9"/>
        <v>#N/A</v>
      </c>
      <c r="I53" s="53" t="e">
        <f t="shared" si="7"/>
        <v>#NUM!</v>
      </c>
    </row>
    <row r="54" spans="1:9" x14ac:dyDescent="0.2">
      <c r="A54">
        <v>51</v>
      </c>
      <c r="B54" s="42" t="e">
        <v>#N/A</v>
      </c>
      <c r="C54" s="44" t="e">
        <v>#N/A</v>
      </c>
      <c r="D54" s="47" t="e">
        <f t="shared" si="5"/>
        <v>#N/A</v>
      </c>
      <c r="E54" s="47" t="e">
        <v>#N/A</v>
      </c>
      <c r="F54" s="47" t="e">
        <f t="shared" si="6"/>
        <v>#N/A</v>
      </c>
      <c r="G54" s="47" t="e">
        <f t="shared" si="8"/>
        <v>#N/A</v>
      </c>
      <c r="H54" s="52" t="e">
        <f t="shared" si="9"/>
        <v>#N/A</v>
      </c>
      <c r="I54" s="53" t="e">
        <f t="shared" si="7"/>
        <v>#NUM!</v>
      </c>
    </row>
    <row r="55" spans="1:9" x14ac:dyDescent="0.2">
      <c r="A55">
        <v>52</v>
      </c>
      <c r="B55" s="42" t="e">
        <v>#N/A</v>
      </c>
      <c r="C55" s="44" t="e">
        <v>#N/A</v>
      </c>
      <c r="D55" s="47" t="e">
        <f t="shared" si="5"/>
        <v>#N/A</v>
      </c>
      <c r="E55" s="47" t="e">
        <v>#N/A</v>
      </c>
      <c r="F55" s="47" t="e">
        <f t="shared" si="6"/>
        <v>#N/A</v>
      </c>
      <c r="G55" s="47" t="e">
        <f t="shared" si="8"/>
        <v>#N/A</v>
      </c>
      <c r="H55" s="52" t="e">
        <f t="shared" si="9"/>
        <v>#N/A</v>
      </c>
      <c r="I55" s="53" t="e">
        <f t="shared" si="7"/>
        <v>#NUM!</v>
      </c>
    </row>
    <row r="56" spans="1:9" x14ac:dyDescent="0.2">
      <c r="A56">
        <v>53</v>
      </c>
      <c r="B56" s="42" t="e">
        <v>#N/A</v>
      </c>
      <c r="C56" s="44" t="e">
        <v>#N/A</v>
      </c>
      <c r="D56" s="47" t="e">
        <f t="shared" si="5"/>
        <v>#N/A</v>
      </c>
      <c r="E56" s="47" t="e">
        <v>#N/A</v>
      </c>
      <c r="F56" s="47" t="e">
        <f t="shared" si="6"/>
        <v>#N/A</v>
      </c>
      <c r="G56" s="47" t="e">
        <f t="shared" si="8"/>
        <v>#N/A</v>
      </c>
      <c r="H56" s="52" t="e">
        <f t="shared" si="9"/>
        <v>#N/A</v>
      </c>
      <c r="I56" s="53" t="e">
        <f t="shared" si="7"/>
        <v>#NUM!</v>
      </c>
    </row>
    <row r="57" spans="1:9" x14ac:dyDescent="0.2">
      <c r="A57">
        <v>54</v>
      </c>
      <c r="B57" s="42" t="e">
        <v>#N/A</v>
      </c>
      <c r="C57" s="44" t="e">
        <v>#N/A</v>
      </c>
      <c r="D57" s="47" t="e">
        <f t="shared" si="5"/>
        <v>#N/A</v>
      </c>
      <c r="E57" s="47" t="e">
        <v>#N/A</v>
      </c>
      <c r="F57" s="47" t="e">
        <f t="shared" si="6"/>
        <v>#N/A</v>
      </c>
      <c r="G57" s="47" t="e">
        <f t="shared" si="8"/>
        <v>#N/A</v>
      </c>
      <c r="H57" s="52" t="e">
        <f t="shared" si="9"/>
        <v>#N/A</v>
      </c>
      <c r="I57" s="53" t="e">
        <f t="shared" si="7"/>
        <v>#NUM!</v>
      </c>
    </row>
    <row r="58" spans="1:9" x14ac:dyDescent="0.2">
      <c r="A58">
        <v>55</v>
      </c>
      <c r="B58" s="42" t="e">
        <v>#N/A</v>
      </c>
      <c r="C58" s="44" t="e">
        <v>#N/A</v>
      </c>
      <c r="D58" s="47" t="e">
        <f t="shared" si="5"/>
        <v>#N/A</v>
      </c>
      <c r="E58" s="47" t="e">
        <v>#N/A</v>
      </c>
      <c r="F58" s="47" t="e">
        <f t="shared" si="6"/>
        <v>#N/A</v>
      </c>
      <c r="G58" s="47" t="e">
        <f t="shared" si="8"/>
        <v>#N/A</v>
      </c>
      <c r="H58" s="52" t="e">
        <f t="shared" si="9"/>
        <v>#N/A</v>
      </c>
      <c r="I58" s="53" t="e">
        <f t="shared" si="7"/>
        <v>#NUM!</v>
      </c>
    </row>
    <row r="59" spans="1:9" x14ac:dyDescent="0.2">
      <c r="A59">
        <v>56</v>
      </c>
      <c r="B59" s="42" t="e">
        <v>#N/A</v>
      </c>
      <c r="C59" s="44" t="e">
        <v>#N/A</v>
      </c>
      <c r="D59" s="47" t="e">
        <f t="shared" si="5"/>
        <v>#N/A</v>
      </c>
      <c r="E59" s="47" t="e">
        <v>#N/A</v>
      </c>
      <c r="F59" s="47" t="e">
        <f t="shared" si="6"/>
        <v>#N/A</v>
      </c>
      <c r="G59" s="47" t="e">
        <f t="shared" si="8"/>
        <v>#N/A</v>
      </c>
      <c r="H59" s="52" t="e">
        <f t="shared" si="9"/>
        <v>#N/A</v>
      </c>
      <c r="I59" s="53" t="e">
        <f t="shared" si="7"/>
        <v>#NUM!</v>
      </c>
    </row>
    <row r="60" spans="1:9" x14ac:dyDescent="0.2">
      <c r="A60">
        <v>57</v>
      </c>
      <c r="B60" s="42" t="e">
        <v>#N/A</v>
      </c>
      <c r="C60" s="44" t="e">
        <v>#N/A</v>
      </c>
      <c r="D60" s="47" t="e">
        <f t="shared" si="5"/>
        <v>#N/A</v>
      </c>
      <c r="E60" s="47" t="e">
        <v>#N/A</v>
      </c>
      <c r="F60" s="47" t="e">
        <f t="shared" si="6"/>
        <v>#N/A</v>
      </c>
      <c r="G60" s="47" t="e">
        <f t="shared" si="8"/>
        <v>#N/A</v>
      </c>
      <c r="H60" s="52" t="e">
        <f t="shared" si="9"/>
        <v>#N/A</v>
      </c>
      <c r="I60" s="53" t="e">
        <f t="shared" si="7"/>
        <v>#NUM!</v>
      </c>
    </row>
    <row r="61" spans="1:9" x14ac:dyDescent="0.2">
      <c r="A61">
        <v>58</v>
      </c>
      <c r="B61" s="42" t="e">
        <v>#N/A</v>
      </c>
      <c r="C61" s="44" t="e">
        <v>#N/A</v>
      </c>
      <c r="D61" s="47" t="e">
        <f t="shared" si="5"/>
        <v>#N/A</v>
      </c>
      <c r="E61" s="47" t="e">
        <v>#N/A</v>
      </c>
      <c r="F61" s="47" t="e">
        <f t="shared" si="6"/>
        <v>#N/A</v>
      </c>
      <c r="G61" s="47" t="e">
        <f t="shared" si="8"/>
        <v>#N/A</v>
      </c>
      <c r="H61" s="52" t="e">
        <f t="shared" si="9"/>
        <v>#N/A</v>
      </c>
      <c r="I61" s="53" t="e">
        <f t="shared" si="7"/>
        <v>#NUM!</v>
      </c>
    </row>
    <row r="62" spans="1:9" x14ac:dyDescent="0.2">
      <c r="A62">
        <v>59</v>
      </c>
      <c r="B62" s="42" t="e">
        <v>#N/A</v>
      </c>
      <c r="C62" s="44" t="e">
        <v>#N/A</v>
      </c>
      <c r="D62" s="47" t="e">
        <f t="shared" si="5"/>
        <v>#N/A</v>
      </c>
      <c r="E62" s="47" t="e">
        <v>#N/A</v>
      </c>
      <c r="F62" s="47" t="e">
        <f t="shared" si="6"/>
        <v>#N/A</v>
      </c>
      <c r="G62" s="47" t="e">
        <f t="shared" si="8"/>
        <v>#N/A</v>
      </c>
      <c r="H62" s="52" t="e">
        <f t="shared" si="9"/>
        <v>#N/A</v>
      </c>
      <c r="I62" s="53" t="e">
        <f t="shared" si="7"/>
        <v>#NUM!</v>
      </c>
    </row>
    <row r="63" spans="1:9" x14ac:dyDescent="0.2">
      <c r="A63">
        <v>60</v>
      </c>
      <c r="B63" s="42" t="e">
        <v>#N/A</v>
      </c>
      <c r="C63" s="44" t="e">
        <v>#N/A</v>
      </c>
      <c r="D63" s="47" t="e">
        <f t="shared" si="5"/>
        <v>#N/A</v>
      </c>
      <c r="E63" s="47" t="e">
        <v>#N/A</v>
      </c>
      <c r="F63" s="47" t="e">
        <f t="shared" si="6"/>
        <v>#N/A</v>
      </c>
      <c r="G63" s="47" t="e">
        <f t="shared" si="8"/>
        <v>#N/A</v>
      </c>
      <c r="H63" s="52" t="e">
        <f t="shared" si="9"/>
        <v>#N/A</v>
      </c>
      <c r="I63" s="53" t="e">
        <f t="shared" si="7"/>
        <v>#NUM!</v>
      </c>
    </row>
    <row r="64" spans="1:9" x14ac:dyDescent="0.2">
      <c r="A64">
        <v>61</v>
      </c>
      <c r="B64" s="42" t="e">
        <v>#N/A</v>
      </c>
      <c r="C64" s="44" t="e">
        <v>#N/A</v>
      </c>
      <c r="D64" s="47" t="e">
        <f t="shared" si="5"/>
        <v>#N/A</v>
      </c>
      <c r="E64" s="47" t="e">
        <v>#N/A</v>
      </c>
      <c r="F64" s="47" t="e">
        <f t="shared" si="6"/>
        <v>#N/A</v>
      </c>
      <c r="G64" s="47" t="e">
        <f t="shared" si="8"/>
        <v>#N/A</v>
      </c>
      <c r="H64" s="52" t="e">
        <f t="shared" si="9"/>
        <v>#N/A</v>
      </c>
      <c r="I64" s="53" t="e">
        <f t="shared" si="7"/>
        <v>#NUM!</v>
      </c>
    </row>
    <row r="65" spans="1:9" x14ac:dyDescent="0.2">
      <c r="A65">
        <v>62</v>
      </c>
      <c r="B65" s="42" t="e">
        <v>#N/A</v>
      </c>
      <c r="C65" s="44" t="e">
        <v>#N/A</v>
      </c>
      <c r="D65" s="47" t="e">
        <f t="shared" si="5"/>
        <v>#N/A</v>
      </c>
      <c r="E65" s="47" t="e">
        <v>#N/A</v>
      </c>
      <c r="F65" s="47" t="e">
        <f t="shared" si="6"/>
        <v>#N/A</v>
      </c>
      <c r="G65" s="47" t="e">
        <f t="shared" si="8"/>
        <v>#N/A</v>
      </c>
      <c r="H65" s="52" t="e">
        <f t="shared" si="9"/>
        <v>#N/A</v>
      </c>
      <c r="I65" s="53" t="e">
        <f t="shared" si="7"/>
        <v>#NUM!</v>
      </c>
    </row>
    <row r="66" spans="1:9" x14ac:dyDescent="0.2">
      <c r="A66">
        <v>63</v>
      </c>
      <c r="B66" s="42" t="e">
        <v>#N/A</v>
      </c>
      <c r="C66" s="44" t="e">
        <v>#N/A</v>
      </c>
      <c r="D66" s="47" t="e">
        <f t="shared" si="5"/>
        <v>#N/A</v>
      </c>
      <c r="E66" s="47" t="e">
        <v>#N/A</v>
      </c>
      <c r="F66" s="47" t="e">
        <f t="shared" si="6"/>
        <v>#N/A</v>
      </c>
      <c r="G66" s="47" t="e">
        <f t="shared" si="8"/>
        <v>#N/A</v>
      </c>
      <c r="H66" s="52" t="e">
        <f t="shared" si="9"/>
        <v>#N/A</v>
      </c>
      <c r="I66" s="53" t="e">
        <f t="shared" si="7"/>
        <v>#NUM!</v>
      </c>
    </row>
    <row r="67" spans="1:9" x14ac:dyDescent="0.2">
      <c r="A67">
        <v>64</v>
      </c>
      <c r="B67" s="42" t="e">
        <v>#N/A</v>
      </c>
      <c r="C67" s="44" t="e">
        <v>#N/A</v>
      </c>
      <c r="D67" s="47" t="e">
        <f t="shared" si="5"/>
        <v>#N/A</v>
      </c>
      <c r="E67" s="47" t="e">
        <v>#N/A</v>
      </c>
      <c r="F67" s="47" t="e">
        <f t="shared" si="6"/>
        <v>#N/A</v>
      </c>
      <c r="G67" s="47" t="e">
        <f t="shared" si="8"/>
        <v>#N/A</v>
      </c>
      <c r="H67" s="52" t="e">
        <f t="shared" si="9"/>
        <v>#N/A</v>
      </c>
      <c r="I67" s="53" t="e">
        <f t="shared" si="7"/>
        <v>#NUM!</v>
      </c>
    </row>
    <row r="68" spans="1:9" x14ac:dyDescent="0.2">
      <c r="A68">
        <v>65</v>
      </c>
      <c r="B68" s="42" t="e">
        <v>#N/A</v>
      </c>
      <c r="C68" s="44" t="e">
        <v>#N/A</v>
      </c>
      <c r="D68" s="47" t="e">
        <f t="shared" ref="D68:D99" si="10">IF(ISNUMBER($B69),FirstNominal,NA())</f>
        <v>#N/A</v>
      </c>
      <c r="E68" s="47" t="e">
        <v>#N/A</v>
      </c>
      <c r="F68" s="47" t="e">
        <f t="shared" ref="F68:F99" si="11">IF(ISNUMBER($B69),FirstNominal,NA())</f>
        <v>#N/A</v>
      </c>
      <c r="G68" s="47" t="e">
        <f t="shared" si="8"/>
        <v>#N/A</v>
      </c>
      <c r="H68" s="52" t="e">
        <f t="shared" si="9"/>
        <v>#N/A</v>
      </c>
      <c r="I68" s="53" t="e">
        <f t="shared" ref="I68:I99" si="12">PPMT(Rate,$A68,Payments,FirstNominal)</f>
        <v>#NUM!</v>
      </c>
    </row>
    <row r="69" spans="1:9" x14ac:dyDescent="0.2">
      <c r="A69">
        <v>66</v>
      </c>
      <c r="B69" s="42" t="e">
        <v>#N/A</v>
      </c>
      <c r="C69" s="44" t="e">
        <v>#N/A</v>
      </c>
      <c r="D69" s="47" t="e">
        <f t="shared" si="10"/>
        <v>#N/A</v>
      </c>
      <c r="E69" s="47" t="e">
        <v>#N/A</v>
      </c>
      <c r="F69" s="47" t="e">
        <f t="shared" si="11"/>
        <v>#N/A</v>
      </c>
      <c r="G69" s="47" t="e">
        <f t="shared" ref="G69:G100" si="13">IF(ISNA($B70),NA(),MAX(G68-StepDecrement,0))</f>
        <v>#N/A</v>
      </c>
      <c r="H69" s="52" t="e">
        <f t="shared" ref="H69:H100" si="14">IF(ISNA($B70),NA(),H68+I68)</f>
        <v>#N/A</v>
      </c>
      <c r="I69" s="53" t="e">
        <f t="shared" si="12"/>
        <v>#NUM!</v>
      </c>
    </row>
    <row r="70" spans="1:9" x14ac:dyDescent="0.2">
      <c r="A70">
        <v>67</v>
      </c>
      <c r="B70" s="42" t="e">
        <v>#N/A</v>
      </c>
      <c r="C70" s="44" t="e">
        <v>#N/A</v>
      </c>
      <c r="D70" s="47" t="e">
        <f t="shared" si="10"/>
        <v>#N/A</v>
      </c>
      <c r="E70" s="47" t="e">
        <v>#N/A</v>
      </c>
      <c r="F70" s="47" t="e">
        <f t="shared" si="11"/>
        <v>#N/A</v>
      </c>
      <c r="G70" s="47" t="e">
        <f t="shared" si="13"/>
        <v>#N/A</v>
      </c>
      <c r="H70" s="52" t="e">
        <f t="shared" si="14"/>
        <v>#N/A</v>
      </c>
      <c r="I70" s="53" t="e">
        <f t="shared" si="12"/>
        <v>#NUM!</v>
      </c>
    </row>
    <row r="71" spans="1:9" x14ac:dyDescent="0.2">
      <c r="A71">
        <v>68</v>
      </c>
      <c r="B71" s="42" t="e">
        <v>#N/A</v>
      </c>
      <c r="C71" s="44" t="e">
        <v>#N/A</v>
      </c>
      <c r="D71" s="47" t="e">
        <f t="shared" si="10"/>
        <v>#N/A</v>
      </c>
      <c r="E71" s="47" t="e">
        <v>#N/A</v>
      </c>
      <c r="F71" s="47" t="e">
        <f t="shared" si="11"/>
        <v>#N/A</v>
      </c>
      <c r="G71" s="47" t="e">
        <f t="shared" si="13"/>
        <v>#N/A</v>
      </c>
      <c r="H71" s="52" t="e">
        <f t="shared" si="14"/>
        <v>#N/A</v>
      </c>
      <c r="I71" s="53" t="e">
        <f t="shared" si="12"/>
        <v>#NUM!</v>
      </c>
    </row>
    <row r="72" spans="1:9" x14ac:dyDescent="0.2">
      <c r="A72">
        <v>69</v>
      </c>
      <c r="B72" s="42" t="e">
        <v>#N/A</v>
      </c>
      <c r="C72" s="44" t="e">
        <v>#N/A</v>
      </c>
      <c r="D72" s="47" t="e">
        <f t="shared" si="10"/>
        <v>#N/A</v>
      </c>
      <c r="E72" s="47" t="e">
        <v>#N/A</v>
      </c>
      <c r="F72" s="47" t="e">
        <f t="shared" si="11"/>
        <v>#N/A</v>
      </c>
      <c r="G72" s="47" t="e">
        <f t="shared" si="13"/>
        <v>#N/A</v>
      </c>
      <c r="H72" s="52" t="e">
        <f t="shared" si="14"/>
        <v>#N/A</v>
      </c>
      <c r="I72" s="53" t="e">
        <f t="shared" si="12"/>
        <v>#NUM!</v>
      </c>
    </row>
    <row r="73" spans="1:9" x14ac:dyDescent="0.2">
      <c r="A73">
        <v>70</v>
      </c>
      <c r="B73" s="42" t="e">
        <v>#N/A</v>
      </c>
      <c r="C73" s="44" t="e">
        <v>#N/A</v>
      </c>
      <c r="D73" s="47" t="e">
        <f t="shared" si="10"/>
        <v>#N/A</v>
      </c>
      <c r="E73" s="47" t="e">
        <v>#N/A</v>
      </c>
      <c r="F73" s="47" t="e">
        <f t="shared" si="11"/>
        <v>#N/A</v>
      </c>
      <c r="G73" s="47" t="e">
        <f t="shared" si="13"/>
        <v>#N/A</v>
      </c>
      <c r="H73" s="52" t="e">
        <f t="shared" si="14"/>
        <v>#N/A</v>
      </c>
      <c r="I73" s="53" t="e">
        <f t="shared" si="12"/>
        <v>#NUM!</v>
      </c>
    </row>
    <row r="74" spans="1:9" x14ac:dyDescent="0.2">
      <c r="A74">
        <v>71</v>
      </c>
      <c r="B74" s="42" t="e">
        <v>#N/A</v>
      </c>
      <c r="C74" s="44" t="e">
        <v>#N/A</v>
      </c>
      <c r="D74" s="47" t="e">
        <f t="shared" si="10"/>
        <v>#N/A</v>
      </c>
      <c r="E74" s="47" t="e">
        <v>#N/A</v>
      </c>
      <c r="F74" s="47" t="e">
        <f t="shared" si="11"/>
        <v>#N/A</v>
      </c>
      <c r="G74" s="47" t="e">
        <f t="shared" si="13"/>
        <v>#N/A</v>
      </c>
      <c r="H74" s="52" t="e">
        <f t="shared" si="14"/>
        <v>#N/A</v>
      </c>
      <c r="I74" s="53" t="e">
        <f t="shared" si="12"/>
        <v>#NUM!</v>
      </c>
    </row>
    <row r="75" spans="1:9" x14ac:dyDescent="0.2">
      <c r="A75">
        <v>72</v>
      </c>
      <c r="B75" s="42" t="e">
        <v>#N/A</v>
      </c>
      <c r="C75" s="44" t="e">
        <v>#N/A</v>
      </c>
      <c r="D75" s="47" t="e">
        <f t="shared" si="10"/>
        <v>#N/A</v>
      </c>
      <c r="E75" s="47" t="e">
        <v>#N/A</v>
      </c>
      <c r="F75" s="47" t="e">
        <f t="shared" si="11"/>
        <v>#N/A</v>
      </c>
      <c r="G75" s="47" t="e">
        <f t="shared" si="13"/>
        <v>#N/A</v>
      </c>
      <c r="H75" s="52" t="e">
        <f t="shared" si="14"/>
        <v>#N/A</v>
      </c>
      <c r="I75" s="53" t="e">
        <f t="shared" si="12"/>
        <v>#NUM!</v>
      </c>
    </row>
    <row r="76" spans="1:9" x14ac:dyDescent="0.2">
      <c r="A76">
        <v>73</v>
      </c>
      <c r="B76" s="42" t="e">
        <v>#N/A</v>
      </c>
      <c r="C76" s="44" t="e">
        <v>#N/A</v>
      </c>
      <c r="D76" s="47" t="e">
        <f t="shared" si="10"/>
        <v>#N/A</v>
      </c>
      <c r="E76" s="47" t="e">
        <v>#N/A</v>
      </c>
      <c r="F76" s="47" t="e">
        <f t="shared" si="11"/>
        <v>#N/A</v>
      </c>
      <c r="G76" s="47" t="e">
        <f t="shared" si="13"/>
        <v>#N/A</v>
      </c>
      <c r="H76" s="52" t="e">
        <f t="shared" si="14"/>
        <v>#N/A</v>
      </c>
      <c r="I76" s="53" t="e">
        <f t="shared" si="12"/>
        <v>#NUM!</v>
      </c>
    </row>
    <row r="77" spans="1:9" x14ac:dyDescent="0.2">
      <c r="A77">
        <v>74</v>
      </c>
      <c r="B77" s="42" t="e">
        <v>#N/A</v>
      </c>
      <c r="C77" s="44" t="e">
        <v>#N/A</v>
      </c>
      <c r="D77" s="47" t="e">
        <f t="shared" si="10"/>
        <v>#N/A</v>
      </c>
      <c r="E77" s="47" t="e">
        <v>#N/A</v>
      </c>
      <c r="F77" s="47" t="e">
        <f t="shared" si="11"/>
        <v>#N/A</v>
      </c>
      <c r="G77" s="47" t="e">
        <f t="shared" si="13"/>
        <v>#N/A</v>
      </c>
      <c r="H77" s="52" t="e">
        <f t="shared" si="14"/>
        <v>#N/A</v>
      </c>
      <c r="I77" s="53" t="e">
        <f t="shared" si="12"/>
        <v>#NUM!</v>
      </c>
    </row>
    <row r="78" spans="1:9" x14ac:dyDescent="0.2">
      <c r="A78">
        <v>75</v>
      </c>
      <c r="B78" s="42" t="e">
        <v>#N/A</v>
      </c>
      <c r="C78" s="44" t="e">
        <v>#N/A</v>
      </c>
      <c r="D78" s="47" t="e">
        <f t="shared" si="10"/>
        <v>#N/A</v>
      </c>
      <c r="E78" s="47" t="e">
        <v>#N/A</v>
      </c>
      <c r="F78" s="47" t="e">
        <f t="shared" si="11"/>
        <v>#N/A</v>
      </c>
      <c r="G78" s="47" t="e">
        <f t="shared" si="13"/>
        <v>#N/A</v>
      </c>
      <c r="H78" s="52" t="e">
        <f t="shared" si="14"/>
        <v>#N/A</v>
      </c>
      <c r="I78" s="53" t="e">
        <f t="shared" si="12"/>
        <v>#NUM!</v>
      </c>
    </row>
    <row r="79" spans="1:9" x14ac:dyDescent="0.2">
      <c r="A79">
        <v>76</v>
      </c>
      <c r="B79" s="42" t="e">
        <v>#N/A</v>
      </c>
      <c r="C79" s="44" t="e">
        <v>#N/A</v>
      </c>
      <c r="D79" s="47" t="e">
        <f t="shared" si="10"/>
        <v>#N/A</v>
      </c>
      <c r="E79" s="47" t="e">
        <v>#N/A</v>
      </c>
      <c r="F79" s="47" t="e">
        <f t="shared" si="11"/>
        <v>#N/A</v>
      </c>
      <c r="G79" s="47" t="e">
        <f t="shared" si="13"/>
        <v>#N/A</v>
      </c>
      <c r="H79" s="52" t="e">
        <f t="shared" si="14"/>
        <v>#N/A</v>
      </c>
      <c r="I79" s="53" t="e">
        <f t="shared" si="12"/>
        <v>#NUM!</v>
      </c>
    </row>
    <row r="80" spans="1:9" x14ac:dyDescent="0.2">
      <c r="A80">
        <v>77</v>
      </c>
      <c r="B80" s="42" t="e">
        <v>#N/A</v>
      </c>
      <c r="C80" s="44" t="e">
        <v>#N/A</v>
      </c>
      <c r="D80" s="47" t="e">
        <f t="shared" si="10"/>
        <v>#N/A</v>
      </c>
      <c r="E80" s="47" t="e">
        <v>#N/A</v>
      </c>
      <c r="F80" s="47" t="e">
        <f t="shared" si="11"/>
        <v>#N/A</v>
      </c>
      <c r="G80" s="47" t="e">
        <f t="shared" si="13"/>
        <v>#N/A</v>
      </c>
      <c r="H80" s="52" t="e">
        <f t="shared" si="14"/>
        <v>#N/A</v>
      </c>
      <c r="I80" s="53" t="e">
        <f t="shared" si="12"/>
        <v>#NUM!</v>
      </c>
    </row>
    <row r="81" spans="1:9" x14ac:dyDescent="0.2">
      <c r="A81">
        <v>78</v>
      </c>
      <c r="B81" s="42" t="e">
        <v>#N/A</v>
      </c>
      <c r="C81" s="44" t="e">
        <v>#N/A</v>
      </c>
      <c r="D81" s="47" t="e">
        <f t="shared" si="10"/>
        <v>#N/A</v>
      </c>
      <c r="E81" s="47" t="e">
        <v>#N/A</v>
      </c>
      <c r="F81" s="47" t="e">
        <f t="shared" si="11"/>
        <v>#N/A</v>
      </c>
      <c r="G81" s="47" t="e">
        <f t="shared" si="13"/>
        <v>#N/A</v>
      </c>
      <c r="H81" s="52" t="e">
        <f t="shared" si="14"/>
        <v>#N/A</v>
      </c>
      <c r="I81" s="53" t="e">
        <f t="shared" si="12"/>
        <v>#NUM!</v>
      </c>
    </row>
    <row r="82" spans="1:9" x14ac:dyDescent="0.2">
      <c r="A82">
        <v>79</v>
      </c>
      <c r="B82" s="42" t="e">
        <v>#N/A</v>
      </c>
      <c r="C82" s="44" t="e">
        <v>#N/A</v>
      </c>
      <c r="D82" s="47" t="e">
        <f t="shared" si="10"/>
        <v>#N/A</v>
      </c>
      <c r="E82" s="47" t="e">
        <v>#N/A</v>
      </c>
      <c r="F82" s="47" t="e">
        <f t="shared" si="11"/>
        <v>#N/A</v>
      </c>
      <c r="G82" s="47" t="e">
        <f t="shared" si="13"/>
        <v>#N/A</v>
      </c>
      <c r="H82" s="52" t="e">
        <f t="shared" si="14"/>
        <v>#N/A</v>
      </c>
      <c r="I82" s="53" t="e">
        <f t="shared" si="12"/>
        <v>#NUM!</v>
      </c>
    </row>
    <row r="83" spans="1:9" x14ac:dyDescent="0.2">
      <c r="A83">
        <v>80</v>
      </c>
      <c r="B83" s="42" t="e">
        <v>#N/A</v>
      </c>
      <c r="C83" s="44" t="e">
        <v>#N/A</v>
      </c>
      <c r="D83" s="47" t="e">
        <f t="shared" si="10"/>
        <v>#N/A</v>
      </c>
      <c r="E83" s="47" t="e">
        <v>#N/A</v>
      </c>
      <c r="F83" s="47" t="e">
        <f t="shared" si="11"/>
        <v>#N/A</v>
      </c>
      <c r="G83" s="47" t="e">
        <f t="shared" si="13"/>
        <v>#N/A</v>
      </c>
      <c r="H83" s="52" t="e">
        <f t="shared" si="14"/>
        <v>#N/A</v>
      </c>
      <c r="I83" s="53" t="e">
        <f t="shared" si="12"/>
        <v>#NUM!</v>
      </c>
    </row>
    <row r="84" spans="1:9" x14ac:dyDescent="0.2">
      <c r="A84">
        <v>81</v>
      </c>
      <c r="B84" s="42" t="e">
        <v>#N/A</v>
      </c>
      <c r="C84" s="44" t="e">
        <v>#N/A</v>
      </c>
      <c r="D84" s="47" t="e">
        <f t="shared" si="10"/>
        <v>#N/A</v>
      </c>
      <c r="E84" s="47" t="e">
        <v>#N/A</v>
      </c>
      <c r="F84" s="47" t="e">
        <f t="shared" si="11"/>
        <v>#N/A</v>
      </c>
      <c r="G84" s="47" t="e">
        <f t="shared" si="13"/>
        <v>#N/A</v>
      </c>
      <c r="H84" s="52" t="e">
        <f t="shared" si="14"/>
        <v>#N/A</v>
      </c>
      <c r="I84" s="53" t="e">
        <f t="shared" si="12"/>
        <v>#NUM!</v>
      </c>
    </row>
    <row r="85" spans="1:9" x14ac:dyDescent="0.2">
      <c r="A85">
        <v>82</v>
      </c>
      <c r="B85" s="42" t="e">
        <v>#N/A</v>
      </c>
      <c r="C85" s="44" t="e">
        <v>#N/A</v>
      </c>
      <c r="D85" s="47" t="e">
        <f t="shared" si="10"/>
        <v>#N/A</v>
      </c>
      <c r="E85" s="47" t="e">
        <v>#N/A</v>
      </c>
      <c r="F85" s="47" t="e">
        <f t="shared" si="11"/>
        <v>#N/A</v>
      </c>
      <c r="G85" s="47" t="e">
        <f t="shared" si="13"/>
        <v>#N/A</v>
      </c>
      <c r="H85" s="52" t="e">
        <f t="shared" si="14"/>
        <v>#N/A</v>
      </c>
      <c r="I85" s="53" t="e">
        <f t="shared" si="12"/>
        <v>#NUM!</v>
      </c>
    </row>
    <row r="86" spans="1:9" x14ac:dyDescent="0.2">
      <c r="A86">
        <v>83</v>
      </c>
      <c r="B86" s="42" t="e">
        <v>#N/A</v>
      </c>
      <c r="C86" s="44" t="e">
        <v>#N/A</v>
      </c>
      <c r="D86" s="47" t="e">
        <f t="shared" si="10"/>
        <v>#N/A</v>
      </c>
      <c r="E86" s="47" t="e">
        <v>#N/A</v>
      </c>
      <c r="F86" s="47" t="e">
        <f t="shared" si="11"/>
        <v>#N/A</v>
      </c>
      <c r="G86" s="47" t="e">
        <f t="shared" si="13"/>
        <v>#N/A</v>
      </c>
      <c r="H86" s="52" t="e">
        <f t="shared" si="14"/>
        <v>#N/A</v>
      </c>
      <c r="I86" s="53" t="e">
        <f t="shared" si="12"/>
        <v>#NUM!</v>
      </c>
    </row>
    <row r="87" spans="1:9" x14ac:dyDescent="0.2">
      <c r="A87">
        <v>84</v>
      </c>
      <c r="B87" s="42" t="e">
        <v>#N/A</v>
      </c>
      <c r="C87" s="44" t="e">
        <v>#N/A</v>
      </c>
      <c r="D87" s="47" t="e">
        <f t="shared" si="10"/>
        <v>#N/A</v>
      </c>
      <c r="E87" s="47" t="e">
        <v>#N/A</v>
      </c>
      <c r="F87" s="47" t="e">
        <f t="shared" si="11"/>
        <v>#N/A</v>
      </c>
      <c r="G87" s="47" t="e">
        <f t="shared" si="13"/>
        <v>#N/A</v>
      </c>
      <c r="H87" s="52" t="e">
        <f t="shared" si="14"/>
        <v>#N/A</v>
      </c>
      <c r="I87" s="53" t="e">
        <f t="shared" si="12"/>
        <v>#NUM!</v>
      </c>
    </row>
    <row r="88" spans="1:9" x14ac:dyDescent="0.2">
      <c r="A88">
        <v>85</v>
      </c>
      <c r="B88" s="42" t="e">
        <v>#N/A</v>
      </c>
      <c r="C88" s="44" t="e">
        <v>#N/A</v>
      </c>
      <c r="D88" s="47" t="e">
        <f t="shared" si="10"/>
        <v>#N/A</v>
      </c>
      <c r="E88" s="47" t="e">
        <v>#N/A</v>
      </c>
      <c r="F88" s="47" t="e">
        <f t="shared" si="11"/>
        <v>#N/A</v>
      </c>
      <c r="G88" s="47" t="e">
        <f t="shared" si="13"/>
        <v>#N/A</v>
      </c>
      <c r="H88" s="52" t="e">
        <f t="shared" si="14"/>
        <v>#N/A</v>
      </c>
      <c r="I88" s="53" t="e">
        <f t="shared" si="12"/>
        <v>#NUM!</v>
      </c>
    </row>
    <row r="89" spans="1:9" x14ac:dyDescent="0.2">
      <c r="A89">
        <v>86</v>
      </c>
      <c r="B89" s="42" t="e">
        <v>#N/A</v>
      </c>
      <c r="C89" s="44" t="e">
        <v>#N/A</v>
      </c>
      <c r="D89" s="47" t="e">
        <f t="shared" si="10"/>
        <v>#N/A</v>
      </c>
      <c r="E89" s="47" t="e">
        <v>#N/A</v>
      </c>
      <c r="F89" s="47" t="e">
        <f t="shared" si="11"/>
        <v>#N/A</v>
      </c>
      <c r="G89" s="47" t="e">
        <f t="shared" si="13"/>
        <v>#N/A</v>
      </c>
      <c r="H89" s="52" t="e">
        <f t="shared" si="14"/>
        <v>#N/A</v>
      </c>
      <c r="I89" s="53" t="e">
        <f t="shared" si="12"/>
        <v>#NUM!</v>
      </c>
    </row>
    <row r="90" spans="1:9" x14ac:dyDescent="0.2">
      <c r="A90">
        <v>87</v>
      </c>
      <c r="B90" s="42" t="e">
        <v>#N/A</v>
      </c>
      <c r="C90" s="44" t="e">
        <v>#N/A</v>
      </c>
      <c r="D90" s="47" t="e">
        <f t="shared" si="10"/>
        <v>#N/A</v>
      </c>
      <c r="E90" s="47" t="e">
        <v>#N/A</v>
      </c>
      <c r="F90" s="47" t="e">
        <f t="shared" si="11"/>
        <v>#N/A</v>
      </c>
      <c r="G90" s="47" t="e">
        <f t="shared" si="13"/>
        <v>#N/A</v>
      </c>
      <c r="H90" s="52" t="e">
        <f t="shared" si="14"/>
        <v>#N/A</v>
      </c>
      <c r="I90" s="53" t="e">
        <f t="shared" si="12"/>
        <v>#NUM!</v>
      </c>
    </row>
    <row r="91" spans="1:9" x14ac:dyDescent="0.2">
      <c r="A91">
        <v>88</v>
      </c>
      <c r="B91" s="42" t="e">
        <v>#N/A</v>
      </c>
      <c r="C91" s="44" t="e">
        <v>#N/A</v>
      </c>
      <c r="D91" s="47" t="e">
        <f t="shared" si="10"/>
        <v>#N/A</v>
      </c>
      <c r="E91" s="47" t="e">
        <v>#N/A</v>
      </c>
      <c r="F91" s="47" t="e">
        <f t="shared" si="11"/>
        <v>#N/A</v>
      </c>
      <c r="G91" s="47" t="e">
        <f t="shared" si="13"/>
        <v>#N/A</v>
      </c>
      <c r="H91" s="52" t="e">
        <f t="shared" si="14"/>
        <v>#N/A</v>
      </c>
      <c r="I91" s="53" t="e">
        <f t="shared" si="12"/>
        <v>#NUM!</v>
      </c>
    </row>
    <row r="92" spans="1:9" x14ac:dyDescent="0.2">
      <c r="A92">
        <v>89</v>
      </c>
      <c r="B92" s="42" t="e">
        <v>#N/A</v>
      </c>
      <c r="C92" s="44" t="e">
        <v>#N/A</v>
      </c>
      <c r="D92" s="47" t="e">
        <f t="shared" si="10"/>
        <v>#N/A</v>
      </c>
      <c r="E92" s="47" t="e">
        <v>#N/A</v>
      </c>
      <c r="F92" s="47" t="e">
        <f t="shared" si="11"/>
        <v>#N/A</v>
      </c>
      <c r="G92" s="47" t="e">
        <f t="shared" si="13"/>
        <v>#N/A</v>
      </c>
      <c r="H92" s="52" t="e">
        <f t="shared" si="14"/>
        <v>#N/A</v>
      </c>
      <c r="I92" s="53" t="e">
        <f t="shared" si="12"/>
        <v>#NUM!</v>
      </c>
    </row>
    <row r="93" spans="1:9" x14ac:dyDescent="0.2">
      <c r="A93">
        <v>90</v>
      </c>
      <c r="B93" s="42" t="e">
        <v>#N/A</v>
      </c>
      <c r="C93" s="44" t="e">
        <v>#N/A</v>
      </c>
      <c r="D93" s="47" t="e">
        <f t="shared" si="10"/>
        <v>#N/A</v>
      </c>
      <c r="E93" s="47" t="e">
        <v>#N/A</v>
      </c>
      <c r="F93" s="47" t="e">
        <f t="shared" si="11"/>
        <v>#N/A</v>
      </c>
      <c r="G93" s="47" t="e">
        <f t="shared" si="13"/>
        <v>#N/A</v>
      </c>
      <c r="H93" s="52" t="e">
        <f t="shared" si="14"/>
        <v>#N/A</v>
      </c>
      <c r="I93" s="53" t="e">
        <f t="shared" si="12"/>
        <v>#NUM!</v>
      </c>
    </row>
    <row r="94" spans="1:9" x14ac:dyDescent="0.2">
      <c r="A94">
        <v>91</v>
      </c>
      <c r="B94" s="42" t="e">
        <v>#N/A</v>
      </c>
      <c r="C94" s="44" t="e">
        <v>#N/A</v>
      </c>
      <c r="D94" s="47" t="e">
        <f t="shared" si="10"/>
        <v>#N/A</v>
      </c>
      <c r="E94" s="47" t="e">
        <v>#N/A</v>
      </c>
      <c r="F94" s="47" t="e">
        <f t="shared" si="11"/>
        <v>#N/A</v>
      </c>
      <c r="G94" s="47" t="e">
        <f t="shared" si="13"/>
        <v>#N/A</v>
      </c>
      <c r="H94" s="52" t="e">
        <f t="shared" si="14"/>
        <v>#N/A</v>
      </c>
      <c r="I94" s="53" t="e">
        <f t="shared" si="12"/>
        <v>#NUM!</v>
      </c>
    </row>
    <row r="95" spans="1:9" x14ac:dyDescent="0.2">
      <c r="A95">
        <v>92</v>
      </c>
      <c r="B95" s="42" t="e">
        <v>#N/A</v>
      </c>
      <c r="C95" s="44" t="e">
        <v>#N/A</v>
      </c>
      <c r="D95" s="47" t="e">
        <f t="shared" si="10"/>
        <v>#N/A</v>
      </c>
      <c r="E95" s="47" t="e">
        <v>#N/A</v>
      </c>
      <c r="F95" s="47" t="e">
        <f t="shared" si="11"/>
        <v>#N/A</v>
      </c>
      <c r="G95" s="47" t="e">
        <f t="shared" si="13"/>
        <v>#N/A</v>
      </c>
      <c r="H95" s="52" t="e">
        <f t="shared" si="14"/>
        <v>#N/A</v>
      </c>
      <c r="I95" s="53" t="e">
        <f t="shared" si="12"/>
        <v>#NUM!</v>
      </c>
    </row>
    <row r="96" spans="1:9" x14ac:dyDescent="0.2">
      <c r="A96">
        <v>93</v>
      </c>
      <c r="B96" s="42" t="e">
        <v>#N/A</v>
      </c>
      <c r="C96" s="44" t="e">
        <v>#N/A</v>
      </c>
      <c r="D96" s="47" t="e">
        <f t="shared" si="10"/>
        <v>#N/A</v>
      </c>
      <c r="E96" s="47" t="e">
        <v>#N/A</v>
      </c>
      <c r="F96" s="47" t="e">
        <f t="shared" si="11"/>
        <v>#N/A</v>
      </c>
      <c r="G96" s="47" t="e">
        <f t="shared" si="13"/>
        <v>#N/A</v>
      </c>
      <c r="H96" s="52" t="e">
        <f t="shared" si="14"/>
        <v>#N/A</v>
      </c>
      <c r="I96" s="53" t="e">
        <f t="shared" si="12"/>
        <v>#NUM!</v>
      </c>
    </row>
    <row r="97" spans="1:9" x14ac:dyDescent="0.2">
      <c r="A97">
        <v>94</v>
      </c>
      <c r="B97" s="42" t="e">
        <v>#N/A</v>
      </c>
      <c r="C97" s="44" t="e">
        <v>#N/A</v>
      </c>
      <c r="D97" s="47" t="e">
        <f t="shared" si="10"/>
        <v>#N/A</v>
      </c>
      <c r="E97" s="47" t="e">
        <v>#N/A</v>
      </c>
      <c r="F97" s="47" t="e">
        <f t="shared" si="11"/>
        <v>#N/A</v>
      </c>
      <c r="G97" s="47" t="e">
        <f t="shared" si="13"/>
        <v>#N/A</v>
      </c>
      <c r="H97" s="52" t="e">
        <f t="shared" si="14"/>
        <v>#N/A</v>
      </c>
      <c r="I97" s="53" t="e">
        <f t="shared" si="12"/>
        <v>#NUM!</v>
      </c>
    </row>
    <row r="98" spans="1:9" x14ac:dyDescent="0.2">
      <c r="A98">
        <v>95</v>
      </c>
      <c r="B98" s="42" t="e">
        <v>#N/A</v>
      </c>
      <c r="C98" s="44" t="e">
        <v>#N/A</v>
      </c>
      <c r="D98" s="47" t="e">
        <f t="shared" si="10"/>
        <v>#N/A</v>
      </c>
      <c r="E98" s="47" t="e">
        <v>#N/A</v>
      </c>
      <c r="F98" s="47" t="e">
        <f t="shared" si="11"/>
        <v>#N/A</v>
      </c>
      <c r="G98" s="47" t="e">
        <f t="shared" si="13"/>
        <v>#N/A</v>
      </c>
      <c r="H98" s="52" t="e">
        <f t="shared" si="14"/>
        <v>#N/A</v>
      </c>
      <c r="I98" s="53" t="e">
        <f t="shared" si="12"/>
        <v>#NUM!</v>
      </c>
    </row>
    <row r="99" spans="1:9" x14ac:dyDescent="0.2">
      <c r="A99">
        <v>96</v>
      </c>
      <c r="B99" s="42" t="e">
        <v>#N/A</v>
      </c>
      <c r="C99" s="44" t="e">
        <v>#N/A</v>
      </c>
      <c r="D99" s="47" t="e">
        <f t="shared" si="10"/>
        <v>#N/A</v>
      </c>
      <c r="E99" s="47" t="e">
        <v>#N/A</v>
      </c>
      <c r="F99" s="47" t="e">
        <f t="shared" si="11"/>
        <v>#N/A</v>
      </c>
      <c r="G99" s="47" t="e">
        <f t="shared" si="13"/>
        <v>#N/A</v>
      </c>
      <c r="H99" s="52" t="e">
        <f t="shared" si="14"/>
        <v>#N/A</v>
      </c>
      <c r="I99" s="53" t="e">
        <f t="shared" si="12"/>
        <v>#NUM!</v>
      </c>
    </row>
    <row r="100" spans="1:9" x14ac:dyDescent="0.2">
      <c r="A100">
        <v>97</v>
      </c>
      <c r="B100" s="42" t="e">
        <v>#N/A</v>
      </c>
      <c r="C100" s="44" t="e">
        <v>#N/A</v>
      </c>
      <c r="D100" s="47" t="e">
        <f t="shared" ref="D100:D123" si="15">IF(ISNUMBER($B101),FirstNominal,NA())</f>
        <v>#N/A</v>
      </c>
      <c r="E100" s="47" t="e">
        <v>#N/A</v>
      </c>
      <c r="F100" s="47" t="e">
        <f t="shared" ref="F100:F123" si="16">IF(ISNUMBER($B101),FirstNominal,NA())</f>
        <v>#N/A</v>
      </c>
      <c r="G100" s="47" t="e">
        <f t="shared" si="13"/>
        <v>#N/A</v>
      </c>
      <c r="H100" s="52" t="e">
        <f t="shared" si="14"/>
        <v>#N/A</v>
      </c>
      <c r="I100" s="53" t="e">
        <f t="shared" ref="I100:I123" si="17">PPMT(Rate,$A100,Payments,FirstNominal)</f>
        <v>#NUM!</v>
      </c>
    </row>
    <row r="101" spans="1:9" x14ac:dyDescent="0.2">
      <c r="A101">
        <v>98</v>
      </c>
      <c r="B101" s="42" t="e">
        <v>#N/A</v>
      </c>
      <c r="C101" s="44" t="e">
        <v>#N/A</v>
      </c>
      <c r="D101" s="47" t="e">
        <f t="shared" si="15"/>
        <v>#N/A</v>
      </c>
      <c r="E101" s="47" t="e">
        <v>#N/A</v>
      </c>
      <c r="F101" s="47" t="e">
        <f t="shared" si="16"/>
        <v>#N/A</v>
      </c>
      <c r="G101" s="47" t="e">
        <f t="shared" ref="G101:G123" si="18">IF(ISNA($B102),NA(),MAX(G100-StepDecrement,0))</f>
        <v>#N/A</v>
      </c>
      <c r="H101" s="52" t="e">
        <f t="shared" ref="H101:H123" si="19">IF(ISNA($B102),NA(),H100+I100)</f>
        <v>#N/A</v>
      </c>
      <c r="I101" s="53" t="e">
        <f t="shared" si="17"/>
        <v>#NUM!</v>
      </c>
    </row>
    <row r="102" spans="1:9" x14ac:dyDescent="0.2">
      <c r="A102">
        <v>99</v>
      </c>
      <c r="B102" s="42" t="e">
        <v>#N/A</v>
      </c>
      <c r="C102" s="44" t="e">
        <v>#N/A</v>
      </c>
      <c r="D102" s="47" t="e">
        <f t="shared" si="15"/>
        <v>#N/A</v>
      </c>
      <c r="E102" s="47" t="e">
        <v>#N/A</v>
      </c>
      <c r="F102" s="47" t="e">
        <f t="shared" si="16"/>
        <v>#N/A</v>
      </c>
      <c r="G102" s="47" t="e">
        <f t="shared" si="18"/>
        <v>#N/A</v>
      </c>
      <c r="H102" s="52" t="e">
        <f t="shared" si="19"/>
        <v>#N/A</v>
      </c>
      <c r="I102" s="53" t="e">
        <f t="shared" si="17"/>
        <v>#NUM!</v>
      </c>
    </row>
    <row r="103" spans="1:9" x14ac:dyDescent="0.2">
      <c r="A103">
        <v>100</v>
      </c>
      <c r="B103" s="42" t="e">
        <v>#N/A</v>
      </c>
      <c r="C103" s="44" t="e">
        <v>#N/A</v>
      </c>
      <c r="D103" s="47" t="e">
        <f t="shared" si="15"/>
        <v>#N/A</v>
      </c>
      <c r="E103" s="47" t="e">
        <v>#N/A</v>
      </c>
      <c r="F103" s="47" t="e">
        <f t="shared" si="16"/>
        <v>#N/A</v>
      </c>
      <c r="G103" s="47" t="e">
        <f t="shared" si="18"/>
        <v>#N/A</v>
      </c>
      <c r="H103" s="52" t="e">
        <f t="shared" si="19"/>
        <v>#N/A</v>
      </c>
      <c r="I103" s="53" t="e">
        <f t="shared" si="17"/>
        <v>#NUM!</v>
      </c>
    </row>
    <row r="104" spans="1:9" x14ac:dyDescent="0.2">
      <c r="A104">
        <v>101</v>
      </c>
      <c r="B104" s="42" t="e">
        <v>#N/A</v>
      </c>
      <c r="C104" s="44" t="e">
        <v>#N/A</v>
      </c>
      <c r="D104" s="47" t="e">
        <f t="shared" si="15"/>
        <v>#N/A</v>
      </c>
      <c r="E104" s="47" t="e">
        <v>#N/A</v>
      </c>
      <c r="F104" s="47" t="e">
        <f t="shared" si="16"/>
        <v>#N/A</v>
      </c>
      <c r="G104" s="47" t="e">
        <f t="shared" si="18"/>
        <v>#N/A</v>
      </c>
      <c r="H104" s="52" t="e">
        <f t="shared" si="19"/>
        <v>#N/A</v>
      </c>
      <c r="I104" s="53" t="e">
        <f t="shared" si="17"/>
        <v>#NUM!</v>
      </c>
    </row>
    <row r="105" spans="1:9" x14ac:dyDescent="0.2">
      <c r="A105">
        <v>102</v>
      </c>
      <c r="B105" s="42" t="e">
        <v>#N/A</v>
      </c>
      <c r="C105" s="44" t="e">
        <v>#N/A</v>
      </c>
      <c r="D105" s="47" t="e">
        <f t="shared" si="15"/>
        <v>#N/A</v>
      </c>
      <c r="E105" s="47" t="e">
        <v>#N/A</v>
      </c>
      <c r="F105" s="47" t="e">
        <f t="shared" si="16"/>
        <v>#N/A</v>
      </c>
      <c r="G105" s="47" t="e">
        <f t="shared" si="18"/>
        <v>#N/A</v>
      </c>
      <c r="H105" s="52" t="e">
        <f t="shared" si="19"/>
        <v>#N/A</v>
      </c>
      <c r="I105" s="53" t="e">
        <f t="shared" si="17"/>
        <v>#NUM!</v>
      </c>
    </row>
    <row r="106" spans="1:9" x14ac:dyDescent="0.2">
      <c r="A106">
        <v>103</v>
      </c>
      <c r="B106" s="42" t="e">
        <v>#N/A</v>
      </c>
      <c r="C106" s="44" t="e">
        <v>#N/A</v>
      </c>
      <c r="D106" s="47" t="e">
        <f t="shared" si="15"/>
        <v>#N/A</v>
      </c>
      <c r="E106" s="47" t="e">
        <v>#N/A</v>
      </c>
      <c r="F106" s="47" t="e">
        <f t="shared" si="16"/>
        <v>#N/A</v>
      </c>
      <c r="G106" s="47" t="e">
        <f t="shared" si="18"/>
        <v>#N/A</v>
      </c>
      <c r="H106" s="52" t="e">
        <f t="shared" si="19"/>
        <v>#N/A</v>
      </c>
      <c r="I106" s="53" t="e">
        <f t="shared" si="17"/>
        <v>#NUM!</v>
      </c>
    </row>
    <row r="107" spans="1:9" x14ac:dyDescent="0.2">
      <c r="A107">
        <v>104</v>
      </c>
      <c r="B107" s="42" t="e">
        <v>#N/A</v>
      </c>
      <c r="C107" s="44" t="e">
        <v>#N/A</v>
      </c>
      <c r="D107" s="47" t="e">
        <f t="shared" si="15"/>
        <v>#N/A</v>
      </c>
      <c r="E107" s="47" t="e">
        <v>#N/A</v>
      </c>
      <c r="F107" s="47" t="e">
        <f t="shared" si="16"/>
        <v>#N/A</v>
      </c>
      <c r="G107" s="47" t="e">
        <f t="shared" si="18"/>
        <v>#N/A</v>
      </c>
      <c r="H107" s="52" t="e">
        <f t="shared" si="19"/>
        <v>#N/A</v>
      </c>
      <c r="I107" s="53" t="e">
        <f t="shared" si="17"/>
        <v>#NUM!</v>
      </c>
    </row>
    <row r="108" spans="1:9" x14ac:dyDescent="0.2">
      <c r="A108">
        <v>105</v>
      </c>
      <c r="B108" s="42" t="e">
        <v>#N/A</v>
      </c>
      <c r="C108" s="44" t="e">
        <v>#N/A</v>
      </c>
      <c r="D108" s="47" t="e">
        <f t="shared" si="15"/>
        <v>#N/A</v>
      </c>
      <c r="E108" s="47" t="e">
        <v>#N/A</v>
      </c>
      <c r="F108" s="47" t="e">
        <f t="shared" si="16"/>
        <v>#N/A</v>
      </c>
      <c r="G108" s="47" t="e">
        <f t="shared" si="18"/>
        <v>#N/A</v>
      </c>
      <c r="H108" s="52" t="e">
        <f t="shared" si="19"/>
        <v>#N/A</v>
      </c>
      <c r="I108" s="53" t="e">
        <f t="shared" si="17"/>
        <v>#NUM!</v>
      </c>
    </row>
    <row r="109" spans="1:9" x14ac:dyDescent="0.2">
      <c r="A109">
        <v>106</v>
      </c>
      <c r="B109" s="42" t="e">
        <v>#N/A</v>
      </c>
      <c r="C109" s="44" t="e">
        <v>#N/A</v>
      </c>
      <c r="D109" s="47" t="e">
        <f t="shared" si="15"/>
        <v>#N/A</v>
      </c>
      <c r="E109" s="47" t="e">
        <v>#N/A</v>
      </c>
      <c r="F109" s="47" t="e">
        <f t="shared" si="16"/>
        <v>#N/A</v>
      </c>
      <c r="G109" s="47" t="e">
        <f t="shared" si="18"/>
        <v>#N/A</v>
      </c>
      <c r="H109" s="52" t="e">
        <f t="shared" si="19"/>
        <v>#N/A</v>
      </c>
      <c r="I109" s="53" t="e">
        <f t="shared" si="17"/>
        <v>#NUM!</v>
      </c>
    </row>
    <row r="110" spans="1:9" x14ac:dyDescent="0.2">
      <c r="A110">
        <v>107</v>
      </c>
      <c r="B110" s="42" t="e">
        <v>#N/A</v>
      </c>
      <c r="C110" s="44" t="e">
        <v>#N/A</v>
      </c>
      <c r="D110" s="47" t="e">
        <f t="shared" si="15"/>
        <v>#N/A</v>
      </c>
      <c r="E110" s="47" t="e">
        <v>#N/A</v>
      </c>
      <c r="F110" s="47" t="e">
        <f t="shared" si="16"/>
        <v>#N/A</v>
      </c>
      <c r="G110" s="47" t="e">
        <f t="shared" si="18"/>
        <v>#N/A</v>
      </c>
      <c r="H110" s="52" t="e">
        <f t="shared" si="19"/>
        <v>#N/A</v>
      </c>
      <c r="I110" s="53" t="e">
        <f t="shared" si="17"/>
        <v>#NUM!</v>
      </c>
    </row>
    <row r="111" spans="1:9" x14ac:dyDescent="0.2">
      <c r="A111">
        <v>108</v>
      </c>
      <c r="B111" s="42" t="e">
        <v>#N/A</v>
      </c>
      <c r="C111" s="44" t="e">
        <v>#N/A</v>
      </c>
      <c r="D111" s="47" t="e">
        <f t="shared" si="15"/>
        <v>#N/A</v>
      </c>
      <c r="E111" s="47" t="e">
        <v>#N/A</v>
      </c>
      <c r="F111" s="47" t="e">
        <f t="shared" si="16"/>
        <v>#N/A</v>
      </c>
      <c r="G111" s="47" t="e">
        <f t="shared" si="18"/>
        <v>#N/A</v>
      </c>
      <c r="H111" s="52" t="e">
        <f t="shared" si="19"/>
        <v>#N/A</v>
      </c>
      <c r="I111" s="53" t="e">
        <f t="shared" si="17"/>
        <v>#NUM!</v>
      </c>
    </row>
    <row r="112" spans="1:9" x14ac:dyDescent="0.2">
      <c r="A112">
        <v>109</v>
      </c>
      <c r="B112" s="42" t="e">
        <v>#N/A</v>
      </c>
      <c r="C112" s="44" t="e">
        <v>#N/A</v>
      </c>
      <c r="D112" s="47" t="e">
        <f t="shared" si="15"/>
        <v>#N/A</v>
      </c>
      <c r="E112" s="47" t="e">
        <v>#N/A</v>
      </c>
      <c r="F112" s="47" t="e">
        <f t="shared" si="16"/>
        <v>#N/A</v>
      </c>
      <c r="G112" s="47" t="e">
        <f t="shared" si="18"/>
        <v>#N/A</v>
      </c>
      <c r="H112" s="52" t="e">
        <f t="shared" si="19"/>
        <v>#N/A</v>
      </c>
      <c r="I112" s="53" t="e">
        <f t="shared" si="17"/>
        <v>#NUM!</v>
      </c>
    </row>
    <row r="113" spans="1:9" x14ac:dyDescent="0.2">
      <c r="A113">
        <v>110</v>
      </c>
      <c r="B113" s="42" t="e">
        <v>#N/A</v>
      </c>
      <c r="C113" s="44" t="e">
        <v>#N/A</v>
      </c>
      <c r="D113" s="47" t="e">
        <f t="shared" si="15"/>
        <v>#N/A</v>
      </c>
      <c r="E113" s="47" t="e">
        <v>#N/A</v>
      </c>
      <c r="F113" s="47" t="e">
        <f t="shared" si="16"/>
        <v>#N/A</v>
      </c>
      <c r="G113" s="47" t="e">
        <f t="shared" si="18"/>
        <v>#N/A</v>
      </c>
      <c r="H113" s="52" t="e">
        <f t="shared" si="19"/>
        <v>#N/A</v>
      </c>
      <c r="I113" s="53" t="e">
        <f t="shared" si="17"/>
        <v>#NUM!</v>
      </c>
    </row>
    <row r="114" spans="1:9" x14ac:dyDescent="0.2">
      <c r="A114">
        <v>111</v>
      </c>
      <c r="B114" s="42" t="e">
        <v>#N/A</v>
      </c>
      <c r="C114" s="44" t="e">
        <v>#N/A</v>
      </c>
      <c r="D114" s="47" t="e">
        <f t="shared" si="15"/>
        <v>#N/A</v>
      </c>
      <c r="E114" s="47" t="e">
        <v>#N/A</v>
      </c>
      <c r="F114" s="47" t="e">
        <f t="shared" si="16"/>
        <v>#N/A</v>
      </c>
      <c r="G114" s="47" t="e">
        <f t="shared" si="18"/>
        <v>#N/A</v>
      </c>
      <c r="H114" s="52" t="e">
        <f t="shared" si="19"/>
        <v>#N/A</v>
      </c>
      <c r="I114" s="53" t="e">
        <f t="shared" si="17"/>
        <v>#NUM!</v>
      </c>
    </row>
    <row r="115" spans="1:9" x14ac:dyDescent="0.2">
      <c r="A115">
        <v>112</v>
      </c>
      <c r="B115" s="42" t="e">
        <v>#N/A</v>
      </c>
      <c r="C115" s="44" t="e">
        <v>#N/A</v>
      </c>
      <c r="D115" s="47" t="e">
        <f t="shared" si="15"/>
        <v>#N/A</v>
      </c>
      <c r="E115" s="47" t="e">
        <v>#N/A</v>
      </c>
      <c r="F115" s="47" t="e">
        <f t="shared" si="16"/>
        <v>#N/A</v>
      </c>
      <c r="G115" s="47" t="e">
        <f t="shared" si="18"/>
        <v>#N/A</v>
      </c>
      <c r="H115" s="52" t="e">
        <f t="shared" si="19"/>
        <v>#N/A</v>
      </c>
      <c r="I115" s="53" t="e">
        <f t="shared" si="17"/>
        <v>#NUM!</v>
      </c>
    </row>
    <row r="116" spans="1:9" x14ac:dyDescent="0.2">
      <c r="A116">
        <v>113</v>
      </c>
      <c r="B116" s="42" t="e">
        <v>#N/A</v>
      </c>
      <c r="C116" s="44" t="e">
        <v>#N/A</v>
      </c>
      <c r="D116" s="47" t="e">
        <f t="shared" si="15"/>
        <v>#N/A</v>
      </c>
      <c r="E116" s="47" t="e">
        <v>#N/A</v>
      </c>
      <c r="F116" s="47" t="e">
        <f t="shared" si="16"/>
        <v>#N/A</v>
      </c>
      <c r="G116" s="47" t="e">
        <f t="shared" si="18"/>
        <v>#N/A</v>
      </c>
      <c r="H116" s="52" t="e">
        <f t="shared" si="19"/>
        <v>#N/A</v>
      </c>
      <c r="I116" s="53" t="e">
        <f t="shared" si="17"/>
        <v>#NUM!</v>
      </c>
    </row>
    <row r="117" spans="1:9" x14ac:dyDescent="0.2">
      <c r="A117">
        <v>114</v>
      </c>
      <c r="B117" s="42" t="e">
        <v>#N/A</v>
      </c>
      <c r="C117" s="44" t="e">
        <v>#N/A</v>
      </c>
      <c r="D117" s="47" t="e">
        <f t="shared" si="15"/>
        <v>#N/A</v>
      </c>
      <c r="E117" s="47" t="e">
        <v>#N/A</v>
      </c>
      <c r="F117" s="47" t="e">
        <f t="shared" si="16"/>
        <v>#N/A</v>
      </c>
      <c r="G117" s="47" t="e">
        <f t="shared" si="18"/>
        <v>#N/A</v>
      </c>
      <c r="H117" s="52" t="e">
        <f t="shared" si="19"/>
        <v>#N/A</v>
      </c>
      <c r="I117" s="53" t="e">
        <f t="shared" si="17"/>
        <v>#NUM!</v>
      </c>
    </row>
    <row r="118" spans="1:9" x14ac:dyDescent="0.2">
      <c r="A118">
        <v>115</v>
      </c>
      <c r="B118" s="42" t="e">
        <v>#N/A</v>
      </c>
      <c r="C118" s="44" t="e">
        <v>#N/A</v>
      </c>
      <c r="D118" s="47" t="e">
        <f t="shared" si="15"/>
        <v>#N/A</v>
      </c>
      <c r="E118" s="47" t="e">
        <v>#N/A</v>
      </c>
      <c r="F118" s="47" t="e">
        <f t="shared" si="16"/>
        <v>#N/A</v>
      </c>
      <c r="G118" s="47" t="e">
        <f t="shared" si="18"/>
        <v>#N/A</v>
      </c>
      <c r="H118" s="52" t="e">
        <f t="shared" si="19"/>
        <v>#N/A</v>
      </c>
      <c r="I118" s="53" t="e">
        <f t="shared" si="17"/>
        <v>#NUM!</v>
      </c>
    </row>
    <row r="119" spans="1:9" x14ac:dyDescent="0.2">
      <c r="A119">
        <v>116</v>
      </c>
      <c r="B119" s="42" t="e">
        <v>#N/A</v>
      </c>
      <c r="C119" s="44" t="e">
        <v>#N/A</v>
      </c>
      <c r="D119" s="47" t="e">
        <f t="shared" si="15"/>
        <v>#N/A</v>
      </c>
      <c r="E119" s="47" t="e">
        <v>#N/A</v>
      </c>
      <c r="F119" s="47" t="e">
        <f t="shared" si="16"/>
        <v>#N/A</v>
      </c>
      <c r="G119" s="47" t="e">
        <f t="shared" si="18"/>
        <v>#N/A</v>
      </c>
      <c r="H119" s="52" t="e">
        <f t="shared" si="19"/>
        <v>#N/A</v>
      </c>
      <c r="I119" s="53" t="e">
        <f t="shared" si="17"/>
        <v>#NUM!</v>
      </c>
    </row>
    <row r="120" spans="1:9" x14ac:dyDescent="0.2">
      <c r="A120">
        <v>117</v>
      </c>
      <c r="B120" s="42" t="e">
        <v>#N/A</v>
      </c>
      <c r="C120" s="44" t="e">
        <v>#N/A</v>
      </c>
      <c r="D120" s="47" t="e">
        <f t="shared" si="15"/>
        <v>#N/A</v>
      </c>
      <c r="E120" s="47" t="e">
        <v>#N/A</v>
      </c>
      <c r="F120" s="47" t="e">
        <f t="shared" si="16"/>
        <v>#N/A</v>
      </c>
      <c r="G120" s="47" t="e">
        <f t="shared" si="18"/>
        <v>#N/A</v>
      </c>
      <c r="H120" s="52" t="e">
        <f t="shared" si="19"/>
        <v>#N/A</v>
      </c>
      <c r="I120" s="53" t="e">
        <f t="shared" si="17"/>
        <v>#NUM!</v>
      </c>
    </row>
    <row r="121" spans="1:9" x14ac:dyDescent="0.2">
      <c r="A121">
        <v>118</v>
      </c>
      <c r="B121" s="42" t="e">
        <v>#N/A</v>
      </c>
      <c r="C121" s="44" t="e">
        <v>#N/A</v>
      </c>
      <c r="D121" s="47" t="e">
        <f t="shared" si="15"/>
        <v>#N/A</v>
      </c>
      <c r="E121" s="47" t="e">
        <v>#N/A</v>
      </c>
      <c r="F121" s="47" t="e">
        <f t="shared" si="16"/>
        <v>#N/A</v>
      </c>
      <c r="G121" s="47" t="e">
        <f t="shared" si="18"/>
        <v>#N/A</v>
      </c>
      <c r="H121" s="52" t="e">
        <f t="shared" si="19"/>
        <v>#N/A</v>
      </c>
      <c r="I121" s="53" t="e">
        <f t="shared" si="17"/>
        <v>#NUM!</v>
      </c>
    </row>
    <row r="122" spans="1:9" x14ac:dyDescent="0.2">
      <c r="A122">
        <v>119</v>
      </c>
      <c r="B122" s="42" t="e">
        <v>#N/A</v>
      </c>
      <c r="C122" s="44" t="e">
        <v>#N/A</v>
      </c>
      <c r="D122" s="47" t="e">
        <f t="shared" si="15"/>
        <v>#N/A</v>
      </c>
      <c r="E122" s="47" t="e">
        <v>#N/A</v>
      </c>
      <c r="F122" s="47" t="e">
        <f t="shared" si="16"/>
        <v>#N/A</v>
      </c>
      <c r="G122" s="47" t="e">
        <f t="shared" si="18"/>
        <v>#N/A</v>
      </c>
      <c r="H122" s="52" t="e">
        <f t="shared" si="19"/>
        <v>#N/A</v>
      </c>
      <c r="I122" s="53" t="e">
        <f t="shared" si="17"/>
        <v>#NUM!</v>
      </c>
    </row>
    <row r="123" spans="1:9" x14ac:dyDescent="0.2">
      <c r="A123">
        <v>120</v>
      </c>
      <c r="B123" s="43" t="e">
        <v>#N/A</v>
      </c>
      <c r="C123" s="45" t="e">
        <v>#N/A</v>
      </c>
      <c r="D123" s="48" t="e">
        <f t="shared" si="15"/>
        <v>#N/A</v>
      </c>
      <c r="E123" s="48" t="e">
        <v>#N/A</v>
      </c>
      <c r="F123" s="48" t="e">
        <f t="shared" si="16"/>
        <v>#N/A</v>
      </c>
      <c r="G123" s="48" t="e">
        <f t="shared" si="18"/>
        <v>#N/A</v>
      </c>
      <c r="H123" s="54" t="e">
        <f t="shared" si="19"/>
        <v>#N/A</v>
      </c>
      <c r="I123" s="55" t="e">
        <f t="shared" si="17"/>
        <v>#NUM!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123"/>
  <sheetViews>
    <sheetView workbookViewId="0">
      <pane ySplit="2" topLeftCell="A3" activePane="bottomLeft" state="frozen"/>
      <selection pane="bottomLeft" activeCell="A2" sqref="A2"/>
    </sheetView>
  </sheetViews>
  <sheetFormatPr defaultRowHeight="18.75" customHeight="1" x14ac:dyDescent="0.2"/>
  <cols>
    <col min="1" max="1" width="11.6640625" style="221" bestFit="1" customWidth="1"/>
    <col min="2" max="2" width="16.6640625" style="265" bestFit="1" customWidth="1"/>
    <col min="3" max="3" width="10.1640625" style="265" bestFit="1" customWidth="1"/>
    <col min="4" max="4" width="12.6640625" style="265" bestFit="1" customWidth="1"/>
    <col min="5" max="5" width="17.6640625" style="265" bestFit="1" customWidth="1"/>
    <col min="6" max="6" width="16.6640625" style="265" bestFit="1" customWidth="1"/>
    <col min="7" max="7" width="8" style="265" bestFit="1" customWidth="1"/>
    <col min="8" max="8" width="24.5" style="265" bestFit="1" customWidth="1"/>
    <col min="9" max="9" width="6.5" style="265" bestFit="1" customWidth="1"/>
    <col min="10" max="10" width="16.6640625" style="265" bestFit="1" customWidth="1"/>
    <col min="11" max="11" width="16.1640625" style="265" bestFit="1" customWidth="1"/>
    <col min="12" max="12" width="8" style="265" bestFit="1" customWidth="1"/>
    <col min="13" max="13" width="9" style="265" bestFit="1" customWidth="1"/>
    <col min="14" max="14" width="5.83203125" style="221" bestFit="1" customWidth="1"/>
    <col min="15" max="18" width="8.33203125" style="221" bestFit="1" customWidth="1"/>
    <col min="19" max="19" width="5.1640625" style="221" bestFit="1" customWidth="1"/>
    <col min="20" max="21" width="6.83203125" style="221" bestFit="1" customWidth="1"/>
    <col min="22" max="16384" width="9.33203125" style="221"/>
  </cols>
  <sheetData>
    <row r="1" spans="1:40" ht="18.75" customHeight="1" thickBot="1" x14ac:dyDescent="0.25">
      <c r="A1" s="273" t="s">
        <v>32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  <c r="T1" s="274"/>
      <c r="U1" s="275"/>
    </row>
    <row r="2" spans="1:40" ht="35.25" customHeight="1" thickBot="1" x14ac:dyDescent="0.25">
      <c r="A2" s="222" t="s">
        <v>65</v>
      </c>
      <c r="B2" s="223" t="str">
        <f t="array" ref="B2:U122">_xll.qlSwapLegAnalysis(SwapID,1)</f>
        <v>Payment Date</v>
      </c>
      <c r="C2" s="223" t="str">
        <v>Amount</v>
      </c>
      <c r="D2" s="223" t="str">
        <v>Nominal</v>
      </c>
      <c r="E2" s="223" t="str">
        <v>Accrual Start Date</v>
      </c>
      <c r="F2" s="223" t="str">
        <v>Accrual End Date</v>
      </c>
      <c r="G2" s="223" t="str">
        <v>Accrual Days</v>
      </c>
      <c r="H2" s="223" t="str">
        <v>Index</v>
      </c>
      <c r="I2" s="223" t="str">
        <v>Fixing Days</v>
      </c>
      <c r="J2" s="223" t="str">
        <v>Fixing Dates</v>
      </c>
      <c r="K2" s="223" t="str">
        <v>Day Counter</v>
      </c>
      <c r="L2" s="223" t="str">
        <v>Accrual Period</v>
      </c>
      <c r="M2" s="223" t="str">
        <v>Effective Rate</v>
      </c>
      <c r="N2" s="223" t="str">
        <v>Floor</v>
      </c>
      <c r="O2" s="223" t="str">
        <v>Gearing</v>
      </c>
      <c r="P2" s="223" t="str">
        <v>Index Fixing</v>
      </c>
      <c r="Q2" s="223" t="str">
        <v>Conv. Adj.</v>
      </c>
      <c r="R2" s="223" t="str">
        <v>Spread</v>
      </c>
      <c r="S2" s="223" t="str">
        <v>Cap</v>
      </c>
      <c r="T2" s="223" t="str">
        <v>Call Digital Payoff</v>
      </c>
      <c r="U2" s="224" t="str">
        <v>Put Digital Payoff</v>
      </c>
    </row>
    <row r="3" spans="1:40" ht="11.25" customHeight="1" x14ac:dyDescent="0.2">
      <c r="A3" s="225">
        <f t="array" ref="A3:A122">_xll.qlYieldTSDiscount(DiscountCurve,_xll.ohPack(B3:B122))</f>
        <v>0.98754793665072238</v>
      </c>
      <c r="B3" s="226">
        <v>42041</v>
      </c>
      <c r="C3" s="227">
        <v>13734.319065914267</v>
      </c>
      <c r="D3" s="227">
        <v>1000000</v>
      </c>
      <c r="E3" s="226">
        <v>41857</v>
      </c>
      <c r="F3" s="226">
        <v>42041</v>
      </c>
      <c r="G3" s="228">
        <v>184</v>
      </c>
      <c r="H3" s="229" t="str">
        <v>BBSW6M Actual/365 (Fixed)</v>
      </c>
      <c r="I3" s="230">
        <v>0</v>
      </c>
      <c r="J3" s="226">
        <v>41857</v>
      </c>
      <c r="K3" s="228" t="str">
        <v>Actual/365 (Fixed)</v>
      </c>
      <c r="L3" s="231">
        <v>0.50410958904109593</v>
      </c>
      <c r="M3" s="232">
        <v>2.724470901662341E-2</v>
      </c>
      <c r="N3" s="232" t="str">
        <v>#N/A</v>
      </c>
      <c r="O3" s="233">
        <v>1</v>
      </c>
      <c r="P3" s="232">
        <v>2.7244709016623413E-2</v>
      </c>
      <c r="Q3" s="232">
        <v>-3.4694469519536142E-18</v>
      </c>
      <c r="R3" s="232">
        <v>0</v>
      </c>
      <c r="S3" s="232" t="str">
        <v>#N/A</v>
      </c>
      <c r="T3" s="232" t="str">
        <v>#N/A</v>
      </c>
      <c r="U3" s="234" t="str">
        <v>#N/A</v>
      </c>
      <c r="V3" s="235"/>
      <c r="W3" s="235"/>
      <c r="X3" s="235"/>
      <c r="Y3" s="235"/>
      <c r="Z3" s="235"/>
      <c r="AA3" s="236"/>
      <c r="AB3" s="236"/>
      <c r="AC3" s="236"/>
      <c r="AD3" s="236"/>
      <c r="AE3" s="236"/>
      <c r="AF3" s="236"/>
      <c r="AG3" s="236"/>
      <c r="AH3" s="236"/>
      <c r="AI3" s="236"/>
      <c r="AJ3" s="236"/>
      <c r="AK3" s="236"/>
      <c r="AL3" s="236"/>
      <c r="AM3" s="236"/>
      <c r="AN3" s="236"/>
    </row>
    <row r="4" spans="1:40" ht="11.25" customHeight="1" x14ac:dyDescent="0.2">
      <c r="A4" s="237">
        <v>0.97559053340586988</v>
      </c>
      <c r="B4" s="238">
        <v>42222</v>
      </c>
      <c r="C4" s="239">
        <v>13100.494964233712</v>
      </c>
      <c r="D4" s="239">
        <v>1000000</v>
      </c>
      <c r="E4" s="238">
        <v>42041</v>
      </c>
      <c r="F4" s="238">
        <v>42222</v>
      </c>
      <c r="G4" s="240">
        <v>181</v>
      </c>
      <c r="H4" s="241" t="str">
        <v>BBSW6M Actual/365 (Fixed)</v>
      </c>
      <c r="I4" s="242">
        <v>0</v>
      </c>
      <c r="J4" s="238">
        <v>42041</v>
      </c>
      <c r="K4" s="240" t="str">
        <v>Actual/365 (Fixed)</v>
      </c>
      <c r="L4" s="243">
        <v>0.49589041095890413</v>
      </c>
      <c r="M4" s="244">
        <v>2.6418125204117706E-2</v>
      </c>
      <c r="N4" s="244" t="str">
        <v>#N/A</v>
      </c>
      <c r="O4" s="245">
        <v>1</v>
      </c>
      <c r="P4" s="244">
        <v>2.6418125204117703E-2</v>
      </c>
      <c r="Q4" s="244">
        <v>3.4694469519536142E-18</v>
      </c>
      <c r="R4" s="244">
        <v>0</v>
      </c>
      <c r="S4" s="244" t="str">
        <v>#N/A</v>
      </c>
      <c r="T4" s="244" t="str">
        <v>#N/A</v>
      </c>
      <c r="U4" s="246" t="str">
        <v>#N/A</v>
      </c>
      <c r="V4" s="235"/>
      <c r="W4" s="235"/>
      <c r="X4" s="235"/>
      <c r="Y4" s="235"/>
      <c r="Z4" s="235"/>
      <c r="AA4" s="236"/>
      <c r="AB4" s="236"/>
      <c r="AC4" s="236"/>
      <c r="AD4" s="236"/>
      <c r="AE4" s="236"/>
      <c r="AF4" s="236"/>
      <c r="AG4" s="236"/>
      <c r="AH4" s="236"/>
      <c r="AI4" s="236"/>
      <c r="AJ4" s="236"/>
      <c r="AK4" s="236"/>
      <c r="AL4" s="236"/>
      <c r="AM4" s="236"/>
      <c r="AN4" s="236"/>
    </row>
    <row r="5" spans="1:40" ht="11.25" customHeight="1" x14ac:dyDescent="0.2">
      <c r="A5" s="237">
        <v>0.96283561957237329</v>
      </c>
      <c r="B5" s="238">
        <v>42408</v>
      </c>
      <c r="C5" s="239">
        <v>14432.607618412474</v>
      </c>
      <c r="D5" s="239">
        <v>1000000</v>
      </c>
      <c r="E5" s="238">
        <v>42222</v>
      </c>
      <c r="F5" s="238">
        <v>42408</v>
      </c>
      <c r="G5" s="240">
        <v>186</v>
      </c>
      <c r="H5" s="241" t="str">
        <v>BBSW6M Actual/365 (Fixed)</v>
      </c>
      <c r="I5" s="242">
        <v>0</v>
      </c>
      <c r="J5" s="238">
        <v>42222</v>
      </c>
      <c r="K5" s="240" t="str">
        <v>Actual/365 (Fixed)</v>
      </c>
      <c r="L5" s="243">
        <v>0.50958904109589043</v>
      </c>
      <c r="M5" s="244">
        <v>2.83220525845191E-2</v>
      </c>
      <c r="N5" s="244" t="str">
        <v>#N/A</v>
      </c>
      <c r="O5" s="245">
        <v>1</v>
      </c>
      <c r="P5" s="244">
        <v>2.83220525845191E-2</v>
      </c>
      <c r="Q5" s="244">
        <v>0</v>
      </c>
      <c r="R5" s="244">
        <v>0</v>
      </c>
      <c r="S5" s="244" t="str">
        <v>#N/A</v>
      </c>
      <c r="T5" s="244" t="str">
        <v>#N/A</v>
      </c>
      <c r="U5" s="246" t="str">
        <v>#N/A</v>
      </c>
      <c r="V5" s="235"/>
      <c r="W5" s="235"/>
      <c r="X5" s="235"/>
      <c r="Y5" s="235"/>
      <c r="Z5" s="235"/>
      <c r="AA5" s="236"/>
      <c r="AB5" s="236"/>
      <c r="AC5" s="236"/>
      <c r="AD5" s="236"/>
      <c r="AE5" s="236"/>
      <c r="AF5" s="236"/>
      <c r="AG5" s="236"/>
      <c r="AH5" s="236"/>
      <c r="AI5" s="236"/>
      <c r="AJ5" s="236"/>
      <c r="AK5" s="236"/>
      <c r="AL5" s="236"/>
      <c r="AM5" s="236"/>
      <c r="AN5" s="236"/>
    </row>
    <row r="6" spans="1:40" ht="11.25" customHeight="1" x14ac:dyDescent="0.2">
      <c r="A6" s="237">
        <v>0.94967175418405925</v>
      </c>
      <c r="B6" s="238">
        <v>42590</v>
      </c>
      <c r="C6" s="239">
        <v>15228.701785811705</v>
      </c>
      <c r="D6" s="239">
        <v>1000000</v>
      </c>
      <c r="E6" s="238">
        <v>42408</v>
      </c>
      <c r="F6" s="238">
        <v>42590</v>
      </c>
      <c r="G6" s="240">
        <v>182</v>
      </c>
      <c r="H6" s="241" t="str">
        <v>BBSW6M Actual/365 (Fixed)</v>
      </c>
      <c r="I6" s="242">
        <v>0</v>
      </c>
      <c r="J6" s="238">
        <v>42408</v>
      </c>
      <c r="K6" s="240" t="str">
        <v>Actual/365 (Fixed)</v>
      </c>
      <c r="L6" s="243">
        <v>0.49863013698630138</v>
      </c>
      <c r="M6" s="244">
        <v>3.0541077757259737E-2</v>
      </c>
      <c r="N6" s="244" t="str">
        <v>#N/A</v>
      </c>
      <c r="O6" s="245">
        <v>1</v>
      </c>
      <c r="P6" s="244">
        <v>3.0541077757259737E-2</v>
      </c>
      <c r="Q6" s="244">
        <v>0</v>
      </c>
      <c r="R6" s="244">
        <v>0</v>
      </c>
      <c r="S6" s="244" t="str">
        <v>#N/A</v>
      </c>
      <c r="T6" s="244" t="str">
        <v>#N/A</v>
      </c>
      <c r="U6" s="246" t="str">
        <v>#N/A</v>
      </c>
      <c r="V6" s="235"/>
      <c r="W6" s="235"/>
      <c r="X6" s="235"/>
      <c r="Y6" s="235"/>
      <c r="Z6" s="235"/>
      <c r="AA6" s="236"/>
      <c r="AB6" s="236"/>
      <c r="AC6" s="236"/>
      <c r="AD6" s="236"/>
      <c r="AE6" s="236"/>
      <c r="AF6" s="236"/>
      <c r="AG6" s="236"/>
      <c r="AH6" s="236"/>
      <c r="AI6" s="236"/>
      <c r="AJ6" s="236"/>
      <c r="AK6" s="236"/>
      <c r="AL6" s="236"/>
      <c r="AM6" s="236"/>
      <c r="AN6" s="236"/>
    </row>
    <row r="7" spans="1:40" ht="11.25" customHeight="1" x14ac:dyDescent="0.2">
      <c r="A7" s="237">
        <v>0.93583359827214774</v>
      </c>
      <c r="B7" s="238">
        <v>42772</v>
      </c>
      <c r="C7" s="239">
        <v>16120.487722126598</v>
      </c>
      <c r="D7" s="239">
        <v>1000000</v>
      </c>
      <c r="E7" s="238">
        <v>42590</v>
      </c>
      <c r="F7" s="238">
        <v>42772</v>
      </c>
      <c r="G7" s="240">
        <v>182</v>
      </c>
      <c r="H7" s="241" t="str">
        <v>BBSW6M Actual/365 (Fixed)</v>
      </c>
      <c r="I7" s="242">
        <v>0</v>
      </c>
      <c r="J7" s="238">
        <v>42590</v>
      </c>
      <c r="K7" s="240" t="str">
        <v>Actual/365 (Fixed)</v>
      </c>
      <c r="L7" s="243">
        <v>0.49863013698630138</v>
      </c>
      <c r="M7" s="244">
        <v>3.2329549552616528E-2</v>
      </c>
      <c r="N7" s="244" t="str">
        <v>#N/A</v>
      </c>
      <c r="O7" s="245">
        <v>1</v>
      </c>
      <c r="P7" s="244">
        <v>3.2329549552616528E-2</v>
      </c>
      <c r="Q7" s="244">
        <v>0</v>
      </c>
      <c r="R7" s="244">
        <v>0</v>
      </c>
      <c r="S7" s="244" t="str">
        <v>#N/A</v>
      </c>
      <c r="T7" s="244" t="str">
        <v>#N/A</v>
      </c>
      <c r="U7" s="246" t="str">
        <v>#N/A</v>
      </c>
      <c r="V7" s="235"/>
      <c r="W7" s="235"/>
      <c r="X7" s="235"/>
      <c r="Y7" s="235"/>
      <c r="Z7" s="235"/>
      <c r="AA7" s="236"/>
      <c r="AB7" s="236"/>
      <c r="AC7" s="236"/>
      <c r="AD7" s="236"/>
      <c r="AE7" s="236"/>
      <c r="AF7" s="236"/>
      <c r="AG7" s="236"/>
      <c r="AH7" s="236"/>
      <c r="AI7" s="236"/>
      <c r="AJ7" s="236"/>
      <c r="AK7" s="236"/>
      <c r="AL7" s="236"/>
      <c r="AM7" s="236"/>
      <c r="AN7" s="236"/>
    </row>
    <row r="8" spans="1:40" ht="11.25" customHeight="1" x14ac:dyDescent="0.2">
      <c r="A8" s="237">
        <v>0.92143275179637318</v>
      </c>
      <c r="B8" s="238">
        <v>42955</v>
      </c>
      <c r="C8" s="239">
        <v>17150.044374726116</v>
      </c>
      <c r="D8" s="239">
        <v>1000000</v>
      </c>
      <c r="E8" s="238">
        <v>42772</v>
      </c>
      <c r="F8" s="238">
        <v>42955</v>
      </c>
      <c r="G8" s="240">
        <v>183</v>
      </c>
      <c r="H8" s="241" t="str">
        <v>BBSW6M Actual/365 (Fixed)</v>
      </c>
      <c r="I8" s="242">
        <v>0</v>
      </c>
      <c r="J8" s="238">
        <v>42772</v>
      </c>
      <c r="K8" s="240" t="str">
        <v>Actual/365 (Fixed)</v>
      </c>
      <c r="L8" s="243">
        <v>0.50136986301369868</v>
      </c>
      <c r="M8" s="244">
        <v>3.4206372659972846E-2</v>
      </c>
      <c r="N8" s="244" t="str">
        <v>#N/A</v>
      </c>
      <c r="O8" s="245">
        <v>1</v>
      </c>
      <c r="P8" s="244">
        <v>3.4206372659972846E-2</v>
      </c>
      <c r="Q8" s="244">
        <v>0</v>
      </c>
      <c r="R8" s="244">
        <v>0</v>
      </c>
      <c r="S8" s="244" t="str">
        <v>#N/A</v>
      </c>
      <c r="T8" s="244" t="str">
        <v>#N/A</v>
      </c>
      <c r="U8" s="246" t="str">
        <v>#N/A</v>
      </c>
      <c r="V8" s="235"/>
      <c r="W8" s="235"/>
      <c r="X8" s="235"/>
      <c r="Y8" s="235"/>
      <c r="Z8" s="235"/>
      <c r="AA8" s="236"/>
      <c r="AB8" s="236"/>
      <c r="AC8" s="236"/>
      <c r="AD8" s="236"/>
      <c r="AE8" s="236"/>
      <c r="AF8" s="236"/>
      <c r="AG8" s="236"/>
      <c r="AH8" s="236"/>
      <c r="AI8" s="236"/>
      <c r="AJ8" s="236"/>
      <c r="AK8" s="236"/>
      <c r="AL8" s="236"/>
      <c r="AM8" s="236"/>
      <c r="AN8" s="236"/>
    </row>
    <row r="9" spans="1:40" ht="11.25" customHeight="1" x14ac:dyDescent="0.2">
      <c r="A9" s="237">
        <v>0.90679493634089159</v>
      </c>
      <c r="B9" s="238">
        <v>43137</v>
      </c>
      <c r="C9" s="239">
        <v>18030.368482273796</v>
      </c>
      <c r="D9" s="239">
        <v>1000000</v>
      </c>
      <c r="E9" s="238">
        <v>42955</v>
      </c>
      <c r="F9" s="238">
        <v>43137</v>
      </c>
      <c r="G9" s="240">
        <v>182</v>
      </c>
      <c r="H9" s="241" t="str">
        <v>BBSW6M Actual/365 (Fixed)</v>
      </c>
      <c r="I9" s="242">
        <v>0</v>
      </c>
      <c r="J9" s="238">
        <v>42955</v>
      </c>
      <c r="K9" s="240" t="str">
        <v>Actual/365 (Fixed)</v>
      </c>
      <c r="L9" s="243">
        <v>0.49863013698630138</v>
      </c>
      <c r="M9" s="244">
        <v>3.6159804923241404E-2</v>
      </c>
      <c r="N9" s="244" t="str">
        <v>#N/A</v>
      </c>
      <c r="O9" s="245">
        <v>1</v>
      </c>
      <c r="P9" s="244">
        <v>3.6159804923241404E-2</v>
      </c>
      <c r="Q9" s="244">
        <v>0</v>
      </c>
      <c r="R9" s="244">
        <v>0</v>
      </c>
      <c r="S9" s="244" t="str">
        <v>#N/A</v>
      </c>
      <c r="T9" s="244" t="str">
        <v>#N/A</v>
      </c>
      <c r="U9" s="246" t="str">
        <v>#N/A</v>
      </c>
      <c r="V9" s="235"/>
      <c r="W9" s="235"/>
      <c r="X9" s="235"/>
      <c r="Y9" s="235"/>
      <c r="Z9" s="235"/>
      <c r="AA9" s="236"/>
      <c r="AB9" s="236"/>
      <c r="AC9" s="236"/>
      <c r="AD9" s="236"/>
      <c r="AE9" s="236"/>
      <c r="AF9" s="236"/>
      <c r="AG9" s="236"/>
      <c r="AH9" s="236"/>
      <c r="AI9" s="236"/>
      <c r="AJ9" s="236"/>
      <c r="AK9" s="236"/>
      <c r="AL9" s="236"/>
      <c r="AM9" s="236"/>
      <c r="AN9" s="236"/>
    </row>
    <row r="10" spans="1:40" ht="11.25" customHeight="1" x14ac:dyDescent="0.2">
      <c r="A10" s="237">
        <v>0.89180866948193593</v>
      </c>
      <c r="B10" s="238">
        <v>43319</v>
      </c>
      <c r="C10" s="239">
        <v>18792.361275124622</v>
      </c>
      <c r="D10" s="239">
        <v>1000000</v>
      </c>
      <c r="E10" s="238">
        <v>43137</v>
      </c>
      <c r="F10" s="238">
        <v>43319</v>
      </c>
      <c r="G10" s="240">
        <v>182</v>
      </c>
      <c r="H10" s="241" t="str">
        <v>BBSW6M Actual/365 (Fixed)</v>
      </c>
      <c r="I10" s="242">
        <v>0</v>
      </c>
      <c r="J10" s="238">
        <v>43137</v>
      </c>
      <c r="K10" s="240" t="str">
        <v>Actual/365 (Fixed)</v>
      </c>
      <c r="L10" s="243">
        <v>0.49863013698630138</v>
      </c>
      <c r="M10" s="244">
        <v>3.768797728253015E-2</v>
      </c>
      <c r="N10" s="244" t="str">
        <v>#N/A</v>
      </c>
      <c r="O10" s="245">
        <v>1</v>
      </c>
      <c r="P10" s="244">
        <v>3.7687977282530156E-2</v>
      </c>
      <c r="Q10" s="244">
        <v>-6.9388939039072284E-18</v>
      </c>
      <c r="R10" s="244">
        <v>0</v>
      </c>
      <c r="S10" s="244" t="str">
        <v>#N/A</v>
      </c>
      <c r="T10" s="244" t="str">
        <v>#N/A</v>
      </c>
      <c r="U10" s="246" t="str">
        <v>#N/A</v>
      </c>
      <c r="V10" s="235"/>
      <c r="W10" s="235"/>
      <c r="X10" s="235"/>
      <c r="Y10" s="235"/>
      <c r="Z10" s="235"/>
      <c r="AA10" s="236"/>
      <c r="AB10" s="236"/>
      <c r="AC10" s="236"/>
      <c r="AD10" s="236"/>
      <c r="AE10" s="236"/>
      <c r="AF10" s="236"/>
      <c r="AG10" s="236"/>
      <c r="AH10" s="236"/>
      <c r="AI10" s="236"/>
      <c r="AJ10" s="236"/>
      <c r="AK10" s="236"/>
      <c r="AL10" s="236"/>
      <c r="AM10" s="236"/>
      <c r="AN10" s="236"/>
    </row>
    <row r="11" spans="1:40" ht="11.25" customHeight="1" x14ac:dyDescent="0.2">
      <c r="A11" s="237">
        <v>0.87635138893012232</v>
      </c>
      <c r="B11" s="238">
        <v>43502</v>
      </c>
      <c r="C11" s="239">
        <v>19468.516985524657</v>
      </c>
      <c r="D11" s="239">
        <v>1000000</v>
      </c>
      <c r="E11" s="238">
        <v>43319</v>
      </c>
      <c r="F11" s="238">
        <v>43502</v>
      </c>
      <c r="G11" s="240">
        <v>183</v>
      </c>
      <c r="H11" s="241" t="str">
        <v>BBSW6M Actual/365 (Fixed)</v>
      </c>
      <c r="I11" s="242">
        <v>0</v>
      </c>
      <c r="J11" s="238">
        <v>43319</v>
      </c>
      <c r="K11" s="240" t="str">
        <v>Actual/365 (Fixed)</v>
      </c>
      <c r="L11" s="243">
        <v>0.50136986301369868</v>
      </c>
      <c r="M11" s="244">
        <v>3.8830648632330593E-2</v>
      </c>
      <c r="N11" s="244" t="str">
        <v>#N/A</v>
      </c>
      <c r="O11" s="245">
        <v>1</v>
      </c>
      <c r="P11" s="244">
        <v>3.8830648632330586E-2</v>
      </c>
      <c r="Q11" s="244">
        <v>6.9388939039072284E-18</v>
      </c>
      <c r="R11" s="244">
        <v>0</v>
      </c>
      <c r="S11" s="244" t="str">
        <v>#N/A</v>
      </c>
      <c r="T11" s="244" t="str">
        <v>#N/A</v>
      </c>
      <c r="U11" s="246" t="str">
        <v>#N/A</v>
      </c>
      <c r="V11" s="235"/>
      <c r="W11" s="235"/>
      <c r="X11" s="235"/>
      <c r="Y11" s="235"/>
      <c r="Z11" s="235"/>
      <c r="AA11" s="236"/>
      <c r="AB11" s="236"/>
      <c r="AC11" s="236"/>
      <c r="AD11" s="236"/>
      <c r="AE11" s="236"/>
      <c r="AF11" s="236"/>
      <c r="AG11" s="236"/>
      <c r="AH11" s="236"/>
      <c r="AI11" s="236"/>
      <c r="AJ11" s="236"/>
      <c r="AK11" s="236"/>
      <c r="AL11" s="236"/>
      <c r="AM11" s="236"/>
      <c r="AN11" s="236"/>
    </row>
    <row r="12" spans="1:40" ht="11.25" customHeight="1" x14ac:dyDescent="0.2">
      <c r="A12" s="237">
        <v>0.86080364957416167</v>
      </c>
      <c r="B12" s="238">
        <v>43683</v>
      </c>
      <c r="C12" s="239">
        <v>19934.743335291438</v>
      </c>
      <c r="D12" s="239">
        <v>1000000</v>
      </c>
      <c r="E12" s="238">
        <v>43502</v>
      </c>
      <c r="F12" s="238">
        <v>43683</v>
      </c>
      <c r="G12" s="240">
        <v>181</v>
      </c>
      <c r="H12" s="241" t="str">
        <v>BBSW6M Actual/365 (Fixed)</v>
      </c>
      <c r="I12" s="242">
        <v>0</v>
      </c>
      <c r="J12" s="238">
        <v>43502</v>
      </c>
      <c r="K12" s="240" t="str">
        <v>Actual/365 (Fixed)</v>
      </c>
      <c r="L12" s="243">
        <v>0.49589041095890413</v>
      </c>
      <c r="M12" s="244">
        <v>4.0199896781112569E-2</v>
      </c>
      <c r="N12" s="244" t="str">
        <v>#N/A</v>
      </c>
      <c r="O12" s="245">
        <v>1</v>
      </c>
      <c r="P12" s="244">
        <v>4.0199896781112569E-2</v>
      </c>
      <c r="Q12" s="244">
        <v>0</v>
      </c>
      <c r="R12" s="244">
        <v>0</v>
      </c>
      <c r="S12" s="244" t="str">
        <v>#N/A</v>
      </c>
      <c r="T12" s="244" t="str">
        <v>#N/A</v>
      </c>
      <c r="U12" s="246" t="str">
        <v>#N/A</v>
      </c>
      <c r="V12" s="235"/>
      <c r="W12" s="235"/>
      <c r="X12" s="235"/>
      <c r="Y12" s="235"/>
      <c r="Z12" s="235"/>
      <c r="AA12" s="236"/>
      <c r="AB12" s="236"/>
      <c r="AC12" s="236"/>
      <c r="AD12" s="236"/>
      <c r="AE12" s="236"/>
      <c r="AF12" s="236"/>
      <c r="AG12" s="236"/>
      <c r="AH12" s="236"/>
      <c r="AI12" s="236"/>
      <c r="AJ12" s="236"/>
      <c r="AK12" s="236"/>
      <c r="AL12" s="236"/>
      <c r="AM12" s="236"/>
      <c r="AN12" s="236"/>
    </row>
    <row r="13" spans="1:40" ht="11.25" customHeight="1" x14ac:dyDescent="0.2">
      <c r="A13" s="237">
        <v>0.84481831838569088</v>
      </c>
      <c r="B13" s="238">
        <v>43867</v>
      </c>
      <c r="C13" s="239">
        <v>21084.250092414884</v>
      </c>
      <c r="D13" s="239">
        <v>1000000</v>
      </c>
      <c r="E13" s="238">
        <v>43683</v>
      </c>
      <c r="F13" s="238">
        <v>43867</v>
      </c>
      <c r="G13" s="240">
        <v>184</v>
      </c>
      <c r="H13" s="241" t="str">
        <v>BBSW6M Actual/365 (Fixed)</v>
      </c>
      <c r="I13" s="242">
        <v>0</v>
      </c>
      <c r="J13" s="238">
        <v>43683</v>
      </c>
      <c r="K13" s="240" t="str">
        <v>Actual/365 (Fixed)</v>
      </c>
      <c r="L13" s="243">
        <v>0.50410958904109593</v>
      </c>
      <c r="M13" s="244">
        <v>4.1824735237670822E-2</v>
      </c>
      <c r="N13" s="244" t="str">
        <v>#N/A</v>
      </c>
      <c r="O13" s="245">
        <v>1</v>
      </c>
      <c r="P13" s="244">
        <v>4.1824735237670815E-2</v>
      </c>
      <c r="Q13" s="244">
        <v>6.9388939039072284E-18</v>
      </c>
      <c r="R13" s="244">
        <v>0</v>
      </c>
      <c r="S13" s="244" t="str">
        <v>#N/A</v>
      </c>
      <c r="T13" s="244" t="str">
        <v>#N/A</v>
      </c>
      <c r="U13" s="246" t="str">
        <v>#N/A</v>
      </c>
      <c r="V13" s="235"/>
      <c r="W13" s="235"/>
      <c r="X13" s="235"/>
      <c r="Y13" s="235"/>
      <c r="Z13" s="235"/>
      <c r="AA13" s="236"/>
      <c r="AB13" s="236"/>
      <c r="AC13" s="236"/>
      <c r="AD13" s="236"/>
      <c r="AE13" s="236"/>
      <c r="AF13" s="236"/>
      <c r="AG13" s="236"/>
      <c r="AH13" s="236"/>
      <c r="AI13" s="236"/>
      <c r="AJ13" s="236"/>
      <c r="AK13" s="236"/>
      <c r="AL13" s="236"/>
      <c r="AM13" s="236"/>
      <c r="AN13" s="236"/>
    </row>
    <row r="14" spans="1:40" ht="11.25" customHeight="1" x14ac:dyDescent="0.2">
      <c r="A14" s="237">
        <v>0.82862259521329318</v>
      </c>
      <c r="B14" s="238">
        <v>44049</v>
      </c>
      <c r="C14" s="239">
        <v>21477.27167384006</v>
      </c>
      <c r="D14" s="239">
        <v>1000000</v>
      </c>
      <c r="E14" s="238">
        <v>43867</v>
      </c>
      <c r="F14" s="238">
        <v>44049</v>
      </c>
      <c r="G14" s="240">
        <v>182</v>
      </c>
      <c r="H14" s="241" t="str">
        <v>BBSW6M Actual/365 (Fixed)</v>
      </c>
      <c r="I14" s="242">
        <v>0</v>
      </c>
      <c r="J14" s="238">
        <v>43867</v>
      </c>
      <c r="K14" s="240" t="str">
        <v>Actual/365 (Fixed)</v>
      </c>
      <c r="L14" s="243">
        <v>0.49863013698630138</v>
      </c>
      <c r="M14" s="244">
        <v>4.3072550334899019E-2</v>
      </c>
      <c r="N14" s="244" t="str">
        <v>#N/A</v>
      </c>
      <c r="O14" s="245">
        <v>1</v>
      </c>
      <c r="P14" s="244">
        <v>4.3072550334899019E-2</v>
      </c>
      <c r="Q14" s="244">
        <v>0</v>
      </c>
      <c r="R14" s="244">
        <v>0</v>
      </c>
      <c r="S14" s="244" t="str">
        <v>#N/A</v>
      </c>
      <c r="T14" s="244" t="str">
        <v>#N/A</v>
      </c>
      <c r="U14" s="246" t="str">
        <v>#N/A</v>
      </c>
      <c r="V14" s="235"/>
      <c r="W14" s="235"/>
      <c r="X14" s="235"/>
      <c r="Y14" s="235"/>
      <c r="Z14" s="235"/>
      <c r="AA14" s="236"/>
      <c r="AB14" s="236"/>
      <c r="AC14" s="236"/>
      <c r="AD14" s="236"/>
      <c r="AE14" s="236"/>
      <c r="AF14" s="236"/>
      <c r="AG14" s="236"/>
      <c r="AH14" s="236"/>
      <c r="AI14" s="236"/>
      <c r="AJ14" s="236"/>
      <c r="AK14" s="236"/>
      <c r="AL14" s="236"/>
      <c r="AM14" s="236"/>
      <c r="AN14" s="236"/>
    </row>
    <row r="15" spans="1:40" ht="11.25" customHeight="1" x14ac:dyDescent="0.2">
      <c r="A15" s="237">
        <v>0.81160713553623487</v>
      </c>
      <c r="B15" s="238">
        <v>44235</v>
      </c>
      <c r="C15" s="239">
        <v>22365.563549803457</v>
      </c>
      <c r="D15" s="239">
        <v>1000000</v>
      </c>
      <c r="E15" s="238">
        <v>44049</v>
      </c>
      <c r="F15" s="238">
        <v>44235</v>
      </c>
      <c r="G15" s="240">
        <v>186</v>
      </c>
      <c r="H15" s="241" t="str">
        <v>BBSW6M Actual/365 (Fixed)</v>
      </c>
      <c r="I15" s="242">
        <v>0</v>
      </c>
      <c r="J15" s="238">
        <v>44049</v>
      </c>
      <c r="K15" s="240" t="str">
        <v>Actual/365 (Fixed)</v>
      </c>
      <c r="L15" s="243">
        <v>0.50958904109589043</v>
      </c>
      <c r="M15" s="244">
        <v>4.3889412342356243E-2</v>
      </c>
      <c r="N15" s="244" t="str">
        <v>#N/A</v>
      </c>
      <c r="O15" s="245">
        <v>1</v>
      </c>
      <c r="P15" s="244">
        <v>4.3889412342356243E-2</v>
      </c>
      <c r="Q15" s="244">
        <v>0</v>
      </c>
      <c r="R15" s="244">
        <v>0</v>
      </c>
      <c r="S15" s="244" t="str">
        <v>#N/A</v>
      </c>
      <c r="T15" s="244" t="str">
        <v>#N/A</v>
      </c>
      <c r="U15" s="246" t="str">
        <v>#N/A</v>
      </c>
      <c r="V15" s="235"/>
      <c r="W15" s="235"/>
      <c r="X15" s="235"/>
      <c r="Y15" s="235"/>
      <c r="Z15" s="235"/>
      <c r="AA15" s="236"/>
      <c r="AB15" s="236"/>
      <c r="AC15" s="236"/>
      <c r="AD15" s="236"/>
      <c r="AE15" s="236"/>
      <c r="AF15" s="236"/>
      <c r="AG15" s="236"/>
      <c r="AH15" s="236"/>
      <c r="AI15" s="236"/>
      <c r="AJ15" s="236"/>
      <c r="AK15" s="236"/>
      <c r="AL15" s="236"/>
      <c r="AM15" s="236"/>
      <c r="AN15" s="236"/>
    </row>
    <row r="16" spans="1:40" ht="11.25" customHeight="1" x14ac:dyDescent="0.2">
      <c r="A16" s="237">
        <v>0.79544497159972916</v>
      </c>
      <c r="B16" s="238">
        <v>44414</v>
      </c>
      <c r="C16" s="239">
        <v>21830.499433272089</v>
      </c>
      <c r="D16" s="239">
        <v>1000000</v>
      </c>
      <c r="E16" s="238">
        <v>44235</v>
      </c>
      <c r="F16" s="238">
        <v>44414</v>
      </c>
      <c r="G16" s="240">
        <v>179</v>
      </c>
      <c r="H16" s="241" t="str">
        <v>BBSW6M Actual/365 (Fixed)</v>
      </c>
      <c r="I16" s="242">
        <v>0</v>
      </c>
      <c r="J16" s="238">
        <v>44235</v>
      </c>
      <c r="K16" s="240" t="str">
        <v>Actual/365 (Fixed)</v>
      </c>
      <c r="L16" s="243">
        <v>0.49041095890410957</v>
      </c>
      <c r="M16" s="244">
        <v>4.4514705548292247E-2</v>
      </c>
      <c r="N16" s="244" t="str">
        <v>#N/A</v>
      </c>
      <c r="O16" s="245">
        <v>1</v>
      </c>
      <c r="P16" s="244">
        <v>4.4514705548292247E-2</v>
      </c>
      <c r="Q16" s="244">
        <v>0</v>
      </c>
      <c r="R16" s="244">
        <v>0</v>
      </c>
      <c r="S16" s="244" t="str">
        <v>#N/A</v>
      </c>
      <c r="T16" s="244" t="str">
        <v>#N/A</v>
      </c>
      <c r="U16" s="246" t="str">
        <v>#N/A</v>
      </c>
      <c r="V16" s="235"/>
      <c r="W16" s="235"/>
      <c r="X16" s="235"/>
      <c r="Y16" s="235"/>
      <c r="Z16" s="235"/>
      <c r="AA16" s="236"/>
      <c r="AB16" s="236"/>
      <c r="AC16" s="236"/>
      <c r="AD16" s="236"/>
      <c r="AE16" s="236"/>
      <c r="AF16" s="236"/>
      <c r="AG16" s="236"/>
      <c r="AH16" s="236"/>
      <c r="AI16" s="236"/>
      <c r="AJ16" s="236"/>
      <c r="AK16" s="236"/>
      <c r="AL16" s="236"/>
      <c r="AM16" s="236"/>
      <c r="AN16" s="236"/>
    </row>
    <row r="17" spans="1:40" ht="11.25" customHeight="1" x14ac:dyDescent="0.2">
      <c r="A17" s="237">
        <v>0.77951065610534276</v>
      </c>
      <c r="B17" s="238">
        <v>44599</v>
      </c>
      <c r="C17" s="239">
        <v>22869.972017331984</v>
      </c>
      <c r="D17" s="239">
        <v>1000000</v>
      </c>
      <c r="E17" s="238">
        <v>44414</v>
      </c>
      <c r="F17" s="238">
        <v>44599</v>
      </c>
      <c r="G17" s="240">
        <v>185</v>
      </c>
      <c r="H17" s="241" t="str">
        <v>BBSW6M Actual/365 (Fixed)</v>
      </c>
      <c r="I17" s="242">
        <v>0</v>
      </c>
      <c r="J17" s="238">
        <v>44414</v>
      </c>
      <c r="K17" s="240" t="str">
        <v>Actual/365 (Fixed)</v>
      </c>
      <c r="L17" s="243">
        <v>0.50684931506849318</v>
      </c>
      <c r="M17" s="244">
        <v>4.5121836682844182E-2</v>
      </c>
      <c r="N17" s="244" t="str">
        <v>#N/A</v>
      </c>
      <c r="O17" s="245">
        <v>1</v>
      </c>
      <c r="P17" s="244">
        <v>4.5121836682844182E-2</v>
      </c>
      <c r="Q17" s="244">
        <v>0</v>
      </c>
      <c r="R17" s="244">
        <v>0</v>
      </c>
      <c r="S17" s="244" t="str">
        <v>#N/A</v>
      </c>
      <c r="T17" s="244" t="str">
        <v>#N/A</v>
      </c>
      <c r="U17" s="246" t="str">
        <v>#N/A</v>
      </c>
      <c r="V17" s="235"/>
      <c r="W17" s="235"/>
      <c r="X17" s="235"/>
      <c r="Y17" s="235"/>
      <c r="Z17" s="235"/>
      <c r="AA17" s="236"/>
      <c r="AB17" s="236"/>
      <c r="AC17" s="236"/>
      <c r="AD17" s="236"/>
      <c r="AE17" s="236"/>
      <c r="AF17" s="236"/>
      <c r="AG17" s="236"/>
      <c r="AH17" s="236"/>
      <c r="AI17" s="236"/>
      <c r="AJ17" s="236"/>
      <c r="AK17" s="236"/>
      <c r="AL17" s="236"/>
      <c r="AM17" s="236"/>
      <c r="AN17" s="236"/>
    </row>
    <row r="18" spans="1:40" ht="11.25" customHeight="1" x14ac:dyDescent="0.2">
      <c r="A18" s="237">
        <v>0.76413364028636954</v>
      </c>
      <c r="B18" s="238">
        <v>44781</v>
      </c>
      <c r="C18" s="239">
        <v>22831.17987391381</v>
      </c>
      <c r="D18" s="239">
        <v>1000000</v>
      </c>
      <c r="E18" s="238">
        <v>44599</v>
      </c>
      <c r="F18" s="238">
        <v>44781</v>
      </c>
      <c r="G18" s="240">
        <v>182</v>
      </c>
      <c r="H18" s="241" t="str">
        <v>BBSW6M Actual/365 (Fixed)</v>
      </c>
      <c r="I18" s="242">
        <v>0</v>
      </c>
      <c r="J18" s="238">
        <v>44599</v>
      </c>
      <c r="K18" s="240" t="str">
        <v>Actual/365 (Fixed)</v>
      </c>
      <c r="L18" s="243">
        <v>0.49863013698630138</v>
      </c>
      <c r="M18" s="244">
        <v>4.5787805791090881E-2</v>
      </c>
      <c r="N18" s="244" t="str">
        <v>#N/A</v>
      </c>
      <c r="O18" s="245">
        <v>1</v>
      </c>
      <c r="P18" s="244">
        <v>4.5787805791090881E-2</v>
      </c>
      <c r="Q18" s="244">
        <v>0</v>
      </c>
      <c r="R18" s="244">
        <v>0</v>
      </c>
      <c r="S18" s="244" t="str">
        <v>#N/A</v>
      </c>
      <c r="T18" s="244" t="str">
        <v>#N/A</v>
      </c>
      <c r="U18" s="246" t="str">
        <v>#N/A</v>
      </c>
      <c r="V18" s="235"/>
      <c r="W18" s="235"/>
      <c r="X18" s="235"/>
      <c r="Y18" s="235"/>
      <c r="Z18" s="235"/>
      <c r="AA18" s="236"/>
      <c r="AB18" s="236"/>
      <c r="AC18" s="236"/>
      <c r="AD18" s="236"/>
      <c r="AE18" s="236"/>
      <c r="AF18" s="236"/>
      <c r="AG18" s="236"/>
      <c r="AH18" s="236"/>
      <c r="AI18" s="236"/>
      <c r="AJ18" s="236"/>
      <c r="AK18" s="236"/>
      <c r="AL18" s="236"/>
      <c r="AM18" s="236"/>
      <c r="AN18" s="236"/>
    </row>
    <row r="19" spans="1:40" ht="11.25" customHeight="1" x14ac:dyDescent="0.2">
      <c r="A19" s="237">
        <v>0.74852864113593476</v>
      </c>
      <c r="B19" s="238">
        <v>44963</v>
      </c>
      <c r="C19" s="239">
        <v>23187.218703049068</v>
      </c>
      <c r="D19" s="239">
        <v>1000000</v>
      </c>
      <c r="E19" s="238">
        <v>44781</v>
      </c>
      <c r="F19" s="238">
        <v>44963</v>
      </c>
      <c r="G19" s="240">
        <v>182</v>
      </c>
      <c r="H19" s="241" t="str">
        <v>BBSW6M Actual/365 (Fixed)</v>
      </c>
      <c r="I19" s="242">
        <v>0</v>
      </c>
      <c r="J19" s="238">
        <v>44781</v>
      </c>
      <c r="K19" s="240" t="str">
        <v>Actual/365 (Fixed)</v>
      </c>
      <c r="L19" s="243">
        <v>0.49863013698630138</v>
      </c>
      <c r="M19" s="244">
        <v>4.6501839706664341E-2</v>
      </c>
      <c r="N19" s="244" t="str">
        <v>#N/A</v>
      </c>
      <c r="O19" s="245">
        <v>1</v>
      </c>
      <c r="P19" s="244">
        <v>4.6501839706664348E-2</v>
      </c>
      <c r="Q19" s="244">
        <v>-6.9388939039072284E-18</v>
      </c>
      <c r="R19" s="244">
        <v>0</v>
      </c>
      <c r="S19" s="244" t="str">
        <v>#N/A</v>
      </c>
      <c r="T19" s="244" t="str">
        <v>#N/A</v>
      </c>
      <c r="U19" s="246" t="str">
        <v>#N/A</v>
      </c>
      <c r="V19" s="235"/>
      <c r="W19" s="235"/>
      <c r="X19" s="235"/>
      <c r="Y19" s="235"/>
      <c r="Z19" s="235"/>
      <c r="AA19" s="236"/>
      <c r="AB19" s="236"/>
      <c r="AC19" s="236"/>
      <c r="AD19" s="236"/>
      <c r="AE19" s="236"/>
      <c r="AF19" s="236"/>
      <c r="AG19" s="236"/>
      <c r="AH19" s="236"/>
      <c r="AI19" s="236"/>
      <c r="AJ19" s="236"/>
      <c r="AK19" s="236"/>
      <c r="AL19" s="236"/>
      <c r="AM19" s="236"/>
      <c r="AN19" s="236"/>
    </row>
    <row r="20" spans="1:40" ht="11.25" customHeight="1" x14ac:dyDescent="0.2">
      <c r="A20" s="237">
        <v>0.7326415617948786</v>
      </c>
      <c r="B20" s="238">
        <v>45146</v>
      </c>
      <c r="C20" s="239">
        <v>23567.420210947046</v>
      </c>
      <c r="D20" s="239">
        <v>1000000</v>
      </c>
      <c r="E20" s="238">
        <v>44963</v>
      </c>
      <c r="F20" s="238">
        <v>45146</v>
      </c>
      <c r="G20" s="240">
        <v>183</v>
      </c>
      <c r="H20" s="241" t="str">
        <v>BBSW6M Actual/365 (Fixed)</v>
      </c>
      <c r="I20" s="242">
        <v>0</v>
      </c>
      <c r="J20" s="238">
        <v>44963</v>
      </c>
      <c r="K20" s="240" t="str">
        <v>Actual/365 (Fixed)</v>
      </c>
      <c r="L20" s="243">
        <v>0.50136986301369868</v>
      </c>
      <c r="M20" s="244">
        <v>4.7006056704894376E-2</v>
      </c>
      <c r="N20" s="244" t="str">
        <v>#N/A</v>
      </c>
      <c r="O20" s="245">
        <v>1</v>
      </c>
      <c r="P20" s="244">
        <v>4.7006056704894369E-2</v>
      </c>
      <c r="Q20" s="244">
        <v>6.9388939039072284E-18</v>
      </c>
      <c r="R20" s="244">
        <v>0</v>
      </c>
      <c r="S20" s="244" t="str">
        <v>#N/A</v>
      </c>
      <c r="T20" s="244" t="str">
        <v>#N/A</v>
      </c>
      <c r="U20" s="246" t="str">
        <v>#N/A</v>
      </c>
      <c r="V20" s="235"/>
      <c r="W20" s="235"/>
      <c r="X20" s="235"/>
      <c r="Y20" s="235"/>
      <c r="Z20" s="235"/>
      <c r="AA20" s="236"/>
      <c r="AB20" s="236"/>
      <c r="AC20" s="236"/>
      <c r="AD20" s="236"/>
      <c r="AE20" s="236"/>
      <c r="AF20" s="236"/>
      <c r="AG20" s="236"/>
      <c r="AH20" s="236"/>
      <c r="AI20" s="236"/>
      <c r="AJ20" s="236"/>
      <c r="AK20" s="236"/>
      <c r="AL20" s="236"/>
      <c r="AM20" s="236"/>
      <c r="AN20" s="236"/>
    </row>
    <row r="21" spans="1:40" ht="11.25" customHeight="1" x14ac:dyDescent="0.2">
      <c r="A21" s="237">
        <v>0.71681099301552698</v>
      </c>
      <c r="B21" s="238">
        <v>45328</v>
      </c>
      <c r="C21" s="239">
        <v>23601.260658036914</v>
      </c>
      <c r="D21" s="239">
        <v>1000000</v>
      </c>
      <c r="E21" s="238">
        <v>45146</v>
      </c>
      <c r="F21" s="238">
        <v>45328</v>
      </c>
      <c r="G21" s="240">
        <v>182</v>
      </c>
      <c r="H21" s="241" t="str">
        <v>BBSW6M Actual/365 (Fixed)</v>
      </c>
      <c r="I21" s="242">
        <v>0</v>
      </c>
      <c r="J21" s="238">
        <v>45146</v>
      </c>
      <c r="K21" s="240" t="str">
        <v>Actual/365 (Fixed)</v>
      </c>
      <c r="L21" s="243">
        <v>0.49863013698630138</v>
      </c>
      <c r="M21" s="244">
        <v>4.7332198572436666E-2</v>
      </c>
      <c r="N21" s="244" t="str">
        <v>#N/A</v>
      </c>
      <c r="O21" s="245">
        <v>1</v>
      </c>
      <c r="P21" s="244">
        <v>4.7332198572436673E-2</v>
      </c>
      <c r="Q21" s="244">
        <v>-6.9388939039072284E-18</v>
      </c>
      <c r="R21" s="244">
        <v>0</v>
      </c>
      <c r="S21" s="244" t="str">
        <v>#N/A</v>
      </c>
      <c r="T21" s="244" t="str">
        <v>#N/A</v>
      </c>
      <c r="U21" s="246" t="str">
        <v>#N/A</v>
      </c>
      <c r="V21" s="235"/>
      <c r="W21" s="235"/>
      <c r="X21" s="235"/>
      <c r="Y21" s="235"/>
      <c r="Z21" s="235"/>
      <c r="AA21" s="236"/>
      <c r="AB21" s="236"/>
      <c r="AC21" s="236"/>
      <c r="AD21" s="236"/>
      <c r="AE21" s="236"/>
      <c r="AF21" s="236"/>
      <c r="AG21" s="236"/>
      <c r="AH21" s="236"/>
      <c r="AI21" s="236"/>
      <c r="AJ21" s="236"/>
      <c r="AK21" s="236"/>
      <c r="AL21" s="236"/>
      <c r="AM21" s="236"/>
      <c r="AN21" s="236"/>
    </row>
    <row r="22" spans="1:40" ht="11.25" customHeight="1" x14ac:dyDescent="0.2">
      <c r="A22" s="237">
        <v>0.70112984314388349</v>
      </c>
      <c r="B22" s="238">
        <v>45510</v>
      </c>
      <c r="C22" s="239">
        <v>23894.381712262992</v>
      </c>
      <c r="D22" s="239">
        <v>1000000</v>
      </c>
      <c r="E22" s="238">
        <v>45328</v>
      </c>
      <c r="F22" s="238">
        <v>45510</v>
      </c>
      <c r="G22" s="240">
        <v>182</v>
      </c>
      <c r="H22" s="241" t="str">
        <v>BBSW6M Actual/365 (Fixed)</v>
      </c>
      <c r="I22" s="242">
        <v>0</v>
      </c>
      <c r="J22" s="238">
        <v>45328</v>
      </c>
      <c r="K22" s="240" t="str">
        <v>Actual/365 (Fixed)</v>
      </c>
      <c r="L22" s="243">
        <v>0.49863013698630138</v>
      </c>
      <c r="M22" s="244">
        <v>4.7920051236131821E-2</v>
      </c>
      <c r="N22" s="244" t="str">
        <v>#N/A</v>
      </c>
      <c r="O22" s="245">
        <v>1</v>
      </c>
      <c r="P22" s="244">
        <v>4.7920051236131821E-2</v>
      </c>
      <c r="Q22" s="244">
        <v>0</v>
      </c>
      <c r="R22" s="244">
        <v>0</v>
      </c>
      <c r="S22" s="244" t="str">
        <v>#N/A</v>
      </c>
      <c r="T22" s="244" t="str">
        <v>#N/A</v>
      </c>
      <c r="U22" s="246" t="str">
        <v>#N/A</v>
      </c>
      <c r="V22" s="235"/>
      <c r="W22" s="235"/>
      <c r="X22" s="235"/>
      <c r="Y22" s="235"/>
      <c r="Z22" s="235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</row>
    <row r="23" spans="1:40" ht="11.25" customHeight="1" x14ac:dyDescent="0.2">
      <c r="A23" s="237" t="e">
        <v>#N/A</v>
      </c>
      <c r="B23" s="238" t="e">
        <v>#N/A</v>
      </c>
      <c r="C23" s="239" t="e">
        <v>#N/A</v>
      </c>
      <c r="D23" s="239" t="e">
        <v>#N/A</v>
      </c>
      <c r="E23" s="238" t="e">
        <v>#N/A</v>
      </c>
      <c r="F23" s="238" t="e">
        <v>#N/A</v>
      </c>
      <c r="G23" s="240" t="e">
        <v>#N/A</v>
      </c>
      <c r="H23" s="241" t="e">
        <v>#N/A</v>
      </c>
      <c r="I23" s="242" t="e">
        <v>#N/A</v>
      </c>
      <c r="J23" s="238" t="e">
        <v>#N/A</v>
      </c>
      <c r="K23" s="240" t="e">
        <v>#N/A</v>
      </c>
      <c r="L23" s="243" t="e">
        <v>#N/A</v>
      </c>
      <c r="M23" s="244" t="e">
        <v>#N/A</v>
      </c>
      <c r="N23" s="244" t="e">
        <v>#N/A</v>
      </c>
      <c r="O23" s="245" t="e">
        <v>#N/A</v>
      </c>
      <c r="P23" s="244" t="e">
        <v>#N/A</v>
      </c>
      <c r="Q23" s="244" t="e">
        <v>#N/A</v>
      </c>
      <c r="R23" s="244" t="e">
        <v>#N/A</v>
      </c>
      <c r="S23" s="244" t="e">
        <v>#N/A</v>
      </c>
      <c r="T23" s="244" t="e">
        <v>#N/A</v>
      </c>
      <c r="U23" s="246" t="e">
        <v>#N/A</v>
      </c>
      <c r="V23" s="235"/>
      <c r="W23" s="235"/>
      <c r="X23" s="235"/>
      <c r="Y23" s="235"/>
      <c r="Z23" s="235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</row>
    <row r="24" spans="1:40" ht="11.25" customHeight="1" x14ac:dyDescent="0.2">
      <c r="A24" s="237" t="e">
        <v>#N/A</v>
      </c>
      <c r="B24" s="238" t="e">
        <v>#N/A</v>
      </c>
      <c r="C24" s="239" t="e">
        <v>#N/A</v>
      </c>
      <c r="D24" s="239" t="e">
        <v>#N/A</v>
      </c>
      <c r="E24" s="238" t="e">
        <v>#N/A</v>
      </c>
      <c r="F24" s="238" t="e">
        <v>#N/A</v>
      </c>
      <c r="G24" s="240" t="e">
        <v>#N/A</v>
      </c>
      <c r="H24" s="241" t="e">
        <v>#N/A</v>
      </c>
      <c r="I24" s="242" t="e">
        <v>#N/A</v>
      </c>
      <c r="J24" s="238" t="e">
        <v>#N/A</v>
      </c>
      <c r="K24" s="240" t="e">
        <v>#N/A</v>
      </c>
      <c r="L24" s="243" t="e">
        <v>#N/A</v>
      </c>
      <c r="M24" s="244" t="e">
        <v>#N/A</v>
      </c>
      <c r="N24" s="244" t="e">
        <v>#N/A</v>
      </c>
      <c r="O24" s="245" t="e">
        <v>#N/A</v>
      </c>
      <c r="P24" s="244" t="e">
        <v>#N/A</v>
      </c>
      <c r="Q24" s="244" t="e">
        <v>#N/A</v>
      </c>
      <c r="R24" s="244" t="e">
        <v>#N/A</v>
      </c>
      <c r="S24" s="244" t="e">
        <v>#N/A</v>
      </c>
      <c r="T24" s="244" t="e">
        <v>#N/A</v>
      </c>
      <c r="U24" s="246" t="e">
        <v>#N/A</v>
      </c>
      <c r="V24" s="235"/>
      <c r="W24" s="235"/>
      <c r="X24" s="235"/>
      <c r="Y24" s="235"/>
      <c r="Z24" s="235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</row>
    <row r="25" spans="1:40" ht="11.25" customHeight="1" x14ac:dyDescent="0.2">
      <c r="A25" s="237" t="e">
        <v>#N/A</v>
      </c>
      <c r="B25" s="238" t="e">
        <v>#N/A</v>
      </c>
      <c r="C25" s="239" t="e">
        <v>#N/A</v>
      </c>
      <c r="D25" s="239" t="e">
        <v>#N/A</v>
      </c>
      <c r="E25" s="238" t="e">
        <v>#N/A</v>
      </c>
      <c r="F25" s="238" t="e">
        <v>#N/A</v>
      </c>
      <c r="G25" s="240" t="e">
        <v>#N/A</v>
      </c>
      <c r="H25" s="241" t="e">
        <v>#N/A</v>
      </c>
      <c r="I25" s="242" t="e">
        <v>#N/A</v>
      </c>
      <c r="J25" s="238" t="e">
        <v>#N/A</v>
      </c>
      <c r="K25" s="240" t="e">
        <v>#N/A</v>
      </c>
      <c r="L25" s="243" t="e">
        <v>#N/A</v>
      </c>
      <c r="M25" s="244" t="e">
        <v>#N/A</v>
      </c>
      <c r="N25" s="244" t="e">
        <v>#N/A</v>
      </c>
      <c r="O25" s="245" t="e">
        <v>#N/A</v>
      </c>
      <c r="P25" s="244" t="e">
        <v>#N/A</v>
      </c>
      <c r="Q25" s="244" t="e">
        <v>#N/A</v>
      </c>
      <c r="R25" s="244" t="e">
        <v>#N/A</v>
      </c>
      <c r="S25" s="244" t="e">
        <v>#N/A</v>
      </c>
      <c r="T25" s="244" t="e">
        <v>#N/A</v>
      </c>
      <c r="U25" s="246" t="e">
        <v>#N/A</v>
      </c>
      <c r="V25" s="235"/>
      <c r="W25" s="235"/>
      <c r="X25" s="235"/>
      <c r="Y25" s="235"/>
      <c r="Z25" s="235"/>
      <c r="AA25" s="236"/>
      <c r="AB25" s="236"/>
      <c r="AC25" s="236"/>
      <c r="AD25" s="236"/>
      <c r="AE25" s="236"/>
      <c r="AF25" s="236"/>
      <c r="AG25" s="236"/>
      <c r="AH25" s="236"/>
      <c r="AI25" s="236"/>
      <c r="AJ25" s="236"/>
      <c r="AK25" s="236"/>
      <c r="AL25" s="236"/>
      <c r="AM25" s="236"/>
      <c r="AN25" s="236"/>
    </row>
    <row r="26" spans="1:40" ht="11.25" customHeight="1" x14ac:dyDescent="0.2">
      <c r="A26" s="237" t="e">
        <v>#N/A</v>
      </c>
      <c r="B26" s="238" t="e">
        <v>#N/A</v>
      </c>
      <c r="C26" s="239" t="e">
        <v>#N/A</v>
      </c>
      <c r="D26" s="239" t="e">
        <v>#N/A</v>
      </c>
      <c r="E26" s="238" t="e">
        <v>#N/A</v>
      </c>
      <c r="F26" s="238" t="e">
        <v>#N/A</v>
      </c>
      <c r="G26" s="240" t="e">
        <v>#N/A</v>
      </c>
      <c r="H26" s="241" t="e">
        <v>#N/A</v>
      </c>
      <c r="I26" s="242" t="e">
        <v>#N/A</v>
      </c>
      <c r="J26" s="238" t="e">
        <v>#N/A</v>
      </c>
      <c r="K26" s="240" t="e">
        <v>#N/A</v>
      </c>
      <c r="L26" s="243" t="e">
        <v>#N/A</v>
      </c>
      <c r="M26" s="244" t="e">
        <v>#N/A</v>
      </c>
      <c r="N26" s="244" t="e">
        <v>#N/A</v>
      </c>
      <c r="O26" s="245" t="e">
        <v>#N/A</v>
      </c>
      <c r="P26" s="244" t="e">
        <v>#N/A</v>
      </c>
      <c r="Q26" s="244" t="e">
        <v>#N/A</v>
      </c>
      <c r="R26" s="244" t="e">
        <v>#N/A</v>
      </c>
      <c r="S26" s="244" t="e">
        <v>#N/A</v>
      </c>
      <c r="T26" s="244" t="e">
        <v>#N/A</v>
      </c>
      <c r="U26" s="246" t="e">
        <v>#N/A</v>
      </c>
      <c r="V26" s="235"/>
      <c r="W26" s="235"/>
      <c r="X26" s="235"/>
      <c r="Y26" s="235"/>
      <c r="Z26" s="235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</row>
    <row r="27" spans="1:40" ht="11.25" customHeight="1" x14ac:dyDescent="0.2">
      <c r="A27" s="237" t="e">
        <v>#N/A</v>
      </c>
      <c r="B27" s="238" t="e">
        <v>#N/A</v>
      </c>
      <c r="C27" s="239" t="e">
        <v>#N/A</v>
      </c>
      <c r="D27" s="239" t="e">
        <v>#N/A</v>
      </c>
      <c r="E27" s="238" t="e">
        <v>#N/A</v>
      </c>
      <c r="F27" s="238" t="e">
        <v>#N/A</v>
      </c>
      <c r="G27" s="240" t="e">
        <v>#N/A</v>
      </c>
      <c r="H27" s="241" t="e">
        <v>#N/A</v>
      </c>
      <c r="I27" s="242" t="e">
        <v>#N/A</v>
      </c>
      <c r="J27" s="238" t="e">
        <v>#N/A</v>
      </c>
      <c r="K27" s="240" t="e">
        <v>#N/A</v>
      </c>
      <c r="L27" s="243" t="e">
        <v>#N/A</v>
      </c>
      <c r="M27" s="244" t="e">
        <v>#N/A</v>
      </c>
      <c r="N27" s="244" t="e">
        <v>#N/A</v>
      </c>
      <c r="O27" s="245" t="e">
        <v>#N/A</v>
      </c>
      <c r="P27" s="244" t="e">
        <v>#N/A</v>
      </c>
      <c r="Q27" s="244" t="e">
        <v>#N/A</v>
      </c>
      <c r="R27" s="244" t="e">
        <v>#N/A</v>
      </c>
      <c r="S27" s="244" t="e">
        <v>#N/A</v>
      </c>
      <c r="T27" s="244" t="e">
        <v>#N/A</v>
      </c>
      <c r="U27" s="246" t="e">
        <v>#N/A</v>
      </c>
      <c r="V27" s="235"/>
      <c r="W27" s="235"/>
      <c r="X27" s="235"/>
      <c r="Y27" s="235"/>
      <c r="Z27" s="235"/>
      <c r="AA27" s="236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</row>
    <row r="28" spans="1:40" ht="11.25" customHeight="1" x14ac:dyDescent="0.2">
      <c r="A28" s="237" t="e">
        <v>#N/A</v>
      </c>
      <c r="B28" s="238" t="e">
        <v>#N/A</v>
      </c>
      <c r="C28" s="239" t="e">
        <v>#N/A</v>
      </c>
      <c r="D28" s="239" t="e">
        <v>#N/A</v>
      </c>
      <c r="E28" s="238" t="e">
        <v>#N/A</v>
      </c>
      <c r="F28" s="238" t="e">
        <v>#N/A</v>
      </c>
      <c r="G28" s="240" t="e">
        <v>#N/A</v>
      </c>
      <c r="H28" s="241" t="e">
        <v>#N/A</v>
      </c>
      <c r="I28" s="242" t="e">
        <v>#N/A</v>
      </c>
      <c r="J28" s="238" t="e">
        <v>#N/A</v>
      </c>
      <c r="K28" s="240" t="e">
        <v>#N/A</v>
      </c>
      <c r="L28" s="243" t="e">
        <v>#N/A</v>
      </c>
      <c r="M28" s="244" t="e">
        <v>#N/A</v>
      </c>
      <c r="N28" s="244" t="e">
        <v>#N/A</v>
      </c>
      <c r="O28" s="245" t="e">
        <v>#N/A</v>
      </c>
      <c r="P28" s="244" t="e">
        <v>#N/A</v>
      </c>
      <c r="Q28" s="244" t="e">
        <v>#N/A</v>
      </c>
      <c r="R28" s="244" t="e">
        <v>#N/A</v>
      </c>
      <c r="S28" s="244" t="e">
        <v>#N/A</v>
      </c>
      <c r="T28" s="244" t="e">
        <v>#N/A</v>
      </c>
      <c r="U28" s="246" t="e">
        <v>#N/A</v>
      </c>
      <c r="V28" s="235"/>
      <c r="W28" s="235"/>
      <c r="X28" s="235"/>
      <c r="Y28" s="235"/>
      <c r="Z28" s="235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</row>
    <row r="29" spans="1:40" ht="11.25" customHeight="1" x14ac:dyDescent="0.2">
      <c r="A29" s="237" t="e">
        <v>#N/A</v>
      </c>
      <c r="B29" s="238" t="e">
        <v>#N/A</v>
      </c>
      <c r="C29" s="239" t="e">
        <v>#N/A</v>
      </c>
      <c r="D29" s="239" t="e">
        <v>#N/A</v>
      </c>
      <c r="E29" s="238" t="e">
        <v>#N/A</v>
      </c>
      <c r="F29" s="238" t="e">
        <v>#N/A</v>
      </c>
      <c r="G29" s="240" t="e">
        <v>#N/A</v>
      </c>
      <c r="H29" s="241" t="e">
        <v>#N/A</v>
      </c>
      <c r="I29" s="242" t="e">
        <v>#N/A</v>
      </c>
      <c r="J29" s="238" t="e">
        <v>#N/A</v>
      </c>
      <c r="K29" s="240" t="e">
        <v>#N/A</v>
      </c>
      <c r="L29" s="243" t="e">
        <v>#N/A</v>
      </c>
      <c r="M29" s="244" t="e">
        <v>#N/A</v>
      </c>
      <c r="N29" s="244" t="e">
        <v>#N/A</v>
      </c>
      <c r="O29" s="245" t="e">
        <v>#N/A</v>
      </c>
      <c r="P29" s="244" t="e">
        <v>#N/A</v>
      </c>
      <c r="Q29" s="244" t="e">
        <v>#N/A</v>
      </c>
      <c r="R29" s="244" t="e">
        <v>#N/A</v>
      </c>
      <c r="S29" s="244" t="e">
        <v>#N/A</v>
      </c>
      <c r="T29" s="244" t="e">
        <v>#N/A</v>
      </c>
      <c r="U29" s="246" t="e">
        <v>#N/A</v>
      </c>
      <c r="V29" s="235"/>
      <c r="W29" s="235"/>
      <c r="X29" s="235"/>
      <c r="Y29" s="235"/>
      <c r="Z29" s="235"/>
      <c r="AA29" s="236"/>
      <c r="AB29" s="236"/>
      <c r="AC29" s="236"/>
      <c r="AD29" s="236"/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</row>
    <row r="30" spans="1:40" ht="11.25" customHeight="1" x14ac:dyDescent="0.2">
      <c r="A30" s="237" t="e">
        <v>#N/A</v>
      </c>
      <c r="B30" s="238" t="e">
        <v>#N/A</v>
      </c>
      <c r="C30" s="239" t="e">
        <v>#N/A</v>
      </c>
      <c r="D30" s="239" t="e">
        <v>#N/A</v>
      </c>
      <c r="E30" s="238" t="e">
        <v>#N/A</v>
      </c>
      <c r="F30" s="238" t="e">
        <v>#N/A</v>
      </c>
      <c r="G30" s="240" t="e">
        <v>#N/A</v>
      </c>
      <c r="H30" s="241" t="e">
        <v>#N/A</v>
      </c>
      <c r="I30" s="242" t="e">
        <v>#N/A</v>
      </c>
      <c r="J30" s="238" t="e">
        <v>#N/A</v>
      </c>
      <c r="K30" s="240" t="e">
        <v>#N/A</v>
      </c>
      <c r="L30" s="243" t="e">
        <v>#N/A</v>
      </c>
      <c r="M30" s="244" t="e">
        <v>#N/A</v>
      </c>
      <c r="N30" s="244" t="e">
        <v>#N/A</v>
      </c>
      <c r="O30" s="245" t="e">
        <v>#N/A</v>
      </c>
      <c r="P30" s="244" t="e">
        <v>#N/A</v>
      </c>
      <c r="Q30" s="244" t="e">
        <v>#N/A</v>
      </c>
      <c r="R30" s="244" t="e">
        <v>#N/A</v>
      </c>
      <c r="S30" s="244" t="e">
        <v>#N/A</v>
      </c>
      <c r="T30" s="244" t="e">
        <v>#N/A</v>
      </c>
      <c r="U30" s="246" t="e">
        <v>#N/A</v>
      </c>
      <c r="V30" s="235"/>
      <c r="W30" s="235"/>
      <c r="X30" s="235"/>
      <c r="Y30" s="235"/>
      <c r="Z30" s="235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</row>
    <row r="31" spans="1:40" ht="11.25" customHeight="1" x14ac:dyDescent="0.2">
      <c r="A31" s="237" t="e">
        <v>#N/A</v>
      </c>
      <c r="B31" s="238" t="e">
        <v>#N/A</v>
      </c>
      <c r="C31" s="239" t="e">
        <v>#N/A</v>
      </c>
      <c r="D31" s="239" t="e">
        <v>#N/A</v>
      </c>
      <c r="E31" s="238" t="e">
        <v>#N/A</v>
      </c>
      <c r="F31" s="238" t="e">
        <v>#N/A</v>
      </c>
      <c r="G31" s="240" t="e">
        <v>#N/A</v>
      </c>
      <c r="H31" s="241" t="e">
        <v>#N/A</v>
      </c>
      <c r="I31" s="242" t="e">
        <v>#N/A</v>
      </c>
      <c r="J31" s="238" t="e">
        <v>#N/A</v>
      </c>
      <c r="K31" s="240" t="e">
        <v>#N/A</v>
      </c>
      <c r="L31" s="243" t="e">
        <v>#N/A</v>
      </c>
      <c r="M31" s="244" t="e">
        <v>#N/A</v>
      </c>
      <c r="N31" s="244" t="e">
        <v>#N/A</v>
      </c>
      <c r="O31" s="245" t="e">
        <v>#N/A</v>
      </c>
      <c r="P31" s="244" t="e">
        <v>#N/A</v>
      </c>
      <c r="Q31" s="244" t="e">
        <v>#N/A</v>
      </c>
      <c r="R31" s="244" t="e">
        <v>#N/A</v>
      </c>
      <c r="S31" s="244" t="e">
        <v>#N/A</v>
      </c>
      <c r="T31" s="244" t="e">
        <v>#N/A</v>
      </c>
      <c r="U31" s="246" t="e">
        <v>#N/A</v>
      </c>
      <c r="V31" s="235"/>
      <c r="W31" s="235"/>
      <c r="X31" s="235"/>
      <c r="Y31" s="235"/>
      <c r="Z31" s="235"/>
      <c r="AA31" s="236"/>
      <c r="AB31" s="236"/>
      <c r="AC31" s="236"/>
      <c r="AD31" s="236"/>
      <c r="AE31" s="236"/>
      <c r="AF31" s="236"/>
      <c r="AG31" s="236"/>
      <c r="AH31" s="236"/>
      <c r="AI31" s="236"/>
      <c r="AJ31" s="236"/>
      <c r="AK31" s="236"/>
      <c r="AL31" s="236"/>
      <c r="AM31" s="236"/>
      <c r="AN31" s="236"/>
    </row>
    <row r="32" spans="1:40" ht="11.25" customHeight="1" x14ac:dyDescent="0.2">
      <c r="A32" s="237" t="e">
        <v>#N/A</v>
      </c>
      <c r="B32" s="238" t="e">
        <v>#N/A</v>
      </c>
      <c r="C32" s="239" t="e">
        <v>#N/A</v>
      </c>
      <c r="D32" s="239" t="e">
        <v>#N/A</v>
      </c>
      <c r="E32" s="238" t="e">
        <v>#N/A</v>
      </c>
      <c r="F32" s="238" t="e">
        <v>#N/A</v>
      </c>
      <c r="G32" s="240" t="e">
        <v>#N/A</v>
      </c>
      <c r="H32" s="241" t="e">
        <v>#N/A</v>
      </c>
      <c r="I32" s="242" t="e">
        <v>#N/A</v>
      </c>
      <c r="J32" s="238" t="e">
        <v>#N/A</v>
      </c>
      <c r="K32" s="240" t="e">
        <v>#N/A</v>
      </c>
      <c r="L32" s="243" t="e">
        <v>#N/A</v>
      </c>
      <c r="M32" s="244" t="e">
        <v>#N/A</v>
      </c>
      <c r="N32" s="244" t="e">
        <v>#N/A</v>
      </c>
      <c r="O32" s="245" t="e">
        <v>#N/A</v>
      </c>
      <c r="P32" s="244" t="e">
        <v>#N/A</v>
      </c>
      <c r="Q32" s="244" t="e">
        <v>#N/A</v>
      </c>
      <c r="R32" s="244" t="e">
        <v>#N/A</v>
      </c>
      <c r="S32" s="244" t="e">
        <v>#N/A</v>
      </c>
      <c r="T32" s="244" t="e">
        <v>#N/A</v>
      </c>
      <c r="U32" s="246" t="e">
        <v>#N/A</v>
      </c>
      <c r="V32" s="235"/>
      <c r="W32" s="235"/>
      <c r="X32" s="235"/>
      <c r="Y32" s="235"/>
      <c r="Z32" s="235"/>
      <c r="AA32" s="236"/>
      <c r="AB32" s="236"/>
      <c r="AC32" s="236"/>
      <c r="AD32" s="236"/>
      <c r="AE32" s="236"/>
      <c r="AF32" s="236"/>
      <c r="AG32" s="236"/>
      <c r="AH32" s="236"/>
      <c r="AI32" s="236"/>
      <c r="AJ32" s="236"/>
      <c r="AK32" s="236"/>
      <c r="AL32" s="236"/>
      <c r="AM32" s="236"/>
      <c r="AN32" s="236"/>
    </row>
    <row r="33" spans="1:40" ht="11.25" customHeight="1" x14ac:dyDescent="0.2">
      <c r="A33" s="237" t="e">
        <v>#N/A</v>
      </c>
      <c r="B33" s="238" t="e">
        <v>#N/A</v>
      </c>
      <c r="C33" s="239" t="e">
        <v>#N/A</v>
      </c>
      <c r="D33" s="239" t="e">
        <v>#N/A</v>
      </c>
      <c r="E33" s="238" t="e">
        <v>#N/A</v>
      </c>
      <c r="F33" s="238" t="e">
        <v>#N/A</v>
      </c>
      <c r="G33" s="240" t="e">
        <v>#N/A</v>
      </c>
      <c r="H33" s="241" t="e">
        <v>#N/A</v>
      </c>
      <c r="I33" s="242" t="e">
        <v>#N/A</v>
      </c>
      <c r="J33" s="238" t="e">
        <v>#N/A</v>
      </c>
      <c r="K33" s="240" t="e">
        <v>#N/A</v>
      </c>
      <c r="L33" s="243" t="e">
        <v>#N/A</v>
      </c>
      <c r="M33" s="244" t="e">
        <v>#N/A</v>
      </c>
      <c r="N33" s="244" t="e">
        <v>#N/A</v>
      </c>
      <c r="O33" s="245" t="e">
        <v>#N/A</v>
      </c>
      <c r="P33" s="244" t="e">
        <v>#N/A</v>
      </c>
      <c r="Q33" s="244" t="e">
        <v>#N/A</v>
      </c>
      <c r="R33" s="244" t="e">
        <v>#N/A</v>
      </c>
      <c r="S33" s="244" t="e">
        <v>#N/A</v>
      </c>
      <c r="T33" s="244" t="e">
        <v>#N/A</v>
      </c>
      <c r="U33" s="246" t="e">
        <v>#N/A</v>
      </c>
      <c r="V33" s="235"/>
      <c r="W33" s="235"/>
      <c r="X33" s="235"/>
      <c r="Y33" s="235"/>
      <c r="Z33" s="235"/>
      <c r="AA33" s="236"/>
      <c r="AB33" s="236"/>
      <c r="AC33" s="236"/>
      <c r="AD33" s="236"/>
      <c r="AE33" s="236"/>
      <c r="AF33" s="236"/>
      <c r="AG33" s="236"/>
      <c r="AH33" s="236"/>
      <c r="AI33" s="236"/>
      <c r="AJ33" s="236"/>
      <c r="AK33" s="236"/>
      <c r="AL33" s="236"/>
      <c r="AM33" s="236"/>
      <c r="AN33" s="236"/>
    </row>
    <row r="34" spans="1:40" ht="11.25" customHeight="1" x14ac:dyDescent="0.2">
      <c r="A34" s="237" t="e">
        <v>#N/A</v>
      </c>
      <c r="B34" s="238" t="e">
        <v>#N/A</v>
      </c>
      <c r="C34" s="239" t="e">
        <v>#N/A</v>
      </c>
      <c r="D34" s="239" t="e">
        <v>#N/A</v>
      </c>
      <c r="E34" s="238" t="e">
        <v>#N/A</v>
      </c>
      <c r="F34" s="238" t="e">
        <v>#N/A</v>
      </c>
      <c r="G34" s="240" t="e">
        <v>#N/A</v>
      </c>
      <c r="H34" s="241" t="e">
        <v>#N/A</v>
      </c>
      <c r="I34" s="242" t="e">
        <v>#N/A</v>
      </c>
      <c r="J34" s="238" t="e">
        <v>#N/A</v>
      </c>
      <c r="K34" s="240" t="e">
        <v>#N/A</v>
      </c>
      <c r="L34" s="243" t="e">
        <v>#N/A</v>
      </c>
      <c r="M34" s="244" t="e">
        <v>#N/A</v>
      </c>
      <c r="N34" s="244" t="e">
        <v>#N/A</v>
      </c>
      <c r="O34" s="245" t="e">
        <v>#N/A</v>
      </c>
      <c r="P34" s="244" t="e">
        <v>#N/A</v>
      </c>
      <c r="Q34" s="244" t="e">
        <v>#N/A</v>
      </c>
      <c r="R34" s="244" t="e">
        <v>#N/A</v>
      </c>
      <c r="S34" s="244" t="e">
        <v>#N/A</v>
      </c>
      <c r="T34" s="244" t="e">
        <v>#N/A</v>
      </c>
      <c r="U34" s="246" t="e">
        <v>#N/A</v>
      </c>
      <c r="V34" s="235"/>
      <c r="W34" s="235"/>
      <c r="X34" s="235"/>
      <c r="Y34" s="235"/>
      <c r="Z34" s="235"/>
      <c r="AA34" s="236"/>
      <c r="AB34" s="236"/>
      <c r="AC34" s="236"/>
      <c r="AD34" s="236"/>
      <c r="AE34" s="236"/>
      <c r="AF34" s="236"/>
      <c r="AG34" s="236"/>
      <c r="AH34" s="236"/>
      <c r="AI34" s="236"/>
      <c r="AJ34" s="236"/>
      <c r="AK34" s="236"/>
      <c r="AL34" s="236"/>
      <c r="AM34" s="236"/>
      <c r="AN34" s="236"/>
    </row>
    <row r="35" spans="1:40" ht="11.25" customHeight="1" x14ac:dyDescent="0.2">
      <c r="A35" s="237" t="e">
        <v>#N/A</v>
      </c>
      <c r="B35" s="238" t="e">
        <v>#N/A</v>
      </c>
      <c r="C35" s="239" t="e">
        <v>#N/A</v>
      </c>
      <c r="D35" s="239" t="e">
        <v>#N/A</v>
      </c>
      <c r="E35" s="238" t="e">
        <v>#N/A</v>
      </c>
      <c r="F35" s="238" t="e">
        <v>#N/A</v>
      </c>
      <c r="G35" s="240" t="e">
        <v>#N/A</v>
      </c>
      <c r="H35" s="241" t="e">
        <v>#N/A</v>
      </c>
      <c r="I35" s="242" t="e">
        <v>#N/A</v>
      </c>
      <c r="J35" s="238" t="e">
        <v>#N/A</v>
      </c>
      <c r="K35" s="240" t="e">
        <v>#N/A</v>
      </c>
      <c r="L35" s="243" t="e">
        <v>#N/A</v>
      </c>
      <c r="M35" s="244" t="e">
        <v>#N/A</v>
      </c>
      <c r="N35" s="244" t="e">
        <v>#N/A</v>
      </c>
      <c r="O35" s="245" t="e">
        <v>#N/A</v>
      </c>
      <c r="P35" s="244" t="e">
        <v>#N/A</v>
      </c>
      <c r="Q35" s="244" t="e">
        <v>#N/A</v>
      </c>
      <c r="R35" s="244" t="e">
        <v>#N/A</v>
      </c>
      <c r="S35" s="244" t="e">
        <v>#N/A</v>
      </c>
      <c r="T35" s="244" t="e">
        <v>#N/A</v>
      </c>
      <c r="U35" s="246" t="e">
        <v>#N/A</v>
      </c>
      <c r="V35" s="235"/>
      <c r="W35" s="235"/>
      <c r="X35" s="235"/>
      <c r="Y35" s="235"/>
      <c r="Z35" s="235"/>
      <c r="AA35" s="236"/>
      <c r="AB35" s="236"/>
      <c r="AC35" s="236"/>
      <c r="AD35" s="236"/>
      <c r="AE35" s="236"/>
      <c r="AF35" s="236"/>
      <c r="AG35" s="236"/>
      <c r="AH35" s="236"/>
      <c r="AI35" s="236"/>
      <c r="AJ35" s="236"/>
      <c r="AK35" s="236"/>
      <c r="AL35" s="236"/>
      <c r="AM35" s="236"/>
      <c r="AN35" s="236"/>
    </row>
    <row r="36" spans="1:40" ht="11.25" customHeight="1" x14ac:dyDescent="0.2">
      <c r="A36" s="237" t="e">
        <v>#N/A</v>
      </c>
      <c r="B36" s="238" t="e">
        <v>#N/A</v>
      </c>
      <c r="C36" s="239" t="e">
        <v>#N/A</v>
      </c>
      <c r="D36" s="239" t="e">
        <v>#N/A</v>
      </c>
      <c r="E36" s="238" t="e">
        <v>#N/A</v>
      </c>
      <c r="F36" s="238" t="e">
        <v>#N/A</v>
      </c>
      <c r="G36" s="240" t="e">
        <v>#N/A</v>
      </c>
      <c r="H36" s="241" t="e">
        <v>#N/A</v>
      </c>
      <c r="I36" s="242" t="e">
        <v>#N/A</v>
      </c>
      <c r="J36" s="238" t="e">
        <v>#N/A</v>
      </c>
      <c r="K36" s="240" t="e">
        <v>#N/A</v>
      </c>
      <c r="L36" s="243" t="e">
        <v>#N/A</v>
      </c>
      <c r="M36" s="244" t="e">
        <v>#N/A</v>
      </c>
      <c r="N36" s="244" t="e">
        <v>#N/A</v>
      </c>
      <c r="O36" s="245" t="e">
        <v>#N/A</v>
      </c>
      <c r="P36" s="244" t="e">
        <v>#N/A</v>
      </c>
      <c r="Q36" s="244" t="e">
        <v>#N/A</v>
      </c>
      <c r="R36" s="244" t="e">
        <v>#N/A</v>
      </c>
      <c r="S36" s="244" t="e">
        <v>#N/A</v>
      </c>
      <c r="T36" s="244" t="e">
        <v>#N/A</v>
      </c>
      <c r="U36" s="246" t="e">
        <v>#N/A</v>
      </c>
      <c r="V36" s="235"/>
      <c r="W36" s="235"/>
      <c r="X36" s="235"/>
      <c r="Y36" s="235"/>
      <c r="Z36" s="235"/>
      <c r="AA36" s="236"/>
      <c r="AB36" s="236"/>
      <c r="AC36" s="236"/>
      <c r="AD36" s="236"/>
      <c r="AE36" s="236"/>
      <c r="AF36" s="236"/>
      <c r="AG36" s="236"/>
      <c r="AH36" s="236"/>
      <c r="AI36" s="236"/>
      <c r="AJ36" s="236"/>
      <c r="AK36" s="236"/>
      <c r="AL36" s="236"/>
      <c r="AM36" s="236"/>
      <c r="AN36" s="236"/>
    </row>
    <row r="37" spans="1:40" ht="11.25" customHeight="1" x14ac:dyDescent="0.2">
      <c r="A37" s="237" t="e">
        <v>#N/A</v>
      </c>
      <c r="B37" s="238" t="e">
        <v>#N/A</v>
      </c>
      <c r="C37" s="239" t="e">
        <v>#N/A</v>
      </c>
      <c r="D37" s="239" t="e">
        <v>#N/A</v>
      </c>
      <c r="E37" s="238" t="e">
        <v>#N/A</v>
      </c>
      <c r="F37" s="238" t="e">
        <v>#N/A</v>
      </c>
      <c r="G37" s="240" t="e">
        <v>#N/A</v>
      </c>
      <c r="H37" s="241" t="e">
        <v>#N/A</v>
      </c>
      <c r="I37" s="242" t="e">
        <v>#N/A</v>
      </c>
      <c r="J37" s="238" t="e">
        <v>#N/A</v>
      </c>
      <c r="K37" s="240" t="e">
        <v>#N/A</v>
      </c>
      <c r="L37" s="243" t="e">
        <v>#N/A</v>
      </c>
      <c r="M37" s="244" t="e">
        <v>#N/A</v>
      </c>
      <c r="N37" s="244" t="e">
        <v>#N/A</v>
      </c>
      <c r="O37" s="245" t="e">
        <v>#N/A</v>
      </c>
      <c r="P37" s="244" t="e">
        <v>#N/A</v>
      </c>
      <c r="Q37" s="244" t="e">
        <v>#N/A</v>
      </c>
      <c r="R37" s="244" t="e">
        <v>#N/A</v>
      </c>
      <c r="S37" s="244" t="e">
        <v>#N/A</v>
      </c>
      <c r="T37" s="244" t="e">
        <v>#N/A</v>
      </c>
      <c r="U37" s="246" t="e">
        <v>#N/A</v>
      </c>
      <c r="V37" s="235"/>
      <c r="W37" s="235"/>
      <c r="X37" s="235"/>
      <c r="Y37" s="235"/>
      <c r="Z37" s="235"/>
      <c r="AA37" s="236"/>
      <c r="AB37" s="236"/>
      <c r="AC37" s="236"/>
      <c r="AD37" s="236"/>
      <c r="AE37" s="236"/>
      <c r="AF37" s="236"/>
      <c r="AG37" s="236"/>
      <c r="AH37" s="236"/>
      <c r="AI37" s="236"/>
      <c r="AJ37" s="236"/>
      <c r="AK37" s="236"/>
      <c r="AL37" s="236"/>
      <c r="AM37" s="236"/>
      <c r="AN37" s="236"/>
    </row>
    <row r="38" spans="1:40" ht="11.25" customHeight="1" x14ac:dyDescent="0.2">
      <c r="A38" s="237" t="e">
        <v>#N/A</v>
      </c>
      <c r="B38" s="238" t="e">
        <v>#N/A</v>
      </c>
      <c r="C38" s="239" t="e">
        <v>#N/A</v>
      </c>
      <c r="D38" s="239" t="e">
        <v>#N/A</v>
      </c>
      <c r="E38" s="238" t="e">
        <v>#N/A</v>
      </c>
      <c r="F38" s="238" t="e">
        <v>#N/A</v>
      </c>
      <c r="G38" s="240" t="e">
        <v>#N/A</v>
      </c>
      <c r="H38" s="241" t="e">
        <v>#N/A</v>
      </c>
      <c r="I38" s="242" t="e">
        <v>#N/A</v>
      </c>
      <c r="J38" s="238" t="e">
        <v>#N/A</v>
      </c>
      <c r="K38" s="240" t="e">
        <v>#N/A</v>
      </c>
      <c r="L38" s="243" t="e">
        <v>#N/A</v>
      </c>
      <c r="M38" s="244" t="e">
        <v>#N/A</v>
      </c>
      <c r="N38" s="244" t="e">
        <v>#N/A</v>
      </c>
      <c r="O38" s="245" t="e">
        <v>#N/A</v>
      </c>
      <c r="P38" s="244" t="e">
        <v>#N/A</v>
      </c>
      <c r="Q38" s="244" t="e">
        <v>#N/A</v>
      </c>
      <c r="R38" s="244" t="e">
        <v>#N/A</v>
      </c>
      <c r="S38" s="244" t="e">
        <v>#N/A</v>
      </c>
      <c r="T38" s="244" t="e">
        <v>#N/A</v>
      </c>
      <c r="U38" s="246" t="e">
        <v>#N/A</v>
      </c>
      <c r="V38" s="235"/>
      <c r="W38" s="235"/>
      <c r="X38" s="235"/>
      <c r="Y38" s="235"/>
      <c r="Z38" s="235"/>
      <c r="AA38" s="236"/>
      <c r="AB38" s="236"/>
      <c r="AC38" s="236"/>
      <c r="AD38" s="236"/>
      <c r="AE38" s="236"/>
      <c r="AF38" s="236"/>
      <c r="AG38" s="236"/>
      <c r="AH38" s="236"/>
      <c r="AI38" s="236"/>
      <c r="AJ38" s="236"/>
      <c r="AK38" s="236"/>
      <c r="AL38" s="236"/>
      <c r="AM38" s="236"/>
      <c r="AN38" s="236"/>
    </row>
    <row r="39" spans="1:40" ht="11.25" customHeight="1" x14ac:dyDescent="0.2">
      <c r="A39" s="237" t="e">
        <v>#N/A</v>
      </c>
      <c r="B39" s="238" t="e">
        <v>#N/A</v>
      </c>
      <c r="C39" s="239" t="e">
        <v>#N/A</v>
      </c>
      <c r="D39" s="239" t="e">
        <v>#N/A</v>
      </c>
      <c r="E39" s="238" t="e">
        <v>#N/A</v>
      </c>
      <c r="F39" s="238" t="e">
        <v>#N/A</v>
      </c>
      <c r="G39" s="240" t="e">
        <v>#N/A</v>
      </c>
      <c r="H39" s="241" t="e">
        <v>#N/A</v>
      </c>
      <c r="I39" s="242" t="e">
        <v>#N/A</v>
      </c>
      <c r="J39" s="238" t="e">
        <v>#N/A</v>
      </c>
      <c r="K39" s="240" t="e">
        <v>#N/A</v>
      </c>
      <c r="L39" s="243" t="e">
        <v>#N/A</v>
      </c>
      <c r="M39" s="244" t="e">
        <v>#N/A</v>
      </c>
      <c r="N39" s="244" t="e">
        <v>#N/A</v>
      </c>
      <c r="O39" s="245" t="e">
        <v>#N/A</v>
      </c>
      <c r="P39" s="244" t="e">
        <v>#N/A</v>
      </c>
      <c r="Q39" s="244" t="e">
        <v>#N/A</v>
      </c>
      <c r="R39" s="244" t="e">
        <v>#N/A</v>
      </c>
      <c r="S39" s="244" t="e">
        <v>#N/A</v>
      </c>
      <c r="T39" s="244" t="e">
        <v>#N/A</v>
      </c>
      <c r="U39" s="246" t="e">
        <v>#N/A</v>
      </c>
      <c r="V39" s="235"/>
      <c r="W39" s="235"/>
      <c r="X39" s="235"/>
      <c r="Y39" s="235"/>
      <c r="Z39" s="235"/>
      <c r="AA39" s="236"/>
      <c r="AB39" s="236"/>
      <c r="AC39" s="236"/>
      <c r="AD39" s="236"/>
      <c r="AE39" s="236"/>
      <c r="AF39" s="236"/>
      <c r="AG39" s="236"/>
      <c r="AH39" s="236"/>
      <c r="AI39" s="236"/>
      <c r="AJ39" s="236"/>
      <c r="AK39" s="236"/>
      <c r="AL39" s="236"/>
      <c r="AM39" s="236"/>
      <c r="AN39" s="236"/>
    </row>
    <row r="40" spans="1:40" ht="11.25" customHeight="1" x14ac:dyDescent="0.2">
      <c r="A40" s="237" t="e">
        <v>#N/A</v>
      </c>
      <c r="B40" s="238" t="e">
        <v>#N/A</v>
      </c>
      <c r="C40" s="239" t="e">
        <v>#N/A</v>
      </c>
      <c r="D40" s="239" t="e">
        <v>#N/A</v>
      </c>
      <c r="E40" s="238" t="e">
        <v>#N/A</v>
      </c>
      <c r="F40" s="238" t="e">
        <v>#N/A</v>
      </c>
      <c r="G40" s="240" t="e">
        <v>#N/A</v>
      </c>
      <c r="H40" s="241" t="e">
        <v>#N/A</v>
      </c>
      <c r="I40" s="242" t="e">
        <v>#N/A</v>
      </c>
      <c r="J40" s="238" t="e">
        <v>#N/A</v>
      </c>
      <c r="K40" s="240" t="e">
        <v>#N/A</v>
      </c>
      <c r="L40" s="243" t="e">
        <v>#N/A</v>
      </c>
      <c r="M40" s="244" t="e">
        <v>#N/A</v>
      </c>
      <c r="N40" s="244" t="e">
        <v>#N/A</v>
      </c>
      <c r="O40" s="245" t="e">
        <v>#N/A</v>
      </c>
      <c r="P40" s="244" t="e">
        <v>#N/A</v>
      </c>
      <c r="Q40" s="244" t="e">
        <v>#N/A</v>
      </c>
      <c r="R40" s="244" t="e">
        <v>#N/A</v>
      </c>
      <c r="S40" s="244" t="e">
        <v>#N/A</v>
      </c>
      <c r="T40" s="244" t="e">
        <v>#N/A</v>
      </c>
      <c r="U40" s="246" t="e">
        <v>#N/A</v>
      </c>
      <c r="V40" s="235"/>
      <c r="W40" s="235"/>
      <c r="X40" s="235"/>
      <c r="Y40" s="235"/>
      <c r="Z40" s="235"/>
      <c r="AA40" s="236"/>
      <c r="AB40" s="236"/>
      <c r="AC40" s="236"/>
      <c r="AD40" s="236"/>
      <c r="AE40" s="236"/>
      <c r="AF40" s="236"/>
      <c r="AG40" s="236"/>
      <c r="AH40" s="236"/>
      <c r="AI40" s="236"/>
      <c r="AJ40" s="236"/>
      <c r="AK40" s="236"/>
      <c r="AL40" s="236"/>
      <c r="AM40" s="236"/>
      <c r="AN40" s="236"/>
    </row>
    <row r="41" spans="1:40" ht="11.25" customHeight="1" x14ac:dyDescent="0.2">
      <c r="A41" s="237" t="e">
        <v>#N/A</v>
      </c>
      <c r="B41" s="238" t="e">
        <v>#N/A</v>
      </c>
      <c r="C41" s="239" t="e">
        <v>#N/A</v>
      </c>
      <c r="D41" s="239" t="e">
        <v>#N/A</v>
      </c>
      <c r="E41" s="238" t="e">
        <v>#N/A</v>
      </c>
      <c r="F41" s="238" t="e">
        <v>#N/A</v>
      </c>
      <c r="G41" s="240" t="e">
        <v>#N/A</v>
      </c>
      <c r="H41" s="241" t="e">
        <v>#N/A</v>
      </c>
      <c r="I41" s="242" t="e">
        <v>#N/A</v>
      </c>
      <c r="J41" s="238" t="e">
        <v>#N/A</v>
      </c>
      <c r="K41" s="240" t="e">
        <v>#N/A</v>
      </c>
      <c r="L41" s="243" t="e">
        <v>#N/A</v>
      </c>
      <c r="M41" s="244" t="e">
        <v>#N/A</v>
      </c>
      <c r="N41" s="244" t="e">
        <v>#N/A</v>
      </c>
      <c r="O41" s="245" t="e">
        <v>#N/A</v>
      </c>
      <c r="P41" s="244" t="e">
        <v>#N/A</v>
      </c>
      <c r="Q41" s="244" t="e">
        <v>#N/A</v>
      </c>
      <c r="R41" s="244" t="e">
        <v>#N/A</v>
      </c>
      <c r="S41" s="244" t="e">
        <v>#N/A</v>
      </c>
      <c r="T41" s="244" t="e">
        <v>#N/A</v>
      </c>
      <c r="U41" s="246" t="e">
        <v>#N/A</v>
      </c>
      <c r="V41" s="235"/>
      <c r="W41" s="235"/>
      <c r="X41" s="235"/>
      <c r="Y41" s="235"/>
      <c r="Z41" s="235"/>
      <c r="AA41" s="236"/>
      <c r="AB41" s="236"/>
      <c r="AC41" s="236"/>
      <c r="AD41" s="236"/>
      <c r="AE41" s="236"/>
      <c r="AF41" s="236"/>
      <c r="AG41" s="236"/>
      <c r="AH41" s="236"/>
      <c r="AI41" s="236"/>
      <c r="AJ41" s="236"/>
      <c r="AK41" s="236"/>
      <c r="AL41" s="236"/>
      <c r="AM41" s="236"/>
      <c r="AN41" s="236"/>
    </row>
    <row r="42" spans="1:40" ht="11.25" customHeight="1" x14ac:dyDescent="0.2">
      <c r="A42" s="237" t="e">
        <v>#N/A</v>
      </c>
      <c r="B42" s="238" t="e">
        <v>#N/A</v>
      </c>
      <c r="C42" s="239" t="e">
        <v>#N/A</v>
      </c>
      <c r="D42" s="239" t="e">
        <v>#N/A</v>
      </c>
      <c r="E42" s="238" t="e">
        <v>#N/A</v>
      </c>
      <c r="F42" s="238" t="e">
        <v>#N/A</v>
      </c>
      <c r="G42" s="240" t="e">
        <v>#N/A</v>
      </c>
      <c r="H42" s="241" t="e">
        <v>#N/A</v>
      </c>
      <c r="I42" s="242" t="e">
        <v>#N/A</v>
      </c>
      <c r="J42" s="238" t="e">
        <v>#N/A</v>
      </c>
      <c r="K42" s="240" t="e">
        <v>#N/A</v>
      </c>
      <c r="L42" s="243" t="e">
        <v>#N/A</v>
      </c>
      <c r="M42" s="244" t="e">
        <v>#N/A</v>
      </c>
      <c r="N42" s="244" t="e">
        <v>#N/A</v>
      </c>
      <c r="O42" s="245" t="e">
        <v>#N/A</v>
      </c>
      <c r="P42" s="244" t="e">
        <v>#N/A</v>
      </c>
      <c r="Q42" s="244" t="e">
        <v>#N/A</v>
      </c>
      <c r="R42" s="244" t="e">
        <v>#N/A</v>
      </c>
      <c r="S42" s="244" t="e">
        <v>#N/A</v>
      </c>
      <c r="T42" s="244" t="e">
        <v>#N/A</v>
      </c>
      <c r="U42" s="246" t="e">
        <v>#N/A</v>
      </c>
      <c r="V42" s="235"/>
      <c r="W42" s="235"/>
      <c r="X42" s="235"/>
      <c r="Y42" s="235"/>
      <c r="Z42" s="235"/>
      <c r="AA42" s="236"/>
      <c r="AB42" s="236"/>
      <c r="AC42" s="236"/>
      <c r="AD42" s="236"/>
      <c r="AE42" s="236"/>
      <c r="AF42" s="236"/>
      <c r="AG42" s="236"/>
      <c r="AH42" s="236"/>
      <c r="AI42" s="236"/>
      <c r="AJ42" s="236"/>
      <c r="AK42" s="236"/>
      <c r="AL42" s="236"/>
      <c r="AM42" s="236"/>
      <c r="AN42" s="236"/>
    </row>
    <row r="43" spans="1:40" ht="11.25" customHeight="1" x14ac:dyDescent="0.2">
      <c r="A43" s="237" t="e">
        <v>#N/A</v>
      </c>
      <c r="B43" s="238" t="e">
        <v>#N/A</v>
      </c>
      <c r="C43" s="239" t="e">
        <v>#N/A</v>
      </c>
      <c r="D43" s="239" t="e">
        <v>#N/A</v>
      </c>
      <c r="E43" s="238" t="e">
        <v>#N/A</v>
      </c>
      <c r="F43" s="238" t="e">
        <v>#N/A</v>
      </c>
      <c r="G43" s="240" t="e">
        <v>#N/A</v>
      </c>
      <c r="H43" s="241" t="e">
        <v>#N/A</v>
      </c>
      <c r="I43" s="242" t="e">
        <v>#N/A</v>
      </c>
      <c r="J43" s="238" t="e">
        <v>#N/A</v>
      </c>
      <c r="K43" s="240" t="e">
        <v>#N/A</v>
      </c>
      <c r="L43" s="243" t="e">
        <v>#N/A</v>
      </c>
      <c r="M43" s="244" t="e">
        <v>#N/A</v>
      </c>
      <c r="N43" s="244" t="e">
        <v>#N/A</v>
      </c>
      <c r="O43" s="245" t="e">
        <v>#N/A</v>
      </c>
      <c r="P43" s="244" t="e">
        <v>#N/A</v>
      </c>
      <c r="Q43" s="244" t="e">
        <v>#N/A</v>
      </c>
      <c r="R43" s="244" t="e">
        <v>#N/A</v>
      </c>
      <c r="S43" s="244" t="e">
        <v>#N/A</v>
      </c>
      <c r="T43" s="244" t="e">
        <v>#N/A</v>
      </c>
      <c r="U43" s="246" t="e">
        <v>#N/A</v>
      </c>
      <c r="V43" s="235"/>
      <c r="W43" s="235"/>
      <c r="X43" s="235"/>
      <c r="Y43" s="235"/>
      <c r="Z43" s="235"/>
      <c r="AA43" s="236"/>
      <c r="AB43" s="236"/>
      <c r="AC43" s="236"/>
      <c r="AD43" s="236"/>
      <c r="AE43" s="236"/>
      <c r="AF43" s="236"/>
      <c r="AG43" s="236"/>
      <c r="AH43" s="236"/>
      <c r="AI43" s="236"/>
      <c r="AJ43" s="236"/>
      <c r="AK43" s="236"/>
      <c r="AL43" s="236"/>
      <c r="AM43" s="236"/>
      <c r="AN43" s="236"/>
    </row>
    <row r="44" spans="1:40" ht="11.25" customHeight="1" x14ac:dyDescent="0.2">
      <c r="A44" s="237" t="e">
        <v>#N/A</v>
      </c>
      <c r="B44" s="238" t="e">
        <v>#N/A</v>
      </c>
      <c r="C44" s="239" t="e">
        <v>#N/A</v>
      </c>
      <c r="D44" s="239" t="e">
        <v>#N/A</v>
      </c>
      <c r="E44" s="238" t="e">
        <v>#N/A</v>
      </c>
      <c r="F44" s="238" t="e">
        <v>#N/A</v>
      </c>
      <c r="G44" s="240" t="e">
        <v>#N/A</v>
      </c>
      <c r="H44" s="241" t="e">
        <v>#N/A</v>
      </c>
      <c r="I44" s="242" t="e">
        <v>#N/A</v>
      </c>
      <c r="J44" s="238" t="e">
        <v>#N/A</v>
      </c>
      <c r="K44" s="240" t="e">
        <v>#N/A</v>
      </c>
      <c r="L44" s="243" t="e">
        <v>#N/A</v>
      </c>
      <c r="M44" s="244" t="e">
        <v>#N/A</v>
      </c>
      <c r="N44" s="244" t="e">
        <v>#N/A</v>
      </c>
      <c r="O44" s="245" t="e">
        <v>#N/A</v>
      </c>
      <c r="P44" s="244" t="e">
        <v>#N/A</v>
      </c>
      <c r="Q44" s="244" t="e">
        <v>#N/A</v>
      </c>
      <c r="R44" s="244" t="e">
        <v>#N/A</v>
      </c>
      <c r="S44" s="244" t="e">
        <v>#N/A</v>
      </c>
      <c r="T44" s="244" t="e">
        <v>#N/A</v>
      </c>
      <c r="U44" s="246" t="e">
        <v>#N/A</v>
      </c>
      <c r="V44" s="235"/>
      <c r="W44" s="235"/>
      <c r="X44" s="235"/>
      <c r="Y44" s="235"/>
      <c r="Z44" s="235"/>
      <c r="AA44" s="236"/>
      <c r="AB44" s="236"/>
      <c r="AC44" s="236"/>
      <c r="AD44" s="236"/>
      <c r="AE44" s="236"/>
      <c r="AF44" s="236"/>
      <c r="AG44" s="236"/>
      <c r="AH44" s="236"/>
      <c r="AI44" s="236"/>
      <c r="AJ44" s="236"/>
      <c r="AK44" s="236"/>
      <c r="AL44" s="236"/>
      <c r="AM44" s="236"/>
      <c r="AN44" s="236"/>
    </row>
    <row r="45" spans="1:40" ht="11.25" customHeight="1" x14ac:dyDescent="0.2">
      <c r="A45" s="237" t="e">
        <v>#N/A</v>
      </c>
      <c r="B45" s="238" t="e">
        <v>#N/A</v>
      </c>
      <c r="C45" s="239" t="e">
        <v>#N/A</v>
      </c>
      <c r="D45" s="239" t="e">
        <v>#N/A</v>
      </c>
      <c r="E45" s="238" t="e">
        <v>#N/A</v>
      </c>
      <c r="F45" s="238" t="e">
        <v>#N/A</v>
      </c>
      <c r="G45" s="240" t="e">
        <v>#N/A</v>
      </c>
      <c r="H45" s="241" t="e">
        <v>#N/A</v>
      </c>
      <c r="I45" s="242" t="e">
        <v>#N/A</v>
      </c>
      <c r="J45" s="238" t="e">
        <v>#N/A</v>
      </c>
      <c r="K45" s="240" t="e">
        <v>#N/A</v>
      </c>
      <c r="L45" s="243" t="e">
        <v>#N/A</v>
      </c>
      <c r="M45" s="244" t="e">
        <v>#N/A</v>
      </c>
      <c r="N45" s="244" t="e">
        <v>#N/A</v>
      </c>
      <c r="O45" s="245" t="e">
        <v>#N/A</v>
      </c>
      <c r="P45" s="244" t="e">
        <v>#N/A</v>
      </c>
      <c r="Q45" s="244" t="e">
        <v>#N/A</v>
      </c>
      <c r="R45" s="244" t="e">
        <v>#N/A</v>
      </c>
      <c r="S45" s="244" t="e">
        <v>#N/A</v>
      </c>
      <c r="T45" s="244" t="e">
        <v>#N/A</v>
      </c>
      <c r="U45" s="246" t="e">
        <v>#N/A</v>
      </c>
      <c r="V45" s="235"/>
      <c r="W45" s="235"/>
      <c r="X45" s="235"/>
      <c r="Y45" s="235"/>
      <c r="Z45" s="235"/>
      <c r="AA45" s="236"/>
      <c r="AB45" s="236"/>
      <c r="AC45" s="236"/>
      <c r="AD45" s="236"/>
      <c r="AE45" s="236"/>
      <c r="AF45" s="236"/>
      <c r="AG45" s="236"/>
      <c r="AH45" s="236"/>
      <c r="AI45" s="236"/>
      <c r="AJ45" s="236"/>
      <c r="AK45" s="236"/>
      <c r="AL45" s="236"/>
      <c r="AM45" s="236"/>
      <c r="AN45" s="236"/>
    </row>
    <row r="46" spans="1:40" ht="11.25" customHeight="1" x14ac:dyDescent="0.2">
      <c r="A46" s="237" t="e">
        <v>#N/A</v>
      </c>
      <c r="B46" s="238" t="e">
        <v>#N/A</v>
      </c>
      <c r="C46" s="239" t="e">
        <v>#N/A</v>
      </c>
      <c r="D46" s="239" t="e">
        <v>#N/A</v>
      </c>
      <c r="E46" s="238" t="e">
        <v>#N/A</v>
      </c>
      <c r="F46" s="238" t="e">
        <v>#N/A</v>
      </c>
      <c r="G46" s="240" t="e">
        <v>#N/A</v>
      </c>
      <c r="H46" s="241" t="e">
        <v>#N/A</v>
      </c>
      <c r="I46" s="242" t="e">
        <v>#N/A</v>
      </c>
      <c r="J46" s="238" t="e">
        <v>#N/A</v>
      </c>
      <c r="K46" s="240" t="e">
        <v>#N/A</v>
      </c>
      <c r="L46" s="243" t="e">
        <v>#N/A</v>
      </c>
      <c r="M46" s="244" t="e">
        <v>#N/A</v>
      </c>
      <c r="N46" s="244" t="e">
        <v>#N/A</v>
      </c>
      <c r="O46" s="245" t="e">
        <v>#N/A</v>
      </c>
      <c r="P46" s="244" t="e">
        <v>#N/A</v>
      </c>
      <c r="Q46" s="244" t="e">
        <v>#N/A</v>
      </c>
      <c r="R46" s="244" t="e">
        <v>#N/A</v>
      </c>
      <c r="S46" s="244" t="e">
        <v>#N/A</v>
      </c>
      <c r="T46" s="244" t="e">
        <v>#N/A</v>
      </c>
      <c r="U46" s="246" t="e">
        <v>#N/A</v>
      </c>
      <c r="V46" s="235"/>
      <c r="W46" s="235"/>
      <c r="X46" s="235"/>
      <c r="Y46" s="235"/>
      <c r="Z46" s="235"/>
      <c r="AA46" s="236"/>
      <c r="AB46" s="236"/>
      <c r="AC46" s="236"/>
      <c r="AD46" s="236"/>
      <c r="AE46" s="236"/>
      <c r="AF46" s="236"/>
      <c r="AG46" s="236"/>
      <c r="AH46" s="236"/>
      <c r="AI46" s="236"/>
      <c r="AJ46" s="236"/>
      <c r="AK46" s="236"/>
      <c r="AL46" s="236"/>
      <c r="AM46" s="236"/>
      <c r="AN46" s="236"/>
    </row>
    <row r="47" spans="1:40" ht="11.25" customHeight="1" x14ac:dyDescent="0.2">
      <c r="A47" s="237" t="e">
        <v>#N/A</v>
      </c>
      <c r="B47" s="238" t="e">
        <v>#N/A</v>
      </c>
      <c r="C47" s="239" t="e">
        <v>#N/A</v>
      </c>
      <c r="D47" s="239" t="e">
        <v>#N/A</v>
      </c>
      <c r="E47" s="238" t="e">
        <v>#N/A</v>
      </c>
      <c r="F47" s="238" t="e">
        <v>#N/A</v>
      </c>
      <c r="G47" s="240" t="e">
        <v>#N/A</v>
      </c>
      <c r="H47" s="241" t="e">
        <v>#N/A</v>
      </c>
      <c r="I47" s="242" t="e">
        <v>#N/A</v>
      </c>
      <c r="J47" s="238" t="e">
        <v>#N/A</v>
      </c>
      <c r="K47" s="240" t="e">
        <v>#N/A</v>
      </c>
      <c r="L47" s="243" t="e">
        <v>#N/A</v>
      </c>
      <c r="M47" s="244" t="e">
        <v>#N/A</v>
      </c>
      <c r="N47" s="244" t="e">
        <v>#N/A</v>
      </c>
      <c r="O47" s="245" t="e">
        <v>#N/A</v>
      </c>
      <c r="P47" s="244" t="e">
        <v>#N/A</v>
      </c>
      <c r="Q47" s="244" t="e">
        <v>#N/A</v>
      </c>
      <c r="R47" s="244" t="e">
        <v>#N/A</v>
      </c>
      <c r="S47" s="244" t="e">
        <v>#N/A</v>
      </c>
      <c r="T47" s="244" t="e">
        <v>#N/A</v>
      </c>
      <c r="U47" s="246" t="e">
        <v>#N/A</v>
      </c>
      <c r="V47" s="235"/>
      <c r="W47" s="235"/>
      <c r="X47" s="235"/>
      <c r="Y47" s="235"/>
      <c r="Z47" s="235"/>
      <c r="AA47" s="236"/>
      <c r="AB47" s="236"/>
      <c r="AC47" s="236"/>
      <c r="AD47" s="236"/>
      <c r="AE47" s="236"/>
      <c r="AF47" s="236"/>
      <c r="AG47" s="236"/>
      <c r="AH47" s="236"/>
      <c r="AI47" s="236"/>
      <c r="AJ47" s="236"/>
      <c r="AK47" s="236"/>
      <c r="AL47" s="236"/>
      <c r="AM47" s="236"/>
      <c r="AN47" s="236"/>
    </row>
    <row r="48" spans="1:40" ht="11.25" customHeight="1" x14ac:dyDescent="0.2">
      <c r="A48" s="237" t="e">
        <v>#N/A</v>
      </c>
      <c r="B48" s="238" t="e">
        <v>#N/A</v>
      </c>
      <c r="C48" s="239" t="e">
        <v>#N/A</v>
      </c>
      <c r="D48" s="239" t="e">
        <v>#N/A</v>
      </c>
      <c r="E48" s="238" t="e">
        <v>#N/A</v>
      </c>
      <c r="F48" s="238" t="e">
        <v>#N/A</v>
      </c>
      <c r="G48" s="240" t="e">
        <v>#N/A</v>
      </c>
      <c r="H48" s="241" t="e">
        <v>#N/A</v>
      </c>
      <c r="I48" s="242" t="e">
        <v>#N/A</v>
      </c>
      <c r="J48" s="238" t="e">
        <v>#N/A</v>
      </c>
      <c r="K48" s="240" t="e">
        <v>#N/A</v>
      </c>
      <c r="L48" s="243" t="e">
        <v>#N/A</v>
      </c>
      <c r="M48" s="244" t="e">
        <v>#N/A</v>
      </c>
      <c r="N48" s="244" t="e">
        <v>#N/A</v>
      </c>
      <c r="O48" s="245" t="e">
        <v>#N/A</v>
      </c>
      <c r="P48" s="244" t="e">
        <v>#N/A</v>
      </c>
      <c r="Q48" s="244" t="e">
        <v>#N/A</v>
      </c>
      <c r="R48" s="244" t="e">
        <v>#N/A</v>
      </c>
      <c r="S48" s="244" t="e">
        <v>#N/A</v>
      </c>
      <c r="T48" s="244" t="e">
        <v>#N/A</v>
      </c>
      <c r="U48" s="246" t="e">
        <v>#N/A</v>
      </c>
      <c r="V48" s="235"/>
      <c r="W48" s="235"/>
      <c r="X48" s="235"/>
      <c r="Y48" s="235"/>
      <c r="Z48" s="235"/>
      <c r="AA48" s="236"/>
      <c r="AB48" s="236"/>
      <c r="AC48" s="236"/>
      <c r="AD48" s="236"/>
      <c r="AE48" s="236"/>
      <c r="AF48" s="236"/>
      <c r="AG48" s="236"/>
      <c r="AH48" s="236"/>
      <c r="AI48" s="236"/>
      <c r="AJ48" s="236"/>
      <c r="AK48" s="236"/>
      <c r="AL48" s="236"/>
      <c r="AM48" s="236"/>
      <c r="AN48" s="236"/>
    </row>
    <row r="49" spans="1:40" ht="11.25" customHeight="1" x14ac:dyDescent="0.2">
      <c r="A49" s="237" t="e">
        <v>#N/A</v>
      </c>
      <c r="B49" s="238" t="e">
        <v>#N/A</v>
      </c>
      <c r="C49" s="239" t="e">
        <v>#N/A</v>
      </c>
      <c r="D49" s="239" t="e">
        <v>#N/A</v>
      </c>
      <c r="E49" s="238" t="e">
        <v>#N/A</v>
      </c>
      <c r="F49" s="238" t="e">
        <v>#N/A</v>
      </c>
      <c r="G49" s="240" t="e">
        <v>#N/A</v>
      </c>
      <c r="H49" s="241" t="e">
        <v>#N/A</v>
      </c>
      <c r="I49" s="242" t="e">
        <v>#N/A</v>
      </c>
      <c r="J49" s="238" t="e">
        <v>#N/A</v>
      </c>
      <c r="K49" s="240" t="e">
        <v>#N/A</v>
      </c>
      <c r="L49" s="243" t="e">
        <v>#N/A</v>
      </c>
      <c r="M49" s="244" t="e">
        <v>#N/A</v>
      </c>
      <c r="N49" s="244" t="e">
        <v>#N/A</v>
      </c>
      <c r="O49" s="245" t="e">
        <v>#N/A</v>
      </c>
      <c r="P49" s="244" t="e">
        <v>#N/A</v>
      </c>
      <c r="Q49" s="244" t="e">
        <v>#N/A</v>
      </c>
      <c r="R49" s="244" t="e">
        <v>#N/A</v>
      </c>
      <c r="S49" s="244" t="e">
        <v>#N/A</v>
      </c>
      <c r="T49" s="244" t="e">
        <v>#N/A</v>
      </c>
      <c r="U49" s="246" t="e">
        <v>#N/A</v>
      </c>
      <c r="V49" s="235"/>
      <c r="W49" s="235"/>
      <c r="X49" s="235"/>
      <c r="Y49" s="235"/>
      <c r="Z49" s="235"/>
      <c r="AA49" s="236"/>
      <c r="AB49" s="236"/>
      <c r="AC49" s="236"/>
      <c r="AD49" s="236"/>
      <c r="AE49" s="236"/>
      <c r="AF49" s="236"/>
      <c r="AG49" s="236"/>
      <c r="AH49" s="236"/>
      <c r="AI49" s="236"/>
      <c r="AJ49" s="236"/>
      <c r="AK49" s="236"/>
      <c r="AL49" s="236"/>
      <c r="AM49" s="236"/>
      <c r="AN49" s="236"/>
    </row>
    <row r="50" spans="1:40" ht="11.25" customHeight="1" x14ac:dyDescent="0.2">
      <c r="A50" s="237" t="e">
        <v>#N/A</v>
      </c>
      <c r="B50" s="238" t="e">
        <v>#N/A</v>
      </c>
      <c r="C50" s="239" t="e">
        <v>#N/A</v>
      </c>
      <c r="D50" s="239" t="e">
        <v>#N/A</v>
      </c>
      <c r="E50" s="238" t="e">
        <v>#N/A</v>
      </c>
      <c r="F50" s="238" t="e">
        <v>#N/A</v>
      </c>
      <c r="G50" s="240" t="e">
        <v>#N/A</v>
      </c>
      <c r="H50" s="241" t="e">
        <v>#N/A</v>
      </c>
      <c r="I50" s="242" t="e">
        <v>#N/A</v>
      </c>
      <c r="J50" s="238" t="e">
        <v>#N/A</v>
      </c>
      <c r="K50" s="240" t="e">
        <v>#N/A</v>
      </c>
      <c r="L50" s="243" t="e">
        <v>#N/A</v>
      </c>
      <c r="M50" s="244" t="e">
        <v>#N/A</v>
      </c>
      <c r="N50" s="244" t="e">
        <v>#N/A</v>
      </c>
      <c r="O50" s="245" t="e">
        <v>#N/A</v>
      </c>
      <c r="P50" s="244" t="e">
        <v>#N/A</v>
      </c>
      <c r="Q50" s="244" t="e">
        <v>#N/A</v>
      </c>
      <c r="R50" s="244" t="e">
        <v>#N/A</v>
      </c>
      <c r="S50" s="244" t="e">
        <v>#N/A</v>
      </c>
      <c r="T50" s="244" t="e">
        <v>#N/A</v>
      </c>
      <c r="U50" s="246" t="e">
        <v>#N/A</v>
      </c>
      <c r="V50" s="235"/>
      <c r="W50" s="235"/>
      <c r="X50" s="235"/>
      <c r="Y50" s="235"/>
      <c r="Z50" s="235"/>
      <c r="AA50" s="236"/>
      <c r="AB50" s="236"/>
      <c r="AC50" s="236"/>
      <c r="AD50" s="236"/>
      <c r="AE50" s="236"/>
      <c r="AF50" s="236"/>
      <c r="AG50" s="236"/>
      <c r="AH50" s="236"/>
      <c r="AI50" s="236"/>
      <c r="AJ50" s="236"/>
      <c r="AK50" s="236"/>
      <c r="AL50" s="236"/>
      <c r="AM50" s="236"/>
      <c r="AN50" s="236"/>
    </row>
    <row r="51" spans="1:40" ht="11.25" customHeight="1" x14ac:dyDescent="0.2">
      <c r="A51" s="237" t="e">
        <v>#N/A</v>
      </c>
      <c r="B51" s="238" t="e">
        <v>#N/A</v>
      </c>
      <c r="C51" s="239" t="e">
        <v>#N/A</v>
      </c>
      <c r="D51" s="239" t="e">
        <v>#N/A</v>
      </c>
      <c r="E51" s="238" t="e">
        <v>#N/A</v>
      </c>
      <c r="F51" s="238" t="e">
        <v>#N/A</v>
      </c>
      <c r="G51" s="240" t="e">
        <v>#N/A</v>
      </c>
      <c r="H51" s="241" t="e">
        <v>#N/A</v>
      </c>
      <c r="I51" s="242" t="e">
        <v>#N/A</v>
      </c>
      <c r="J51" s="238" t="e">
        <v>#N/A</v>
      </c>
      <c r="K51" s="240" t="e">
        <v>#N/A</v>
      </c>
      <c r="L51" s="243" t="e">
        <v>#N/A</v>
      </c>
      <c r="M51" s="244" t="e">
        <v>#N/A</v>
      </c>
      <c r="N51" s="244" t="e">
        <v>#N/A</v>
      </c>
      <c r="O51" s="245" t="e">
        <v>#N/A</v>
      </c>
      <c r="P51" s="244" t="e">
        <v>#N/A</v>
      </c>
      <c r="Q51" s="244" t="e">
        <v>#N/A</v>
      </c>
      <c r="R51" s="244" t="e">
        <v>#N/A</v>
      </c>
      <c r="S51" s="244" t="e">
        <v>#N/A</v>
      </c>
      <c r="T51" s="244" t="e">
        <v>#N/A</v>
      </c>
      <c r="U51" s="246" t="e">
        <v>#N/A</v>
      </c>
      <c r="V51" s="235"/>
      <c r="W51" s="235"/>
      <c r="X51" s="235"/>
      <c r="Y51" s="235"/>
      <c r="Z51" s="235"/>
      <c r="AA51" s="236"/>
      <c r="AB51" s="236"/>
      <c r="AC51" s="236"/>
      <c r="AD51" s="236"/>
      <c r="AE51" s="236"/>
      <c r="AF51" s="236"/>
      <c r="AG51" s="236"/>
      <c r="AH51" s="236"/>
      <c r="AI51" s="236"/>
      <c r="AJ51" s="236"/>
      <c r="AK51" s="236"/>
      <c r="AL51" s="236"/>
      <c r="AM51" s="236"/>
      <c r="AN51" s="236"/>
    </row>
    <row r="52" spans="1:40" ht="11.25" customHeight="1" x14ac:dyDescent="0.2">
      <c r="A52" s="237" t="e">
        <v>#N/A</v>
      </c>
      <c r="B52" s="238" t="e">
        <v>#N/A</v>
      </c>
      <c r="C52" s="239" t="e">
        <v>#N/A</v>
      </c>
      <c r="D52" s="239" t="e">
        <v>#N/A</v>
      </c>
      <c r="E52" s="238" t="e">
        <v>#N/A</v>
      </c>
      <c r="F52" s="238" t="e">
        <v>#N/A</v>
      </c>
      <c r="G52" s="240" t="e">
        <v>#N/A</v>
      </c>
      <c r="H52" s="241" t="e">
        <v>#N/A</v>
      </c>
      <c r="I52" s="242" t="e">
        <v>#N/A</v>
      </c>
      <c r="J52" s="238" t="e">
        <v>#N/A</v>
      </c>
      <c r="K52" s="240" t="e">
        <v>#N/A</v>
      </c>
      <c r="L52" s="243" t="e">
        <v>#N/A</v>
      </c>
      <c r="M52" s="244" t="e">
        <v>#N/A</v>
      </c>
      <c r="N52" s="244" t="e">
        <v>#N/A</v>
      </c>
      <c r="O52" s="245" t="e">
        <v>#N/A</v>
      </c>
      <c r="P52" s="244" t="e">
        <v>#N/A</v>
      </c>
      <c r="Q52" s="244" t="e">
        <v>#N/A</v>
      </c>
      <c r="R52" s="244" t="e">
        <v>#N/A</v>
      </c>
      <c r="S52" s="244" t="e">
        <v>#N/A</v>
      </c>
      <c r="T52" s="244" t="e">
        <v>#N/A</v>
      </c>
      <c r="U52" s="246" t="e">
        <v>#N/A</v>
      </c>
      <c r="V52" s="235"/>
      <c r="W52" s="235"/>
      <c r="X52" s="235"/>
      <c r="Y52" s="235"/>
      <c r="Z52" s="235"/>
      <c r="AA52" s="236"/>
      <c r="AB52" s="236"/>
      <c r="AC52" s="236"/>
      <c r="AD52" s="236"/>
      <c r="AE52" s="236"/>
      <c r="AF52" s="236"/>
      <c r="AG52" s="236"/>
      <c r="AH52" s="236"/>
      <c r="AI52" s="236"/>
      <c r="AJ52" s="236"/>
      <c r="AK52" s="236"/>
      <c r="AL52" s="236"/>
      <c r="AM52" s="236"/>
      <c r="AN52" s="236"/>
    </row>
    <row r="53" spans="1:40" ht="11.25" customHeight="1" x14ac:dyDescent="0.2">
      <c r="A53" s="237" t="e">
        <v>#N/A</v>
      </c>
      <c r="B53" s="238" t="e">
        <v>#N/A</v>
      </c>
      <c r="C53" s="239" t="e">
        <v>#N/A</v>
      </c>
      <c r="D53" s="239" t="e">
        <v>#N/A</v>
      </c>
      <c r="E53" s="238" t="e">
        <v>#N/A</v>
      </c>
      <c r="F53" s="238" t="e">
        <v>#N/A</v>
      </c>
      <c r="G53" s="240" t="e">
        <v>#N/A</v>
      </c>
      <c r="H53" s="241" t="e">
        <v>#N/A</v>
      </c>
      <c r="I53" s="242" t="e">
        <v>#N/A</v>
      </c>
      <c r="J53" s="238" t="e">
        <v>#N/A</v>
      </c>
      <c r="K53" s="240" t="e">
        <v>#N/A</v>
      </c>
      <c r="L53" s="243" t="e">
        <v>#N/A</v>
      </c>
      <c r="M53" s="244" t="e">
        <v>#N/A</v>
      </c>
      <c r="N53" s="244" t="e">
        <v>#N/A</v>
      </c>
      <c r="O53" s="245" t="e">
        <v>#N/A</v>
      </c>
      <c r="P53" s="244" t="e">
        <v>#N/A</v>
      </c>
      <c r="Q53" s="244" t="e">
        <v>#N/A</v>
      </c>
      <c r="R53" s="244" t="e">
        <v>#N/A</v>
      </c>
      <c r="S53" s="244" t="e">
        <v>#N/A</v>
      </c>
      <c r="T53" s="244" t="e">
        <v>#N/A</v>
      </c>
      <c r="U53" s="246" t="e">
        <v>#N/A</v>
      </c>
      <c r="V53" s="235"/>
      <c r="W53" s="235"/>
      <c r="X53" s="235"/>
      <c r="Y53" s="235"/>
      <c r="Z53" s="235"/>
      <c r="AA53" s="236"/>
      <c r="AB53" s="236"/>
      <c r="AC53" s="236"/>
      <c r="AD53" s="236"/>
      <c r="AE53" s="236"/>
      <c r="AF53" s="236"/>
      <c r="AG53" s="236"/>
      <c r="AH53" s="236"/>
      <c r="AI53" s="236"/>
      <c r="AJ53" s="236"/>
      <c r="AK53" s="236"/>
      <c r="AL53" s="236"/>
      <c r="AM53" s="236"/>
      <c r="AN53" s="236"/>
    </row>
    <row r="54" spans="1:40" ht="11.25" customHeight="1" x14ac:dyDescent="0.2">
      <c r="A54" s="237" t="e">
        <v>#N/A</v>
      </c>
      <c r="B54" s="238" t="e">
        <v>#N/A</v>
      </c>
      <c r="C54" s="239" t="e">
        <v>#N/A</v>
      </c>
      <c r="D54" s="239" t="e">
        <v>#N/A</v>
      </c>
      <c r="E54" s="238" t="e">
        <v>#N/A</v>
      </c>
      <c r="F54" s="238" t="e">
        <v>#N/A</v>
      </c>
      <c r="G54" s="240" t="e">
        <v>#N/A</v>
      </c>
      <c r="H54" s="241" t="e">
        <v>#N/A</v>
      </c>
      <c r="I54" s="242" t="e">
        <v>#N/A</v>
      </c>
      <c r="J54" s="238" t="e">
        <v>#N/A</v>
      </c>
      <c r="K54" s="240" t="e">
        <v>#N/A</v>
      </c>
      <c r="L54" s="243" t="e">
        <v>#N/A</v>
      </c>
      <c r="M54" s="244" t="e">
        <v>#N/A</v>
      </c>
      <c r="N54" s="244" t="e">
        <v>#N/A</v>
      </c>
      <c r="O54" s="245" t="e">
        <v>#N/A</v>
      </c>
      <c r="P54" s="244" t="e">
        <v>#N/A</v>
      </c>
      <c r="Q54" s="244" t="e">
        <v>#N/A</v>
      </c>
      <c r="R54" s="244" t="e">
        <v>#N/A</v>
      </c>
      <c r="S54" s="244" t="e">
        <v>#N/A</v>
      </c>
      <c r="T54" s="244" t="e">
        <v>#N/A</v>
      </c>
      <c r="U54" s="246" t="e">
        <v>#N/A</v>
      </c>
      <c r="V54" s="235"/>
      <c r="W54" s="235"/>
      <c r="X54" s="235"/>
      <c r="Y54" s="235"/>
      <c r="Z54" s="235"/>
      <c r="AA54" s="236"/>
      <c r="AB54" s="236"/>
      <c r="AC54" s="236"/>
      <c r="AD54" s="236"/>
      <c r="AE54" s="236"/>
      <c r="AF54" s="236"/>
      <c r="AG54" s="236"/>
      <c r="AH54" s="236"/>
      <c r="AI54" s="236"/>
      <c r="AJ54" s="236"/>
      <c r="AK54" s="236"/>
      <c r="AL54" s="236"/>
      <c r="AM54" s="236"/>
      <c r="AN54" s="236"/>
    </row>
    <row r="55" spans="1:40" ht="11.25" customHeight="1" x14ac:dyDescent="0.2">
      <c r="A55" s="237" t="e">
        <v>#N/A</v>
      </c>
      <c r="B55" s="238" t="e">
        <v>#N/A</v>
      </c>
      <c r="C55" s="239" t="e">
        <v>#N/A</v>
      </c>
      <c r="D55" s="239" t="e">
        <v>#N/A</v>
      </c>
      <c r="E55" s="238" t="e">
        <v>#N/A</v>
      </c>
      <c r="F55" s="238" t="e">
        <v>#N/A</v>
      </c>
      <c r="G55" s="240" t="e">
        <v>#N/A</v>
      </c>
      <c r="H55" s="241" t="e">
        <v>#N/A</v>
      </c>
      <c r="I55" s="242" t="e">
        <v>#N/A</v>
      </c>
      <c r="J55" s="238" t="e">
        <v>#N/A</v>
      </c>
      <c r="K55" s="240" t="e">
        <v>#N/A</v>
      </c>
      <c r="L55" s="243" t="e">
        <v>#N/A</v>
      </c>
      <c r="M55" s="244" t="e">
        <v>#N/A</v>
      </c>
      <c r="N55" s="244" t="e">
        <v>#N/A</v>
      </c>
      <c r="O55" s="245" t="e">
        <v>#N/A</v>
      </c>
      <c r="P55" s="244" t="e">
        <v>#N/A</v>
      </c>
      <c r="Q55" s="244" t="e">
        <v>#N/A</v>
      </c>
      <c r="R55" s="244" t="e">
        <v>#N/A</v>
      </c>
      <c r="S55" s="244" t="e">
        <v>#N/A</v>
      </c>
      <c r="T55" s="244" t="e">
        <v>#N/A</v>
      </c>
      <c r="U55" s="246" t="e">
        <v>#N/A</v>
      </c>
      <c r="V55" s="235"/>
      <c r="W55" s="235"/>
      <c r="X55" s="235"/>
      <c r="Y55" s="235"/>
      <c r="Z55" s="235"/>
      <c r="AA55" s="236"/>
      <c r="AB55" s="236"/>
      <c r="AC55" s="236"/>
      <c r="AD55" s="236"/>
      <c r="AE55" s="236"/>
      <c r="AF55" s="236"/>
      <c r="AG55" s="236"/>
      <c r="AH55" s="236"/>
      <c r="AI55" s="236"/>
      <c r="AJ55" s="236"/>
      <c r="AK55" s="236"/>
      <c r="AL55" s="236"/>
      <c r="AM55" s="236"/>
      <c r="AN55" s="236"/>
    </row>
    <row r="56" spans="1:40" ht="11.25" customHeight="1" x14ac:dyDescent="0.2">
      <c r="A56" s="237" t="e">
        <v>#N/A</v>
      </c>
      <c r="B56" s="238" t="e">
        <v>#N/A</v>
      </c>
      <c r="C56" s="239" t="e">
        <v>#N/A</v>
      </c>
      <c r="D56" s="239" t="e">
        <v>#N/A</v>
      </c>
      <c r="E56" s="238" t="e">
        <v>#N/A</v>
      </c>
      <c r="F56" s="238" t="e">
        <v>#N/A</v>
      </c>
      <c r="G56" s="240" t="e">
        <v>#N/A</v>
      </c>
      <c r="H56" s="241" t="e">
        <v>#N/A</v>
      </c>
      <c r="I56" s="242" t="e">
        <v>#N/A</v>
      </c>
      <c r="J56" s="238" t="e">
        <v>#N/A</v>
      </c>
      <c r="K56" s="240" t="e">
        <v>#N/A</v>
      </c>
      <c r="L56" s="243" t="e">
        <v>#N/A</v>
      </c>
      <c r="M56" s="244" t="e">
        <v>#N/A</v>
      </c>
      <c r="N56" s="244" t="e">
        <v>#N/A</v>
      </c>
      <c r="O56" s="245" t="e">
        <v>#N/A</v>
      </c>
      <c r="P56" s="244" t="e">
        <v>#N/A</v>
      </c>
      <c r="Q56" s="244" t="e">
        <v>#N/A</v>
      </c>
      <c r="R56" s="244" t="e">
        <v>#N/A</v>
      </c>
      <c r="S56" s="244" t="e">
        <v>#N/A</v>
      </c>
      <c r="T56" s="244" t="e">
        <v>#N/A</v>
      </c>
      <c r="U56" s="246" t="e">
        <v>#N/A</v>
      </c>
      <c r="V56" s="235"/>
      <c r="W56" s="235"/>
      <c r="X56" s="235"/>
      <c r="Y56" s="235"/>
      <c r="Z56" s="235"/>
      <c r="AA56" s="236"/>
      <c r="AB56" s="236"/>
      <c r="AC56" s="236"/>
      <c r="AD56" s="236"/>
      <c r="AE56" s="236"/>
      <c r="AF56" s="236"/>
      <c r="AG56" s="236"/>
      <c r="AH56" s="236"/>
      <c r="AI56" s="236"/>
      <c r="AJ56" s="236"/>
      <c r="AK56" s="236"/>
      <c r="AL56" s="236"/>
      <c r="AM56" s="236"/>
      <c r="AN56" s="236"/>
    </row>
    <row r="57" spans="1:40" ht="11.25" customHeight="1" x14ac:dyDescent="0.2">
      <c r="A57" s="237" t="e">
        <v>#N/A</v>
      </c>
      <c r="B57" s="238" t="e">
        <v>#N/A</v>
      </c>
      <c r="C57" s="239" t="e">
        <v>#N/A</v>
      </c>
      <c r="D57" s="239" t="e">
        <v>#N/A</v>
      </c>
      <c r="E57" s="238" t="e">
        <v>#N/A</v>
      </c>
      <c r="F57" s="238" t="e">
        <v>#N/A</v>
      </c>
      <c r="G57" s="240" t="e">
        <v>#N/A</v>
      </c>
      <c r="H57" s="241" t="e">
        <v>#N/A</v>
      </c>
      <c r="I57" s="242" t="e">
        <v>#N/A</v>
      </c>
      <c r="J57" s="238" t="e">
        <v>#N/A</v>
      </c>
      <c r="K57" s="240" t="e">
        <v>#N/A</v>
      </c>
      <c r="L57" s="243" t="e">
        <v>#N/A</v>
      </c>
      <c r="M57" s="244" t="e">
        <v>#N/A</v>
      </c>
      <c r="N57" s="244" t="e">
        <v>#N/A</v>
      </c>
      <c r="O57" s="245" t="e">
        <v>#N/A</v>
      </c>
      <c r="P57" s="244" t="e">
        <v>#N/A</v>
      </c>
      <c r="Q57" s="244" t="e">
        <v>#N/A</v>
      </c>
      <c r="R57" s="244" t="e">
        <v>#N/A</v>
      </c>
      <c r="S57" s="244" t="e">
        <v>#N/A</v>
      </c>
      <c r="T57" s="244" t="e">
        <v>#N/A</v>
      </c>
      <c r="U57" s="246" t="e">
        <v>#N/A</v>
      </c>
      <c r="V57" s="235"/>
      <c r="W57" s="235"/>
      <c r="X57" s="235"/>
      <c r="Y57" s="235"/>
      <c r="Z57" s="235"/>
      <c r="AA57" s="236"/>
      <c r="AB57" s="236"/>
      <c r="AC57" s="236"/>
      <c r="AD57" s="236"/>
      <c r="AE57" s="236"/>
      <c r="AF57" s="236"/>
      <c r="AG57" s="236"/>
      <c r="AH57" s="236"/>
      <c r="AI57" s="236"/>
      <c r="AJ57" s="236"/>
      <c r="AK57" s="236"/>
      <c r="AL57" s="236"/>
      <c r="AM57" s="236"/>
      <c r="AN57" s="236"/>
    </row>
    <row r="58" spans="1:40" ht="11.25" customHeight="1" x14ac:dyDescent="0.2">
      <c r="A58" s="237" t="e">
        <v>#N/A</v>
      </c>
      <c r="B58" s="238" t="e">
        <v>#N/A</v>
      </c>
      <c r="C58" s="239" t="e">
        <v>#N/A</v>
      </c>
      <c r="D58" s="239" t="e">
        <v>#N/A</v>
      </c>
      <c r="E58" s="238" t="e">
        <v>#N/A</v>
      </c>
      <c r="F58" s="238" t="e">
        <v>#N/A</v>
      </c>
      <c r="G58" s="240" t="e">
        <v>#N/A</v>
      </c>
      <c r="H58" s="241" t="e">
        <v>#N/A</v>
      </c>
      <c r="I58" s="242" t="e">
        <v>#N/A</v>
      </c>
      <c r="J58" s="238" t="e">
        <v>#N/A</v>
      </c>
      <c r="K58" s="240" t="e">
        <v>#N/A</v>
      </c>
      <c r="L58" s="243" t="e">
        <v>#N/A</v>
      </c>
      <c r="M58" s="244" t="e">
        <v>#N/A</v>
      </c>
      <c r="N58" s="244" t="e">
        <v>#N/A</v>
      </c>
      <c r="O58" s="245" t="e">
        <v>#N/A</v>
      </c>
      <c r="P58" s="244" t="e">
        <v>#N/A</v>
      </c>
      <c r="Q58" s="244" t="e">
        <v>#N/A</v>
      </c>
      <c r="R58" s="244" t="e">
        <v>#N/A</v>
      </c>
      <c r="S58" s="244" t="e">
        <v>#N/A</v>
      </c>
      <c r="T58" s="244" t="e">
        <v>#N/A</v>
      </c>
      <c r="U58" s="246" t="e">
        <v>#N/A</v>
      </c>
      <c r="V58" s="235"/>
      <c r="W58" s="235"/>
      <c r="X58" s="235"/>
      <c r="Y58" s="235"/>
      <c r="Z58" s="235"/>
      <c r="AA58" s="236"/>
      <c r="AB58" s="236"/>
      <c r="AC58" s="236"/>
      <c r="AD58" s="236"/>
      <c r="AE58" s="236"/>
      <c r="AF58" s="236"/>
      <c r="AG58" s="236"/>
      <c r="AH58" s="236"/>
      <c r="AI58" s="236"/>
      <c r="AJ58" s="236"/>
      <c r="AK58" s="236"/>
      <c r="AL58" s="236"/>
      <c r="AM58" s="236"/>
      <c r="AN58" s="236"/>
    </row>
    <row r="59" spans="1:40" ht="11.25" customHeight="1" x14ac:dyDescent="0.2">
      <c r="A59" s="237" t="e">
        <v>#N/A</v>
      </c>
      <c r="B59" s="238" t="e">
        <v>#N/A</v>
      </c>
      <c r="C59" s="239" t="e">
        <v>#N/A</v>
      </c>
      <c r="D59" s="239" t="e">
        <v>#N/A</v>
      </c>
      <c r="E59" s="238" t="e">
        <v>#N/A</v>
      </c>
      <c r="F59" s="238" t="e">
        <v>#N/A</v>
      </c>
      <c r="G59" s="240" t="e">
        <v>#N/A</v>
      </c>
      <c r="H59" s="241" t="e">
        <v>#N/A</v>
      </c>
      <c r="I59" s="242" t="e">
        <v>#N/A</v>
      </c>
      <c r="J59" s="238" t="e">
        <v>#N/A</v>
      </c>
      <c r="K59" s="240" t="e">
        <v>#N/A</v>
      </c>
      <c r="L59" s="243" t="e">
        <v>#N/A</v>
      </c>
      <c r="M59" s="244" t="e">
        <v>#N/A</v>
      </c>
      <c r="N59" s="244" t="e">
        <v>#N/A</v>
      </c>
      <c r="O59" s="245" t="e">
        <v>#N/A</v>
      </c>
      <c r="P59" s="244" t="e">
        <v>#N/A</v>
      </c>
      <c r="Q59" s="244" t="e">
        <v>#N/A</v>
      </c>
      <c r="R59" s="244" t="e">
        <v>#N/A</v>
      </c>
      <c r="S59" s="244" t="e">
        <v>#N/A</v>
      </c>
      <c r="T59" s="244" t="e">
        <v>#N/A</v>
      </c>
      <c r="U59" s="246" t="e">
        <v>#N/A</v>
      </c>
      <c r="V59" s="235"/>
      <c r="W59" s="235"/>
      <c r="X59" s="235"/>
      <c r="Y59" s="235"/>
      <c r="Z59" s="235"/>
      <c r="AA59" s="236"/>
      <c r="AB59" s="236"/>
      <c r="AC59" s="236"/>
      <c r="AD59" s="236"/>
      <c r="AE59" s="236"/>
      <c r="AF59" s="236"/>
      <c r="AG59" s="236"/>
      <c r="AH59" s="236"/>
      <c r="AI59" s="236"/>
      <c r="AJ59" s="236"/>
      <c r="AK59" s="236"/>
      <c r="AL59" s="236"/>
      <c r="AM59" s="236"/>
      <c r="AN59" s="236"/>
    </row>
    <row r="60" spans="1:40" ht="11.25" customHeight="1" x14ac:dyDescent="0.2">
      <c r="A60" s="237" t="e">
        <v>#N/A</v>
      </c>
      <c r="B60" s="238" t="e">
        <v>#N/A</v>
      </c>
      <c r="C60" s="239" t="e">
        <v>#N/A</v>
      </c>
      <c r="D60" s="239" t="e">
        <v>#N/A</v>
      </c>
      <c r="E60" s="238" t="e">
        <v>#N/A</v>
      </c>
      <c r="F60" s="238" t="e">
        <v>#N/A</v>
      </c>
      <c r="G60" s="240" t="e">
        <v>#N/A</v>
      </c>
      <c r="H60" s="241" t="e">
        <v>#N/A</v>
      </c>
      <c r="I60" s="242" t="e">
        <v>#N/A</v>
      </c>
      <c r="J60" s="238" t="e">
        <v>#N/A</v>
      </c>
      <c r="K60" s="240" t="e">
        <v>#N/A</v>
      </c>
      <c r="L60" s="243" t="e">
        <v>#N/A</v>
      </c>
      <c r="M60" s="244" t="e">
        <v>#N/A</v>
      </c>
      <c r="N60" s="244" t="e">
        <v>#N/A</v>
      </c>
      <c r="O60" s="245" t="e">
        <v>#N/A</v>
      </c>
      <c r="P60" s="244" t="e">
        <v>#N/A</v>
      </c>
      <c r="Q60" s="244" t="e">
        <v>#N/A</v>
      </c>
      <c r="R60" s="244" t="e">
        <v>#N/A</v>
      </c>
      <c r="S60" s="244" t="e">
        <v>#N/A</v>
      </c>
      <c r="T60" s="244" t="e">
        <v>#N/A</v>
      </c>
      <c r="U60" s="246" t="e">
        <v>#N/A</v>
      </c>
      <c r="V60" s="235"/>
      <c r="W60" s="235"/>
      <c r="X60" s="235"/>
      <c r="Y60" s="235"/>
      <c r="Z60" s="235"/>
      <c r="AA60" s="236"/>
      <c r="AB60" s="236"/>
      <c r="AC60" s="236"/>
      <c r="AD60" s="236"/>
      <c r="AE60" s="236"/>
      <c r="AF60" s="236"/>
      <c r="AG60" s="236"/>
      <c r="AH60" s="236"/>
      <c r="AI60" s="236"/>
      <c r="AJ60" s="236"/>
      <c r="AK60" s="236"/>
      <c r="AL60" s="236"/>
      <c r="AM60" s="236"/>
      <c r="AN60" s="236"/>
    </row>
    <row r="61" spans="1:40" ht="11.25" customHeight="1" x14ac:dyDescent="0.2">
      <c r="A61" s="237" t="e">
        <v>#N/A</v>
      </c>
      <c r="B61" s="238" t="e">
        <v>#N/A</v>
      </c>
      <c r="C61" s="239" t="e">
        <v>#N/A</v>
      </c>
      <c r="D61" s="239" t="e">
        <v>#N/A</v>
      </c>
      <c r="E61" s="238" t="e">
        <v>#N/A</v>
      </c>
      <c r="F61" s="238" t="e">
        <v>#N/A</v>
      </c>
      <c r="G61" s="240" t="e">
        <v>#N/A</v>
      </c>
      <c r="H61" s="241" t="e">
        <v>#N/A</v>
      </c>
      <c r="I61" s="242" t="e">
        <v>#N/A</v>
      </c>
      <c r="J61" s="238" t="e">
        <v>#N/A</v>
      </c>
      <c r="K61" s="240" t="e">
        <v>#N/A</v>
      </c>
      <c r="L61" s="243" t="e">
        <v>#N/A</v>
      </c>
      <c r="M61" s="244" t="e">
        <v>#N/A</v>
      </c>
      <c r="N61" s="244" t="e">
        <v>#N/A</v>
      </c>
      <c r="O61" s="245" t="e">
        <v>#N/A</v>
      </c>
      <c r="P61" s="244" t="e">
        <v>#N/A</v>
      </c>
      <c r="Q61" s="244" t="e">
        <v>#N/A</v>
      </c>
      <c r="R61" s="244" t="e">
        <v>#N/A</v>
      </c>
      <c r="S61" s="244" t="e">
        <v>#N/A</v>
      </c>
      <c r="T61" s="244" t="e">
        <v>#N/A</v>
      </c>
      <c r="U61" s="246" t="e">
        <v>#N/A</v>
      </c>
      <c r="V61" s="235"/>
      <c r="W61" s="235"/>
      <c r="X61" s="235"/>
      <c r="Y61" s="235"/>
      <c r="Z61" s="235"/>
      <c r="AA61" s="236"/>
      <c r="AB61" s="236"/>
      <c r="AC61" s="236"/>
      <c r="AD61" s="236"/>
      <c r="AE61" s="236"/>
      <c r="AF61" s="236"/>
      <c r="AG61" s="236"/>
      <c r="AH61" s="236"/>
      <c r="AI61" s="236"/>
      <c r="AJ61" s="236"/>
      <c r="AK61" s="236"/>
      <c r="AL61" s="236"/>
      <c r="AM61" s="236"/>
      <c r="AN61" s="236"/>
    </row>
    <row r="62" spans="1:40" ht="11.25" customHeight="1" x14ac:dyDescent="0.2">
      <c r="A62" s="237" t="e">
        <v>#N/A</v>
      </c>
      <c r="B62" s="238" t="e">
        <v>#N/A</v>
      </c>
      <c r="C62" s="239" t="e">
        <v>#N/A</v>
      </c>
      <c r="D62" s="239" t="e">
        <v>#N/A</v>
      </c>
      <c r="E62" s="238" t="e">
        <v>#N/A</v>
      </c>
      <c r="F62" s="238" t="e">
        <v>#N/A</v>
      </c>
      <c r="G62" s="240" t="e">
        <v>#N/A</v>
      </c>
      <c r="H62" s="241" t="e">
        <v>#N/A</v>
      </c>
      <c r="I62" s="242" t="e">
        <v>#N/A</v>
      </c>
      <c r="J62" s="238" t="e">
        <v>#N/A</v>
      </c>
      <c r="K62" s="240" t="e">
        <v>#N/A</v>
      </c>
      <c r="L62" s="243" t="e">
        <v>#N/A</v>
      </c>
      <c r="M62" s="244" t="e">
        <v>#N/A</v>
      </c>
      <c r="N62" s="244" t="e">
        <v>#N/A</v>
      </c>
      <c r="O62" s="245" t="e">
        <v>#N/A</v>
      </c>
      <c r="P62" s="244" t="e">
        <v>#N/A</v>
      </c>
      <c r="Q62" s="244" t="e">
        <v>#N/A</v>
      </c>
      <c r="R62" s="244" t="e">
        <v>#N/A</v>
      </c>
      <c r="S62" s="244" t="e">
        <v>#N/A</v>
      </c>
      <c r="T62" s="244" t="e">
        <v>#N/A</v>
      </c>
      <c r="U62" s="246" t="e">
        <v>#N/A</v>
      </c>
      <c r="V62" s="235"/>
      <c r="W62" s="235"/>
      <c r="X62" s="235"/>
      <c r="Y62" s="235"/>
      <c r="Z62" s="235"/>
      <c r="AA62" s="236"/>
      <c r="AB62" s="236"/>
      <c r="AC62" s="236"/>
      <c r="AD62" s="236"/>
      <c r="AE62" s="236"/>
      <c r="AF62" s="236"/>
      <c r="AG62" s="236"/>
      <c r="AH62" s="236"/>
      <c r="AI62" s="236"/>
      <c r="AJ62" s="236"/>
      <c r="AK62" s="236"/>
      <c r="AL62" s="236"/>
      <c r="AM62" s="236"/>
      <c r="AN62" s="236"/>
    </row>
    <row r="63" spans="1:40" ht="11.25" customHeight="1" x14ac:dyDescent="0.2">
      <c r="A63" s="237" t="e">
        <v>#N/A</v>
      </c>
      <c r="B63" s="238" t="e">
        <v>#N/A</v>
      </c>
      <c r="C63" s="239" t="e">
        <v>#N/A</v>
      </c>
      <c r="D63" s="239" t="e">
        <v>#N/A</v>
      </c>
      <c r="E63" s="238" t="e">
        <v>#N/A</v>
      </c>
      <c r="F63" s="238" t="e">
        <v>#N/A</v>
      </c>
      <c r="G63" s="240" t="e">
        <v>#N/A</v>
      </c>
      <c r="H63" s="241" t="e">
        <v>#N/A</v>
      </c>
      <c r="I63" s="242" t="e">
        <v>#N/A</v>
      </c>
      <c r="J63" s="238" t="e">
        <v>#N/A</v>
      </c>
      <c r="K63" s="240" t="e">
        <v>#N/A</v>
      </c>
      <c r="L63" s="243" t="e">
        <v>#N/A</v>
      </c>
      <c r="M63" s="244" t="e">
        <v>#N/A</v>
      </c>
      <c r="N63" s="244" t="e">
        <v>#N/A</v>
      </c>
      <c r="O63" s="245" t="e">
        <v>#N/A</v>
      </c>
      <c r="P63" s="244" t="e">
        <v>#N/A</v>
      </c>
      <c r="Q63" s="244" t="e">
        <v>#N/A</v>
      </c>
      <c r="R63" s="244" t="e">
        <v>#N/A</v>
      </c>
      <c r="S63" s="244" t="e">
        <v>#N/A</v>
      </c>
      <c r="T63" s="244" t="e">
        <v>#N/A</v>
      </c>
      <c r="U63" s="246" t="e">
        <v>#N/A</v>
      </c>
      <c r="V63" s="235"/>
      <c r="W63" s="235"/>
      <c r="X63" s="235"/>
      <c r="Y63" s="235"/>
      <c r="Z63" s="235"/>
      <c r="AA63" s="236"/>
      <c r="AB63" s="236"/>
      <c r="AC63" s="236"/>
      <c r="AD63" s="236"/>
      <c r="AE63" s="236"/>
      <c r="AF63" s="236"/>
      <c r="AG63" s="236"/>
      <c r="AH63" s="236"/>
      <c r="AI63" s="236"/>
      <c r="AJ63" s="236"/>
      <c r="AK63" s="236"/>
      <c r="AL63" s="236"/>
      <c r="AM63" s="236"/>
      <c r="AN63" s="236"/>
    </row>
    <row r="64" spans="1:40" ht="11.25" customHeight="1" x14ac:dyDescent="0.2">
      <c r="A64" s="237" t="e">
        <v>#N/A</v>
      </c>
      <c r="B64" s="238" t="e">
        <v>#N/A</v>
      </c>
      <c r="C64" s="239" t="e">
        <v>#N/A</v>
      </c>
      <c r="D64" s="239" t="e">
        <v>#N/A</v>
      </c>
      <c r="E64" s="238" t="e">
        <v>#N/A</v>
      </c>
      <c r="F64" s="238" t="e">
        <v>#N/A</v>
      </c>
      <c r="G64" s="240" t="e">
        <v>#N/A</v>
      </c>
      <c r="H64" s="241" t="e">
        <v>#N/A</v>
      </c>
      <c r="I64" s="242" t="e">
        <v>#N/A</v>
      </c>
      <c r="J64" s="238" t="e">
        <v>#N/A</v>
      </c>
      <c r="K64" s="240" t="e">
        <v>#N/A</v>
      </c>
      <c r="L64" s="243" t="e">
        <v>#N/A</v>
      </c>
      <c r="M64" s="244" t="e">
        <v>#N/A</v>
      </c>
      <c r="N64" s="244" t="e">
        <v>#N/A</v>
      </c>
      <c r="O64" s="245" t="e">
        <v>#N/A</v>
      </c>
      <c r="P64" s="244" t="e">
        <v>#N/A</v>
      </c>
      <c r="Q64" s="244" t="e">
        <v>#N/A</v>
      </c>
      <c r="R64" s="244" t="e">
        <v>#N/A</v>
      </c>
      <c r="S64" s="244" t="e">
        <v>#N/A</v>
      </c>
      <c r="T64" s="244" t="e">
        <v>#N/A</v>
      </c>
      <c r="U64" s="246" t="e">
        <v>#N/A</v>
      </c>
      <c r="V64" s="235"/>
      <c r="W64" s="235"/>
      <c r="X64" s="235"/>
      <c r="Y64" s="235"/>
      <c r="Z64" s="235"/>
      <c r="AA64" s="236"/>
      <c r="AB64" s="236"/>
      <c r="AC64" s="236"/>
      <c r="AD64" s="236"/>
      <c r="AE64" s="236"/>
      <c r="AF64" s="236"/>
      <c r="AG64" s="236"/>
      <c r="AH64" s="236"/>
      <c r="AI64" s="236"/>
      <c r="AJ64" s="236"/>
      <c r="AK64" s="236"/>
      <c r="AL64" s="236"/>
      <c r="AM64" s="236"/>
      <c r="AN64" s="236"/>
    </row>
    <row r="65" spans="1:40" ht="11.25" customHeight="1" x14ac:dyDescent="0.2">
      <c r="A65" s="237" t="e">
        <v>#N/A</v>
      </c>
      <c r="B65" s="238" t="e">
        <v>#N/A</v>
      </c>
      <c r="C65" s="239" t="e">
        <v>#N/A</v>
      </c>
      <c r="D65" s="239" t="e">
        <v>#N/A</v>
      </c>
      <c r="E65" s="238" t="e">
        <v>#N/A</v>
      </c>
      <c r="F65" s="238" t="e">
        <v>#N/A</v>
      </c>
      <c r="G65" s="240" t="e">
        <v>#N/A</v>
      </c>
      <c r="H65" s="241" t="e">
        <v>#N/A</v>
      </c>
      <c r="I65" s="242" t="e">
        <v>#N/A</v>
      </c>
      <c r="J65" s="238" t="e">
        <v>#N/A</v>
      </c>
      <c r="K65" s="240" t="e">
        <v>#N/A</v>
      </c>
      <c r="L65" s="243" t="e">
        <v>#N/A</v>
      </c>
      <c r="M65" s="244" t="e">
        <v>#N/A</v>
      </c>
      <c r="N65" s="244" t="e">
        <v>#N/A</v>
      </c>
      <c r="O65" s="245" t="e">
        <v>#N/A</v>
      </c>
      <c r="P65" s="244" t="e">
        <v>#N/A</v>
      </c>
      <c r="Q65" s="244" t="e">
        <v>#N/A</v>
      </c>
      <c r="R65" s="244" t="e">
        <v>#N/A</v>
      </c>
      <c r="S65" s="244" t="e">
        <v>#N/A</v>
      </c>
      <c r="T65" s="244" t="e">
        <v>#N/A</v>
      </c>
      <c r="U65" s="246" t="e">
        <v>#N/A</v>
      </c>
      <c r="V65" s="235"/>
      <c r="W65" s="235"/>
      <c r="X65" s="235"/>
      <c r="Y65" s="235"/>
      <c r="Z65" s="235"/>
      <c r="AA65" s="236"/>
      <c r="AB65" s="236"/>
      <c r="AC65" s="236"/>
      <c r="AD65" s="236"/>
      <c r="AE65" s="236"/>
      <c r="AF65" s="236"/>
      <c r="AG65" s="236"/>
      <c r="AH65" s="236"/>
      <c r="AI65" s="236"/>
      <c r="AJ65" s="236"/>
      <c r="AK65" s="236"/>
      <c r="AL65" s="236"/>
      <c r="AM65" s="236"/>
      <c r="AN65" s="236"/>
    </row>
    <row r="66" spans="1:40" ht="11.25" customHeight="1" x14ac:dyDescent="0.2">
      <c r="A66" s="237" t="e">
        <v>#N/A</v>
      </c>
      <c r="B66" s="238" t="e">
        <v>#N/A</v>
      </c>
      <c r="C66" s="239" t="e">
        <v>#N/A</v>
      </c>
      <c r="D66" s="239" t="e">
        <v>#N/A</v>
      </c>
      <c r="E66" s="238" t="e">
        <v>#N/A</v>
      </c>
      <c r="F66" s="238" t="e">
        <v>#N/A</v>
      </c>
      <c r="G66" s="240" t="e">
        <v>#N/A</v>
      </c>
      <c r="H66" s="241" t="e">
        <v>#N/A</v>
      </c>
      <c r="I66" s="242" t="e">
        <v>#N/A</v>
      </c>
      <c r="J66" s="238" t="e">
        <v>#N/A</v>
      </c>
      <c r="K66" s="240" t="e">
        <v>#N/A</v>
      </c>
      <c r="L66" s="243" t="e">
        <v>#N/A</v>
      </c>
      <c r="M66" s="244" t="e">
        <v>#N/A</v>
      </c>
      <c r="N66" s="244" t="e">
        <v>#N/A</v>
      </c>
      <c r="O66" s="245" t="e">
        <v>#N/A</v>
      </c>
      <c r="P66" s="244" t="e">
        <v>#N/A</v>
      </c>
      <c r="Q66" s="244" t="e">
        <v>#N/A</v>
      </c>
      <c r="R66" s="244" t="e">
        <v>#N/A</v>
      </c>
      <c r="S66" s="244" t="e">
        <v>#N/A</v>
      </c>
      <c r="T66" s="244" t="e">
        <v>#N/A</v>
      </c>
      <c r="U66" s="246" t="e">
        <v>#N/A</v>
      </c>
      <c r="V66" s="235"/>
      <c r="W66" s="235"/>
      <c r="X66" s="235"/>
      <c r="Y66" s="235"/>
      <c r="Z66" s="235"/>
      <c r="AA66" s="236"/>
      <c r="AB66" s="236"/>
      <c r="AC66" s="236"/>
      <c r="AD66" s="236"/>
      <c r="AE66" s="236"/>
      <c r="AF66" s="236"/>
      <c r="AG66" s="236"/>
      <c r="AH66" s="236"/>
      <c r="AI66" s="236"/>
      <c r="AJ66" s="236"/>
      <c r="AK66" s="236"/>
      <c r="AL66" s="236"/>
      <c r="AM66" s="236"/>
      <c r="AN66" s="236"/>
    </row>
    <row r="67" spans="1:40" ht="11.25" customHeight="1" x14ac:dyDescent="0.2">
      <c r="A67" s="237" t="e">
        <v>#N/A</v>
      </c>
      <c r="B67" s="238" t="e">
        <v>#N/A</v>
      </c>
      <c r="C67" s="239" t="e">
        <v>#N/A</v>
      </c>
      <c r="D67" s="239" t="e">
        <v>#N/A</v>
      </c>
      <c r="E67" s="238" t="e">
        <v>#N/A</v>
      </c>
      <c r="F67" s="238" t="e">
        <v>#N/A</v>
      </c>
      <c r="G67" s="240" t="e">
        <v>#N/A</v>
      </c>
      <c r="H67" s="241" t="e">
        <v>#N/A</v>
      </c>
      <c r="I67" s="242" t="e">
        <v>#N/A</v>
      </c>
      <c r="J67" s="238" t="e">
        <v>#N/A</v>
      </c>
      <c r="K67" s="240" t="e">
        <v>#N/A</v>
      </c>
      <c r="L67" s="243" t="e">
        <v>#N/A</v>
      </c>
      <c r="M67" s="244" t="e">
        <v>#N/A</v>
      </c>
      <c r="N67" s="244" t="e">
        <v>#N/A</v>
      </c>
      <c r="O67" s="245" t="e">
        <v>#N/A</v>
      </c>
      <c r="P67" s="244" t="e">
        <v>#N/A</v>
      </c>
      <c r="Q67" s="244" t="e">
        <v>#N/A</v>
      </c>
      <c r="R67" s="244" t="e">
        <v>#N/A</v>
      </c>
      <c r="S67" s="244" t="e">
        <v>#N/A</v>
      </c>
      <c r="T67" s="244" t="e">
        <v>#N/A</v>
      </c>
      <c r="U67" s="246" t="e">
        <v>#N/A</v>
      </c>
      <c r="V67" s="235"/>
      <c r="W67" s="235"/>
      <c r="X67" s="235"/>
      <c r="Y67" s="235"/>
      <c r="Z67" s="235"/>
      <c r="AA67" s="236"/>
      <c r="AB67" s="236"/>
      <c r="AC67" s="236"/>
      <c r="AD67" s="236"/>
      <c r="AE67" s="236"/>
      <c r="AF67" s="236"/>
      <c r="AG67" s="236"/>
      <c r="AH67" s="236"/>
      <c r="AI67" s="236"/>
      <c r="AJ67" s="236"/>
      <c r="AK67" s="236"/>
      <c r="AL67" s="236"/>
      <c r="AM67" s="236"/>
      <c r="AN67" s="236"/>
    </row>
    <row r="68" spans="1:40" ht="11.25" customHeight="1" x14ac:dyDescent="0.2">
      <c r="A68" s="237" t="e">
        <v>#N/A</v>
      </c>
      <c r="B68" s="238" t="e">
        <v>#N/A</v>
      </c>
      <c r="C68" s="239" t="e">
        <v>#N/A</v>
      </c>
      <c r="D68" s="239" t="e">
        <v>#N/A</v>
      </c>
      <c r="E68" s="238" t="e">
        <v>#N/A</v>
      </c>
      <c r="F68" s="238" t="e">
        <v>#N/A</v>
      </c>
      <c r="G68" s="240" t="e">
        <v>#N/A</v>
      </c>
      <c r="H68" s="241" t="e">
        <v>#N/A</v>
      </c>
      <c r="I68" s="242" t="e">
        <v>#N/A</v>
      </c>
      <c r="J68" s="238" t="e">
        <v>#N/A</v>
      </c>
      <c r="K68" s="240" t="e">
        <v>#N/A</v>
      </c>
      <c r="L68" s="243" t="e">
        <v>#N/A</v>
      </c>
      <c r="M68" s="244" t="e">
        <v>#N/A</v>
      </c>
      <c r="N68" s="244" t="e">
        <v>#N/A</v>
      </c>
      <c r="O68" s="245" t="e">
        <v>#N/A</v>
      </c>
      <c r="P68" s="244" t="e">
        <v>#N/A</v>
      </c>
      <c r="Q68" s="244" t="e">
        <v>#N/A</v>
      </c>
      <c r="R68" s="244" t="e">
        <v>#N/A</v>
      </c>
      <c r="S68" s="244" t="e">
        <v>#N/A</v>
      </c>
      <c r="T68" s="244" t="e">
        <v>#N/A</v>
      </c>
      <c r="U68" s="246" t="e">
        <v>#N/A</v>
      </c>
      <c r="V68" s="235"/>
      <c r="W68" s="235"/>
      <c r="X68" s="235"/>
      <c r="Y68" s="235"/>
      <c r="Z68" s="235"/>
      <c r="AA68" s="236"/>
      <c r="AB68" s="236"/>
      <c r="AC68" s="236"/>
      <c r="AD68" s="236"/>
      <c r="AE68" s="236"/>
      <c r="AF68" s="236"/>
      <c r="AG68" s="236"/>
      <c r="AH68" s="236"/>
      <c r="AI68" s="236"/>
      <c r="AJ68" s="236"/>
      <c r="AK68" s="236"/>
      <c r="AL68" s="236"/>
      <c r="AM68" s="236"/>
      <c r="AN68" s="236"/>
    </row>
    <row r="69" spans="1:40" ht="11.25" customHeight="1" x14ac:dyDescent="0.2">
      <c r="A69" s="237" t="e">
        <v>#N/A</v>
      </c>
      <c r="B69" s="238" t="e">
        <v>#N/A</v>
      </c>
      <c r="C69" s="239" t="e">
        <v>#N/A</v>
      </c>
      <c r="D69" s="239" t="e">
        <v>#N/A</v>
      </c>
      <c r="E69" s="238" t="e">
        <v>#N/A</v>
      </c>
      <c r="F69" s="238" t="e">
        <v>#N/A</v>
      </c>
      <c r="G69" s="240" t="e">
        <v>#N/A</v>
      </c>
      <c r="H69" s="241" t="e">
        <v>#N/A</v>
      </c>
      <c r="I69" s="242" t="e">
        <v>#N/A</v>
      </c>
      <c r="J69" s="238" t="e">
        <v>#N/A</v>
      </c>
      <c r="K69" s="240" t="e">
        <v>#N/A</v>
      </c>
      <c r="L69" s="243" t="e">
        <v>#N/A</v>
      </c>
      <c r="M69" s="244" t="e">
        <v>#N/A</v>
      </c>
      <c r="N69" s="244" t="e">
        <v>#N/A</v>
      </c>
      <c r="O69" s="245" t="e">
        <v>#N/A</v>
      </c>
      <c r="P69" s="244" t="e">
        <v>#N/A</v>
      </c>
      <c r="Q69" s="244" t="e">
        <v>#N/A</v>
      </c>
      <c r="R69" s="244" t="e">
        <v>#N/A</v>
      </c>
      <c r="S69" s="244" t="e">
        <v>#N/A</v>
      </c>
      <c r="T69" s="244" t="e">
        <v>#N/A</v>
      </c>
      <c r="U69" s="246" t="e">
        <v>#N/A</v>
      </c>
      <c r="V69" s="235"/>
      <c r="W69" s="235"/>
      <c r="X69" s="235"/>
      <c r="Y69" s="235"/>
      <c r="Z69" s="235"/>
      <c r="AA69" s="236"/>
      <c r="AB69" s="236"/>
      <c r="AC69" s="236"/>
      <c r="AD69" s="236"/>
      <c r="AE69" s="236"/>
      <c r="AF69" s="236"/>
      <c r="AG69" s="236"/>
      <c r="AH69" s="236"/>
      <c r="AI69" s="236"/>
      <c r="AJ69" s="236"/>
      <c r="AK69" s="236"/>
      <c r="AL69" s="236"/>
      <c r="AM69" s="236"/>
      <c r="AN69" s="236"/>
    </row>
    <row r="70" spans="1:40" ht="11.25" customHeight="1" x14ac:dyDescent="0.2">
      <c r="A70" s="237" t="e">
        <v>#N/A</v>
      </c>
      <c r="B70" s="238" t="e">
        <v>#N/A</v>
      </c>
      <c r="C70" s="239" t="e">
        <v>#N/A</v>
      </c>
      <c r="D70" s="239" t="e">
        <v>#N/A</v>
      </c>
      <c r="E70" s="238" t="e">
        <v>#N/A</v>
      </c>
      <c r="F70" s="238" t="e">
        <v>#N/A</v>
      </c>
      <c r="G70" s="240" t="e">
        <v>#N/A</v>
      </c>
      <c r="H70" s="241" t="e">
        <v>#N/A</v>
      </c>
      <c r="I70" s="242" t="e">
        <v>#N/A</v>
      </c>
      <c r="J70" s="238" t="e">
        <v>#N/A</v>
      </c>
      <c r="K70" s="240" t="e">
        <v>#N/A</v>
      </c>
      <c r="L70" s="243" t="e">
        <v>#N/A</v>
      </c>
      <c r="M70" s="244" t="e">
        <v>#N/A</v>
      </c>
      <c r="N70" s="244" t="e">
        <v>#N/A</v>
      </c>
      <c r="O70" s="245" t="e">
        <v>#N/A</v>
      </c>
      <c r="P70" s="244" t="e">
        <v>#N/A</v>
      </c>
      <c r="Q70" s="244" t="e">
        <v>#N/A</v>
      </c>
      <c r="R70" s="244" t="e">
        <v>#N/A</v>
      </c>
      <c r="S70" s="244" t="e">
        <v>#N/A</v>
      </c>
      <c r="T70" s="244" t="e">
        <v>#N/A</v>
      </c>
      <c r="U70" s="246" t="e">
        <v>#N/A</v>
      </c>
      <c r="V70" s="235"/>
      <c r="W70" s="235"/>
      <c r="X70" s="235"/>
      <c r="Y70" s="235"/>
      <c r="Z70" s="235"/>
      <c r="AA70" s="236"/>
      <c r="AB70" s="236"/>
      <c r="AC70" s="236"/>
      <c r="AD70" s="236"/>
      <c r="AE70" s="236"/>
      <c r="AF70" s="236"/>
      <c r="AG70" s="236"/>
      <c r="AH70" s="236"/>
      <c r="AI70" s="236"/>
      <c r="AJ70" s="236"/>
      <c r="AK70" s="236"/>
      <c r="AL70" s="236"/>
      <c r="AM70" s="236"/>
      <c r="AN70" s="236"/>
    </row>
    <row r="71" spans="1:40" ht="11.25" customHeight="1" x14ac:dyDescent="0.2">
      <c r="A71" s="237" t="e">
        <v>#N/A</v>
      </c>
      <c r="B71" s="238" t="e">
        <v>#N/A</v>
      </c>
      <c r="C71" s="239" t="e">
        <v>#N/A</v>
      </c>
      <c r="D71" s="239" t="e">
        <v>#N/A</v>
      </c>
      <c r="E71" s="238" t="e">
        <v>#N/A</v>
      </c>
      <c r="F71" s="238" t="e">
        <v>#N/A</v>
      </c>
      <c r="G71" s="240" t="e">
        <v>#N/A</v>
      </c>
      <c r="H71" s="241" t="e">
        <v>#N/A</v>
      </c>
      <c r="I71" s="242" t="e">
        <v>#N/A</v>
      </c>
      <c r="J71" s="238" t="e">
        <v>#N/A</v>
      </c>
      <c r="K71" s="240" t="e">
        <v>#N/A</v>
      </c>
      <c r="L71" s="243" t="e">
        <v>#N/A</v>
      </c>
      <c r="M71" s="244" t="e">
        <v>#N/A</v>
      </c>
      <c r="N71" s="244" t="e">
        <v>#N/A</v>
      </c>
      <c r="O71" s="245" t="e">
        <v>#N/A</v>
      </c>
      <c r="P71" s="244" t="e">
        <v>#N/A</v>
      </c>
      <c r="Q71" s="244" t="e">
        <v>#N/A</v>
      </c>
      <c r="R71" s="244" t="e">
        <v>#N/A</v>
      </c>
      <c r="S71" s="244" t="e">
        <v>#N/A</v>
      </c>
      <c r="T71" s="244" t="e">
        <v>#N/A</v>
      </c>
      <c r="U71" s="246" t="e">
        <v>#N/A</v>
      </c>
      <c r="V71" s="235"/>
      <c r="W71" s="235"/>
      <c r="X71" s="235"/>
      <c r="Y71" s="235"/>
      <c r="Z71" s="235"/>
      <c r="AA71" s="236"/>
      <c r="AB71" s="236"/>
      <c r="AC71" s="236"/>
      <c r="AD71" s="236"/>
      <c r="AE71" s="236"/>
      <c r="AF71" s="236"/>
      <c r="AG71" s="236"/>
      <c r="AH71" s="236"/>
      <c r="AI71" s="236"/>
      <c r="AJ71" s="236"/>
      <c r="AK71" s="236"/>
      <c r="AL71" s="236"/>
      <c r="AM71" s="236"/>
      <c r="AN71" s="236"/>
    </row>
    <row r="72" spans="1:40" ht="11.25" customHeight="1" x14ac:dyDescent="0.2">
      <c r="A72" s="237" t="e">
        <v>#N/A</v>
      </c>
      <c r="B72" s="238" t="e">
        <v>#N/A</v>
      </c>
      <c r="C72" s="239" t="e">
        <v>#N/A</v>
      </c>
      <c r="D72" s="239" t="e">
        <v>#N/A</v>
      </c>
      <c r="E72" s="238" t="e">
        <v>#N/A</v>
      </c>
      <c r="F72" s="238" t="e">
        <v>#N/A</v>
      </c>
      <c r="G72" s="240" t="e">
        <v>#N/A</v>
      </c>
      <c r="H72" s="241" t="e">
        <v>#N/A</v>
      </c>
      <c r="I72" s="242" t="e">
        <v>#N/A</v>
      </c>
      <c r="J72" s="238" t="e">
        <v>#N/A</v>
      </c>
      <c r="K72" s="240" t="e">
        <v>#N/A</v>
      </c>
      <c r="L72" s="243" t="e">
        <v>#N/A</v>
      </c>
      <c r="M72" s="244" t="e">
        <v>#N/A</v>
      </c>
      <c r="N72" s="244" t="e">
        <v>#N/A</v>
      </c>
      <c r="O72" s="245" t="e">
        <v>#N/A</v>
      </c>
      <c r="P72" s="244" t="e">
        <v>#N/A</v>
      </c>
      <c r="Q72" s="244" t="e">
        <v>#N/A</v>
      </c>
      <c r="R72" s="244" t="e">
        <v>#N/A</v>
      </c>
      <c r="S72" s="244" t="e">
        <v>#N/A</v>
      </c>
      <c r="T72" s="244" t="e">
        <v>#N/A</v>
      </c>
      <c r="U72" s="246" t="e">
        <v>#N/A</v>
      </c>
      <c r="V72" s="235"/>
      <c r="W72" s="235"/>
      <c r="X72" s="235"/>
      <c r="Y72" s="235"/>
      <c r="Z72" s="235"/>
      <c r="AA72" s="236"/>
      <c r="AB72" s="236"/>
      <c r="AC72" s="236"/>
      <c r="AD72" s="236"/>
      <c r="AE72" s="236"/>
      <c r="AF72" s="236"/>
      <c r="AG72" s="236"/>
      <c r="AH72" s="236"/>
      <c r="AI72" s="236"/>
      <c r="AJ72" s="236"/>
      <c r="AK72" s="236"/>
      <c r="AL72" s="236"/>
      <c r="AM72" s="236"/>
      <c r="AN72" s="236"/>
    </row>
    <row r="73" spans="1:40" ht="11.25" customHeight="1" x14ac:dyDescent="0.2">
      <c r="A73" s="237" t="e">
        <v>#N/A</v>
      </c>
      <c r="B73" s="238" t="e">
        <v>#N/A</v>
      </c>
      <c r="C73" s="239" t="e">
        <v>#N/A</v>
      </c>
      <c r="D73" s="239" t="e">
        <v>#N/A</v>
      </c>
      <c r="E73" s="238" t="e">
        <v>#N/A</v>
      </c>
      <c r="F73" s="238" t="e">
        <v>#N/A</v>
      </c>
      <c r="G73" s="240" t="e">
        <v>#N/A</v>
      </c>
      <c r="H73" s="241" t="e">
        <v>#N/A</v>
      </c>
      <c r="I73" s="242" t="e">
        <v>#N/A</v>
      </c>
      <c r="J73" s="238" t="e">
        <v>#N/A</v>
      </c>
      <c r="K73" s="240" t="e">
        <v>#N/A</v>
      </c>
      <c r="L73" s="243" t="e">
        <v>#N/A</v>
      </c>
      <c r="M73" s="244" t="e">
        <v>#N/A</v>
      </c>
      <c r="N73" s="244" t="e">
        <v>#N/A</v>
      </c>
      <c r="O73" s="245" t="e">
        <v>#N/A</v>
      </c>
      <c r="P73" s="244" t="e">
        <v>#N/A</v>
      </c>
      <c r="Q73" s="244" t="e">
        <v>#N/A</v>
      </c>
      <c r="R73" s="244" t="e">
        <v>#N/A</v>
      </c>
      <c r="S73" s="244" t="e">
        <v>#N/A</v>
      </c>
      <c r="T73" s="244" t="e">
        <v>#N/A</v>
      </c>
      <c r="U73" s="246" t="e">
        <v>#N/A</v>
      </c>
      <c r="V73" s="235"/>
      <c r="W73" s="235"/>
      <c r="X73" s="235"/>
      <c r="Y73" s="235"/>
      <c r="Z73" s="235"/>
      <c r="AA73" s="236"/>
      <c r="AB73" s="236"/>
      <c r="AC73" s="236"/>
      <c r="AD73" s="236"/>
      <c r="AE73" s="236"/>
      <c r="AF73" s="236"/>
      <c r="AG73" s="236"/>
      <c r="AH73" s="236"/>
      <c r="AI73" s="236"/>
      <c r="AJ73" s="236"/>
      <c r="AK73" s="236"/>
      <c r="AL73" s="236"/>
      <c r="AM73" s="236"/>
      <c r="AN73" s="236"/>
    </row>
    <row r="74" spans="1:40" ht="11.25" customHeight="1" x14ac:dyDescent="0.2">
      <c r="A74" s="237" t="e">
        <v>#N/A</v>
      </c>
      <c r="B74" s="238" t="e">
        <v>#N/A</v>
      </c>
      <c r="C74" s="239" t="e">
        <v>#N/A</v>
      </c>
      <c r="D74" s="239" t="e">
        <v>#N/A</v>
      </c>
      <c r="E74" s="238" t="e">
        <v>#N/A</v>
      </c>
      <c r="F74" s="238" t="e">
        <v>#N/A</v>
      </c>
      <c r="G74" s="240" t="e">
        <v>#N/A</v>
      </c>
      <c r="H74" s="241" t="e">
        <v>#N/A</v>
      </c>
      <c r="I74" s="242" t="e">
        <v>#N/A</v>
      </c>
      <c r="J74" s="238" t="e">
        <v>#N/A</v>
      </c>
      <c r="K74" s="240" t="e">
        <v>#N/A</v>
      </c>
      <c r="L74" s="243" t="e">
        <v>#N/A</v>
      </c>
      <c r="M74" s="244" t="e">
        <v>#N/A</v>
      </c>
      <c r="N74" s="244" t="e">
        <v>#N/A</v>
      </c>
      <c r="O74" s="245" t="e">
        <v>#N/A</v>
      </c>
      <c r="P74" s="244" t="e">
        <v>#N/A</v>
      </c>
      <c r="Q74" s="244" t="e">
        <v>#N/A</v>
      </c>
      <c r="R74" s="244" t="e">
        <v>#N/A</v>
      </c>
      <c r="S74" s="244" t="e">
        <v>#N/A</v>
      </c>
      <c r="T74" s="244" t="e">
        <v>#N/A</v>
      </c>
      <c r="U74" s="246" t="e">
        <v>#N/A</v>
      </c>
      <c r="V74" s="235"/>
      <c r="W74" s="235"/>
      <c r="X74" s="235"/>
      <c r="Y74" s="235"/>
      <c r="Z74" s="235"/>
      <c r="AA74" s="236"/>
      <c r="AB74" s="236"/>
      <c r="AC74" s="236"/>
      <c r="AD74" s="236"/>
      <c r="AE74" s="236"/>
      <c r="AF74" s="236"/>
      <c r="AG74" s="236"/>
      <c r="AH74" s="236"/>
      <c r="AI74" s="236"/>
      <c r="AJ74" s="236"/>
      <c r="AK74" s="236"/>
      <c r="AL74" s="236"/>
      <c r="AM74" s="236"/>
      <c r="AN74" s="236"/>
    </row>
    <row r="75" spans="1:40" ht="11.25" customHeight="1" x14ac:dyDescent="0.2">
      <c r="A75" s="237" t="e">
        <v>#N/A</v>
      </c>
      <c r="B75" s="238" t="e">
        <v>#N/A</v>
      </c>
      <c r="C75" s="239" t="e">
        <v>#N/A</v>
      </c>
      <c r="D75" s="239" t="e">
        <v>#N/A</v>
      </c>
      <c r="E75" s="238" t="e">
        <v>#N/A</v>
      </c>
      <c r="F75" s="238" t="e">
        <v>#N/A</v>
      </c>
      <c r="G75" s="240" t="e">
        <v>#N/A</v>
      </c>
      <c r="H75" s="241" t="e">
        <v>#N/A</v>
      </c>
      <c r="I75" s="242" t="e">
        <v>#N/A</v>
      </c>
      <c r="J75" s="238" t="e">
        <v>#N/A</v>
      </c>
      <c r="K75" s="240" t="e">
        <v>#N/A</v>
      </c>
      <c r="L75" s="243" t="e">
        <v>#N/A</v>
      </c>
      <c r="M75" s="244" t="e">
        <v>#N/A</v>
      </c>
      <c r="N75" s="244" t="e">
        <v>#N/A</v>
      </c>
      <c r="O75" s="245" t="e">
        <v>#N/A</v>
      </c>
      <c r="P75" s="244" t="e">
        <v>#N/A</v>
      </c>
      <c r="Q75" s="244" t="e">
        <v>#N/A</v>
      </c>
      <c r="R75" s="244" t="e">
        <v>#N/A</v>
      </c>
      <c r="S75" s="244" t="e">
        <v>#N/A</v>
      </c>
      <c r="T75" s="244" t="e">
        <v>#N/A</v>
      </c>
      <c r="U75" s="246" t="e">
        <v>#N/A</v>
      </c>
      <c r="V75" s="235"/>
      <c r="W75" s="235"/>
      <c r="X75" s="235"/>
      <c r="Y75" s="235"/>
      <c r="Z75" s="235"/>
      <c r="AA75" s="236"/>
      <c r="AB75" s="236"/>
      <c r="AC75" s="236"/>
      <c r="AD75" s="236"/>
      <c r="AE75" s="236"/>
      <c r="AF75" s="236"/>
      <c r="AG75" s="236"/>
      <c r="AH75" s="236"/>
      <c r="AI75" s="236"/>
      <c r="AJ75" s="236"/>
      <c r="AK75" s="236"/>
      <c r="AL75" s="236"/>
      <c r="AM75" s="236"/>
      <c r="AN75" s="236"/>
    </row>
    <row r="76" spans="1:40" ht="11.25" customHeight="1" x14ac:dyDescent="0.2">
      <c r="A76" s="237" t="e">
        <v>#N/A</v>
      </c>
      <c r="B76" s="238" t="e">
        <v>#N/A</v>
      </c>
      <c r="C76" s="239" t="e">
        <v>#N/A</v>
      </c>
      <c r="D76" s="239" t="e">
        <v>#N/A</v>
      </c>
      <c r="E76" s="238" t="e">
        <v>#N/A</v>
      </c>
      <c r="F76" s="238" t="e">
        <v>#N/A</v>
      </c>
      <c r="G76" s="240" t="e">
        <v>#N/A</v>
      </c>
      <c r="H76" s="241" t="e">
        <v>#N/A</v>
      </c>
      <c r="I76" s="242" t="e">
        <v>#N/A</v>
      </c>
      <c r="J76" s="238" t="e">
        <v>#N/A</v>
      </c>
      <c r="K76" s="240" t="e">
        <v>#N/A</v>
      </c>
      <c r="L76" s="243" t="e">
        <v>#N/A</v>
      </c>
      <c r="M76" s="244" t="e">
        <v>#N/A</v>
      </c>
      <c r="N76" s="244" t="e">
        <v>#N/A</v>
      </c>
      <c r="O76" s="245" t="e">
        <v>#N/A</v>
      </c>
      <c r="P76" s="244" t="e">
        <v>#N/A</v>
      </c>
      <c r="Q76" s="244" t="e">
        <v>#N/A</v>
      </c>
      <c r="R76" s="244" t="e">
        <v>#N/A</v>
      </c>
      <c r="S76" s="244" t="e">
        <v>#N/A</v>
      </c>
      <c r="T76" s="244" t="e">
        <v>#N/A</v>
      </c>
      <c r="U76" s="246" t="e">
        <v>#N/A</v>
      </c>
      <c r="V76" s="235"/>
      <c r="W76" s="235"/>
      <c r="X76" s="235"/>
      <c r="Y76" s="235"/>
      <c r="Z76" s="235"/>
      <c r="AA76" s="236"/>
      <c r="AB76" s="236"/>
      <c r="AC76" s="236"/>
      <c r="AD76" s="236"/>
      <c r="AE76" s="236"/>
      <c r="AF76" s="236"/>
      <c r="AG76" s="236"/>
      <c r="AH76" s="236"/>
      <c r="AI76" s="236"/>
      <c r="AJ76" s="236"/>
      <c r="AK76" s="236"/>
      <c r="AL76" s="236"/>
      <c r="AM76" s="236"/>
      <c r="AN76" s="236"/>
    </row>
    <row r="77" spans="1:40" ht="11.25" customHeight="1" x14ac:dyDescent="0.2">
      <c r="A77" s="237" t="e">
        <v>#N/A</v>
      </c>
      <c r="B77" s="238" t="e">
        <v>#N/A</v>
      </c>
      <c r="C77" s="239" t="e">
        <v>#N/A</v>
      </c>
      <c r="D77" s="239" t="e">
        <v>#N/A</v>
      </c>
      <c r="E77" s="238" t="e">
        <v>#N/A</v>
      </c>
      <c r="F77" s="238" t="e">
        <v>#N/A</v>
      </c>
      <c r="G77" s="240" t="e">
        <v>#N/A</v>
      </c>
      <c r="H77" s="241" t="e">
        <v>#N/A</v>
      </c>
      <c r="I77" s="242" t="e">
        <v>#N/A</v>
      </c>
      <c r="J77" s="238" t="e">
        <v>#N/A</v>
      </c>
      <c r="K77" s="240" t="e">
        <v>#N/A</v>
      </c>
      <c r="L77" s="243" t="e">
        <v>#N/A</v>
      </c>
      <c r="M77" s="244" t="e">
        <v>#N/A</v>
      </c>
      <c r="N77" s="244" t="e">
        <v>#N/A</v>
      </c>
      <c r="O77" s="245" t="e">
        <v>#N/A</v>
      </c>
      <c r="P77" s="244" t="e">
        <v>#N/A</v>
      </c>
      <c r="Q77" s="244" t="e">
        <v>#N/A</v>
      </c>
      <c r="R77" s="244" t="e">
        <v>#N/A</v>
      </c>
      <c r="S77" s="244" t="e">
        <v>#N/A</v>
      </c>
      <c r="T77" s="244" t="e">
        <v>#N/A</v>
      </c>
      <c r="U77" s="246" t="e">
        <v>#N/A</v>
      </c>
      <c r="V77" s="235"/>
      <c r="W77" s="235"/>
      <c r="X77" s="235"/>
      <c r="Y77" s="235"/>
      <c r="Z77" s="235"/>
      <c r="AA77" s="236"/>
      <c r="AB77" s="236"/>
      <c r="AC77" s="236"/>
      <c r="AD77" s="236"/>
      <c r="AE77" s="236"/>
      <c r="AF77" s="236"/>
      <c r="AG77" s="236"/>
      <c r="AH77" s="236"/>
      <c r="AI77" s="236"/>
      <c r="AJ77" s="236"/>
      <c r="AK77" s="236"/>
      <c r="AL77" s="236"/>
      <c r="AM77" s="236"/>
      <c r="AN77" s="236"/>
    </row>
    <row r="78" spans="1:40" ht="11.25" customHeight="1" x14ac:dyDescent="0.2">
      <c r="A78" s="237" t="e">
        <v>#N/A</v>
      </c>
      <c r="B78" s="238" t="e">
        <v>#N/A</v>
      </c>
      <c r="C78" s="239" t="e">
        <v>#N/A</v>
      </c>
      <c r="D78" s="239" t="e">
        <v>#N/A</v>
      </c>
      <c r="E78" s="238" t="e">
        <v>#N/A</v>
      </c>
      <c r="F78" s="238" t="e">
        <v>#N/A</v>
      </c>
      <c r="G78" s="240" t="e">
        <v>#N/A</v>
      </c>
      <c r="H78" s="241" t="e">
        <v>#N/A</v>
      </c>
      <c r="I78" s="242" t="e">
        <v>#N/A</v>
      </c>
      <c r="J78" s="238" t="e">
        <v>#N/A</v>
      </c>
      <c r="K78" s="240" t="e">
        <v>#N/A</v>
      </c>
      <c r="L78" s="243" t="e">
        <v>#N/A</v>
      </c>
      <c r="M78" s="244" t="e">
        <v>#N/A</v>
      </c>
      <c r="N78" s="244" t="e">
        <v>#N/A</v>
      </c>
      <c r="O78" s="245" t="e">
        <v>#N/A</v>
      </c>
      <c r="P78" s="244" t="e">
        <v>#N/A</v>
      </c>
      <c r="Q78" s="244" t="e">
        <v>#N/A</v>
      </c>
      <c r="R78" s="244" t="e">
        <v>#N/A</v>
      </c>
      <c r="S78" s="244" t="e">
        <v>#N/A</v>
      </c>
      <c r="T78" s="244" t="e">
        <v>#N/A</v>
      </c>
      <c r="U78" s="246" t="e">
        <v>#N/A</v>
      </c>
      <c r="V78" s="235"/>
      <c r="W78" s="235"/>
      <c r="X78" s="235"/>
      <c r="Y78" s="235"/>
      <c r="Z78" s="235"/>
      <c r="AA78" s="236"/>
      <c r="AB78" s="236"/>
      <c r="AC78" s="236"/>
      <c r="AD78" s="236"/>
      <c r="AE78" s="236"/>
      <c r="AF78" s="236"/>
      <c r="AG78" s="236"/>
      <c r="AH78" s="236"/>
      <c r="AI78" s="236"/>
      <c r="AJ78" s="236"/>
      <c r="AK78" s="236"/>
      <c r="AL78" s="236"/>
      <c r="AM78" s="236"/>
      <c r="AN78" s="236"/>
    </row>
    <row r="79" spans="1:40" ht="11.25" customHeight="1" x14ac:dyDescent="0.2">
      <c r="A79" s="237" t="e">
        <v>#N/A</v>
      </c>
      <c r="B79" s="238" t="e">
        <v>#N/A</v>
      </c>
      <c r="C79" s="239" t="e">
        <v>#N/A</v>
      </c>
      <c r="D79" s="239" t="e">
        <v>#N/A</v>
      </c>
      <c r="E79" s="238" t="e">
        <v>#N/A</v>
      </c>
      <c r="F79" s="238" t="e">
        <v>#N/A</v>
      </c>
      <c r="G79" s="240" t="e">
        <v>#N/A</v>
      </c>
      <c r="H79" s="241" t="e">
        <v>#N/A</v>
      </c>
      <c r="I79" s="242" t="e">
        <v>#N/A</v>
      </c>
      <c r="J79" s="238" t="e">
        <v>#N/A</v>
      </c>
      <c r="K79" s="240" t="e">
        <v>#N/A</v>
      </c>
      <c r="L79" s="243" t="e">
        <v>#N/A</v>
      </c>
      <c r="M79" s="244" t="e">
        <v>#N/A</v>
      </c>
      <c r="N79" s="244" t="e">
        <v>#N/A</v>
      </c>
      <c r="O79" s="245" t="e">
        <v>#N/A</v>
      </c>
      <c r="P79" s="244" t="e">
        <v>#N/A</v>
      </c>
      <c r="Q79" s="244" t="e">
        <v>#N/A</v>
      </c>
      <c r="R79" s="244" t="e">
        <v>#N/A</v>
      </c>
      <c r="S79" s="244" t="e">
        <v>#N/A</v>
      </c>
      <c r="T79" s="244" t="e">
        <v>#N/A</v>
      </c>
      <c r="U79" s="246" t="e">
        <v>#N/A</v>
      </c>
      <c r="V79" s="235"/>
      <c r="W79" s="235"/>
      <c r="X79" s="235"/>
      <c r="Y79" s="235"/>
      <c r="Z79" s="235"/>
      <c r="AA79" s="236"/>
      <c r="AB79" s="236"/>
      <c r="AC79" s="236"/>
      <c r="AD79" s="236"/>
      <c r="AE79" s="236"/>
      <c r="AF79" s="236"/>
      <c r="AG79" s="236"/>
      <c r="AH79" s="236"/>
      <c r="AI79" s="236"/>
      <c r="AJ79" s="236"/>
      <c r="AK79" s="236"/>
      <c r="AL79" s="236"/>
      <c r="AM79" s="236"/>
      <c r="AN79" s="236"/>
    </row>
    <row r="80" spans="1:40" ht="11.25" customHeight="1" x14ac:dyDescent="0.2">
      <c r="A80" s="237" t="e">
        <v>#N/A</v>
      </c>
      <c r="B80" s="238" t="e">
        <v>#N/A</v>
      </c>
      <c r="C80" s="239" t="e">
        <v>#N/A</v>
      </c>
      <c r="D80" s="239" t="e">
        <v>#N/A</v>
      </c>
      <c r="E80" s="238" t="e">
        <v>#N/A</v>
      </c>
      <c r="F80" s="238" t="e">
        <v>#N/A</v>
      </c>
      <c r="G80" s="240" t="e">
        <v>#N/A</v>
      </c>
      <c r="H80" s="241" t="e">
        <v>#N/A</v>
      </c>
      <c r="I80" s="242" t="e">
        <v>#N/A</v>
      </c>
      <c r="J80" s="238" t="e">
        <v>#N/A</v>
      </c>
      <c r="K80" s="240" t="e">
        <v>#N/A</v>
      </c>
      <c r="L80" s="243" t="e">
        <v>#N/A</v>
      </c>
      <c r="M80" s="244" t="e">
        <v>#N/A</v>
      </c>
      <c r="N80" s="244" t="e">
        <v>#N/A</v>
      </c>
      <c r="O80" s="245" t="e">
        <v>#N/A</v>
      </c>
      <c r="P80" s="244" t="e">
        <v>#N/A</v>
      </c>
      <c r="Q80" s="244" t="e">
        <v>#N/A</v>
      </c>
      <c r="R80" s="244" t="e">
        <v>#N/A</v>
      </c>
      <c r="S80" s="244" t="e">
        <v>#N/A</v>
      </c>
      <c r="T80" s="244" t="e">
        <v>#N/A</v>
      </c>
      <c r="U80" s="246" t="e">
        <v>#N/A</v>
      </c>
      <c r="V80" s="235"/>
      <c r="W80" s="235"/>
      <c r="X80" s="235"/>
      <c r="Y80" s="235"/>
      <c r="Z80" s="235"/>
      <c r="AA80" s="236"/>
      <c r="AB80" s="236"/>
      <c r="AC80" s="236"/>
      <c r="AD80" s="236"/>
      <c r="AE80" s="236"/>
      <c r="AF80" s="236"/>
      <c r="AG80" s="236"/>
      <c r="AH80" s="236"/>
      <c r="AI80" s="236"/>
      <c r="AJ80" s="236"/>
      <c r="AK80" s="236"/>
      <c r="AL80" s="236"/>
      <c r="AM80" s="236"/>
      <c r="AN80" s="236"/>
    </row>
    <row r="81" spans="1:40" ht="11.25" customHeight="1" x14ac:dyDescent="0.2">
      <c r="A81" s="237" t="e">
        <v>#N/A</v>
      </c>
      <c r="B81" s="238" t="e">
        <v>#N/A</v>
      </c>
      <c r="C81" s="239" t="e">
        <v>#N/A</v>
      </c>
      <c r="D81" s="239" t="e">
        <v>#N/A</v>
      </c>
      <c r="E81" s="238" t="e">
        <v>#N/A</v>
      </c>
      <c r="F81" s="238" t="e">
        <v>#N/A</v>
      </c>
      <c r="G81" s="240" t="e">
        <v>#N/A</v>
      </c>
      <c r="H81" s="241" t="e">
        <v>#N/A</v>
      </c>
      <c r="I81" s="242" t="e">
        <v>#N/A</v>
      </c>
      <c r="J81" s="238" t="e">
        <v>#N/A</v>
      </c>
      <c r="K81" s="240" t="e">
        <v>#N/A</v>
      </c>
      <c r="L81" s="243" t="e">
        <v>#N/A</v>
      </c>
      <c r="M81" s="244" t="e">
        <v>#N/A</v>
      </c>
      <c r="N81" s="244" t="e">
        <v>#N/A</v>
      </c>
      <c r="O81" s="245" t="e">
        <v>#N/A</v>
      </c>
      <c r="P81" s="244" t="e">
        <v>#N/A</v>
      </c>
      <c r="Q81" s="244" t="e">
        <v>#N/A</v>
      </c>
      <c r="R81" s="244" t="e">
        <v>#N/A</v>
      </c>
      <c r="S81" s="244" t="e">
        <v>#N/A</v>
      </c>
      <c r="T81" s="244" t="e">
        <v>#N/A</v>
      </c>
      <c r="U81" s="246" t="e">
        <v>#N/A</v>
      </c>
      <c r="V81" s="235"/>
      <c r="W81" s="235"/>
      <c r="X81" s="235"/>
      <c r="Y81" s="235"/>
      <c r="Z81" s="235"/>
      <c r="AA81" s="236"/>
      <c r="AB81" s="236"/>
      <c r="AC81" s="236"/>
      <c r="AD81" s="236"/>
      <c r="AE81" s="236"/>
      <c r="AF81" s="236"/>
      <c r="AG81" s="236"/>
      <c r="AH81" s="236"/>
      <c r="AI81" s="236"/>
      <c r="AJ81" s="236"/>
      <c r="AK81" s="236"/>
      <c r="AL81" s="236"/>
      <c r="AM81" s="236"/>
      <c r="AN81" s="236"/>
    </row>
    <row r="82" spans="1:40" ht="11.25" customHeight="1" x14ac:dyDescent="0.2">
      <c r="A82" s="237" t="e">
        <v>#N/A</v>
      </c>
      <c r="B82" s="238" t="e">
        <v>#N/A</v>
      </c>
      <c r="C82" s="239" t="e">
        <v>#N/A</v>
      </c>
      <c r="D82" s="239" t="e">
        <v>#N/A</v>
      </c>
      <c r="E82" s="238" t="e">
        <v>#N/A</v>
      </c>
      <c r="F82" s="238" t="e">
        <v>#N/A</v>
      </c>
      <c r="G82" s="240" t="e">
        <v>#N/A</v>
      </c>
      <c r="H82" s="241" t="e">
        <v>#N/A</v>
      </c>
      <c r="I82" s="242" t="e">
        <v>#N/A</v>
      </c>
      <c r="J82" s="238" t="e">
        <v>#N/A</v>
      </c>
      <c r="K82" s="240" t="e">
        <v>#N/A</v>
      </c>
      <c r="L82" s="243" t="e">
        <v>#N/A</v>
      </c>
      <c r="M82" s="244" t="e">
        <v>#N/A</v>
      </c>
      <c r="N82" s="244" t="e">
        <v>#N/A</v>
      </c>
      <c r="O82" s="245" t="e">
        <v>#N/A</v>
      </c>
      <c r="P82" s="244" t="e">
        <v>#N/A</v>
      </c>
      <c r="Q82" s="244" t="e">
        <v>#N/A</v>
      </c>
      <c r="R82" s="244" t="e">
        <v>#N/A</v>
      </c>
      <c r="S82" s="244" t="e">
        <v>#N/A</v>
      </c>
      <c r="T82" s="244" t="e">
        <v>#N/A</v>
      </c>
      <c r="U82" s="246" t="e">
        <v>#N/A</v>
      </c>
      <c r="V82" s="235"/>
      <c r="W82" s="235"/>
      <c r="X82" s="235"/>
      <c r="Y82" s="235"/>
      <c r="Z82" s="235"/>
      <c r="AA82" s="236"/>
      <c r="AB82" s="236"/>
      <c r="AC82" s="236"/>
      <c r="AD82" s="236"/>
      <c r="AE82" s="236"/>
      <c r="AF82" s="236"/>
      <c r="AG82" s="236"/>
      <c r="AH82" s="236"/>
      <c r="AI82" s="236"/>
      <c r="AJ82" s="236"/>
      <c r="AK82" s="236"/>
      <c r="AL82" s="236"/>
      <c r="AM82" s="236"/>
      <c r="AN82" s="236"/>
    </row>
    <row r="83" spans="1:40" ht="11.25" customHeight="1" x14ac:dyDescent="0.2">
      <c r="A83" s="237" t="e">
        <v>#N/A</v>
      </c>
      <c r="B83" s="238" t="e">
        <v>#N/A</v>
      </c>
      <c r="C83" s="239" t="e">
        <v>#N/A</v>
      </c>
      <c r="D83" s="239" t="e">
        <v>#N/A</v>
      </c>
      <c r="E83" s="238" t="e">
        <v>#N/A</v>
      </c>
      <c r="F83" s="238" t="e">
        <v>#N/A</v>
      </c>
      <c r="G83" s="240" t="e">
        <v>#N/A</v>
      </c>
      <c r="H83" s="241" t="e">
        <v>#N/A</v>
      </c>
      <c r="I83" s="242" t="e">
        <v>#N/A</v>
      </c>
      <c r="J83" s="238" t="e">
        <v>#N/A</v>
      </c>
      <c r="K83" s="240" t="e">
        <v>#N/A</v>
      </c>
      <c r="L83" s="243" t="e">
        <v>#N/A</v>
      </c>
      <c r="M83" s="244" t="e">
        <v>#N/A</v>
      </c>
      <c r="N83" s="244" t="e">
        <v>#N/A</v>
      </c>
      <c r="O83" s="245" t="e">
        <v>#N/A</v>
      </c>
      <c r="P83" s="244" t="e">
        <v>#N/A</v>
      </c>
      <c r="Q83" s="244" t="e">
        <v>#N/A</v>
      </c>
      <c r="R83" s="244" t="e">
        <v>#N/A</v>
      </c>
      <c r="S83" s="244" t="e">
        <v>#N/A</v>
      </c>
      <c r="T83" s="244" t="e">
        <v>#N/A</v>
      </c>
      <c r="U83" s="246" t="e">
        <v>#N/A</v>
      </c>
      <c r="V83" s="235"/>
      <c r="W83" s="235"/>
      <c r="X83" s="235"/>
      <c r="Y83" s="235"/>
      <c r="Z83" s="235"/>
      <c r="AA83" s="236"/>
      <c r="AB83" s="236"/>
      <c r="AC83" s="236"/>
      <c r="AD83" s="236"/>
      <c r="AE83" s="236"/>
      <c r="AF83" s="236"/>
      <c r="AG83" s="236"/>
      <c r="AH83" s="236"/>
      <c r="AI83" s="236"/>
      <c r="AJ83" s="236"/>
      <c r="AK83" s="236"/>
      <c r="AL83" s="236"/>
      <c r="AM83" s="236"/>
      <c r="AN83" s="236"/>
    </row>
    <row r="84" spans="1:40" ht="11.25" customHeight="1" x14ac:dyDescent="0.2">
      <c r="A84" s="237" t="e">
        <v>#N/A</v>
      </c>
      <c r="B84" s="238" t="e">
        <v>#N/A</v>
      </c>
      <c r="C84" s="239" t="e">
        <v>#N/A</v>
      </c>
      <c r="D84" s="239" t="e">
        <v>#N/A</v>
      </c>
      <c r="E84" s="238" t="e">
        <v>#N/A</v>
      </c>
      <c r="F84" s="238" t="e">
        <v>#N/A</v>
      </c>
      <c r="G84" s="240" t="e">
        <v>#N/A</v>
      </c>
      <c r="H84" s="241" t="e">
        <v>#N/A</v>
      </c>
      <c r="I84" s="242" t="e">
        <v>#N/A</v>
      </c>
      <c r="J84" s="238" t="e">
        <v>#N/A</v>
      </c>
      <c r="K84" s="240" t="e">
        <v>#N/A</v>
      </c>
      <c r="L84" s="243" t="e">
        <v>#N/A</v>
      </c>
      <c r="M84" s="244" t="e">
        <v>#N/A</v>
      </c>
      <c r="N84" s="244" t="e">
        <v>#N/A</v>
      </c>
      <c r="O84" s="245" t="e">
        <v>#N/A</v>
      </c>
      <c r="P84" s="244" t="e">
        <v>#N/A</v>
      </c>
      <c r="Q84" s="244" t="e">
        <v>#N/A</v>
      </c>
      <c r="R84" s="244" t="e">
        <v>#N/A</v>
      </c>
      <c r="S84" s="244" t="e">
        <v>#N/A</v>
      </c>
      <c r="T84" s="244" t="e">
        <v>#N/A</v>
      </c>
      <c r="U84" s="246" t="e">
        <v>#N/A</v>
      </c>
      <c r="V84" s="235"/>
      <c r="W84" s="235"/>
      <c r="X84" s="235"/>
      <c r="Y84" s="235"/>
      <c r="Z84" s="235"/>
      <c r="AA84" s="236"/>
      <c r="AB84" s="236"/>
      <c r="AC84" s="236"/>
      <c r="AD84" s="236"/>
      <c r="AE84" s="236"/>
      <c r="AF84" s="236"/>
      <c r="AG84" s="236"/>
      <c r="AH84" s="236"/>
      <c r="AI84" s="236"/>
      <c r="AJ84" s="236"/>
      <c r="AK84" s="236"/>
      <c r="AL84" s="236"/>
      <c r="AM84" s="236"/>
      <c r="AN84" s="236"/>
    </row>
    <row r="85" spans="1:40" ht="11.25" customHeight="1" x14ac:dyDescent="0.2">
      <c r="A85" s="237" t="e">
        <v>#N/A</v>
      </c>
      <c r="B85" s="238" t="e">
        <v>#N/A</v>
      </c>
      <c r="C85" s="239" t="e">
        <v>#N/A</v>
      </c>
      <c r="D85" s="239" t="e">
        <v>#N/A</v>
      </c>
      <c r="E85" s="238" t="e">
        <v>#N/A</v>
      </c>
      <c r="F85" s="238" t="e">
        <v>#N/A</v>
      </c>
      <c r="G85" s="240" t="e">
        <v>#N/A</v>
      </c>
      <c r="H85" s="241" t="e">
        <v>#N/A</v>
      </c>
      <c r="I85" s="242" t="e">
        <v>#N/A</v>
      </c>
      <c r="J85" s="238" t="e">
        <v>#N/A</v>
      </c>
      <c r="K85" s="240" t="e">
        <v>#N/A</v>
      </c>
      <c r="L85" s="243" t="e">
        <v>#N/A</v>
      </c>
      <c r="M85" s="244" t="e">
        <v>#N/A</v>
      </c>
      <c r="N85" s="244" t="e">
        <v>#N/A</v>
      </c>
      <c r="O85" s="245" t="e">
        <v>#N/A</v>
      </c>
      <c r="P85" s="244" t="e">
        <v>#N/A</v>
      </c>
      <c r="Q85" s="244" t="e">
        <v>#N/A</v>
      </c>
      <c r="R85" s="244" t="e">
        <v>#N/A</v>
      </c>
      <c r="S85" s="244" t="e">
        <v>#N/A</v>
      </c>
      <c r="T85" s="244" t="e">
        <v>#N/A</v>
      </c>
      <c r="U85" s="246" t="e">
        <v>#N/A</v>
      </c>
      <c r="V85" s="235"/>
      <c r="W85" s="235"/>
      <c r="X85" s="235"/>
      <c r="Y85" s="235"/>
      <c r="Z85" s="235"/>
      <c r="AA85" s="236"/>
      <c r="AB85" s="236"/>
      <c r="AC85" s="236"/>
      <c r="AD85" s="236"/>
      <c r="AE85" s="236"/>
      <c r="AF85" s="236"/>
      <c r="AG85" s="236"/>
      <c r="AH85" s="236"/>
      <c r="AI85" s="236"/>
      <c r="AJ85" s="236"/>
      <c r="AK85" s="236"/>
      <c r="AL85" s="236"/>
      <c r="AM85" s="236"/>
      <c r="AN85" s="236"/>
    </row>
    <row r="86" spans="1:40" ht="11.25" customHeight="1" x14ac:dyDescent="0.2">
      <c r="A86" s="237" t="e">
        <v>#N/A</v>
      </c>
      <c r="B86" s="238" t="e">
        <v>#N/A</v>
      </c>
      <c r="C86" s="239" t="e">
        <v>#N/A</v>
      </c>
      <c r="D86" s="239" t="e">
        <v>#N/A</v>
      </c>
      <c r="E86" s="238" t="e">
        <v>#N/A</v>
      </c>
      <c r="F86" s="238" t="e">
        <v>#N/A</v>
      </c>
      <c r="G86" s="240" t="e">
        <v>#N/A</v>
      </c>
      <c r="H86" s="241" t="e">
        <v>#N/A</v>
      </c>
      <c r="I86" s="242" t="e">
        <v>#N/A</v>
      </c>
      <c r="J86" s="238" t="e">
        <v>#N/A</v>
      </c>
      <c r="K86" s="240" t="e">
        <v>#N/A</v>
      </c>
      <c r="L86" s="243" t="e">
        <v>#N/A</v>
      </c>
      <c r="M86" s="244" t="e">
        <v>#N/A</v>
      </c>
      <c r="N86" s="244" t="e">
        <v>#N/A</v>
      </c>
      <c r="O86" s="245" t="e">
        <v>#N/A</v>
      </c>
      <c r="P86" s="244" t="e">
        <v>#N/A</v>
      </c>
      <c r="Q86" s="244" t="e">
        <v>#N/A</v>
      </c>
      <c r="R86" s="244" t="e">
        <v>#N/A</v>
      </c>
      <c r="S86" s="244" t="e">
        <v>#N/A</v>
      </c>
      <c r="T86" s="244" t="e">
        <v>#N/A</v>
      </c>
      <c r="U86" s="246" t="e">
        <v>#N/A</v>
      </c>
      <c r="V86" s="235"/>
      <c r="W86" s="235"/>
      <c r="X86" s="235"/>
      <c r="Y86" s="235"/>
      <c r="Z86" s="235"/>
      <c r="AA86" s="236"/>
      <c r="AB86" s="236"/>
      <c r="AC86" s="236"/>
      <c r="AD86" s="236"/>
      <c r="AE86" s="236"/>
      <c r="AF86" s="236"/>
      <c r="AG86" s="236"/>
      <c r="AH86" s="236"/>
      <c r="AI86" s="236"/>
      <c r="AJ86" s="236"/>
      <c r="AK86" s="236"/>
      <c r="AL86" s="236"/>
      <c r="AM86" s="236"/>
      <c r="AN86" s="236"/>
    </row>
    <row r="87" spans="1:40" ht="11.25" customHeight="1" x14ac:dyDescent="0.2">
      <c r="A87" s="237" t="e">
        <v>#N/A</v>
      </c>
      <c r="B87" s="238" t="e">
        <v>#N/A</v>
      </c>
      <c r="C87" s="239" t="e">
        <v>#N/A</v>
      </c>
      <c r="D87" s="239" t="e">
        <v>#N/A</v>
      </c>
      <c r="E87" s="238" t="e">
        <v>#N/A</v>
      </c>
      <c r="F87" s="238" t="e">
        <v>#N/A</v>
      </c>
      <c r="G87" s="240" t="e">
        <v>#N/A</v>
      </c>
      <c r="H87" s="241" t="e">
        <v>#N/A</v>
      </c>
      <c r="I87" s="242" t="e">
        <v>#N/A</v>
      </c>
      <c r="J87" s="238" t="e">
        <v>#N/A</v>
      </c>
      <c r="K87" s="240" t="e">
        <v>#N/A</v>
      </c>
      <c r="L87" s="243" t="e">
        <v>#N/A</v>
      </c>
      <c r="M87" s="244" t="e">
        <v>#N/A</v>
      </c>
      <c r="N87" s="244" t="e">
        <v>#N/A</v>
      </c>
      <c r="O87" s="245" t="e">
        <v>#N/A</v>
      </c>
      <c r="P87" s="244" t="e">
        <v>#N/A</v>
      </c>
      <c r="Q87" s="244" t="e">
        <v>#N/A</v>
      </c>
      <c r="R87" s="244" t="e">
        <v>#N/A</v>
      </c>
      <c r="S87" s="244" t="e">
        <v>#N/A</v>
      </c>
      <c r="T87" s="244" t="e">
        <v>#N/A</v>
      </c>
      <c r="U87" s="246" t="e">
        <v>#N/A</v>
      </c>
      <c r="V87" s="235"/>
      <c r="W87" s="235"/>
      <c r="X87" s="235"/>
      <c r="Y87" s="235"/>
      <c r="Z87" s="235"/>
      <c r="AA87" s="236"/>
      <c r="AB87" s="236"/>
      <c r="AC87" s="236"/>
      <c r="AD87" s="236"/>
      <c r="AE87" s="236"/>
      <c r="AF87" s="236"/>
      <c r="AG87" s="236"/>
      <c r="AH87" s="236"/>
      <c r="AI87" s="236"/>
      <c r="AJ87" s="236"/>
      <c r="AK87" s="236"/>
      <c r="AL87" s="236"/>
      <c r="AM87" s="236"/>
      <c r="AN87" s="236"/>
    </row>
    <row r="88" spans="1:40" ht="11.25" customHeight="1" x14ac:dyDescent="0.2">
      <c r="A88" s="237" t="e">
        <v>#N/A</v>
      </c>
      <c r="B88" s="238" t="e">
        <v>#N/A</v>
      </c>
      <c r="C88" s="239" t="e">
        <v>#N/A</v>
      </c>
      <c r="D88" s="239" t="e">
        <v>#N/A</v>
      </c>
      <c r="E88" s="238" t="e">
        <v>#N/A</v>
      </c>
      <c r="F88" s="238" t="e">
        <v>#N/A</v>
      </c>
      <c r="G88" s="240" t="e">
        <v>#N/A</v>
      </c>
      <c r="H88" s="241" t="e">
        <v>#N/A</v>
      </c>
      <c r="I88" s="242" t="e">
        <v>#N/A</v>
      </c>
      <c r="J88" s="238" t="e">
        <v>#N/A</v>
      </c>
      <c r="K88" s="240" t="e">
        <v>#N/A</v>
      </c>
      <c r="L88" s="243" t="e">
        <v>#N/A</v>
      </c>
      <c r="M88" s="244" t="e">
        <v>#N/A</v>
      </c>
      <c r="N88" s="244" t="e">
        <v>#N/A</v>
      </c>
      <c r="O88" s="245" t="e">
        <v>#N/A</v>
      </c>
      <c r="P88" s="244" t="e">
        <v>#N/A</v>
      </c>
      <c r="Q88" s="244" t="e">
        <v>#N/A</v>
      </c>
      <c r="R88" s="244" t="e">
        <v>#N/A</v>
      </c>
      <c r="S88" s="244" t="e">
        <v>#N/A</v>
      </c>
      <c r="T88" s="244" t="e">
        <v>#N/A</v>
      </c>
      <c r="U88" s="246" t="e">
        <v>#N/A</v>
      </c>
      <c r="V88" s="235"/>
      <c r="W88" s="235"/>
      <c r="X88" s="235"/>
      <c r="Y88" s="235"/>
      <c r="Z88" s="235"/>
      <c r="AA88" s="236"/>
      <c r="AB88" s="236"/>
      <c r="AC88" s="236"/>
      <c r="AD88" s="236"/>
      <c r="AE88" s="236"/>
      <c r="AF88" s="236"/>
      <c r="AG88" s="236"/>
      <c r="AH88" s="236"/>
      <c r="AI88" s="236"/>
      <c r="AJ88" s="236"/>
      <c r="AK88" s="236"/>
      <c r="AL88" s="236"/>
      <c r="AM88" s="236"/>
      <c r="AN88" s="236"/>
    </row>
    <row r="89" spans="1:40" ht="11.25" customHeight="1" x14ac:dyDescent="0.2">
      <c r="A89" s="237" t="e">
        <v>#N/A</v>
      </c>
      <c r="B89" s="238" t="e">
        <v>#N/A</v>
      </c>
      <c r="C89" s="239" t="e">
        <v>#N/A</v>
      </c>
      <c r="D89" s="239" t="e">
        <v>#N/A</v>
      </c>
      <c r="E89" s="238" t="e">
        <v>#N/A</v>
      </c>
      <c r="F89" s="238" t="e">
        <v>#N/A</v>
      </c>
      <c r="G89" s="240" t="e">
        <v>#N/A</v>
      </c>
      <c r="H89" s="241" t="e">
        <v>#N/A</v>
      </c>
      <c r="I89" s="242" t="e">
        <v>#N/A</v>
      </c>
      <c r="J89" s="238" t="e">
        <v>#N/A</v>
      </c>
      <c r="K89" s="240" t="e">
        <v>#N/A</v>
      </c>
      <c r="L89" s="243" t="e">
        <v>#N/A</v>
      </c>
      <c r="M89" s="244" t="e">
        <v>#N/A</v>
      </c>
      <c r="N89" s="244" t="e">
        <v>#N/A</v>
      </c>
      <c r="O89" s="245" t="e">
        <v>#N/A</v>
      </c>
      <c r="P89" s="244" t="e">
        <v>#N/A</v>
      </c>
      <c r="Q89" s="244" t="e">
        <v>#N/A</v>
      </c>
      <c r="R89" s="244" t="e">
        <v>#N/A</v>
      </c>
      <c r="S89" s="244" t="e">
        <v>#N/A</v>
      </c>
      <c r="T89" s="244" t="e">
        <v>#N/A</v>
      </c>
      <c r="U89" s="246" t="e">
        <v>#N/A</v>
      </c>
      <c r="V89" s="235"/>
      <c r="W89" s="235"/>
      <c r="X89" s="235"/>
      <c r="Y89" s="235"/>
      <c r="Z89" s="235"/>
      <c r="AA89" s="236"/>
      <c r="AB89" s="236"/>
      <c r="AC89" s="236"/>
      <c r="AD89" s="236"/>
      <c r="AE89" s="236"/>
      <c r="AF89" s="236"/>
      <c r="AG89" s="236"/>
      <c r="AH89" s="236"/>
      <c r="AI89" s="236"/>
      <c r="AJ89" s="236"/>
      <c r="AK89" s="236"/>
      <c r="AL89" s="236"/>
      <c r="AM89" s="236"/>
      <c r="AN89" s="236"/>
    </row>
    <row r="90" spans="1:40" ht="11.25" customHeight="1" x14ac:dyDescent="0.2">
      <c r="A90" s="237" t="e">
        <v>#N/A</v>
      </c>
      <c r="B90" s="238" t="e">
        <v>#N/A</v>
      </c>
      <c r="C90" s="239" t="e">
        <v>#N/A</v>
      </c>
      <c r="D90" s="239" t="e">
        <v>#N/A</v>
      </c>
      <c r="E90" s="238" t="e">
        <v>#N/A</v>
      </c>
      <c r="F90" s="238" t="e">
        <v>#N/A</v>
      </c>
      <c r="G90" s="240" t="e">
        <v>#N/A</v>
      </c>
      <c r="H90" s="241" t="e">
        <v>#N/A</v>
      </c>
      <c r="I90" s="242" t="e">
        <v>#N/A</v>
      </c>
      <c r="J90" s="238" t="e">
        <v>#N/A</v>
      </c>
      <c r="K90" s="240" t="e">
        <v>#N/A</v>
      </c>
      <c r="L90" s="243" t="e">
        <v>#N/A</v>
      </c>
      <c r="M90" s="244" t="e">
        <v>#N/A</v>
      </c>
      <c r="N90" s="244" t="e">
        <v>#N/A</v>
      </c>
      <c r="O90" s="245" t="e">
        <v>#N/A</v>
      </c>
      <c r="P90" s="244" t="e">
        <v>#N/A</v>
      </c>
      <c r="Q90" s="244" t="e">
        <v>#N/A</v>
      </c>
      <c r="R90" s="244" t="e">
        <v>#N/A</v>
      </c>
      <c r="S90" s="244" t="e">
        <v>#N/A</v>
      </c>
      <c r="T90" s="244" t="e">
        <v>#N/A</v>
      </c>
      <c r="U90" s="246" t="e">
        <v>#N/A</v>
      </c>
      <c r="V90" s="235"/>
      <c r="W90" s="235"/>
      <c r="X90" s="235"/>
      <c r="Y90" s="235"/>
      <c r="Z90" s="235"/>
      <c r="AA90" s="236"/>
      <c r="AB90" s="236"/>
      <c r="AC90" s="236"/>
      <c r="AD90" s="236"/>
      <c r="AE90" s="236"/>
      <c r="AF90" s="236"/>
      <c r="AG90" s="236"/>
      <c r="AH90" s="236"/>
      <c r="AI90" s="236"/>
      <c r="AJ90" s="236"/>
      <c r="AK90" s="236"/>
      <c r="AL90" s="236"/>
      <c r="AM90" s="236"/>
      <c r="AN90" s="236"/>
    </row>
    <row r="91" spans="1:40" ht="11.25" customHeight="1" x14ac:dyDescent="0.2">
      <c r="A91" s="237" t="e">
        <v>#N/A</v>
      </c>
      <c r="B91" s="238" t="e">
        <v>#N/A</v>
      </c>
      <c r="C91" s="239" t="e">
        <v>#N/A</v>
      </c>
      <c r="D91" s="239" t="e">
        <v>#N/A</v>
      </c>
      <c r="E91" s="238" t="e">
        <v>#N/A</v>
      </c>
      <c r="F91" s="238" t="e">
        <v>#N/A</v>
      </c>
      <c r="G91" s="240" t="e">
        <v>#N/A</v>
      </c>
      <c r="H91" s="241" t="e">
        <v>#N/A</v>
      </c>
      <c r="I91" s="242" t="e">
        <v>#N/A</v>
      </c>
      <c r="J91" s="238" t="e">
        <v>#N/A</v>
      </c>
      <c r="K91" s="240" t="e">
        <v>#N/A</v>
      </c>
      <c r="L91" s="243" t="e">
        <v>#N/A</v>
      </c>
      <c r="M91" s="244" t="e">
        <v>#N/A</v>
      </c>
      <c r="N91" s="244" t="e">
        <v>#N/A</v>
      </c>
      <c r="O91" s="245" t="e">
        <v>#N/A</v>
      </c>
      <c r="P91" s="244" t="e">
        <v>#N/A</v>
      </c>
      <c r="Q91" s="244" t="e">
        <v>#N/A</v>
      </c>
      <c r="R91" s="244" t="e">
        <v>#N/A</v>
      </c>
      <c r="S91" s="244" t="e">
        <v>#N/A</v>
      </c>
      <c r="T91" s="244" t="e">
        <v>#N/A</v>
      </c>
      <c r="U91" s="246" t="e">
        <v>#N/A</v>
      </c>
      <c r="V91" s="235"/>
      <c r="W91" s="235"/>
      <c r="X91" s="235"/>
      <c r="Y91" s="235"/>
      <c r="Z91" s="235"/>
      <c r="AA91" s="236"/>
      <c r="AB91" s="236"/>
      <c r="AC91" s="236"/>
      <c r="AD91" s="236"/>
      <c r="AE91" s="236"/>
      <c r="AF91" s="236"/>
      <c r="AG91" s="236"/>
      <c r="AH91" s="236"/>
      <c r="AI91" s="236"/>
      <c r="AJ91" s="236"/>
      <c r="AK91" s="236"/>
      <c r="AL91" s="236"/>
      <c r="AM91" s="236"/>
      <c r="AN91" s="236"/>
    </row>
    <row r="92" spans="1:40" ht="11.25" customHeight="1" x14ac:dyDescent="0.2">
      <c r="A92" s="237" t="e">
        <v>#N/A</v>
      </c>
      <c r="B92" s="238" t="e">
        <v>#N/A</v>
      </c>
      <c r="C92" s="239" t="e">
        <v>#N/A</v>
      </c>
      <c r="D92" s="239" t="e">
        <v>#N/A</v>
      </c>
      <c r="E92" s="238" t="e">
        <v>#N/A</v>
      </c>
      <c r="F92" s="238" t="e">
        <v>#N/A</v>
      </c>
      <c r="G92" s="240" t="e">
        <v>#N/A</v>
      </c>
      <c r="H92" s="241" t="e">
        <v>#N/A</v>
      </c>
      <c r="I92" s="242" t="e">
        <v>#N/A</v>
      </c>
      <c r="J92" s="238" t="e">
        <v>#N/A</v>
      </c>
      <c r="K92" s="240" t="e">
        <v>#N/A</v>
      </c>
      <c r="L92" s="243" t="e">
        <v>#N/A</v>
      </c>
      <c r="M92" s="244" t="e">
        <v>#N/A</v>
      </c>
      <c r="N92" s="244" t="e">
        <v>#N/A</v>
      </c>
      <c r="O92" s="245" t="e">
        <v>#N/A</v>
      </c>
      <c r="P92" s="244" t="e">
        <v>#N/A</v>
      </c>
      <c r="Q92" s="244" t="e">
        <v>#N/A</v>
      </c>
      <c r="R92" s="244" t="e">
        <v>#N/A</v>
      </c>
      <c r="S92" s="244" t="e">
        <v>#N/A</v>
      </c>
      <c r="T92" s="244" t="e">
        <v>#N/A</v>
      </c>
      <c r="U92" s="246" t="e">
        <v>#N/A</v>
      </c>
      <c r="V92" s="235"/>
      <c r="W92" s="235"/>
      <c r="X92" s="235"/>
      <c r="Y92" s="235"/>
      <c r="Z92" s="235"/>
      <c r="AA92" s="236"/>
      <c r="AB92" s="236"/>
      <c r="AC92" s="236"/>
      <c r="AD92" s="236"/>
      <c r="AE92" s="236"/>
      <c r="AF92" s="236"/>
      <c r="AG92" s="236"/>
      <c r="AH92" s="236"/>
      <c r="AI92" s="236"/>
      <c r="AJ92" s="236"/>
      <c r="AK92" s="236"/>
      <c r="AL92" s="236"/>
      <c r="AM92" s="236"/>
      <c r="AN92" s="236"/>
    </row>
    <row r="93" spans="1:40" ht="11.25" customHeight="1" x14ac:dyDescent="0.2">
      <c r="A93" s="237" t="e">
        <v>#N/A</v>
      </c>
      <c r="B93" s="238" t="e">
        <v>#N/A</v>
      </c>
      <c r="C93" s="239" t="e">
        <v>#N/A</v>
      </c>
      <c r="D93" s="239" t="e">
        <v>#N/A</v>
      </c>
      <c r="E93" s="238" t="e">
        <v>#N/A</v>
      </c>
      <c r="F93" s="238" t="e">
        <v>#N/A</v>
      </c>
      <c r="G93" s="240" t="e">
        <v>#N/A</v>
      </c>
      <c r="H93" s="241" t="e">
        <v>#N/A</v>
      </c>
      <c r="I93" s="242" t="e">
        <v>#N/A</v>
      </c>
      <c r="J93" s="238" t="e">
        <v>#N/A</v>
      </c>
      <c r="K93" s="240" t="e">
        <v>#N/A</v>
      </c>
      <c r="L93" s="243" t="e">
        <v>#N/A</v>
      </c>
      <c r="M93" s="244" t="e">
        <v>#N/A</v>
      </c>
      <c r="N93" s="244" t="e">
        <v>#N/A</v>
      </c>
      <c r="O93" s="245" t="e">
        <v>#N/A</v>
      </c>
      <c r="P93" s="244" t="e">
        <v>#N/A</v>
      </c>
      <c r="Q93" s="244" t="e">
        <v>#N/A</v>
      </c>
      <c r="R93" s="244" t="e">
        <v>#N/A</v>
      </c>
      <c r="S93" s="244" t="e">
        <v>#N/A</v>
      </c>
      <c r="T93" s="244" t="e">
        <v>#N/A</v>
      </c>
      <c r="U93" s="246" t="e">
        <v>#N/A</v>
      </c>
      <c r="V93" s="235"/>
      <c r="W93" s="235"/>
      <c r="X93" s="235"/>
      <c r="Y93" s="235"/>
      <c r="Z93" s="235"/>
      <c r="AA93" s="236"/>
      <c r="AB93" s="236"/>
      <c r="AC93" s="236"/>
      <c r="AD93" s="236"/>
      <c r="AE93" s="236"/>
      <c r="AF93" s="236"/>
      <c r="AG93" s="236"/>
      <c r="AH93" s="236"/>
      <c r="AI93" s="236"/>
      <c r="AJ93" s="236"/>
      <c r="AK93" s="236"/>
      <c r="AL93" s="236"/>
      <c r="AM93" s="236"/>
      <c r="AN93" s="236"/>
    </row>
    <row r="94" spans="1:40" ht="11.25" customHeight="1" x14ac:dyDescent="0.2">
      <c r="A94" s="237" t="e">
        <v>#N/A</v>
      </c>
      <c r="B94" s="238" t="e">
        <v>#N/A</v>
      </c>
      <c r="C94" s="239" t="e">
        <v>#N/A</v>
      </c>
      <c r="D94" s="239" t="e">
        <v>#N/A</v>
      </c>
      <c r="E94" s="238" t="e">
        <v>#N/A</v>
      </c>
      <c r="F94" s="238" t="e">
        <v>#N/A</v>
      </c>
      <c r="G94" s="240" t="e">
        <v>#N/A</v>
      </c>
      <c r="H94" s="241" t="e">
        <v>#N/A</v>
      </c>
      <c r="I94" s="242" t="e">
        <v>#N/A</v>
      </c>
      <c r="J94" s="238" t="e">
        <v>#N/A</v>
      </c>
      <c r="K94" s="240" t="e">
        <v>#N/A</v>
      </c>
      <c r="L94" s="243" t="e">
        <v>#N/A</v>
      </c>
      <c r="M94" s="244" t="e">
        <v>#N/A</v>
      </c>
      <c r="N94" s="244" t="e">
        <v>#N/A</v>
      </c>
      <c r="O94" s="245" t="e">
        <v>#N/A</v>
      </c>
      <c r="P94" s="244" t="e">
        <v>#N/A</v>
      </c>
      <c r="Q94" s="244" t="e">
        <v>#N/A</v>
      </c>
      <c r="R94" s="244" t="e">
        <v>#N/A</v>
      </c>
      <c r="S94" s="244" t="e">
        <v>#N/A</v>
      </c>
      <c r="T94" s="244" t="e">
        <v>#N/A</v>
      </c>
      <c r="U94" s="246" t="e">
        <v>#N/A</v>
      </c>
      <c r="V94" s="235"/>
      <c r="W94" s="235"/>
      <c r="X94" s="235"/>
      <c r="Y94" s="235"/>
      <c r="Z94" s="235"/>
      <c r="AA94" s="236"/>
      <c r="AB94" s="236"/>
      <c r="AC94" s="236"/>
      <c r="AD94" s="236"/>
      <c r="AE94" s="236"/>
      <c r="AF94" s="236"/>
      <c r="AG94" s="236"/>
      <c r="AH94" s="236"/>
      <c r="AI94" s="236"/>
      <c r="AJ94" s="236"/>
      <c r="AK94" s="236"/>
      <c r="AL94" s="236"/>
      <c r="AM94" s="236"/>
      <c r="AN94" s="236"/>
    </row>
    <row r="95" spans="1:40" ht="11.25" customHeight="1" x14ac:dyDescent="0.2">
      <c r="A95" s="237" t="e">
        <v>#N/A</v>
      </c>
      <c r="B95" s="238" t="e">
        <v>#N/A</v>
      </c>
      <c r="C95" s="239" t="e">
        <v>#N/A</v>
      </c>
      <c r="D95" s="239" t="e">
        <v>#N/A</v>
      </c>
      <c r="E95" s="238" t="e">
        <v>#N/A</v>
      </c>
      <c r="F95" s="238" t="e">
        <v>#N/A</v>
      </c>
      <c r="G95" s="240" t="e">
        <v>#N/A</v>
      </c>
      <c r="H95" s="241" t="e">
        <v>#N/A</v>
      </c>
      <c r="I95" s="242" t="e">
        <v>#N/A</v>
      </c>
      <c r="J95" s="238" t="e">
        <v>#N/A</v>
      </c>
      <c r="K95" s="240" t="e">
        <v>#N/A</v>
      </c>
      <c r="L95" s="243" t="e">
        <v>#N/A</v>
      </c>
      <c r="M95" s="244" t="e">
        <v>#N/A</v>
      </c>
      <c r="N95" s="244" t="e">
        <v>#N/A</v>
      </c>
      <c r="O95" s="245" t="e">
        <v>#N/A</v>
      </c>
      <c r="P95" s="244" t="e">
        <v>#N/A</v>
      </c>
      <c r="Q95" s="244" t="e">
        <v>#N/A</v>
      </c>
      <c r="R95" s="244" t="e">
        <v>#N/A</v>
      </c>
      <c r="S95" s="244" t="e">
        <v>#N/A</v>
      </c>
      <c r="T95" s="244" t="e">
        <v>#N/A</v>
      </c>
      <c r="U95" s="246" t="e">
        <v>#N/A</v>
      </c>
      <c r="V95" s="235"/>
      <c r="W95" s="235"/>
      <c r="X95" s="235"/>
      <c r="Y95" s="235"/>
      <c r="Z95" s="235"/>
      <c r="AA95" s="236"/>
      <c r="AB95" s="236"/>
      <c r="AC95" s="236"/>
      <c r="AD95" s="236"/>
      <c r="AE95" s="236"/>
      <c r="AF95" s="236"/>
      <c r="AG95" s="236"/>
      <c r="AH95" s="236"/>
      <c r="AI95" s="236"/>
      <c r="AJ95" s="236"/>
      <c r="AK95" s="236"/>
      <c r="AL95" s="236"/>
      <c r="AM95" s="236"/>
      <c r="AN95" s="236"/>
    </row>
    <row r="96" spans="1:40" ht="11.25" customHeight="1" x14ac:dyDescent="0.2">
      <c r="A96" s="237" t="e">
        <v>#N/A</v>
      </c>
      <c r="B96" s="238" t="e">
        <v>#N/A</v>
      </c>
      <c r="C96" s="239" t="e">
        <v>#N/A</v>
      </c>
      <c r="D96" s="239" t="e">
        <v>#N/A</v>
      </c>
      <c r="E96" s="238" t="e">
        <v>#N/A</v>
      </c>
      <c r="F96" s="238" t="e">
        <v>#N/A</v>
      </c>
      <c r="G96" s="240" t="e">
        <v>#N/A</v>
      </c>
      <c r="H96" s="241" t="e">
        <v>#N/A</v>
      </c>
      <c r="I96" s="242" t="e">
        <v>#N/A</v>
      </c>
      <c r="J96" s="238" t="e">
        <v>#N/A</v>
      </c>
      <c r="K96" s="240" t="e">
        <v>#N/A</v>
      </c>
      <c r="L96" s="243" t="e">
        <v>#N/A</v>
      </c>
      <c r="M96" s="244" t="e">
        <v>#N/A</v>
      </c>
      <c r="N96" s="244" t="e">
        <v>#N/A</v>
      </c>
      <c r="O96" s="245" t="e">
        <v>#N/A</v>
      </c>
      <c r="P96" s="244" t="e">
        <v>#N/A</v>
      </c>
      <c r="Q96" s="244" t="e">
        <v>#N/A</v>
      </c>
      <c r="R96" s="244" t="e">
        <v>#N/A</v>
      </c>
      <c r="S96" s="244" t="e">
        <v>#N/A</v>
      </c>
      <c r="T96" s="244" t="e">
        <v>#N/A</v>
      </c>
      <c r="U96" s="246" t="e">
        <v>#N/A</v>
      </c>
      <c r="V96" s="235"/>
      <c r="W96" s="235"/>
      <c r="X96" s="235"/>
      <c r="Y96" s="235"/>
      <c r="Z96" s="235"/>
      <c r="AA96" s="236"/>
      <c r="AB96" s="236"/>
      <c r="AC96" s="236"/>
      <c r="AD96" s="236"/>
      <c r="AE96" s="236"/>
      <c r="AF96" s="236"/>
      <c r="AG96" s="236"/>
      <c r="AH96" s="236"/>
      <c r="AI96" s="236"/>
      <c r="AJ96" s="236"/>
      <c r="AK96" s="236"/>
      <c r="AL96" s="236"/>
      <c r="AM96" s="236"/>
      <c r="AN96" s="236"/>
    </row>
    <row r="97" spans="1:40" ht="11.25" customHeight="1" x14ac:dyDescent="0.2">
      <c r="A97" s="237" t="e">
        <v>#N/A</v>
      </c>
      <c r="B97" s="238" t="e">
        <v>#N/A</v>
      </c>
      <c r="C97" s="239" t="e">
        <v>#N/A</v>
      </c>
      <c r="D97" s="239" t="e">
        <v>#N/A</v>
      </c>
      <c r="E97" s="238" t="e">
        <v>#N/A</v>
      </c>
      <c r="F97" s="238" t="e">
        <v>#N/A</v>
      </c>
      <c r="G97" s="240" t="e">
        <v>#N/A</v>
      </c>
      <c r="H97" s="241" t="e">
        <v>#N/A</v>
      </c>
      <c r="I97" s="242" t="e">
        <v>#N/A</v>
      </c>
      <c r="J97" s="238" t="e">
        <v>#N/A</v>
      </c>
      <c r="K97" s="240" t="e">
        <v>#N/A</v>
      </c>
      <c r="L97" s="243" t="e">
        <v>#N/A</v>
      </c>
      <c r="M97" s="244" t="e">
        <v>#N/A</v>
      </c>
      <c r="N97" s="244" t="e">
        <v>#N/A</v>
      </c>
      <c r="O97" s="245" t="e">
        <v>#N/A</v>
      </c>
      <c r="P97" s="244" t="e">
        <v>#N/A</v>
      </c>
      <c r="Q97" s="244" t="e">
        <v>#N/A</v>
      </c>
      <c r="R97" s="244" t="e">
        <v>#N/A</v>
      </c>
      <c r="S97" s="244" t="e">
        <v>#N/A</v>
      </c>
      <c r="T97" s="244" t="e">
        <v>#N/A</v>
      </c>
      <c r="U97" s="246" t="e">
        <v>#N/A</v>
      </c>
      <c r="V97" s="235"/>
      <c r="W97" s="235"/>
      <c r="X97" s="235"/>
      <c r="Y97" s="235"/>
      <c r="Z97" s="235"/>
      <c r="AA97" s="236"/>
      <c r="AB97" s="236"/>
      <c r="AC97" s="236"/>
      <c r="AD97" s="236"/>
      <c r="AE97" s="236"/>
      <c r="AF97" s="236"/>
      <c r="AG97" s="236"/>
      <c r="AH97" s="236"/>
      <c r="AI97" s="236"/>
      <c r="AJ97" s="236"/>
      <c r="AK97" s="236"/>
      <c r="AL97" s="236"/>
      <c r="AM97" s="236"/>
      <c r="AN97" s="236"/>
    </row>
    <row r="98" spans="1:40" ht="11.25" customHeight="1" x14ac:dyDescent="0.2">
      <c r="A98" s="237" t="e">
        <v>#N/A</v>
      </c>
      <c r="B98" s="238" t="e">
        <v>#N/A</v>
      </c>
      <c r="C98" s="239" t="e">
        <v>#N/A</v>
      </c>
      <c r="D98" s="239" t="e">
        <v>#N/A</v>
      </c>
      <c r="E98" s="238" t="e">
        <v>#N/A</v>
      </c>
      <c r="F98" s="238" t="e">
        <v>#N/A</v>
      </c>
      <c r="G98" s="240" t="e">
        <v>#N/A</v>
      </c>
      <c r="H98" s="241" t="e">
        <v>#N/A</v>
      </c>
      <c r="I98" s="242" t="e">
        <v>#N/A</v>
      </c>
      <c r="J98" s="238" t="e">
        <v>#N/A</v>
      </c>
      <c r="K98" s="240" t="e">
        <v>#N/A</v>
      </c>
      <c r="L98" s="243" t="e">
        <v>#N/A</v>
      </c>
      <c r="M98" s="244" t="e">
        <v>#N/A</v>
      </c>
      <c r="N98" s="244" t="e">
        <v>#N/A</v>
      </c>
      <c r="O98" s="245" t="e">
        <v>#N/A</v>
      </c>
      <c r="P98" s="244" t="e">
        <v>#N/A</v>
      </c>
      <c r="Q98" s="244" t="e">
        <v>#N/A</v>
      </c>
      <c r="R98" s="244" t="e">
        <v>#N/A</v>
      </c>
      <c r="S98" s="244" t="e">
        <v>#N/A</v>
      </c>
      <c r="T98" s="244" t="e">
        <v>#N/A</v>
      </c>
      <c r="U98" s="246" t="e">
        <v>#N/A</v>
      </c>
      <c r="V98" s="235"/>
      <c r="W98" s="235"/>
      <c r="X98" s="235"/>
      <c r="Y98" s="235"/>
      <c r="Z98" s="235"/>
      <c r="AA98" s="236"/>
      <c r="AB98" s="236"/>
      <c r="AC98" s="236"/>
      <c r="AD98" s="236"/>
      <c r="AE98" s="236"/>
      <c r="AF98" s="236"/>
      <c r="AG98" s="236"/>
      <c r="AH98" s="236"/>
      <c r="AI98" s="236"/>
      <c r="AJ98" s="236"/>
      <c r="AK98" s="236"/>
      <c r="AL98" s="236"/>
      <c r="AM98" s="236"/>
      <c r="AN98" s="236"/>
    </row>
    <row r="99" spans="1:40" ht="11.25" customHeight="1" x14ac:dyDescent="0.2">
      <c r="A99" s="237" t="e">
        <v>#N/A</v>
      </c>
      <c r="B99" s="238" t="e">
        <v>#N/A</v>
      </c>
      <c r="C99" s="239" t="e">
        <v>#N/A</v>
      </c>
      <c r="D99" s="239" t="e">
        <v>#N/A</v>
      </c>
      <c r="E99" s="238" t="e">
        <v>#N/A</v>
      </c>
      <c r="F99" s="238" t="e">
        <v>#N/A</v>
      </c>
      <c r="G99" s="240" t="e">
        <v>#N/A</v>
      </c>
      <c r="H99" s="241" t="e">
        <v>#N/A</v>
      </c>
      <c r="I99" s="242" t="e">
        <v>#N/A</v>
      </c>
      <c r="J99" s="238" t="e">
        <v>#N/A</v>
      </c>
      <c r="K99" s="240" t="e">
        <v>#N/A</v>
      </c>
      <c r="L99" s="243" t="e">
        <v>#N/A</v>
      </c>
      <c r="M99" s="244" t="e">
        <v>#N/A</v>
      </c>
      <c r="N99" s="244" t="e">
        <v>#N/A</v>
      </c>
      <c r="O99" s="245" t="e">
        <v>#N/A</v>
      </c>
      <c r="P99" s="244" t="e">
        <v>#N/A</v>
      </c>
      <c r="Q99" s="244" t="e">
        <v>#N/A</v>
      </c>
      <c r="R99" s="244" t="e">
        <v>#N/A</v>
      </c>
      <c r="S99" s="244" t="e">
        <v>#N/A</v>
      </c>
      <c r="T99" s="244" t="e">
        <v>#N/A</v>
      </c>
      <c r="U99" s="246" t="e">
        <v>#N/A</v>
      </c>
      <c r="V99" s="235"/>
      <c r="W99" s="235"/>
      <c r="X99" s="235"/>
      <c r="Y99" s="235"/>
      <c r="Z99" s="235"/>
      <c r="AA99" s="236"/>
      <c r="AB99" s="236"/>
      <c r="AC99" s="236"/>
      <c r="AD99" s="236"/>
      <c r="AE99" s="236"/>
      <c r="AF99" s="236"/>
      <c r="AG99" s="236"/>
      <c r="AH99" s="236"/>
      <c r="AI99" s="236"/>
      <c r="AJ99" s="236"/>
      <c r="AK99" s="236"/>
      <c r="AL99" s="236"/>
      <c r="AM99" s="236"/>
      <c r="AN99" s="236"/>
    </row>
    <row r="100" spans="1:40" ht="11.25" customHeight="1" x14ac:dyDescent="0.2">
      <c r="A100" s="237" t="e">
        <v>#N/A</v>
      </c>
      <c r="B100" s="238" t="e">
        <v>#N/A</v>
      </c>
      <c r="C100" s="239" t="e">
        <v>#N/A</v>
      </c>
      <c r="D100" s="239" t="e">
        <v>#N/A</v>
      </c>
      <c r="E100" s="238" t="e">
        <v>#N/A</v>
      </c>
      <c r="F100" s="238" t="e">
        <v>#N/A</v>
      </c>
      <c r="G100" s="240" t="e">
        <v>#N/A</v>
      </c>
      <c r="H100" s="241" t="e">
        <v>#N/A</v>
      </c>
      <c r="I100" s="242" t="e">
        <v>#N/A</v>
      </c>
      <c r="J100" s="238" t="e">
        <v>#N/A</v>
      </c>
      <c r="K100" s="240" t="e">
        <v>#N/A</v>
      </c>
      <c r="L100" s="243" t="e">
        <v>#N/A</v>
      </c>
      <c r="M100" s="244" t="e">
        <v>#N/A</v>
      </c>
      <c r="N100" s="244" t="e">
        <v>#N/A</v>
      </c>
      <c r="O100" s="245" t="e">
        <v>#N/A</v>
      </c>
      <c r="P100" s="244" t="e">
        <v>#N/A</v>
      </c>
      <c r="Q100" s="244" t="e">
        <v>#N/A</v>
      </c>
      <c r="R100" s="244" t="e">
        <v>#N/A</v>
      </c>
      <c r="S100" s="244" t="e">
        <v>#N/A</v>
      </c>
      <c r="T100" s="244" t="e">
        <v>#N/A</v>
      </c>
      <c r="U100" s="246" t="e">
        <v>#N/A</v>
      </c>
      <c r="V100" s="235"/>
      <c r="W100" s="235"/>
      <c r="X100" s="235"/>
      <c r="Y100" s="235"/>
      <c r="Z100" s="235"/>
      <c r="AA100" s="236"/>
      <c r="AB100" s="236"/>
      <c r="AC100" s="236"/>
      <c r="AD100" s="236"/>
      <c r="AE100" s="236"/>
      <c r="AF100" s="236"/>
      <c r="AG100" s="236"/>
      <c r="AH100" s="236"/>
      <c r="AI100" s="236"/>
      <c r="AJ100" s="236"/>
      <c r="AK100" s="236"/>
      <c r="AL100" s="236"/>
      <c r="AM100" s="236"/>
      <c r="AN100" s="236"/>
    </row>
    <row r="101" spans="1:40" ht="11.25" customHeight="1" x14ac:dyDescent="0.2">
      <c r="A101" s="237" t="e">
        <v>#N/A</v>
      </c>
      <c r="B101" s="238" t="e">
        <v>#N/A</v>
      </c>
      <c r="C101" s="239" t="e">
        <v>#N/A</v>
      </c>
      <c r="D101" s="239" t="e">
        <v>#N/A</v>
      </c>
      <c r="E101" s="238" t="e">
        <v>#N/A</v>
      </c>
      <c r="F101" s="238" t="e">
        <v>#N/A</v>
      </c>
      <c r="G101" s="240" t="e">
        <v>#N/A</v>
      </c>
      <c r="H101" s="241" t="e">
        <v>#N/A</v>
      </c>
      <c r="I101" s="242" t="e">
        <v>#N/A</v>
      </c>
      <c r="J101" s="238" t="e">
        <v>#N/A</v>
      </c>
      <c r="K101" s="240" t="e">
        <v>#N/A</v>
      </c>
      <c r="L101" s="243" t="e">
        <v>#N/A</v>
      </c>
      <c r="M101" s="244" t="e">
        <v>#N/A</v>
      </c>
      <c r="N101" s="244" t="e">
        <v>#N/A</v>
      </c>
      <c r="O101" s="245" t="e">
        <v>#N/A</v>
      </c>
      <c r="P101" s="244" t="e">
        <v>#N/A</v>
      </c>
      <c r="Q101" s="244" t="e">
        <v>#N/A</v>
      </c>
      <c r="R101" s="244" t="e">
        <v>#N/A</v>
      </c>
      <c r="S101" s="244" t="e">
        <v>#N/A</v>
      </c>
      <c r="T101" s="244" t="e">
        <v>#N/A</v>
      </c>
      <c r="U101" s="246" t="e">
        <v>#N/A</v>
      </c>
      <c r="V101" s="235"/>
      <c r="W101" s="235"/>
      <c r="X101" s="235"/>
      <c r="Y101" s="235"/>
      <c r="Z101" s="235"/>
      <c r="AA101" s="236"/>
      <c r="AB101" s="236"/>
      <c r="AC101" s="236"/>
      <c r="AD101" s="236"/>
      <c r="AE101" s="236"/>
      <c r="AF101" s="236"/>
      <c r="AG101" s="236"/>
      <c r="AH101" s="236"/>
      <c r="AI101" s="236"/>
      <c r="AJ101" s="236"/>
      <c r="AK101" s="236"/>
      <c r="AL101" s="236"/>
      <c r="AM101" s="236"/>
      <c r="AN101" s="236"/>
    </row>
    <row r="102" spans="1:40" ht="11.25" customHeight="1" x14ac:dyDescent="0.2">
      <c r="A102" s="237" t="e">
        <v>#N/A</v>
      </c>
      <c r="B102" s="238" t="e">
        <v>#N/A</v>
      </c>
      <c r="C102" s="239" t="e">
        <v>#N/A</v>
      </c>
      <c r="D102" s="239" t="e">
        <v>#N/A</v>
      </c>
      <c r="E102" s="238" t="e">
        <v>#N/A</v>
      </c>
      <c r="F102" s="238" t="e">
        <v>#N/A</v>
      </c>
      <c r="G102" s="240" t="e">
        <v>#N/A</v>
      </c>
      <c r="H102" s="241" t="e">
        <v>#N/A</v>
      </c>
      <c r="I102" s="242" t="e">
        <v>#N/A</v>
      </c>
      <c r="J102" s="238" t="e">
        <v>#N/A</v>
      </c>
      <c r="K102" s="240" t="e">
        <v>#N/A</v>
      </c>
      <c r="L102" s="243" t="e">
        <v>#N/A</v>
      </c>
      <c r="M102" s="244" t="e">
        <v>#N/A</v>
      </c>
      <c r="N102" s="244" t="e">
        <v>#N/A</v>
      </c>
      <c r="O102" s="245" t="e">
        <v>#N/A</v>
      </c>
      <c r="P102" s="244" t="e">
        <v>#N/A</v>
      </c>
      <c r="Q102" s="244" t="e">
        <v>#N/A</v>
      </c>
      <c r="R102" s="244" t="e">
        <v>#N/A</v>
      </c>
      <c r="S102" s="244" t="e">
        <v>#N/A</v>
      </c>
      <c r="T102" s="244" t="e">
        <v>#N/A</v>
      </c>
      <c r="U102" s="246" t="e">
        <v>#N/A</v>
      </c>
      <c r="V102" s="235"/>
      <c r="W102" s="235"/>
      <c r="X102" s="235"/>
      <c r="Y102" s="235"/>
      <c r="Z102" s="235"/>
      <c r="AA102" s="236"/>
      <c r="AB102" s="236"/>
      <c r="AC102" s="236"/>
      <c r="AD102" s="236"/>
      <c r="AE102" s="236"/>
      <c r="AF102" s="236"/>
      <c r="AG102" s="236"/>
      <c r="AH102" s="236"/>
      <c r="AI102" s="236"/>
      <c r="AJ102" s="236"/>
      <c r="AK102" s="236"/>
      <c r="AL102" s="236"/>
      <c r="AM102" s="236"/>
      <c r="AN102" s="236"/>
    </row>
    <row r="103" spans="1:40" ht="11.25" customHeight="1" x14ac:dyDescent="0.2">
      <c r="A103" s="237" t="e">
        <v>#N/A</v>
      </c>
      <c r="B103" s="238" t="e">
        <v>#N/A</v>
      </c>
      <c r="C103" s="239" t="e">
        <v>#N/A</v>
      </c>
      <c r="D103" s="239" t="e">
        <v>#N/A</v>
      </c>
      <c r="E103" s="238" t="e">
        <v>#N/A</v>
      </c>
      <c r="F103" s="238" t="e">
        <v>#N/A</v>
      </c>
      <c r="G103" s="240" t="e">
        <v>#N/A</v>
      </c>
      <c r="H103" s="241" t="e">
        <v>#N/A</v>
      </c>
      <c r="I103" s="242" t="e">
        <v>#N/A</v>
      </c>
      <c r="J103" s="238" t="e">
        <v>#N/A</v>
      </c>
      <c r="K103" s="240" t="e">
        <v>#N/A</v>
      </c>
      <c r="L103" s="243" t="e">
        <v>#N/A</v>
      </c>
      <c r="M103" s="244" t="e">
        <v>#N/A</v>
      </c>
      <c r="N103" s="244" t="e">
        <v>#N/A</v>
      </c>
      <c r="O103" s="245" t="e">
        <v>#N/A</v>
      </c>
      <c r="P103" s="244" t="e">
        <v>#N/A</v>
      </c>
      <c r="Q103" s="244" t="e">
        <v>#N/A</v>
      </c>
      <c r="R103" s="244" t="e">
        <v>#N/A</v>
      </c>
      <c r="S103" s="244" t="e">
        <v>#N/A</v>
      </c>
      <c r="T103" s="244" t="e">
        <v>#N/A</v>
      </c>
      <c r="U103" s="246" t="e">
        <v>#N/A</v>
      </c>
      <c r="V103" s="235"/>
      <c r="W103" s="235"/>
      <c r="X103" s="235"/>
      <c r="Y103" s="235"/>
      <c r="Z103" s="235"/>
      <c r="AA103" s="236"/>
      <c r="AB103" s="236"/>
      <c r="AC103" s="236"/>
      <c r="AD103" s="236"/>
      <c r="AE103" s="236"/>
      <c r="AF103" s="236"/>
      <c r="AG103" s="236"/>
      <c r="AH103" s="236"/>
      <c r="AI103" s="236"/>
      <c r="AJ103" s="236"/>
      <c r="AK103" s="236"/>
      <c r="AL103" s="236"/>
      <c r="AM103" s="236"/>
      <c r="AN103" s="236"/>
    </row>
    <row r="104" spans="1:40" ht="11.25" customHeight="1" x14ac:dyDescent="0.2">
      <c r="A104" s="237" t="e">
        <v>#N/A</v>
      </c>
      <c r="B104" s="238" t="e">
        <v>#N/A</v>
      </c>
      <c r="C104" s="239" t="e">
        <v>#N/A</v>
      </c>
      <c r="D104" s="239" t="e">
        <v>#N/A</v>
      </c>
      <c r="E104" s="238" t="e">
        <v>#N/A</v>
      </c>
      <c r="F104" s="238" t="e">
        <v>#N/A</v>
      </c>
      <c r="G104" s="240" t="e">
        <v>#N/A</v>
      </c>
      <c r="H104" s="241" t="e">
        <v>#N/A</v>
      </c>
      <c r="I104" s="242" t="e">
        <v>#N/A</v>
      </c>
      <c r="J104" s="238" t="e">
        <v>#N/A</v>
      </c>
      <c r="K104" s="240" t="e">
        <v>#N/A</v>
      </c>
      <c r="L104" s="243" t="e">
        <v>#N/A</v>
      </c>
      <c r="M104" s="244" t="e">
        <v>#N/A</v>
      </c>
      <c r="N104" s="244" t="e">
        <v>#N/A</v>
      </c>
      <c r="O104" s="245" t="e">
        <v>#N/A</v>
      </c>
      <c r="P104" s="244" t="e">
        <v>#N/A</v>
      </c>
      <c r="Q104" s="244" t="e">
        <v>#N/A</v>
      </c>
      <c r="R104" s="244" t="e">
        <v>#N/A</v>
      </c>
      <c r="S104" s="244" t="e">
        <v>#N/A</v>
      </c>
      <c r="T104" s="244" t="e">
        <v>#N/A</v>
      </c>
      <c r="U104" s="246" t="e">
        <v>#N/A</v>
      </c>
      <c r="V104" s="235"/>
      <c r="W104" s="235"/>
      <c r="X104" s="235"/>
      <c r="Y104" s="235"/>
      <c r="Z104" s="235"/>
      <c r="AA104" s="236"/>
      <c r="AB104" s="236"/>
      <c r="AC104" s="236"/>
      <c r="AD104" s="236"/>
      <c r="AE104" s="236"/>
      <c r="AF104" s="236"/>
      <c r="AG104" s="236"/>
      <c r="AH104" s="236"/>
      <c r="AI104" s="236"/>
      <c r="AJ104" s="236"/>
      <c r="AK104" s="236"/>
      <c r="AL104" s="236"/>
      <c r="AM104" s="236"/>
      <c r="AN104" s="236"/>
    </row>
    <row r="105" spans="1:40" ht="11.25" customHeight="1" x14ac:dyDescent="0.2">
      <c r="A105" s="237" t="e">
        <v>#N/A</v>
      </c>
      <c r="B105" s="238" t="e">
        <v>#N/A</v>
      </c>
      <c r="C105" s="239" t="e">
        <v>#N/A</v>
      </c>
      <c r="D105" s="239" t="e">
        <v>#N/A</v>
      </c>
      <c r="E105" s="238" t="e">
        <v>#N/A</v>
      </c>
      <c r="F105" s="238" t="e">
        <v>#N/A</v>
      </c>
      <c r="G105" s="240" t="e">
        <v>#N/A</v>
      </c>
      <c r="H105" s="241" t="e">
        <v>#N/A</v>
      </c>
      <c r="I105" s="242" t="e">
        <v>#N/A</v>
      </c>
      <c r="J105" s="238" t="e">
        <v>#N/A</v>
      </c>
      <c r="K105" s="240" t="e">
        <v>#N/A</v>
      </c>
      <c r="L105" s="243" t="e">
        <v>#N/A</v>
      </c>
      <c r="M105" s="244" t="e">
        <v>#N/A</v>
      </c>
      <c r="N105" s="244" t="e">
        <v>#N/A</v>
      </c>
      <c r="O105" s="245" t="e">
        <v>#N/A</v>
      </c>
      <c r="P105" s="244" t="e">
        <v>#N/A</v>
      </c>
      <c r="Q105" s="244" t="e">
        <v>#N/A</v>
      </c>
      <c r="R105" s="244" t="e">
        <v>#N/A</v>
      </c>
      <c r="S105" s="244" t="e">
        <v>#N/A</v>
      </c>
      <c r="T105" s="244" t="e">
        <v>#N/A</v>
      </c>
      <c r="U105" s="246" t="e">
        <v>#N/A</v>
      </c>
      <c r="V105" s="235"/>
      <c r="W105" s="235"/>
      <c r="X105" s="235"/>
      <c r="Y105" s="235"/>
      <c r="Z105" s="235"/>
      <c r="AA105" s="236"/>
      <c r="AB105" s="236"/>
      <c r="AC105" s="236"/>
      <c r="AD105" s="236"/>
      <c r="AE105" s="236"/>
      <c r="AF105" s="236"/>
      <c r="AG105" s="236"/>
      <c r="AH105" s="236"/>
      <c r="AI105" s="236"/>
      <c r="AJ105" s="236"/>
      <c r="AK105" s="236"/>
      <c r="AL105" s="236"/>
      <c r="AM105" s="236"/>
      <c r="AN105" s="236"/>
    </row>
    <row r="106" spans="1:40" ht="11.25" customHeight="1" x14ac:dyDescent="0.2">
      <c r="A106" s="237" t="e">
        <v>#N/A</v>
      </c>
      <c r="B106" s="238" t="e">
        <v>#N/A</v>
      </c>
      <c r="C106" s="239" t="e">
        <v>#N/A</v>
      </c>
      <c r="D106" s="239" t="e">
        <v>#N/A</v>
      </c>
      <c r="E106" s="238" t="e">
        <v>#N/A</v>
      </c>
      <c r="F106" s="238" t="e">
        <v>#N/A</v>
      </c>
      <c r="G106" s="240" t="e">
        <v>#N/A</v>
      </c>
      <c r="H106" s="241" t="e">
        <v>#N/A</v>
      </c>
      <c r="I106" s="242" t="e">
        <v>#N/A</v>
      </c>
      <c r="J106" s="238" t="e">
        <v>#N/A</v>
      </c>
      <c r="K106" s="240" t="e">
        <v>#N/A</v>
      </c>
      <c r="L106" s="243" t="e">
        <v>#N/A</v>
      </c>
      <c r="M106" s="244" t="e">
        <v>#N/A</v>
      </c>
      <c r="N106" s="244" t="e">
        <v>#N/A</v>
      </c>
      <c r="O106" s="245" t="e">
        <v>#N/A</v>
      </c>
      <c r="P106" s="244" t="e">
        <v>#N/A</v>
      </c>
      <c r="Q106" s="244" t="e">
        <v>#N/A</v>
      </c>
      <c r="R106" s="244" t="e">
        <v>#N/A</v>
      </c>
      <c r="S106" s="244" t="e">
        <v>#N/A</v>
      </c>
      <c r="T106" s="244" t="e">
        <v>#N/A</v>
      </c>
      <c r="U106" s="246" t="e">
        <v>#N/A</v>
      </c>
      <c r="V106" s="235"/>
      <c r="W106" s="235"/>
      <c r="X106" s="235"/>
      <c r="Y106" s="235"/>
      <c r="Z106" s="235"/>
      <c r="AA106" s="236"/>
      <c r="AB106" s="236"/>
      <c r="AC106" s="236"/>
      <c r="AD106" s="236"/>
      <c r="AE106" s="236"/>
      <c r="AF106" s="236"/>
      <c r="AG106" s="236"/>
      <c r="AH106" s="236"/>
      <c r="AI106" s="236"/>
      <c r="AJ106" s="236"/>
      <c r="AK106" s="236"/>
      <c r="AL106" s="236"/>
      <c r="AM106" s="236"/>
      <c r="AN106" s="236"/>
    </row>
    <row r="107" spans="1:40" ht="11.25" customHeight="1" x14ac:dyDescent="0.2">
      <c r="A107" s="237" t="e">
        <v>#N/A</v>
      </c>
      <c r="B107" s="238" t="e">
        <v>#N/A</v>
      </c>
      <c r="C107" s="239" t="e">
        <v>#N/A</v>
      </c>
      <c r="D107" s="239" t="e">
        <v>#N/A</v>
      </c>
      <c r="E107" s="238" t="e">
        <v>#N/A</v>
      </c>
      <c r="F107" s="238" t="e">
        <v>#N/A</v>
      </c>
      <c r="G107" s="240" t="e">
        <v>#N/A</v>
      </c>
      <c r="H107" s="241" t="e">
        <v>#N/A</v>
      </c>
      <c r="I107" s="242" t="e">
        <v>#N/A</v>
      </c>
      <c r="J107" s="238" t="e">
        <v>#N/A</v>
      </c>
      <c r="K107" s="240" t="e">
        <v>#N/A</v>
      </c>
      <c r="L107" s="243" t="e">
        <v>#N/A</v>
      </c>
      <c r="M107" s="244" t="e">
        <v>#N/A</v>
      </c>
      <c r="N107" s="244" t="e">
        <v>#N/A</v>
      </c>
      <c r="O107" s="245" t="e">
        <v>#N/A</v>
      </c>
      <c r="P107" s="244" t="e">
        <v>#N/A</v>
      </c>
      <c r="Q107" s="244" t="e">
        <v>#N/A</v>
      </c>
      <c r="R107" s="244" t="e">
        <v>#N/A</v>
      </c>
      <c r="S107" s="244" t="e">
        <v>#N/A</v>
      </c>
      <c r="T107" s="244" t="e">
        <v>#N/A</v>
      </c>
      <c r="U107" s="246" t="e">
        <v>#N/A</v>
      </c>
      <c r="V107" s="235"/>
      <c r="W107" s="235"/>
      <c r="X107" s="235"/>
      <c r="Y107" s="235"/>
      <c r="Z107" s="235"/>
      <c r="AA107" s="236"/>
      <c r="AB107" s="236"/>
      <c r="AC107" s="236"/>
      <c r="AD107" s="236"/>
      <c r="AE107" s="236"/>
      <c r="AF107" s="236"/>
      <c r="AG107" s="236"/>
      <c r="AH107" s="236"/>
      <c r="AI107" s="236"/>
      <c r="AJ107" s="236"/>
      <c r="AK107" s="236"/>
      <c r="AL107" s="236"/>
      <c r="AM107" s="236"/>
      <c r="AN107" s="236"/>
    </row>
    <row r="108" spans="1:40" ht="11.25" customHeight="1" x14ac:dyDescent="0.2">
      <c r="A108" s="237" t="e">
        <v>#N/A</v>
      </c>
      <c r="B108" s="238" t="e">
        <v>#N/A</v>
      </c>
      <c r="C108" s="239" t="e">
        <v>#N/A</v>
      </c>
      <c r="D108" s="239" t="e">
        <v>#N/A</v>
      </c>
      <c r="E108" s="238" t="e">
        <v>#N/A</v>
      </c>
      <c r="F108" s="238" t="e">
        <v>#N/A</v>
      </c>
      <c r="G108" s="240" t="e">
        <v>#N/A</v>
      </c>
      <c r="H108" s="241" t="e">
        <v>#N/A</v>
      </c>
      <c r="I108" s="242" t="e">
        <v>#N/A</v>
      </c>
      <c r="J108" s="238" t="e">
        <v>#N/A</v>
      </c>
      <c r="K108" s="240" t="e">
        <v>#N/A</v>
      </c>
      <c r="L108" s="243" t="e">
        <v>#N/A</v>
      </c>
      <c r="M108" s="244" t="e">
        <v>#N/A</v>
      </c>
      <c r="N108" s="244" t="e">
        <v>#N/A</v>
      </c>
      <c r="O108" s="245" t="e">
        <v>#N/A</v>
      </c>
      <c r="P108" s="244" t="e">
        <v>#N/A</v>
      </c>
      <c r="Q108" s="244" t="e">
        <v>#N/A</v>
      </c>
      <c r="R108" s="244" t="e">
        <v>#N/A</v>
      </c>
      <c r="S108" s="244" t="e">
        <v>#N/A</v>
      </c>
      <c r="T108" s="244" t="e">
        <v>#N/A</v>
      </c>
      <c r="U108" s="246" t="e">
        <v>#N/A</v>
      </c>
      <c r="V108" s="235"/>
      <c r="W108" s="235"/>
      <c r="X108" s="235"/>
      <c r="Y108" s="235"/>
      <c r="Z108" s="235"/>
      <c r="AA108" s="236"/>
      <c r="AB108" s="236"/>
      <c r="AC108" s="236"/>
      <c r="AD108" s="236"/>
      <c r="AE108" s="236"/>
      <c r="AF108" s="236"/>
      <c r="AG108" s="236"/>
      <c r="AH108" s="236"/>
      <c r="AI108" s="236"/>
      <c r="AJ108" s="236"/>
      <c r="AK108" s="236"/>
      <c r="AL108" s="236"/>
      <c r="AM108" s="236"/>
      <c r="AN108" s="236"/>
    </row>
    <row r="109" spans="1:40" ht="11.25" customHeight="1" x14ac:dyDescent="0.2">
      <c r="A109" s="237" t="e">
        <v>#N/A</v>
      </c>
      <c r="B109" s="238" t="e">
        <v>#N/A</v>
      </c>
      <c r="C109" s="239" t="e">
        <v>#N/A</v>
      </c>
      <c r="D109" s="239" t="e">
        <v>#N/A</v>
      </c>
      <c r="E109" s="238" t="e">
        <v>#N/A</v>
      </c>
      <c r="F109" s="238" t="e">
        <v>#N/A</v>
      </c>
      <c r="G109" s="240" t="e">
        <v>#N/A</v>
      </c>
      <c r="H109" s="241" t="e">
        <v>#N/A</v>
      </c>
      <c r="I109" s="242" t="e">
        <v>#N/A</v>
      </c>
      <c r="J109" s="238" t="e">
        <v>#N/A</v>
      </c>
      <c r="K109" s="240" t="e">
        <v>#N/A</v>
      </c>
      <c r="L109" s="243" t="e">
        <v>#N/A</v>
      </c>
      <c r="M109" s="244" t="e">
        <v>#N/A</v>
      </c>
      <c r="N109" s="244" t="e">
        <v>#N/A</v>
      </c>
      <c r="O109" s="245" t="e">
        <v>#N/A</v>
      </c>
      <c r="P109" s="244" t="e">
        <v>#N/A</v>
      </c>
      <c r="Q109" s="244" t="e">
        <v>#N/A</v>
      </c>
      <c r="R109" s="244" t="e">
        <v>#N/A</v>
      </c>
      <c r="S109" s="244" t="e">
        <v>#N/A</v>
      </c>
      <c r="T109" s="244" t="e">
        <v>#N/A</v>
      </c>
      <c r="U109" s="246" t="e">
        <v>#N/A</v>
      </c>
      <c r="V109" s="235"/>
      <c r="W109" s="235"/>
      <c r="X109" s="235"/>
      <c r="Y109" s="235"/>
      <c r="Z109" s="235"/>
      <c r="AA109" s="236"/>
      <c r="AB109" s="236"/>
      <c r="AC109" s="236"/>
      <c r="AD109" s="236"/>
      <c r="AE109" s="236"/>
      <c r="AF109" s="236"/>
      <c r="AG109" s="236"/>
      <c r="AH109" s="236"/>
      <c r="AI109" s="236"/>
      <c r="AJ109" s="236"/>
      <c r="AK109" s="236"/>
      <c r="AL109" s="236"/>
      <c r="AM109" s="236"/>
      <c r="AN109" s="236"/>
    </row>
    <row r="110" spans="1:40" ht="11.25" customHeight="1" x14ac:dyDescent="0.2">
      <c r="A110" s="237" t="e">
        <v>#N/A</v>
      </c>
      <c r="B110" s="238" t="e">
        <v>#N/A</v>
      </c>
      <c r="C110" s="239" t="e">
        <v>#N/A</v>
      </c>
      <c r="D110" s="239" t="e">
        <v>#N/A</v>
      </c>
      <c r="E110" s="238" t="e">
        <v>#N/A</v>
      </c>
      <c r="F110" s="238" t="e">
        <v>#N/A</v>
      </c>
      <c r="G110" s="240" t="e">
        <v>#N/A</v>
      </c>
      <c r="H110" s="241" t="e">
        <v>#N/A</v>
      </c>
      <c r="I110" s="242" t="e">
        <v>#N/A</v>
      </c>
      <c r="J110" s="238" t="e">
        <v>#N/A</v>
      </c>
      <c r="K110" s="240" t="e">
        <v>#N/A</v>
      </c>
      <c r="L110" s="243" t="e">
        <v>#N/A</v>
      </c>
      <c r="M110" s="244" t="e">
        <v>#N/A</v>
      </c>
      <c r="N110" s="244" t="e">
        <v>#N/A</v>
      </c>
      <c r="O110" s="245" t="e">
        <v>#N/A</v>
      </c>
      <c r="P110" s="244" t="e">
        <v>#N/A</v>
      </c>
      <c r="Q110" s="244" t="e">
        <v>#N/A</v>
      </c>
      <c r="R110" s="244" t="e">
        <v>#N/A</v>
      </c>
      <c r="S110" s="244" t="e">
        <v>#N/A</v>
      </c>
      <c r="T110" s="244" t="e">
        <v>#N/A</v>
      </c>
      <c r="U110" s="246" t="e">
        <v>#N/A</v>
      </c>
      <c r="V110" s="235"/>
      <c r="W110" s="235"/>
      <c r="X110" s="235"/>
      <c r="Y110" s="235"/>
      <c r="Z110" s="235"/>
      <c r="AA110" s="236"/>
      <c r="AB110" s="236"/>
      <c r="AC110" s="236"/>
      <c r="AD110" s="236"/>
      <c r="AE110" s="236"/>
      <c r="AF110" s="236"/>
      <c r="AG110" s="236"/>
      <c r="AH110" s="236"/>
      <c r="AI110" s="236"/>
      <c r="AJ110" s="236"/>
      <c r="AK110" s="236"/>
      <c r="AL110" s="236"/>
      <c r="AM110" s="236"/>
      <c r="AN110" s="236"/>
    </row>
    <row r="111" spans="1:40" ht="11.25" customHeight="1" x14ac:dyDescent="0.2">
      <c r="A111" s="237" t="e">
        <v>#N/A</v>
      </c>
      <c r="B111" s="238" t="e">
        <v>#N/A</v>
      </c>
      <c r="C111" s="239" t="e">
        <v>#N/A</v>
      </c>
      <c r="D111" s="239" t="e">
        <v>#N/A</v>
      </c>
      <c r="E111" s="238" t="e">
        <v>#N/A</v>
      </c>
      <c r="F111" s="238" t="e">
        <v>#N/A</v>
      </c>
      <c r="G111" s="240" t="e">
        <v>#N/A</v>
      </c>
      <c r="H111" s="241" t="e">
        <v>#N/A</v>
      </c>
      <c r="I111" s="242" t="e">
        <v>#N/A</v>
      </c>
      <c r="J111" s="238" t="e">
        <v>#N/A</v>
      </c>
      <c r="K111" s="240" t="e">
        <v>#N/A</v>
      </c>
      <c r="L111" s="243" t="e">
        <v>#N/A</v>
      </c>
      <c r="M111" s="244" t="e">
        <v>#N/A</v>
      </c>
      <c r="N111" s="244" t="e">
        <v>#N/A</v>
      </c>
      <c r="O111" s="245" t="e">
        <v>#N/A</v>
      </c>
      <c r="P111" s="244" t="e">
        <v>#N/A</v>
      </c>
      <c r="Q111" s="244" t="e">
        <v>#N/A</v>
      </c>
      <c r="R111" s="244" t="e">
        <v>#N/A</v>
      </c>
      <c r="S111" s="244" t="e">
        <v>#N/A</v>
      </c>
      <c r="T111" s="244" t="e">
        <v>#N/A</v>
      </c>
      <c r="U111" s="246" t="e">
        <v>#N/A</v>
      </c>
      <c r="V111" s="235"/>
      <c r="W111" s="235"/>
      <c r="X111" s="235"/>
      <c r="Y111" s="235"/>
      <c r="Z111" s="235"/>
      <c r="AA111" s="236"/>
      <c r="AB111" s="236"/>
      <c r="AC111" s="236"/>
      <c r="AD111" s="236"/>
      <c r="AE111" s="236"/>
      <c r="AF111" s="236"/>
      <c r="AG111" s="236"/>
      <c r="AH111" s="236"/>
      <c r="AI111" s="236"/>
      <c r="AJ111" s="236"/>
      <c r="AK111" s="236"/>
      <c r="AL111" s="236"/>
      <c r="AM111" s="236"/>
      <c r="AN111" s="236"/>
    </row>
    <row r="112" spans="1:40" ht="11.25" customHeight="1" x14ac:dyDescent="0.2">
      <c r="A112" s="237" t="e">
        <v>#N/A</v>
      </c>
      <c r="B112" s="238" t="e">
        <v>#N/A</v>
      </c>
      <c r="C112" s="239" t="e">
        <v>#N/A</v>
      </c>
      <c r="D112" s="239" t="e">
        <v>#N/A</v>
      </c>
      <c r="E112" s="238" t="e">
        <v>#N/A</v>
      </c>
      <c r="F112" s="238" t="e">
        <v>#N/A</v>
      </c>
      <c r="G112" s="240" t="e">
        <v>#N/A</v>
      </c>
      <c r="H112" s="241" t="e">
        <v>#N/A</v>
      </c>
      <c r="I112" s="242" t="e">
        <v>#N/A</v>
      </c>
      <c r="J112" s="238" t="e">
        <v>#N/A</v>
      </c>
      <c r="K112" s="240" t="e">
        <v>#N/A</v>
      </c>
      <c r="L112" s="243" t="e">
        <v>#N/A</v>
      </c>
      <c r="M112" s="244" t="e">
        <v>#N/A</v>
      </c>
      <c r="N112" s="244" t="e">
        <v>#N/A</v>
      </c>
      <c r="O112" s="245" t="e">
        <v>#N/A</v>
      </c>
      <c r="P112" s="244" t="e">
        <v>#N/A</v>
      </c>
      <c r="Q112" s="244" t="e">
        <v>#N/A</v>
      </c>
      <c r="R112" s="244" t="e">
        <v>#N/A</v>
      </c>
      <c r="S112" s="244" t="e">
        <v>#N/A</v>
      </c>
      <c r="T112" s="244" t="e">
        <v>#N/A</v>
      </c>
      <c r="U112" s="246" t="e">
        <v>#N/A</v>
      </c>
      <c r="V112" s="235"/>
      <c r="W112" s="235"/>
      <c r="X112" s="235"/>
      <c r="Y112" s="235"/>
      <c r="Z112" s="235"/>
      <c r="AA112" s="236"/>
      <c r="AB112" s="236"/>
      <c r="AC112" s="236"/>
      <c r="AD112" s="236"/>
      <c r="AE112" s="236"/>
      <c r="AF112" s="236"/>
      <c r="AG112" s="236"/>
      <c r="AH112" s="236"/>
      <c r="AI112" s="236"/>
      <c r="AJ112" s="236"/>
      <c r="AK112" s="236"/>
      <c r="AL112" s="236"/>
      <c r="AM112" s="236"/>
      <c r="AN112" s="236"/>
    </row>
    <row r="113" spans="1:40" ht="11.25" customHeight="1" x14ac:dyDescent="0.2">
      <c r="A113" s="237" t="e">
        <v>#N/A</v>
      </c>
      <c r="B113" s="238" t="e">
        <v>#N/A</v>
      </c>
      <c r="C113" s="239" t="e">
        <v>#N/A</v>
      </c>
      <c r="D113" s="239" t="e">
        <v>#N/A</v>
      </c>
      <c r="E113" s="238" t="e">
        <v>#N/A</v>
      </c>
      <c r="F113" s="238" t="e">
        <v>#N/A</v>
      </c>
      <c r="G113" s="240" t="e">
        <v>#N/A</v>
      </c>
      <c r="H113" s="241" t="e">
        <v>#N/A</v>
      </c>
      <c r="I113" s="242" t="e">
        <v>#N/A</v>
      </c>
      <c r="J113" s="238" t="e">
        <v>#N/A</v>
      </c>
      <c r="K113" s="240" t="e">
        <v>#N/A</v>
      </c>
      <c r="L113" s="243" t="e">
        <v>#N/A</v>
      </c>
      <c r="M113" s="244" t="e">
        <v>#N/A</v>
      </c>
      <c r="N113" s="244" t="e">
        <v>#N/A</v>
      </c>
      <c r="O113" s="245" t="e">
        <v>#N/A</v>
      </c>
      <c r="P113" s="244" t="e">
        <v>#N/A</v>
      </c>
      <c r="Q113" s="244" t="e">
        <v>#N/A</v>
      </c>
      <c r="R113" s="244" t="e">
        <v>#N/A</v>
      </c>
      <c r="S113" s="244" t="e">
        <v>#N/A</v>
      </c>
      <c r="T113" s="244" t="e">
        <v>#N/A</v>
      </c>
      <c r="U113" s="246" t="e">
        <v>#N/A</v>
      </c>
      <c r="V113" s="235"/>
      <c r="W113" s="235"/>
      <c r="X113" s="235"/>
      <c r="Y113" s="235"/>
      <c r="Z113" s="235"/>
      <c r="AA113" s="236"/>
      <c r="AB113" s="236"/>
      <c r="AC113" s="236"/>
      <c r="AD113" s="236"/>
      <c r="AE113" s="236"/>
      <c r="AF113" s="236"/>
      <c r="AG113" s="236"/>
      <c r="AH113" s="236"/>
      <c r="AI113" s="236"/>
      <c r="AJ113" s="236"/>
      <c r="AK113" s="236"/>
      <c r="AL113" s="236"/>
      <c r="AM113" s="236"/>
      <c r="AN113" s="236"/>
    </row>
    <row r="114" spans="1:40" ht="11.25" customHeight="1" x14ac:dyDescent="0.2">
      <c r="A114" s="237" t="e">
        <v>#N/A</v>
      </c>
      <c r="B114" s="238" t="e">
        <v>#N/A</v>
      </c>
      <c r="C114" s="239" t="e">
        <v>#N/A</v>
      </c>
      <c r="D114" s="239" t="e">
        <v>#N/A</v>
      </c>
      <c r="E114" s="238" t="e">
        <v>#N/A</v>
      </c>
      <c r="F114" s="238" t="e">
        <v>#N/A</v>
      </c>
      <c r="G114" s="240" t="e">
        <v>#N/A</v>
      </c>
      <c r="H114" s="241" t="e">
        <v>#N/A</v>
      </c>
      <c r="I114" s="242" t="e">
        <v>#N/A</v>
      </c>
      <c r="J114" s="238" t="e">
        <v>#N/A</v>
      </c>
      <c r="K114" s="240" t="e">
        <v>#N/A</v>
      </c>
      <c r="L114" s="243" t="e">
        <v>#N/A</v>
      </c>
      <c r="M114" s="244" t="e">
        <v>#N/A</v>
      </c>
      <c r="N114" s="244" t="e">
        <v>#N/A</v>
      </c>
      <c r="O114" s="245" t="e">
        <v>#N/A</v>
      </c>
      <c r="P114" s="244" t="e">
        <v>#N/A</v>
      </c>
      <c r="Q114" s="244" t="e">
        <v>#N/A</v>
      </c>
      <c r="R114" s="244" t="e">
        <v>#N/A</v>
      </c>
      <c r="S114" s="244" t="e">
        <v>#N/A</v>
      </c>
      <c r="T114" s="244" t="e">
        <v>#N/A</v>
      </c>
      <c r="U114" s="246" t="e">
        <v>#N/A</v>
      </c>
      <c r="V114" s="235"/>
      <c r="W114" s="235"/>
      <c r="X114" s="235"/>
      <c r="Y114" s="235"/>
      <c r="Z114" s="235"/>
      <c r="AA114" s="236"/>
      <c r="AB114" s="236"/>
      <c r="AC114" s="236"/>
      <c r="AD114" s="236"/>
      <c r="AE114" s="236"/>
      <c r="AF114" s="236"/>
      <c r="AG114" s="236"/>
      <c r="AH114" s="236"/>
      <c r="AI114" s="236"/>
      <c r="AJ114" s="236"/>
      <c r="AK114" s="236"/>
      <c r="AL114" s="236"/>
      <c r="AM114" s="236"/>
      <c r="AN114" s="236"/>
    </row>
    <row r="115" spans="1:40" ht="11.25" customHeight="1" x14ac:dyDescent="0.2">
      <c r="A115" s="237" t="e">
        <v>#N/A</v>
      </c>
      <c r="B115" s="238" t="e">
        <v>#N/A</v>
      </c>
      <c r="C115" s="239" t="e">
        <v>#N/A</v>
      </c>
      <c r="D115" s="239" t="e">
        <v>#N/A</v>
      </c>
      <c r="E115" s="238" t="e">
        <v>#N/A</v>
      </c>
      <c r="F115" s="238" t="e">
        <v>#N/A</v>
      </c>
      <c r="G115" s="240" t="e">
        <v>#N/A</v>
      </c>
      <c r="H115" s="241" t="e">
        <v>#N/A</v>
      </c>
      <c r="I115" s="242" t="e">
        <v>#N/A</v>
      </c>
      <c r="J115" s="238" t="e">
        <v>#N/A</v>
      </c>
      <c r="K115" s="240" t="e">
        <v>#N/A</v>
      </c>
      <c r="L115" s="243" t="e">
        <v>#N/A</v>
      </c>
      <c r="M115" s="244" t="e">
        <v>#N/A</v>
      </c>
      <c r="N115" s="244" t="e">
        <v>#N/A</v>
      </c>
      <c r="O115" s="245" t="e">
        <v>#N/A</v>
      </c>
      <c r="P115" s="244" t="e">
        <v>#N/A</v>
      </c>
      <c r="Q115" s="244" t="e">
        <v>#N/A</v>
      </c>
      <c r="R115" s="244" t="e">
        <v>#N/A</v>
      </c>
      <c r="S115" s="244" t="e">
        <v>#N/A</v>
      </c>
      <c r="T115" s="244" t="e">
        <v>#N/A</v>
      </c>
      <c r="U115" s="246" t="e">
        <v>#N/A</v>
      </c>
      <c r="V115" s="235"/>
      <c r="W115" s="235"/>
      <c r="X115" s="235"/>
      <c r="Y115" s="235"/>
      <c r="Z115" s="235"/>
      <c r="AA115" s="236"/>
      <c r="AB115" s="236"/>
      <c r="AC115" s="236"/>
      <c r="AD115" s="236"/>
      <c r="AE115" s="236"/>
      <c r="AF115" s="236"/>
      <c r="AG115" s="236"/>
      <c r="AH115" s="236"/>
      <c r="AI115" s="236"/>
      <c r="AJ115" s="236"/>
      <c r="AK115" s="236"/>
      <c r="AL115" s="236"/>
      <c r="AM115" s="236"/>
      <c r="AN115" s="236"/>
    </row>
    <row r="116" spans="1:40" ht="11.25" customHeight="1" x14ac:dyDescent="0.2">
      <c r="A116" s="237" t="e">
        <v>#N/A</v>
      </c>
      <c r="B116" s="238" t="e">
        <v>#N/A</v>
      </c>
      <c r="C116" s="239" t="e">
        <v>#N/A</v>
      </c>
      <c r="D116" s="239" t="e">
        <v>#N/A</v>
      </c>
      <c r="E116" s="238" t="e">
        <v>#N/A</v>
      </c>
      <c r="F116" s="238" t="e">
        <v>#N/A</v>
      </c>
      <c r="G116" s="240" t="e">
        <v>#N/A</v>
      </c>
      <c r="H116" s="241" t="e">
        <v>#N/A</v>
      </c>
      <c r="I116" s="242" t="e">
        <v>#N/A</v>
      </c>
      <c r="J116" s="238" t="e">
        <v>#N/A</v>
      </c>
      <c r="K116" s="240" t="e">
        <v>#N/A</v>
      </c>
      <c r="L116" s="243" t="e">
        <v>#N/A</v>
      </c>
      <c r="M116" s="244" t="e">
        <v>#N/A</v>
      </c>
      <c r="N116" s="244" t="e">
        <v>#N/A</v>
      </c>
      <c r="O116" s="245" t="e">
        <v>#N/A</v>
      </c>
      <c r="P116" s="244" t="e">
        <v>#N/A</v>
      </c>
      <c r="Q116" s="244" t="e">
        <v>#N/A</v>
      </c>
      <c r="R116" s="244" t="e">
        <v>#N/A</v>
      </c>
      <c r="S116" s="244" t="e">
        <v>#N/A</v>
      </c>
      <c r="T116" s="244" t="e">
        <v>#N/A</v>
      </c>
      <c r="U116" s="246" t="e">
        <v>#N/A</v>
      </c>
      <c r="V116" s="235"/>
      <c r="W116" s="235"/>
      <c r="X116" s="235"/>
      <c r="Y116" s="235"/>
      <c r="Z116" s="235"/>
      <c r="AA116" s="236"/>
      <c r="AB116" s="236"/>
      <c r="AC116" s="236"/>
      <c r="AD116" s="236"/>
      <c r="AE116" s="236"/>
      <c r="AF116" s="236"/>
      <c r="AG116" s="236"/>
      <c r="AH116" s="236"/>
      <c r="AI116" s="236"/>
      <c r="AJ116" s="236"/>
      <c r="AK116" s="236"/>
      <c r="AL116" s="236"/>
      <c r="AM116" s="236"/>
      <c r="AN116" s="236"/>
    </row>
    <row r="117" spans="1:40" ht="11.25" customHeight="1" x14ac:dyDescent="0.2">
      <c r="A117" s="237" t="e">
        <v>#N/A</v>
      </c>
      <c r="B117" s="238" t="e">
        <v>#N/A</v>
      </c>
      <c r="C117" s="239" t="e">
        <v>#N/A</v>
      </c>
      <c r="D117" s="239" t="e">
        <v>#N/A</v>
      </c>
      <c r="E117" s="238" t="e">
        <v>#N/A</v>
      </c>
      <c r="F117" s="238" t="e">
        <v>#N/A</v>
      </c>
      <c r="G117" s="240" t="e">
        <v>#N/A</v>
      </c>
      <c r="H117" s="241" t="e">
        <v>#N/A</v>
      </c>
      <c r="I117" s="242" t="e">
        <v>#N/A</v>
      </c>
      <c r="J117" s="238" t="e">
        <v>#N/A</v>
      </c>
      <c r="K117" s="240" t="e">
        <v>#N/A</v>
      </c>
      <c r="L117" s="243" t="e">
        <v>#N/A</v>
      </c>
      <c r="M117" s="244" t="e">
        <v>#N/A</v>
      </c>
      <c r="N117" s="244" t="e">
        <v>#N/A</v>
      </c>
      <c r="O117" s="245" t="e">
        <v>#N/A</v>
      </c>
      <c r="P117" s="244" t="e">
        <v>#N/A</v>
      </c>
      <c r="Q117" s="244" t="e">
        <v>#N/A</v>
      </c>
      <c r="R117" s="244" t="e">
        <v>#N/A</v>
      </c>
      <c r="S117" s="244" t="e">
        <v>#N/A</v>
      </c>
      <c r="T117" s="244" t="e">
        <v>#N/A</v>
      </c>
      <c r="U117" s="246" t="e">
        <v>#N/A</v>
      </c>
      <c r="V117" s="235"/>
      <c r="W117" s="235"/>
      <c r="X117" s="235"/>
      <c r="Y117" s="235"/>
      <c r="Z117" s="235"/>
      <c r="AA117" s="236"/>
      <c r="AB117" s="236"/>
      <c r="AC117" s="236"/>
      <c r="AD117" s="236"/>
      <c r="AE117" s="236"/>
      <c r="AF117" s="236"/>
      <c r="AG117" s="236"/>
      <c r="AH117" s="236"/>
      <c r="AI117" s="236"/>
      <c r="AJ117" s="236"/>
      <c r="AK117" s="236"/>
      <c r="AL117" s="236"/>
      <c r="AM117" s="236"/>
      <c r="AN117" s="236"/>
    </row>
    <row r="118" spans="1:40" ht="11.25" customHeight="1" x14ac:dyDescent="0.2">
      <c r="A118" s="237" t="e">
        <v>#N/A</v>
      </c>
      <c r="B118" s="238" t="e">
        <v>#N/A</v>
      </c>
      <c r="C118" s="239" t="e">
        <v>#N/A</v>
      </c>
      <c r="D118" s="239" t="e">
        <v>#N/A</v>
      </c>
      <c r="E118" s="238" t="e">
        <v>#N/A</v>
      </c>
      <c r="F118" s="238" t="e">
        <v>#N/A</v>
      </c>
      <c r="G118" s="240" t="e">
        <v>#N/A</v>
      </c>
      <c r="H118" s="241" t="e">
        <v>#N/A</v>
      </c>
      <c r="I118" s="242" t="e">
        <v>#N/A</v>
      </c>
      <c r="J118" s="238" t="e">
        <v>#N/A</v>
      </c>
      <c r="K118" s="240" t="e">
        <v>#N/A</v>
      </c>
      <c r="L118" s="243" t="e">
        <v>#N/A</v>
      </c>
      <c r="M118" s="244" t="e">
        <v>#N/A</v>
      </c>
      <c r="N118" s="244" t="e">
        <v>#N/A</v>
      </c>
      <c r="O118" s="245" t="e">
        <v>#N/A</v>
      </c>
      <c r="P118" s="244" t="e">
        <v>#N/A</v>
      </c>
      <c r="Q118" s="244" t="e">
        <v>#N/A</v>
      </c>
      <c r="R118" s="244" t="e">
        <v>#N/A</v>
      </c>
      <c r="S118" s="244" t="e">
        <v>#N/A</v>
      </c>
      <c r="T118" s="244" t="e">
        <v>#N/A</v>
      </c>
      <c r="U118" s="246" t="e">
        <v>#N/A</v>
      </c>
      <c r="V118" s="235"/>
      <c r="W118" s="235"/>
      <c r="X118" s="235"/>
      <c r="Y118" s="235"/>
      <c r="Z118" s="235"/>
      <c r="AA118" s="236"/>
      <c r="AB118" s="236"/>
      <c r="AC118" s="236"/>
      <c r="AD118" s="236"/>
      <c r="AE118" s="236"/>
      <c r="AF118" s="236"/>
      <c r="AG118" s="236"/>
      <c r="AH118" s="236"/>
      <c r="AI118" s="236"/>
      <c r="AJ118" s="236"/>
      <c r="AK118" s="236"/>
      <c r="AL118" s="236"/>
      <c r="AM118" s="236"/>
      <c r="AN118" s="236"/>
    </row>
    <row r="119" spans="1:40" ht="11.25" customHeight="1" x14ac:dyDescent="0.2">
      <c r="A119" s="237" t="e">
        <v>#N/A</v>
      </c>
      <c r="B119" s="238" t="e">
        <v>#N/A</v>
      </c>
      <c r="C119" s="239" t="e">
        <v>#N/A</v>
      </c>
      <c r="D119" s="239" t="e">
        <v>#N/A</v>
      </c>
      <c r="E119" s="238" t="e">
        <v>#N/A</v>
      </c>
      <c r="F119" s="238" t="e">
        <v>#N/A</v>
      </c>
      <c r="G119" s="240" t="e">
        <v>#N/A</v>
      </c>
      <c r="H119" s="241" t="e">
        <v>#N/A</v>
      </c>
      <c r="I119" s="242" t="e">
        <v>#N/A</v>
      </c>
      <c r="J119" s="238" t="e">
        <v>#N/A</v>
      </c>
      <c r="K119" s="240" t="e">
        <v>#N/A</v>
      </c>
      <c r="L119" s="243" t="e">
        <v>#N/A</v>
      </c>
      <c r="M119" s="244" t="e">
        <v>#N/A</v>
      </c>
      <c r="N119" s="244" t="e">
        <v>#N/A</v>
      </c>
      <c r="O119" s="245" t="e">
        <v>#N/A</v>
      </c>
      <c r="P119" s="244" t="e">
        <v>#N/A</v>
      </c>
      <c r="Q119" s="244" t="e">
        <v>#N/A</v>
      </c>
      <c r="R119" s="244" t="e">
        <v>#N/A</v>
      </c>
      <c r="S119" s="244" t="e">
        <v>#N/A</v>
      </c>
      <c r="T119" s="244" t="e">
        <v>#N/A</v>
      </c>
      <c r="U119" s="246" t="e">
        <v>#N/A</v>
      </c>
      <c r="V119" s="235"/>
      <c r="W119" s="235"/>
      <c r="X119" s="235"/>
      <c r="Y119" s="235"/>
      <c r="Z119" s="235"/>
      <c r="AA119" s="236"/>
      <c r="AB119" s="236"/>
      <c r="AC119" s="236"/>
      <c r="AD119" s="236"/>
      <c r="AE119" s="236"/>
      <c r="AF119" s="236"/>
      <c r="AG119" s="236"/>
      <c r="AH119" s="236"/>
      <c r="AI119" s="236"/>
      <c r="AJ119" s="236"/>
      <c r="AK119" s="236"/>
      <c r="AL119" s="236"/>
      <c r="AM119" s="236"/>
      <c r="AN119" s="236"/>
    </row>
    <row r="120" spans="1:40" ht="11.25" customHeight="1" x14ac:dyDescent="0.2">
      <c r="A120" s="237" t="e">
        <v>#N/A</v>
      </c>
      <c r="B120" s="238" t="e">
        <v>#N/A</v>
      </c>
      <c r="C120" s="239" t="e">
        <v>#N/A</v>
      </c>
      <c r="D120" s="239" t="e">
        <v>#N/A</v>
      </c>
      <c r="E120" s="238" t="e">
        <v>#N/A</v>
      </c>
      <c r="F120" s="238" t="e">
        <v>#N/A</v>
      </c>
      <c r="G120" s="240" t="e">
        <v>#N/A</v>
      </c>
      <c r="H120" s="241" t="e">
        <v>#N/A</v>
      </c>
      <c r="I120" s="242" t="e">
        <v>#N/A</v>
      </c>
      <c r="J120" s="238" t="e">
        <v>#N/A</v>
      </c>
      <c r="K120" s="240" t="e">
        <v>#N/A</v>
      </c>
      <c r="L120" s="243" t="e">
        <v>#N/A</v>
      </c>
      <c r="M120" s="244" t="e">
        <v>#N/A</v>
      </c>
      <c r="N120" s="244" t="e">
        <v>#N/A</v>
      </c>
      <c r="O120" s="245" t="e">
        <v>#N/A</v>
      </c>
      <c r="P120" s="244" t="e">
        <v>#N/A</v>
      </c>
      <c r="Q120" s="244" t="e">
        <v>#N/A</v>
      </c>
      <c r="R120" s="244" t="e">
        <v>#N/A</v>
      </c>
      <c r="S120" s="244" t="e">
        <v>#N/A</v>
      </c>
      <c r="T120" s="244" t="e">
        <v>#N/A</v>
      </c>
      <c r="U120" s="246" t="e">
        <v>#N/A</v>
      </c>
      <c r="V120" s="235"/>
      <c r="W120" s="235"/>
      <c r="X120" s="235"/>
      <c r="Y120" s="235"/>
      <c r="Z120" s="235"/>
      <c r="AA120" s="236"/>
      <c r="AB120" s="236"/>
      <c r="AC120" s="236"/>
      <c r="AD120" s="236"/>
      <c r="AE120" s="236"/>
      <c r="AF120" s="236"/>
      <c r="AG120" s="236"/>
      <c r="AH120" s="236"/>
      <c r="AI120" s="236"/>
      <c r="AJ120" s="236"/>
      <c r="AK120" s="236"/>
      <c r="AL120" s="236"/>
      <c r="AM120" s="236"/>
      <c r="AN120" s="236"/>
    </row>
    <row r="121" spans="1:40" ht="11.25" customHeight="1" x14ac:dyDescent="0.2">
      <c r="A121" s="237" t="e">
        <v>#N/A</v>
      </c>
      <c r="B121" s="238" t="e">
        <v>#N/A</v>
      </c>
      <c r="C121" s="239" t="e">
        <v>#N/A</v>
      </c>
      <c r="D121" s="239" t="e">
        <v>#N/A</v>
      </c>
      <c r="E121" s="238" t="e">
        <v>#N/A</v>
      </c>
      <c r="F121" s="238" t="e">
        <v>#N/A</v>
      </c>
      <c r="G121" s="240" t="e">
        <v>#N/A</v>
      </c>
      <c r="H121" s="241" t="e">
        <v>#N/A</v>
      </c>
      <c r="I121" s="242" t="e">
        <v>#N/A</v>
      </c>
      <c r="J121" s="238" t="e">
        <v>#N/A</v>
      </c>
      <c r="K121" s="240" t="e">
        <v>#N/A</v>
      </c>
      <c r="L121" s="243" t="e">
        <v>#N/A</v>
      </c>
      <c r="M121" s="244" t="e">
        <v>#N/A</v>
      </c>
      <c r="N121" s="244" t="e">
        <v>#N/A</v>
      </c>
      <c r="O121" s="245" t="e">
        <v>#N/A</v>
      </c>
      <c r="P121" s="244" t="e">
        <v>#N/A</v>
      </c>
      <c r="Q121" s="244" t="e">
        <v>#N/A</v>
      </c>
      <c r="R121" s="244" t="e">
        <v>#N/A</v>
      </c>
      <c r="S121" s="244" t="e">
        <v>#N/A</v>
      </c>
      <c r="T121" s="244" t="e">
        <v>#N/A</v>
      </c>
      <c r="U121" s="246" t="e">
        <v>#N/A</v>
      </c>
      <c r="V121" s="235"/>
      <c r="W121" s="235"/>
      <c r="X121" s="235"/>
      <c r="Y121" s="235"/>
      <c r="Z121" s="235"/>
      <c r="AA121" s="236"/>
      <c r="AB121" s="236"/>
      <c r="AC121" s="236"/>
      <c r="AD121" s="236"/>
      <c r="AE121" s="236"/>
      <c r="AF121" s="236"/>
      <c r="AG121" s="236"/>
      <c r="AH121" s="236"/>
      <c r="AI121" s="236"/>
      <c r="AJ121" s="236"/>
      <c r="AK121" s="236"/>
      <c r="AL121" s="236"/>
      <c r="AM121" s="236"/>
      <c r="AN121" s="236"/>
    </row>
    <row r="122" spans="1:40" ht="11.25" customHeight="1" thickBot="1" x14ac:dyDescent="0.25">
      <c r="A122" s="247" t="e">
        <v>#N/A</v>
      </c>
      <c r="B122" s="248" t="e">
        <v>#N/A</v>
      </c>
      <c r="C122" s="249" t="e">
        <v>#N/A</v>
      </c>
      <c r="D122" s="249" t="e">
        <v>#N/A</v>
      </c>
      <c r="E122" s="248" t="e">
        <v>#N/A</v>
      </c>
      <c r="F122" s="248" t="e">
        <v>#N/A</v>
      </c>
      <c r="G122" s="250" t="e">
        <v>#N/A</v>
      </c>
      <c r="H122" s="251" t="e">
        <v>#N/A</v>
      </c>
      <c r="I122" s="252" t="e">
        <v>#N/A</v>
      </c>
      <c r="J122" s="248" t="e">
        <v>#N/A</v>
      </c>
      <c r="K122" s="250" t="e">
        <v>#N/A</v>
      </c>
      <c r="L122" s="253" t="e">
        <v>#N/A</v>
      </c>
      <c r="M122" s="254" t="e">
        <v>#N/A</v>
      </c>
      <c r="N122" s="254" t="e">
        <v>#N/A</v>
      </c>
      <c r="O122" s="255" t="e">
        <v>#N/A</v>
      </c>
      <c r="P122" s="254" t="e">
        <v>#N/A</v>
      </c>
      <c r="Q122" s="254" t="e">
        <v>#N/A</v>
      </c>
      <c r="R122" s="254" t="e">
        <v>#N/A</v>
      </c>
      <c r="S122" s="254" t="e">
        <v>#N/A</v>
      </c>
      <c r="T122" s="254" t="e">
        <v>#N/A</v>
      </c>
      <c r="U122" s="256" t="e">
        <v>#N/A</v>
      </c>
      <c r="V122" s="235"/>
      <c r="W122" s="235"/>
      <c r="X122" s="235"/>
      <c r="Y122" s="235"/>
      <c r="Z122" s="235"/>
      <c r="AA122" s="236"/>
      <c r="AB122" s="236"/>
      <c r="AC122" s="236"/>
      <c r="AD122" s="236"/>
      <c r="AE122" s="236"/>
      <c r="AF122" s="236"/>
      <c r="AG122" s="236"/>
      <c r="AH122" s="236"/>
      <c r="AI122" s="236"/>
      <c r="AJ122" s="236"/>
      <c r="AK122" s="236"/>
      <c r="AL122" s="236"/>
      <c r="AM122" s="236"/>
      <c r="AN122" s="236"/>
    </row>
    <row r="123" spans="1:40" ht="18.75" customHeight="1" x14ac:dyDescent="0.2">
      <c r="B123" s="257"/>
      <c r="C123" s="258"/>
      <c r="D123" s="258"/>
      <c r="E123" s="257"/>
      <c r="F123" s="257"/>
      <c r="G123" s="259"/>
      <c r="H123" s="260"/>
      <c r="I123" s="259"/>
      <c r="J123" s="257"/>
      <c r="K123" s="259"/>
      <c r="L123" s="261"/>
      <c r="M123" s="262"/>
      <c r="N123" s="263"/>
      <c r="O123" s="264"/>
      <c r="P123" s="263"/>
      <c r="Q123" s="263"/>
      <c r="R123" s="263"/>
      <c r="S123" s="263"/>
      <c r="T123" s="263"/>
      <c r="U123" s="236"/>
      <c r="V123" s="236"/>
      <c r="W123" s="236"/>
      <c r="X123" s="236"/>
      <c r="Y123" s="236"/>
      <c r="Z123" s="236"/>
      <c r="AA123" s="236"/>
      <c r="AB123" s="236"/>
      <c r="AC123" s="236"/>
      <c r="AD123" s="236"/>
      <c r="AE123" s="236"/>
      <c r="AF123" s="236"/>
      <c r="AG123" s="236"/>
      <c r="AH123" s="236"/>
      <c r="AI123" s="236"/>
      <c r="AJ123" s="236"/>
      <c r="AK123" s="236"/>
      <c r="AL123" s="236"/>
      <c r="AM123" s="236"/>
      <c r="AN123" s="236"/>
    </row>
  </sheetData>
  <mergeCells count="1">
    <mergeCell ref="A1:U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40</vt:i4>
      </vt:variant>
    </vt:vector>
  </HeadingPairs>
  <TitlesOfParts>
    <vt:vector size="46" baseType="lpstr">
      <vt:lpstr>Triggers</vt:lpstr>
      <vt:lpstr>Pricing</vt:lpstr>
      <vt:lpstr>FirstLegAdmortization</vt:lpstr>
      <vt:lpstr>FirstLegAnalysis</vt:lpstr>
      <vt:lpstr>SecondLegAdmortization</vt:lpstr>
      <vt:lpstr>SecondLegAnalysis</vt:lpstr>
      <vt:lpstr>AdditionalCF</vt:lpstr>
      <vt:lpstr>AllTriggers</vt:lpstr>
      <vt:lpstr>Calendar</vt:lpstr>
      <vt:lpstr>Currency</vt:lpstr>
      <vt:lpstr>FirstLegAdmortization!Custom</vt:lpstr>
      <vt:lpstr>SecondLegAdmortization!Custom</vt:lpstr>
      <vt:lpstr>FirstLegAdmortization!Dates</vt:lpstr>
      <vt:lpstr>SecondLegAdmortization!Dates</vt:lpstr>
      <vt:lpstr>DiscountCurve</vt:lpstr>
      <vt:lpstr>FirstLegAdmortization!Effective</vt:lpstr>
      <vt:lpstr>SecondLegAdmortization!Effective</vt:lpstr>
      <vt:lpstr>EvaluationDate</vt:lpstr>
      <vt:lpstr>FirstLegCF</vt:lpstr>
      <vt:lpstr>FirstLegAdmortization!FirstNominal</vt:lpstr>
      <vt:lpstr>SecondLegAdmortization!FirstNominal</vt:lpstr>
      <vt:lpstr>FirstLegAdmortization!French</vt:lpstr>
      <vt:lpstr>SecondLegAdmortization!French</vt:lpstr>
      <vt:lpstr>IncludeSettlementDate</vt:lpstr>
      <vt:lpstr>IndexCalendar</vt:lpstr>
      <vt:lpstr>InterestRatesTrigger</vt:lpstr>
      <vt:lpstr>FirstLegAdmortization!None</vt:lpstr>
      <vt:lpstr>SecondLegAdmortization!None</vt:lpstr>
      <vt:lpstr>NPV</vt:lpstr>
      <vt:lpstr>NPVDate</vt:lpstr>
      <vt:lpstr>FirstLegAdmortization!Payments</vt:lpstr>
      <vt:lpstr>SecondLegAdmortization!Payments</vt:lpstr>
      <vt:lpstr>FirstLegAdmortization!Rate</vt:lpstr>
      <vt:lpstr>SecondLegAdmortization!Rate</vt:lpstr>
      <vt:lpstr>FirstLegAdmortization!Schedule</vt:lpstr>
      <vt:lpstr>SecondLegAdmortization!Schedule</vt:lpstr>
      <vt:lpstr>SecondLegCF</vt:lpstr>
      <vt:lpstr>SettlementDate</vt:lpstr>
      <vt:lpstr>FirstLegAdmortization!Step</vt:lpstr>
      <vt:lpstr>SecondLegAdmortization!Step</vt:lpstr>
      <vt:lpstr>FirstLegAdmortization!StepDecrement</vt:lpstr>
      <vt:lpstr>SecondLegAdmortization!StepDecrement</vt:lpstr>
      <vt:lpstr>SwapID</vt:lpstr>
      <vt:lpstr>Trigger</vt:lpstr>
      <vt:lpstr>FirstLegAdmortization!Type</vt:lpstr>
      <vt:lpstr>SecondLegAdmortization!Type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2006-05-29T17:04:41Z</dcterms:created>
  <dcterms:modified xsi:type="dcterms:W3CDTF">2014-08-05T12:29:25Z</dcterms:modified>
</cp:coreProperties>
</file>