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 activeTab="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N3" i="33" a="1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J7" i="33"/>
  <c r="J8" i="33"/>
  <c r="J9" i="33"/>
  <c r="C7" i="33"/>
  <c r="C8" i="33"/>
  <c r="O26" i="33"/>
  <c r="O25" i="33"/>
  <c r="O24" i="33"/>
  <c r="O23" i="33"/>
  <c r="O22" i="33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O8" i="33"/>
  <c r="O7" i="33"/>
  <c r="O6" i="33"/>
  <c r="O5" i="33"/>
  <c r="O4" i="33"/>
  <c r="O3" i="33"/>
  <c r="E17" i="33"/>
  <c r="E25" i="33"/>
  <c r="E21" i="33"/>
  <c r="E24" i="33"/>
  <c r="E18" i="33"/>
  <c r="E26" i="33"/>
  <c r="E23" i="33"/>
  <c r="E19" i="33"/>
  <c r="E20" i="33"/>
  <c r="E22" i="33"/>
  <c r="E10" i="33"/>
  <c r="E16" i="33"/>
  <c r="E11" i="33"/>
  <c r="E15" i="33"/>
  <c r="E12" i="33"/>
  <c r="E13" i="33"/>
  <c r="E14" i="33"/>
  <c r="E6" i="33"/>
  <c r="E7" i="33"/>
  <c r="E8" i="33"/>
  <c r="E9" i="33"/>
  <c r="E5" i="33"/>
  <c r="D7" i="33"/>
  <c r="D8" i="33"/>
  <c r="J4" i="50" l="1"/>
  <c r="J5" i="50"/>
  <c r="J6" i="50"/>
  <c r="J3" i="50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P25" i="49" l="1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J5" i="49"/>
  <c r="I5" i="49"/>
  <c r="J4" i="49"/>
  <c r="I4" i="49"/>
  <c r="J3" i="49"/>
  <c r="I3" i="49"/>
  <c r="K1" i="49"/>
  <c r="L1" i="49"/>
  <c r="P16" i="45" l="1"/>
  <c r="D5" i="45"/>
  <c r="C6" i="45"/>
  <c r="C7" i="45" s="1"/>
  <c r="A6" i="45"/>
  <c r="A7" i="45" s="1"/>
  <c r="D7" i="45" s="1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32" i="46"/>
  <c r="K27" i="46"/>
  <c r="K4" i="46"/>
  <c r="K22" i="46"/>
  <c r="K25" i="46"/>
  <c r="K21" i="46"/>
  <c r="K8" i="46"/>
  <c r="K28" i="46"/>
  <c r="K5" i="46"/>
  <c r="K26" i="46"/>
  <c r="K33" i="46"/>
  <c r="L2" i="46"/>
  <c r="K13" i="46"/>
  <c r="K16" i="46"/>
  <c r="K20" i="46"/>
  <c r="K7" i="46"/>
  <c r="K14" i="46"/>
  <c r="K9" i="46"/>
  <c r="K30" i="46"/>
  <c r="K35" i="46"/>
  <c r="K12" i="46"/>
  <c r="K11" i="46"/>
  <c r="K23" i="46"/>
  <c r="K3" i="46"/>
  <c r="K29" i="46"/>
  <c r="K34" i="46"/>
  <c r="K17" i="46"/>
  <c r="K6" i="46"/>
  <c r="K15" i="46"/>
  <c r="K31" i="46"/>
  <c r="K24" i="46"/>
  <c r="K10" i="46"/>
  <c r="K19" i="46"/>
  <c r="K18" i="46"/>
  <c r="I4" i="44" l="1"/>
  <c r="I5" i="44"/>
  <c r="I6" i="44"/>
  <c r="I3" i="44"/>
  <c r="L9" i="46"/>
  <c r="L34" i="46"/>
  <c r="L11" i="46"/>
  <c r="L5" i="46"/>
  <c r="L30" i="46"/>
  <c r="L32" i="46"/>
  <c r="L31" i="46"/>
  <c r="L22" i="46"/>
  <c r="L13" i="46"/>
  <c r="L33" i="46"/>
  <c r="L27" i="46"/>
  <c r="L15" i="46"/>
  <c r="L7" i="46"/>
  <c r="L3" i="46"/>
  <c r="L28" i="46"/>
  <c r="L4" i="46"/>
  <c r="L16" i="46"/>
  <c r="L23" i="46"/>
  <c r="L29" i="46"/>
  <c r="L24" i="46"/>
  <c r="L25" i="46"/>
  <c r="L10" i="46"/>
  <c r="L8" i="46"/>
  <c r="L6" i="46"/>
  <c r="L26" i="46"/>
  <c r="L17" i="46"/>
  <c r="L20" i="46"/>
  <c r="L18" i="46"/>
  <c r="L19" i="46"/>
  <c r="L14" i="46"/>
  <c r="L12" i="46"/>
  <c r="L21" i="46"/>
  <c r="L35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S4" i="50"/>
  <c r="K6" i="49"/>
  <c r="K5" i="44"/>
  <c r="K7" i="49"/>
  <c r="R7" i="49" s="1"/>
  <c r="K4" i="49"/>
  <c r="S4" i="49" s="1"/>
  <c r="K6" i="44"/>
  <c r="L2" i="44"/>
  <c r="L4" i="50"/>
  <c r="S6" i="49"/>
  <c r="K8" i="49"/>
  <c r="S7" i="49"/>
  <c r="R8" i="49"/>
  <c r="R6" i="49"/>
  <c r="N4" i="50"/>
  <c r="S8" i="49"/>
  <c r="K5" i="49"/>
  <c r="L4" i="49"/>
  <c r="L6" i="49"/>
  <c r="K3" i="49"/>
  <c r="K3" i="44"/>
  <c r="K3" i="50" s="1"/>
  <c r="L3" i="50"/>
  <c r="R5" i="49"/>
  <c r="R4" i="50"/>
  <c r="N3" i="50"/>
  <c r="L5" i="49"/>
  <c r="S5" i="49"/>
  <c r="R3" i="49"/>
  <c r="L3" i="49"/>
  <c r="S3" i="50"/>
  <c r="R3" i="50"/>
  <c r="J4" i="44" l="1"/>
  <c r="L8" i="49"/>
  <c r="S3" i="49"/>
  <c r="N5" i="49"/>
  <c r="K6" i="50"/>
  <c r="L5" i="44"/>
  <c r="N7" i="49"/>
  <c r="K5" i="50"/>
  <c r="L7" i="49"/>
  <c r="N8" i="49"/>
  <c r="L3" i="44"/>
  <c r="L4" i="44"/>
  <c r="N3" i="49"/>
  <c r="L5" i="50"/>
  <c r="R4" i="49"/>
  <c r="N4" i="49"/>
  <c r="L6" i="44"/>
  <c r="N6" i="49"/>
  <c r="N6" i="50"/>
  <c r="L6" i="50"/>
  <c r="S6" i="50"/>
  <c r="R6" i="50"/>
  <c r="N5" i="50"/>
  <c r="S5" i="50"/>
  <c r="R5" i="50"/>
  <c r="P7" i="43" l="1"/>
  <c r="P14" i="43" s="1"/>
  <c r="P4" i="43"/>
  <c r="P11" i="43" s="1"/>
  <c r="P3" i="43"/>
  <c r="P10" i="43" s="1"/>
  <c r="P13" i="43"/>
  <c r="P12" i="43"/>
  <c r="X4" i="43"/>
  <c r="V4" i="43"/>
  <c r="D3" i="43"/>
  <c r="P11" i="39" l="1"/>
  <c r="P10" i="39"/>
  <c r="P12" i="39"/>
  <c r="P13" i="39"/>
  <c r="D3" i="39"/>
  <c r="J19" i="29"/>
  <c r="E5" i="45"/>
  <c r="D18" i="29"/>
  <c r="E23" i="39"/>
  <c r="E18" i="43"/>
  <c r="E21" i="39"/>
  <c r="E24" i="39"/>
  <c r="E19" i="39"/>
  <c r="E18" i="45"/>
  <c r="P30" i="49"/>
  <c r="P30" i="50"/>
  <c r="J12" i="45"/>
  <c r="E27" i="39"/>
  <c r="E23" i="43"/>
  <c r="E24" i="45"/>
  <c r="E19" i="45"/>
  <c r="E19" i="43"/>
  <c r="T24" i="50"/>
  <c r="E18" i="39"/>
  <c r="E21" i="43"/>
  <c r="E20" i="39"/>
  <c r="E24" i="43"/>
  <c r="E25" i="39"/>
  <c r="E20" i="45"/>
  <c r="E23" i="45"/>
  <c r="E22" i="39"/>
  <c r="E5" i="39"/>
  <c r="E22" i="43"/>
  <c r="E22" i="45"/>
  <c r="E20" i="43"/>
  <c r="E26" i="39"/>
  <c r="E21" i="45"/>
  <c r="T24" i="49"/>
  <c r="Q24" i="50" l="1"/>
  <c r="Q25" i="50"/>
  <c r="Q26" i="50"/>
  <c r="Q24" i="49"/>
  <c r="Q25" i="49"/>
  <c r="Q26" i="49"/>
  <c r="E4" i="45"/>
  <c r="C2" i="33"/>
  <c r="A11" i="33"/>
  <c r="F21" i="43"/>
  <c r="F4" i="45"/>
  <c r="E7" i="39"/>
  <c r="F7" i="39" s="1"/>
  <c r="F19" i="45"/>
  <c r="F18" i="39"/>
  <c r="F20" i="39"/>
  <c r="F25" i="39"/>
  <c r="F22" i="45"/>
  <c r="F21" i="45"/>
  <c r="F23" i="39"/>
  <c r="F20" i="43"/>
  <c r="F24" i="39"/>
  <c r="F20" i="45"/>
  <c r="F27" i="39"/>
  <c r="F18" i="43"/>
  <c r="F18" i="45"/>
  <c r="F24" i="43"/>
  <c r="F23" i="45"/>
  <c r="E6" i="39"/>
  <c r="F22" i="39"/>
  <c r="F26" i="39"/>
  <c r="F19" i="39"/>
  <c r="F21" i="39"/>
  <c r="F24" i="45"/>
  <c r="F22" i="43"/>
  <c r="F23" i="43"/>
  <c r="F19" i="43"/>
  <c r="J11" i="45"/>
  <c r="C11" i="33" l="1"/>
  <c r="C14" i="33"/>
  <c r="C15" i="33"/>
  <c r="C10" i="33"/>
  <c r="C16" i="33"/>
  <c r="C13" i="33"/>
  <c r="C12" i="33"/>
  <c r="A4" i="33"/>
  <c r="A18" i="33"/>
  <c r="G18" i="43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9" i="33"/>
  <c r="D11" i="33"/>
  <c r="D10" i="33"/>
  <c r="D17" i="33"/>
  <c r="D13" i="33"/>
  <c r="D16" i="33"/>
  <c r="D18" i="33"/>
  <c r="D12" i="33"/>
  <c r="D25" i="33"/>
  <c r="D19" i="29"/>
  <c r="D24" i="33"/>
  <c r="D15" i="33"/>
  <c r="D19" i="33"/>
  <c r="D23" i="33"/>
  <c r="D3" i="33"/>
  <c r="D14" i="33"/>
  <c r="D5" i="33"/>
  <c r="D26" i="33"/>
  <c r="D4" i="33"/>
  <c r="D6" i="33"/>
  <c r="B1" i="29"/>
  <c r="D21" i="33"/>
  <c r="D20" i="33"/>
  <c r="D22" i="33"/>
  <c r="AF3" i="45" l="1"/>
  <c r="AF3" i="43"/>
  <c r="E4" i="43"/>
  <c r="E4" i="39"/>
  <c r="M2" i="42"/>
  <c r="E2" i="42"/>
  <c r="AF3" i="39"/>
  <c r="K11" i="45"/>
  <c r="K18" i="45"/>
  <c r="K21" i="43"/>
  <c r="G19" i="43"/>
  <c r="K24" i="45"/>
  <c r="K18" i="43"/>
  <c r="L21" i="45"/>
  <c r="N2" i="42"/>
  <c r="F2" i="42"/>
  <c r="K19" i="43"/>
  <c r="L23" i="43"/>
  <c r="L24" i="45"/>
  <c r="G4" i="45"/>
  <c r="J22" i="43"/>
  <c r="C5" i="43"/>
  <c r="J21" i="45"/>
  <c r="J21" i="43"/>
  <c r="L22" i="45"/>
  <c r="L18" i="45"/>
  <c r="AF4" i="45"/>
  <c r="J11" i="39"/>
  <c r="J24" i="43"/>
  <c r="J18" i="45"/>
  <c r="G24" i="43"/>
  <c r="L18" i="43"/>
  <c r="AF4" i="43"/>
  <c r="L22" i="43"/>
  <c r="J20" i="43"/>
  <c r="K22" i="43"/>
  <c r="K20" i="45"/>
  <c r="K23" i="45"/>
  <c r="G24" i="45"/>
  <c r="J19" i="43"/>
  <c r="L20" i="45"/>
  <c r="G22" i="43"/>
  <c r="J23" i="43"/>
  <c r="J24" i="45"/>
  <c r="AF4" i="39"/>
  <c r="J19" i="45"/>
  <c r="J20" i="45"/>
  <c r="G20" i="45"/>
  <c r="K20" i="43"/>
  <c r="J18" i="43"/>
  <c r="K19" i="45"/>
  <c r="K22" i="45"/>
  <c r="L23" i="45"/>
  <c r="J11" i="43"/>
  <c r="L19" i="45"/>
  <c r="F4" i="43"/>
  <c r="K21" i="45"/>
  <c r="K24" i="43"/>
  <c r="F5" i="39"/>
  <c r="G21" i="43"/>
  <c r="G22" i="45"/>
  <c r="G20" i="43"/>
  <c r="AG3" i="43"/>
  <c r="L24" i="43"/>
  <c r="G23" i="45"/>
  <c r="AG3" i="45"/>
  <c r="J22" i="45"/>
  <c r="F5" i="45"/>
  <c r="G21" i="45"/>
  <c r="L20" i="43"/>
  <c r="G23" i="43"/>
  <c r="F6" i="39"/>
  <c r="L19" i="43"/>
  <c r="L21" i="43"/>
  <c r="J23" i="45"/>
  <c r="G19" i="45"/>
  <c r="F4" i="39"/>
  <c r="K23" i="43"/>
  <c r="C3" i="42"/>
  <c r="G18" i="45"/>
  <c r="E6" i="45" l="1"/>
  <c r="M11" i="45"/>
  <c r="N11" i="45"/>
  <c r="L11" i="45"/>
  <c r="D5" i="43"/>
  <c r="G5" i="45"/>
  <c r="G4" i="43"/>
  <c r="AG4" i="45"/>
  <c r="H21" i="45"/>
  <c r="AF5" i="43"/>
  <c r="H23" i="45"/>
  <c r="F6" i="45"/>
  <c r="H23" i="43"/>
  <c r="H18" i="45"/>
  <c r="H22" i="43"/>
  <c r="AF5" i="45"/>
  <c r="H2" i="42"/>
  <c r="I2" i="42" s="1"/>
  <c r="H19" i="43"/>
  <c r="H20" i="43"/>
  <c r="K11" i="43"/>
  <c r="H24" i="43"/>
  <c r="H22" i="45"/>
  <c r="G6" i="39"/>
  <c r="G6" i="45"/>
  <c r="H18" i="43"/>
  <c r="H20" i="45"/>
  <c r="AF5" i="39"/>
  <c r="AF6" i="43"/>
  <c r="G7" i="39"/>
  <c r="H21" i="43"/>
  <c r="AF6" i="45"/>
  <c r="AG4" i="43"/>
  <c r="G5" i="39"/>
  <c r="H4" i="45"/>
  <c r="H7" i="39"/>
  <c r="K11" i="39"/>
  <c r="K12" i="45"/>
  <c r="E5" i="43"/>
  <c r="H19" i="45"/>
  <c r="J13" i="45"/>
  <c r="G4" i="39"/>
  <c r="AG5" i="43"/>
  <c r="H24" i="45"/>
  <c r="C6" i="43"/>
  <c r="J12" i="43"/>
  <c r="E7" i="45" l="1"/>
  <c r="D6" i="43"/>
  <c r="M12" i="45"/>
  <c r="N12" i="45"/>
  <c r="L12" i="45"/>
  <c r="L11" i="43"/>
  <c r="M11" i="43"/>
  <c r="N11" i="43"/>
  <c r="D2" i="33"/>
  <c r="H4" i="39"/>
  <c r="F5" i="43"/>
  <c r="H5" i="45"/>
  <c r="AG6" i="45"/>
  <c r="AF7" i="45"/>
  <c r="K13" i="45"/>
  <c r="AF7" i="43"/>
  <c r="AG6" i="43"/>
  <c r="J14" i="45"/>
  <c r="AG5" i="45"/>
  <c r="H5" i="39"/>
  <c r="H4" i="43"/>
  <c r="H6" i="45"/>
  <c r="H6" i="39"/>
  <c r="E6" i="43"/>
  <c r="F7" i="45"/>
  <c r="AF8" i="45"/>
  <c r="AG7" i="43"/>
  <c r="C7" i="43"/>
  <c r="G7" i="45"/>
  <c r="AG8" i="45"/>
  <c r="AF9" i="45"/>
  <c r="AG9" i="45"/>
  <c r="AF10" i="45"/>
  <c r="AG10" i="45"/>
  <c r="AF11" i="45"/>
  <c r="AG11" i="45"/>
  <c r="AF12" i="45"/>
  <c r="AG12" i="45"/>
  <c r="AF13" i="45"/>
  <c r="AF14" i="45"/>
  <c r="AG13" i="45"/>
  <c r="AG14" i="45"/>
  <c r="AF15" i="45"/>
  <c r="AG15" i="45"/>
  <c r="AF16" i="45"/>
  <c r="AF17" i="45"/>
  <c r="AG16" i="45"/>
  <c r="AG17" i="45"/>
  <c r="AF18" i="45"/>
  <c r="AF19" i="45"/>
  <c r="AG18" i="45"/>
  <c r="AG19" i="45"/>
  <c r="AF20" i="45"/>
  <c r="AG20" i="45"/>
  <c r="AF21" i="45"/>
  <c r="AF22" i="45"/>
  <c r="AG21" i="45"/>
  <c r="AF23" i="45"/>
  <c r="AG22" i="45"/>
  <c r="AF24" i="45"/>
  <c r="AG23" i="45"/>
  <c r="AG24" i="45"/>
  <c r="AF25" i="45"/>
  <c r="AF26" i="45"/>
  <c r="AG25" i="45"/>
  <c r="AF27" i="45"/>
  <c r="AG26" i="45"/>
  <c r="AG27" i="45"/>
  <c r="AF28" i="45"/>
  <c r="AF29" i="45"/>
  <c r="AG28" i="45"/>
  <c r="AG29" i="45"/>
  <c r="AF30" i="45"/>
  <c r="AG30" i="45"/>
  <c r="AF31" i="45"/>
  <c r="AF32" i="45"/>
  <c r="AG31" i="45"/>
  <c r="AF33" i="45"/>
  <c r="AG32" i="45"/>
  <c r="AG33" i="45"/>
  <c r="AF34" i="45"/>
  <c r="AF35" i="45"/>
  <c r="AG34" i="45"/>
  <c r="AF36" i="45"/>
  <c r="AG35" i="45"/>
  <c r="AG36" i="45"/>
  <c r="AF37" i="45"/>
  <c r="AF38" i="45"/>
  <c r="AG37" i="45"/>
  <c r="AF39" i="45"/>
  <c r="AG38" i="45"/>
  <c r="AG39" i="45"/>
  <c r="AF40" i="45"/>
  <c r="AG40" i="45"/>
  <c r="AF41" i="45"/>
  <c r="AG41" i="45"/>
  <c r="AF42" i="45"/>
  <c r="AF43" i="45"/>
  <c r="AG42" i="45"/>
  <c r="AF44" i="45"/>
  <c r="AG43" i="45"/>
  <c r="AF45" i="45"/>
  <c r="AG44" i="45"/>
  <c r="AG45" i="45"/>
  <c r="AF46" i="45"/>
  <c r="AF47" i="45"/>
  <c r="AG46" i="45"/>
  <c r="AF48" i="45"/>
  <c r="AG47" i="45"/>
  <c r="AG48" i="45"/>
  <c r="AF49" i="45"/>
  <c r="AG49" i="45"/>
  <c r="AF50" i="45"/>
  <c r="AG50" i="45"/>
  <c r="AF51" i="45"/>
  <c r="AF52" i="45"/>
  <c r="AG51" i="45"/>
  <c r="AF53" i="45"/>
  <c r="AG52" i="45"/>
  <c r="AF54" i="45"/>
  <c r="AG53" i="45"/>
  <c r="AG54" i="45"/>
  <c r="AF55" i="45"/>
  <c r="AG55" i="45"/>
  <c r="AF56" i="45"/>
  <c r="AF57" i="45"/>
  <c r="AG56" i="45"/>
  <c r="AG57" i="45"/>
  <c r="AF58" i="45"/>
  <c r="AG58" i="45"/>
  <c r="AF59" i="45"/>
  <c r="AG59" i="45"/>
  <c r="AF60" i="45"/>
  <c r="AF61" i="45"/>
  <c r="AG60" i="45"/>
  <c r="AF62" i="45"/>
  <c r="AG61" i="45"/>
  <c r="AF63" i="45"/>
  <c r="AG62" i="45"/>
  <c r="AF64" i="45"/>
  <c r="AG63" i="45"/>
  <c r="AF65" i="45"/>
  <c r="AG64" i="45"/>
  <c r="AG65" i="45"/>
  <c r="AF66" i="45"/>
  <c r="AG66" i="45"/>
  <c r="AF67" i="45"/>
  <c r="AF68" i="45"/>
  <c r="AG67" i="45"/>
  <c r="AF69" i="45"/>
  <c r="AG68" i="45"/>
  <c r="L13" i="45" l="1"/>
  <c r="N13" i="45"/>
  <c r="M13" i="45"/>
  <c r="D7" i="43"/>
  <c r="L11" i="39"/>
  <c r="N11" i="39"/>
  <c r="M11" i="39"/>
  <c r="K14" i="45"/>
  <c r="J24" i="39"/>
  <c r="G5" i="43"/>
  <c r="G20" i="39"/>
  <c r="J19" i="39"/>
  <c r="K26" i="39"/>
  <c r="K19" i="39"/>
  <c r="L19" i="39"/>
  <c r="L26" i="39"/>
  <c r="E7" i="43"/>
  <c r="J14" i="39"/>
  <c r="J13" i="43"/>
  <c r="L21" i="39"/>
  <c r="K25" i="39"/>
  <c r="K12" i="39"/>
  <c r="J21" i="39"/>
  <c r="F6" i="43"/>
  <c r="G22" i="39"/>
  <c r="K21" i="39"/>
  <c r="AF8" i="43"/>
  <c r="K18" i="39"/>
  <c r="H7" i="45"/>
  <c r="G26" i="39"/>
  <c r="M3" i="42"/>
  <c r="G25" i="39"/>
  <c r="J22" i="39"/>
  <c r="L24" i="39"/>
  <c r="K23" i="39"/>
  <c r="L27" i="39"/>
  <c r="G24" i="39"/>
  <c r="J23" i="39"/>
  <c r="J12" i="39"/>
  <c r="K27" i="39"/>
  <c r="AF6" i="39"/>
  <c r="L20" i="39"/>
  <c r="K13" i="39"/>
  <c r="K22" i="39"/>
  <c r="AG3" i="39"/>
  <c r="J14" i="43"/>
  <c r="O2" i="42"/>
  <c r="J26" i="39"/>
  <c r="D20" i="29"/>
  <c r="AG69" i="45"/>
  <c r="G23" i="39"/>
  <c r="G21" i="39"/>
  <c r="L18" i="39"/>
  <c r="E3" i="33"/>
  <c r="J20" i="39"/>
  <c r="L22" i="39"/>
  <c r="K14" i="39"/>
  <c r="G19" i="39"/>
  <c r="H5" i="43"/>
  <c r="AG7" i="45"/>
  <c r="E2" i="33"/>
  <c r="J18" i="39"/>
  <c r="F7" i="43"/>
  <c r="AG5" i="39"/>
  <c r="L23" i="39"/>
  <c r="G18" i="39"/>
  <c r="G27" i="39"/>
  <c r="K20" i="39"/>
  <c r="D21" i="29"/>
  <c r="J25" i="39"/>
  <c r="AG4" i="39"/>
  <c r="K12" i="43"/>
  <c r="K24" i="39"/>
  <c r="E4" i="33"/>
  <c r="J13" i="39"/>
  <c r="L25" i="39"/>
  <c r="K13" i="43"/>
  <c r="J27" i="39"/>
  <c r="AG8" i="43"/>
  <c r="M14" i="45" l="1"/>
  <c r="N14" i="45"/>
  <c r="L14" i="45"/>
  <c r="L12" i="43"/>
  <c r="N12" i="43"/>
  <c r="M12" i="43"/>
  <c r="L13" i="43"/>
  <c r="N13" i="43"/>
  <c r="M13" i="43"/>
  <c r="M13" i="39"/>
  <c r="L13" i="39"/>
  <c r="N13" i="39"/>
  <c r="M14" i="39"/>
  <c r="L14" i="39"/>
  <c r="N14" i="39"/>
  <c r="M12" i="39"/>
  <c r="L12" i="39"/>
  <c r="N12" i="39"/>
  <c r="AF9" i="43"/>
  <c r="N3" i="42"/>
  <c r="E3" i="42"/>
  <c r="H24" i="39"/>
  <c r="H22" i="39"/>
  <c r="H25" i="39"/>
  <c r="H26" i="39"/>
  <c r="G7" i="43"/>
  <c r="P2" i="42"/>
  <c r="H27" i="39"/>
  <c r="H7" i="43"/>
  <c r="G6" i="43"/>
  <c r="H18" i="39"/>
  <c r="H19" i="39"/>
  <c r="H23" i="39"/>
  <c r="AG6" i="39"/>
  <c r="M4" i="42"/>
  <c r="H20" i="39"/>
  <c r="AF7" i="39"/>
  <c r="H21" i="39"/>
  <c r="K14" i="43"/>
  <c r="AF10" i="43"/>
  <c r="AG9" i="43"/>
  <c r="AF11" i="43"/>
  <c r="AG10" i="43"/>
  <c r="AF12" i="43"/>
  <c r="AG11" i="43"/>
  <c r="AG12" i="43"/>
  <c r="AF13" i="43"/>
  <c r="AF14" i="43"/>
  <c r="AG13" i="43"/>
  <c r="AF15" i="43"/>
  <c r="AG14" i="43"/>
  <c r="AF16" i="43"/>
  <c r="AG15" i="43"/>
  <c r="AG16" i="43"/>
  <c r="AF17" i="43"/>
  <c r="AF18" i="43"/>
  <c r="AG17" i="43"/>
  <c r="AG18" i="43"/>
  <c r="AF19" i="43"/>
  <c r="AG19" i="43"/>
  <c r="AF20" i="43"/>
  <c r="AF21" i="43"/>
  <c r="AG20" i="43"/>
  <c r="AG21" i="43"/>
  <c r="AF22" i="43"/>
  <c r="AF23" i="43"/>
  <c r="AG22" i="43"/>
  <c r="AF24" i="43"/>
  <c r="AG23" i="43"/>
  <c r="AF25" i="43"/>
  <c r="AG24" i="43"/>
  <c r="AG25" i="43"/>
  <c r="AF26" i="43"/>
  <c r="AG26" i="43"/>
  <c r="AF27" i="43"/>
  <c r="AF28" i="43"/>
  <c r="AG27" i="43"/>
  <c r="AG28" i="43"/>
  <c r="AF29" i="43"/>
  <c r="AG29" i="43"/>
  <c r="AF30" i="43"/>
  <c r="AG30" i="43"/>
  <c r="AF31" i="43"/>
  <c r="AG31" i="43"/>
  <c r="AF32" i="43"/>
  <c r="AG32" i="43"/>
  <c r="AF33" i="43"/>
  <c r="AG33" i="43"/>
  <c r="AF34" i="43"/>
  <c r="AG34" i="43"/>
  <c r="AF35" i="43"/>
  <c r="AG35" i="43"/>
  <c r="AF36" i="43"/>
  <c r="AG36" i="43"/>
  <c r="AF37" i="43"/>
  <c r="AF38" i="43"/>
  <c r="AG37" i="43"/>
  <c r="AG38" i="43"/>
  <c r="AF39" i="43"/>
  <c r="AF40" i="43"/>
  <c r="AG39" i="43"/>
  <c r="AG40" i="43"/>
  <c r="AF41" i="43"/>
  <c r="AG41" i="43"/>
  <c r="AF42" i="43"/>
  <c r="AG42" i="43"/>
  <c r="AF43" i="43"/>
  <c r="AG43" i="43"/>
  <c r="AF44" i="43"/>
  <c r="AG44" i="43"/>
  <c r="AF45" i="43"/>
  <c r="AG45" i="43"/>
  <c r="AF46" i="43"/>
  <c r="AF47" i="43"/>
  <c r="AG46" i="43"/>
  <c r="AF48" i="43"/>
  <c r="AG47" i="43"/>
  <c r="AG48" i="43"/>
  <c r="AF49" i="43"/>
  <c r="AF50" i="43"/>
  <c r="AG49" i="43"/>
  <c r="AG50" i="43"/>
  <c r="AF51" i="43"/>
  <c r="AF52" i="43"/>
  <c r="AG51" i="43"/>
  <c r="AF53" i="43"/>
  <c r="AG52" i="43"/>
  <c r="AG53" i="43"/>
  <c r="AF54" i="43"/>
  <c r="AF55" i="43"/>
  <c r="AG54" i="43"/>
  <c r="AG55" i="43"/>
  <c r="AF56" i="43"/>
  <c r="AG56" i="43"/>
  <c r="AF57" i="43"/>
  <c r="AF58" i="43"/>
  <c r="AG57" i="43"/>
  <c r="AG58" i="43"/>
  <c r="AF59" i="43"/>
  <c r="AG59" i="43"/>
  <c r="AF60" i="43"/>
  <c r="AF61" i="43"/>
  <c r="AG60" i="43"/>
  <c r="AG61" i="43"/>
  <c r="AF62" i="43"/>
  <c r="AG62" i="43"/>
  <c r="AF63" i="43"/>
  <c r="AG63" i="43"/>
  <c r="AF64" i="43"/>
  <c r="AF65" i="43"/>
  <c r="AG64" i="43"/>
  <c r="AF66" i="43"/>
  <c r="AG65" i="43"/>
  <c r="AG66" i="43"/>
  <c r="AF67" i="43"/>
  <c r="AG67" i="43" s="1"/>
  <c r="L14" i="43" l="1"/>
  <c r="M14" i="43"/>
  <c r="N14" i="43"/>
  <c r="D3" i="42"/>
  <c r="AG7" i="39"/>
  <c r="F3" i="42"/>
  <c r="M5" i="42"/>
  <c r="AF8" i="39"/>
  <c r="AF9" i="39" s="1"/>
  <c r="AG9" i="39"/>
  <c r="O3" i="42"/>
  <c r="AF10" i="39"/>
  <c r="H6" i="43"/>
  <c r="N5" i="42"/>
  <c r="N4" i="42"/>
  <c r="C4" i="42"/>
  <c r="AG8" i="39"/>
  <c r="AG10" i="39"/>
  <c r="D4" i="42" l="1"/>
  <c r="E4" i="42"/>
  <c r="F4" i="42" s="1"/>
  <c r="P3" i="42"/>
  <c r="C5" i="42"/>
  <c r="M6" i="42"/>
  <c r="M7" i="42" s="1"/>
  <c r="H4" i="42"/>
  <c r="L14" i="49" a="1"/>
  <c r="O5" i="42"/>
  <c r="N6" i="42"/>
  <c r="O6" i="42"/>
  <c r="H3" i="42"/>
  <c r="AF11" i="39"/>
  <c r="AG11" i="39" s="1"/>
  <c r="O4" i="42"/>
  <c r="M8" i="42"/>
  <c r="N7" i="42"/>
  <c r="O7" i="42" s="1"/>
  <c r="N8" i="42"/>
  <c r="O8" i="42" s="1"/>
  <c r="M9" i="42"/>
  <c r="M10" i="42"/>
  <c r="N9" i="42"/>
  <c r="O9" i="42" s="1"/>
  <c r="M11" i="42"/>
  <c r="N11" i="42" s="1"/>
  <c r="N10" i="42"/>
  <c r="O10" i="42"/>
  <c r="D5" i="42" l="1"/>
  <c r="L19" i="49"/>
  <c r="L21" i="49"/>
  <c r="L20" i="49"/>
  <c r="L14" i="49"/>
  <c r="L22" i="49"/>
  <c r="L15" i="49"/>
  <c r="L16" i="49"/>
  <c r="L18" i="49"/>
  <c r="L17" i="49"/>
  <c r="P8" i="42"/>
  <c r="I3" i="42"/>
  <c r="R16" i="49"/>
  <c r="R17" i="49"/>
  <c r="I4" i="42"/>
  <c r="P9" i="42"/>
  <c r="R19" i="49"/>
  <c r="E5" i="42"/>
  <c r="P7" i="42"/>
  <c r="C6" i="42"/>
  <c r="Q16" i="49"/>
  <c r="P6" i="42"/>
  <c r="P4" i="42"/>
  <c r="Q18" i="49"/>
  <c r="R14" i="49"/>
  <c r="P5" i="42"/>
  <c r="R15" i="49"/>
  <c r="M12" i="42"/>
  <c r="Q14" i="49"/>
  <c r="R18" i="49"/>
  <c r="N12" i="49" a="1"/>
  <c r="R12" i="49"/>
  <c r="Q20" i="49"/>
  <c r="Q19" i="49"/>
  <c r="F5" i="42"/>
  <c r="P10" i="42"/>
  <c r="AF12" i="39"/>
  <c r="AF13" i="39"/>
  <c r="Q12" i="49"/>
  <c r="AG12" i="39"/>
  <c r="Q15" i="49"/>
  <c r="AG13" i="39"/>
  <c r="Q13" i="49"/>
  <c r="AF14" i="39"/>
  <c r="R13" i="49"/>
  <c r="Q17" i="49"/>
  <c r="R20" i="49"/>
  <c r="O11" i="42"/>
  <c r="O15" i="49"/>
  <c r="O17" i="49"/>
  <c r="P16" i="49"/>
  <c r="P15" i="49"/>
  <c r="P19" i="49"/>
  <c r="P20" i="49"/>
  <c r="O19" i="49"/>
  <c r="P18" i="49"/>
  <c r="P17" i="49"/>
  <c r="O18" i="49"/>
  <c r="O16" i="49"/>
  <c r="O20" i="49"/>
  <c r="AF15" i="39"/>
  <c r="AG14" i="39"/>
  <c r="AG15" i="39"/>
  <c r="AF16" i="39"/>
  <c r="AF17" i="39"/>
  <c r="AG16" i="39"/>
  <c r="AG17" i="39"/>
  <c r="AF18" i="39"/>
  <c r="AF19" i="39"/>
  <c r="AG18" i="39"/>
  <c r="AG19" i="39"/>
  <c r="AF20" i="39"/>
  <c r="AF21" i="39"/>
  <c r="AG20" i="39"/>
  <c r="AF22" i="39"/>
  <c r="AG21" i="39"/>
  <c r="AG22" i="39"/>
  <c r="AF23" i="39"/>
  <c r="AG23" i="39"/>
  <c r="AF24" i="39"/>
  <c r="AF25" i="39"/>
  <c r="AG24" i="39"/>
  <c r="AG25" i="39"/>
  <c r="AF26" i="39"/>
  <c r="AF27" i="39"/>
  <c r="AG26" i="39"/>
  <c r="AF28" i="39"/>
  <c r="AG27" i="39"/>
  <c r="AF29" i="39"/>
  <c r="AG28" i="39"/>
  <c r="AF30" i="39"/>
  <c r="AG29" i="39"/>
  <c r="AG30" i="39"/>
  <c r="AF31" i="39"/>
  <c r="AF32" i="39"/>
  <c r="AG31" i="39"/>
  <c r="AF33" i="39"/>
  <c r="AG32" i="39"/>
  <c r="AF34" i="39"/>
  <c r="AG33" i="39"/>
  <c r="AG34" i="39"/>
  <c r="AF35" i="39"/>
  <c r="AG35" i="39"/>
  <c r="AF36" i="39"/>
  <c r="AF37" i="39"/>
  <c r="AG36" i="39"/>
  <c r="AF38" i="39"/>
  <c r="AG37" i="39"/>
  <c r="AF39" i="39"/>
  <c r="AG38" i="39"/>
  <c r="AF40" i="39"/>
  <c r="AG39" i="39"/>
  <c r="AF41" i="39"/>
  <c r="AG40" i="39"/>
  <c r="AG41" i="39"/>
  <c r="AF42" i="39"/>
  <c r="AF43" i="39"/>
  <c r="AG42" i="39"/>
  <c r="AF44" i="39"/>
  <c r="AG43" i="39"/>
  <c r="AG44" i="39"/>
  <c r="AF45" i="39"/>
  <c r="AF46" i="39"/>
  <c r="AG45" i="39"/>
  <c r="AG46" i="39"/>
  <c r="AF47" i="39"/>
  <c r="AG47" i="39"/>
  <c r="AF48" i="39"/>
  <c r="AG48" i="39"/>
  <c r="AF49" i="39"/>
  <c r="AG49" i="39"/>
  <c r="AF50" i="39"/>
  <c r="AF51" i="39"/>
  <c r="AG50" i="39"/>
  <c r="AG51" i="39"/>
  <c r="AF52" i="39"/>
  <c r="AG52" i="39"/>
  <c r="AF53" i="39"/>
  <c r="AG53" i="39"/>
  <c r="AF54" i="39"/>
  <c r="AF55" i="39"/>
  <c r="AG54" i="39"/>
  <c r="AG55" i="39"/>
  <c r="AF56" i="39"/>
  <c r="AG56" i="39"/>
  <c r="AF57" i="39"/>
  <c r="AG57" i="39"/>
  <c r="AF58" i="39"/>
  <c r="AF59" i="39"/>
  <c r="AG58" i="39"/>
  <c r="AG59" i="39"/>
  <c r="AF60" i="39"/>
  <c r="AG60" i="39"/>
  <c r="AF61" i="39"/>
  <c r="AG61" i="39"/>
  <c r="AF62" i="39"/>
  <c r="AF63" i="39"/>
  <c r="AG62" i="39"/>
  <c r="AF64" i="39"/>
  <c r="AG63" i="39"/>
  <c r="AF65" i="39"/>
  <c r="AG64" i="39"/>
  <c r="AF66" i="39"/>
  <c r="AG65" i="39"/>
  <c r="AF67" i="39"/>
  <c r="AG66" i="39"/>
  <c r="AF68" i="39"/>
  <c r="AG67" i="39"/>
  <c r="AF69" i="39"/>
  <c r="AG68" i="39"/>
  <c r="AG69" i="39"/>
  <c r="AF70" i="39"/>
  <c r="AG70" i="39"/>
  <c r="AF71" i="39"/>
  <c r="AF72" i="39"/>
  <c r="AG71" i="39"/>
  <c r="AF73" i="39"/>
  <c r="AG72" i="39"/>
  <c r="AG73" i="39"/>
  <c r="AF74" i="39"/>
  <c r="AG74" i="39"/>
  <c r="AF75" i="39"/>
  <c r="AF76" i="39"/>
  <c r="AG75" i="39"/>
  <c r="AG76" i="39"/>
  <c r="AF77" i="39"/>
  <c r="AF78" i="39"/>
  <c r="AG77" i="39"/>
  <c r="AF79" i="39"/>
  <c r="AG78" i="39"/>
  <c r="AF80" i="39"/>
  <c r="AG79" i="39"/>
  <c r="AG80" i="39"/>
  <c r="AF81" i="39"/>
  <c r="AG81" i="39"/>
  <c r="AF82" i="39"/>
  <c r="AF83" i="39"/>
  <c r="AG82" i="39"/>
  <c r="AG83" i="39"/>
  <c r="AF84" i="39"/>
  <c r="AF85" i="39"/>
  <c r="AG84" i="39"/>
  <c r="AF86" i="39"/>
  <c r="AG85" i="39"/>
  <c r="AF87" i="39"/>
  <c r="AG86" i="39"/>
  <c r="AG87" i="39"/>
  <c r="AF88" i="39"/>
  <c r="AG88" i="39"/>
  <c r="AF89" i="39"/>
  <c r="AG89" i="39"/>
  <c r="AF90" i="39"/>
  <c r="AG90" i="39"/>
  <c r="AF91" i="39"/>
  <c r="AG91" i="39"/>
  <c r="AF92" i="39"/>
  <c r="AF93" i="39"/>
  <c r="AG92" i="39"/>
  <c r="AG93" i="39"/>
  <c r="AF94" i="39"/>
  <c r="AF95" i="39"/>
  <c r="AG94" i="39"/>
  <c r="AF96" i="39"/>
  <c r="AG95" i="39"/>
  <c r="AF97" i="39"/>
  <c r="AG96" i="39"/>
  <c r="AG97" i="39"/>
  <c r="AF98" i="39"/>
  <c r="AG98" i="39"/>
  <c r="AF99" i="39"/>
  <c r="AG99" i="39"/>
  <c r="AF100" i="39"/>
  <c r="AF101" i="39"/>
  <c r="AG100" i="39"/>
  <c r="AG101" i="39"/>
  <c r="AF102" i="39"/>
  <c r="AF103" i="39"/>
  <c r="AG102" i="39"/>
  <c r="AF104" i="39"/>
  <c r="AG103" i="39"/>
  <c r="AF105" i="39"/>
  <c r="AG104" i="39"/>
  <c r="AG105" i="39"/>
  <c r="AF106" i="39"/>
  <c r="AF107" i="39"/>
  <c r="AG106" i="39"/>
  <c r="AF108" i="39"/>
  <c r="AG107" i="39"/>
  <c r="AF109" i="39"/>
  <c r="AG108" i="39"/>
  <c r="AG109" i="39"/>
  <c r="AF110" i="39"/>
  <c r="AG110" i="39"/>
  <c r="AF111" i="39"/>
  <c r="AG111" i="39"/>
  <c r="AF112" i="39"/>
  <c r="AG112" i="39"/>
  <c r="AF113" i="39"/>
  <c r="AF114" i="39"/>
  <c r="AG113" i="39"/>
  <c r="AF115" i="39"/>
  <c r="AG114" i="39"/>
  <c r="AG115" i="39"/>
  <c r="AF116" i="39"/>
  <c r="AG116" i="39"/>
  <c r="AF117" i="39"/>
  <c r="AF118" i="39"/>
  <c r="AG117" i="39"/>
  <c r="AF119" i="39"/>
  <c r="AG118" i="39"/>
  <c r="AG119" i="39"/>
  <c r="AF120" i="39"/>
  <c r="AG120" i="39"/>
  <c r="AF121" i="39"/>
  <c r="AG121" i="39"/>
  <c r="AF122" i="39"/>
  <c r="AG122" i="39"/>
  <c r="AF123" i="39"/>
  <c r="AG123" i="39"/>
  <c r="AF124" i="39"/>
  <c r="AF125" i="39"/>
  <c r="AG124" i="39"/>
  <c r="AF126" i="39"/>
  <c r="AG125" i="39"/>
  <c r="AF127" i="39"/>
  <c r="AG126" i="39"/>
  <c r="AG127" i="39"/>
  <c r="AF128" i="39"/>
  <c r="AG128" i="39"/>
  <c r="AF129" i="39"/>
  <c r="AG129" i="39"/>
  <c r="AF130" i="39"/>
  <c r="AF131" i="39"/>
  <c r="AG130" i="39"/>
  <c r="AG131" i="39"/>
  <c r="AF132" i="39"/>
  <c r="D6" i="42" l="1"/>
  <c r="N19" i="49"/>
  <c r="N18" i="49"/>
  <c r="N12" i="49"/>
  <c r="N20" i="49"/>
  <c r="N13" i="49"/>
  <c r="N14" i="49"/>
  <c r="N15" i="49"/>
  <c r="N16" i="49"/>
  <c r="N17" i="49"/>
  <c r="AG132" i="39"/>
  <c r="N12" i="42"/>
  <c r="L14" i="50" a="1"/>
  <c r="H5" i="42"/>
  <c r="N12" i="50" a="1"/>
  <c r="O12" i="42"/>
  <c r="P11" i="42"/>
  <c r="E6" i="42"/>
  <c r="M13" i="42"/>
  <c r="C39" i="29"/>
  <c r="C7" i="42"/>
  <c r="F6" i="42"/>
  <c r="N13" i="42"/>
  <c r="O13" i="42" s="1"/>
  <c r="M14" i="42"/>
  <c r="N14" i="42"/>
  <c r="O14" i="42"/>
  <c r="M15" i="42"/>
  <c r="M16" i="42"/>
  <c r="N15" i="42"/>
  <c r="M17" i="42"/>
  <c r="N16" i="42"/>
  <c r="M18" i="42"/>
  <c r="N17" i="42"/>
  <c r="N18" i="42"/>
  <c r="M19" i="42"/>
  <c r="N19" i="42"/>
  <c r="M20" i="42"/>
  <c r="N20" i="42"/>
  <c r="M21" i="42"/>
  <c r="N21" i="42"/>
  <c r="M22" i="42"/>
  <c r="N22" i="42"/>
  <c r="M23" i="42"/>
  <c r="N23" i="42"/>
  <c r="M24" i="42"/>
  <c r="M25" i="42"/>
  <c r="N24" i="42"/>
  <c r="N25" i="42"/>
  <c r="M26" i="42"/>
  <c r="N26" i="42"/>
  <c r="M27" i="42"/>
  <c r="N27" i="42"/>
  <c r="M28" i="42"/>
  <c r="M29" i="42"/>
  <c r="N28" i="42"/>
  <c r="M30" i="42"/>
  <c r="N29" i="42"/>
  <c r="M31" i="42"/>
  <c r="N30" i="42"/>
  <c r="O30" i="42" s="1"/>
  <c r="N31" i="42"/>
  <c r="M32" i="42"/>
  <c r="M33" i="42"/>
  <c r="N32" i="42"/>
  <c r="M34" i="42"/>
  <c r="N33" i="42"/>
  <c r="M35" i="42"/>
  <c r="N34" i="42"/>
  <c r="M36" i="42"/>
  <c r="N35" i="42"/>
  <c r="N36" i="42"/>
  <c r="M37" i="42"/>
  <c r="N37" i="42"/>
  <c r="M38" i="42"/>
  <c r="M39" i="42"/>
  <c r="N38" i="42"/>
  <c r="M40" i="42"/>
  <c r="N39" i="42"/>
  <c r="N40" i="42"/>
  <c r="M41" i="42"/>
  <c r="N41" i="42"/>
  <c r="M42" i="42"/>
  <c r="N42" i="42"/>
  <c r="M43" i="42"/>
  <c r="N43" i="42"/>
  <c r="M44" i="42"/>
  <c r="N44" i="42"/>
  <c r="O44" i="42"/>
  <c r="M45" i="42"/>
  <c r="M46" i="42"/>
  <c r="N45" i="42"/>
  <c r="N46" i="42"/>
  <c r="M47" i="42"/>
  <c r="N47" i="42"/>
  <c r="M48" i="42"/>
  <c r="M49" i="42"/>
  <c r="N48" i="42"/>
  <c r="N49" i="42"/>
  <c r="M50" i="42"/>
  <c r="M51" i="42"/>
  <c r="N50" i="42"/>
  <c r="O50" i="42" s="1"/>
  <c r="N51" i="42"/>
  <c r="M52" i="42"/>
  <c r="M53" i="42"/>
  <c r="N52" i="42"/>
  <c r="M54" i="42"/>
  <c r="N53" i="42"/>
  <c r="N54" i="42"/>
  <c r="M55" i="42"/>
  <c r="N55" i="42"/>
  <c r="M56" i="42"/>
  <c r="M57" i="42"/>
  <c r="N56" i="42"/>
  <c r="N57" i="42"/>
  <c r="M58" i="42"/>
  <c r="N58" i="42"/>
  <c r="M59" i="42"/>
  <c r="M60" i="42"/>
  <c r="N59" i="42"/>
  <c r="M61" i="42"/>
  <c r="N60" i="42"/>
  <c r="N61" i="42"/>
  <c r="M62" i="42"/>
  <c r="N62" i="42"/>
  <c r="M63" i="42"/>
  <c r="M64" i="42"/>
  <c r="N63" i="42"/>
  <c r="N64" i="42"/>
  <c r="M65" i="42"/>
  <c r="N65" i="42"/>
  <c r="M66" i="42"/>
  <c r="M67" i="42"/>
  <c r="N66" i="42"/>
  <c r="N67" i="42"/>
  <c r="M68" i="42"/>
  <c r="O67" i="42"/>
  <c r="N68" i="42"/>
  <c r="M69" i="42"/>
  <c r="N69" i="42"/>
  <c r="M70" i="42"/>
  <c r="N70" i="42"/>
  <c r="M71" i="42"/>
  <c r="M72" i="42"/>
  <c r="N71" i="42"/>
  <c r="N72" i="42"/>
  <c r="M73" i="42"/>
  <c r="M74" i="42"/>
  <c r="N73" i="42"/>
  <c r="O73" i="42" s="1"/>
  <c r="M75" i="42"/>
  <c r="N74" i="42"/>
  <c r="N75" i="42"/>
  <c r="M76" i="42"/>
  <c r="N76" i="42"/>
  <c r="M77" i="42"/>
  <c r="N77" i="42"/>
  <c r="M78" i="42"/>
  <c r="N78" i="42"/>
  <c r="M79" i="42"/>
  <c r="M80" i="42"/>
  <c r="N79" i="42"/>
  <c r="M81" i="42"/>
  <c r="N80" i="42"/>
  <c r="M82" i="42"/>
  <c r="N81" i="42"/>
  <c r="N82" i="42"/>
  <c r="M83" i="42"/>
  <c r="N83" i="42"/>
  <c r="M84" i="42"/>
  <c r="N84" i="42"/>
  <c r="M85" i="42"/>
  <c r="M86" i="42"/>
  <c r="N85" i="42"/>
  <c r="M87" i="42"/>
  <c r="N86" i="42"/>
  <c r="M88" i="42"/>
  <c r="N87" i="42"/>
  <c r="M89" i="42"/>
  <c r="N88" i="42"/>
  <c r="M90" i="42"/>
  <c r="N89" i="42"/>
  <c r="N90" i="42"/>
  <c r="M91" i="42"/>
  <c r="M92" i="42"/>
  <c r="N91" i="42"/>
  <c r="M93" i="42"/>
  <c r="N92" i="42"/>
  <c r="N93" i="42"/>
  <c r="M94" i="42"/>
  <c r="N94" i="42"/>
  <c r="M95" i="42"/>
  <c r="M96" i="42"/>
  <c r="N95" i="42"/>
  <c r="M97" i="42"/>
  <c r="N96" i="42"/>
  <c r="N97" i="42"/>
  <c r="M98" i="42"/>
  <c r="M99" i="42"/>
  <c r="N98" i="42"/>
  <c r="N99" i="42"/>
  <c r="M100" i="42"/>
  <c r="M101" i="42"/>
  <c r="N100" i="42"/>
  <c r="N101" i="42"/>
  <c r="M102" i="42"/>
  <c r="N102" i="42"/>
  <c r="M103" i="42"/>
  <c r="M104" i="42"/>
  <c r="N103" i="42"/>
  <c r="M105" i="42"/>
  <c r="N104" i="42"/>
  <c r="N105" i="42"/>
  <c r="M106" i="42"/>
  <c r="M107" i="42"/>
  <c r="N106" i="42"/>
  <c r="N107" i="42"/>
  <c r="M108" i="42"/>
  <c r="M109" i="42"/>
  <c r="N108" i="42"/>
  <c r="N109" i="42"/>
  <c r="M110" i="42"/>
  <c r="N110" i="42"/>
  <c r="M111" i="42"/>
  <c r="O110" i="42"/>
  <c r="N111" i="42"/>
  <c r="M112" i="42"/>
  <c r="M113" i="42"/>
  <c r="N112" i="42"/>
  <c r="M114" i="42"/>
  <c r="N113" i="42"/>
  <c r="N114" i="42"/>
  <c r="M115" i="42"/>
  <c r="M116" i="42"/>
  <c r="N115" i="42"/>
  <c r="N116" i="42"/>
  <c r="M117" i="42"/>
  <c r="N117" i="42"/>
  <c r="M118" i="42"/>
  <c r="M119" i="42"/>
  <c r="N118" i="42"/>
  <c r="M120" i="42"/>
  <c r="N119" i="42"/>
  <c r="N120" i="42"/>
  <c r="M121" i="42"/>
  <c r="M122" i="42"/>
  <c r="N121" i="42"/>
  <c r="M123" i="42"/>
  <c r="N122" i="42"/>
  <c r="M124" i="42"/>
  <c r="N123" i="42"/>
  <c r="N124" i="42"/>
  <c r="M125" i="42"/>
  <c r="N125" i="42"/>
  <c r="M126" i="42"/>
  <c r="M127" i="42"/>
  <c r="N126" i="42"/>
  <c r="M128" i="42"/>
  <c r="N127" i="42"/>
  <c r="N128" i="42"/>
  <c r="M129" i="42"/>
  <c r="N129" i="42"/>
  <c r="M130" i="42"/>
  <c r="N130" i="42"/>
  <c r="M131" i="42"/>
  <c r="N131" i="42"/>
  <c r="M132" i="42"/>
  <c r="M133" i="42"/>
  <c r="N132" i="42"/>
  <c r="M134" i="42"/>
  <c r="N133" i="42"/>
  <c r="N134" i="42"/>
  <c r="M135" i="42"/>
  <c r="M136" i="42"/>
  <c r="N135" i="42"/>
  <c r="N136" i="42"/>
  <c r="M137" i="42"/>
  <c r="M138" i="42"/>
  <c r="N137" i="42"/>
  <c r="M139" i="42"/>
  <c r="N138" i="42"/>
  <c r="M140" i="42"/>
  <c r="N139" i="42"/>
  <c r="N140" i="42"/>
  <c r="M141" i="42"/>
  <c r="N141" i="42"/>
  <c r="M142" i="42"/>
  <c r="N142" i="42"/>
  <c r="M143" i="42"/>
  <c r="M144" i="42"/>
  <c r="N143" i="42"/>
  <c r="O143" i="42"/>
  <c r="N144" i="42"/>
  <c r="M145" i="42"/>
  <c r="N145" i="42"/>
  <c r="M146" i="42"/>
  <c r="N146" i="42"/>
  <c r="M147" i="42"/>
  <c r="N147" i="42"/>
  <c r="O147" i="42" s="1"/>
  <c r="M148" i="42"/>
  <c r="M149" i="42"/>
  <c r="N148" i="42"/>
  <c r="M150" i="42"/>
  <c r="N149" i="42"/>
  <c r="M151" i="42"/>
  <c r="N150" i="42"/>
  <c r="O150" i="42" s="1"/>
  <c r="N151" i="42"/>
  <c r="M152" i="42"/>
  <c r="M153" i="42"/>
  <c r="N152" i="42"/>
  <c r="M154" i="42"/>
  <c r="N153" i="42"/>
  <c r="M155" i="42"/>
  <c r="N154" i="42"/>
  <c r="M156" i="42"/>
  <c r="N155" i="42"/>
  <c r="N156" i="42"/>
  <c r="M157" i="42"/>
  <c r="M158" i="42"/>
  <c r="N157" i="42"/>
  <c r="N158" i="42"/>
  <c r="M159" i="42"/>
  <c r="N159" i="42"/>
  <c r="M160" i="42"/>
  <c r="M161" i="42"/>
  <c r="N160" i="42"/>
  <c r="N161" i="42"/>
  <c r="M162" i="42"/>
  <c r="N162" i="42"/>
  <c r="M163" i="42"/>
  <c r="M164" i="42"/>
  <c r="N163" i="42"/>
  <c r="N164" i="42"/>
  <c r="M165" i="42"/>
  <c r="O164" i="42"/>
  <c r="N165" i="42"/>
  <c r="M166" i="42"/>
  <c r="M167" i="42"/>
  <c r="N166" i="42"/>
  <c r="N167" i="42"/>
  <c r="M168" i="42"/>
  <c r="O167" i="42"/>
  <c r="M169" i="42"/>
  <c r="N168" i="42"/>
  <c r="M170" i="42"/>
  <c r="N169" i="42"/>
  <c r="O169" i="42" s="1"/>
  <c r="M171" i="42"/>
  <c r="N170" i="42"/>
  <c r="M172" i="42"/>
  <c r="N171" i="42"/>
  <c r="O171" i="42" s="1"/>
  <c r="M173" i="42"/>
  <c r="N172" i="42"/>
  <c r="M174" i="42"/>
  <c r="N173" i="42"/>
  <c r="N174" i="42"/>
  <c r="M175" i="42"/>
  <c r="N175" i="42"/>
  <c r="M176" i="42"/>
  <c r="N176" i="42"/>
  <c r="M177" i="42"/>
  <c r="N177" i="42"/>
  <c r="O177" i="42" s="1"/>
  <c r="M178" i="42"/>
  <c r="M179" i="42"/>
  <c r="N178" i="42"/>
  <c r="O178" i="42" s="1"/>
  <c r="N179" i="42"/>
  <c r="M180" i="42"/>
  <c r="N180" i="42"/>
  <c r="M181" i="42"/>
  <c r="M182" i="42"/>
  <c r="N181" i="42"/>
  <c r="N182" i="42"/>
  <c r="O182" i="42" s="1"/>
  <c r="M183" i="42"/>
  <c r="M184" i="42"/>
  <c r="N183" i="42"/>
  <c r="N184" i="42"/>
  <c r="M185" i="42"/>
  <c r="M186" i="42"/>
  <c r="N185" i="42"/>
  <c r="N186" i="42"/>
  <c r="M187" i="42"/>
  <c r="N187" i="42"/>
  <c r="M188" i="42"/>
  <c r="M189" i="42"/>
  <c r="N188" i="42"/>
  <c r="O188" i="42"/>
  <c r="N189" i="42"/>
  <c r="M190" i="42"/>
  <c r="N190" i="42"/>
  <c r="M191" i="42"/>
  <c r="N191" i="42"/>
  <c r="M192" i="42"/>
  <c r="N192" i="42"/>
  <c r="M193" i="42"/>
  <c r="O192" i="42"/>
  <c r="M194" i="42"/>
  <c r="N193" i="42"/>
  <c r="M195" i="42"/>
  <c r="N194" i="42"/>
  <c r="N195" i="42"/>
  <c r="M196" i="42"/>
  <c r="M197" i="42"/>
  <c r="N196" i="42"/>
  <c r="N197" i="42"/>
  <c r="M198" i="42"/>
  <c r="N198" i="42"/>
  <c r="M199" i="42"/>
  <c r="N199" i="42"/>
  <c r="M200" i="42"/>
  <c r="N200" i="42"/>
  <c r="O200" i="42" s="1"/>
  <c r="M201" i="42"/>
  <c r="N201" i="42"/>
  <c r="M202" i="42"/>
  <c r="N202" i="42"/>
  <c r="M203" i="42"/>
  <c r="M204" i="42"/>
  <c r="N203" i="42"/>
  <c r="M205" i="42"/>
  <c r="N204" i="42"/>
  <c r="N205" i="42"/>
  <c r="M206" i="42"/>
  <c r="M207" i="42"/>
  <c r="N206" i="42"/>
  <c r="N207" i="42"/>
  <c r="M208" i="42"/>
  <c r="M209" i="42"/>
  <c r="N208" i="42"/>
  <c r="M210" i="42"/>
  <c r="N209" i="42"/>
  <c r="O209" i="42" s="1"/>
  <c r="N210" i="42"/>
  <c r="M211" i="42"/>
  <c r="N211" i="42"/>
  <c r="M212" i="42"/>
  <c r="N212" i="42"/>
  <c r="M213" i="42"/>
  <c r="N213" i="42"/>
  <c r="O213" i="42"/>
  <c r="M214" i="42"/>
  <c r="M215" i="42"/>
  <c r="N214" i="42"/>
  <c r="M216" i="42"/>
  <c r="N215" i="42"/>
  <c r="M217" i="42"/>
  <c r="N216" i="42"/>
  <c r="M218" i="42"/>
  <c r="N217" i="42"/>
  <c r="N218" i="42"/>
  <c r="M219" i="42"/>
  <c r="N219" i="42"/>
  <c r="M220" i="42"/>
  <c r="N220" i="42"/>
  <c r="M221" i="42"/>
  <c r="M222" i="42"/>
  <c r="N221" i="42"/>
  <c r="M223" i="42"/>
  <c r="N222" i="42"/>
  <c r="M224" i="42"/>
  <c r="N223" i="42"/>
  <c r="O223" i="42" s="1"/>
  <c r="N224" i="42"/>
  <c r="O224" i="42"/>
  <c r="M225" i="42"/>
  <c r="M226" i="42"/>
  <c r="N225" i="42"/>
  <c r="M227" i="42"/>
  <c r="N226" i="42"/>
  <c r="M228" i="42"/>
  <c r="N227" i="42"/>
  <c r="O227" i="42"/>
  <c r="N228" i="42"/>
  <c r="M229" i="42"/>
  <c r="O228" i="42"/>
  <c r="N229" i="42"/>
  <c r="M230" i="42"/>
  <c r="N230" i="42"/>
  <c r="M231" i="42"/>
  <c r="M232" i="42"/>
  <c r="N231" i="42"/>
  <c r="M233" i="42"/>
  <c r="N232" i="42"/>
  <c r="M234" i="42"/>
  <c r="N233" i="42"/>
  <c r="N234" i="42"/>
  <c r="M235" i="42"/>
  <c r="N235" i="42"/>
  <c r="M236" i="42"/>
  <c r="N236" i="42"/>
  <c r="M237" i="42"/>
  <c r="M238" i="42"/>
  <c r="N237" i="42"/>
  <c r="M239" i="42"/>
  <c r="N238" i="42"/>
  <c r="O238" i="42" s="1"/>
  <c r="N239" i="42"/>
  <c r="M240" i="42"/>
  <c r="N240" i="42"/>
  <c r="M241" i="42"/>
  <c r="M242" i="42"/>
  <c r="N241" i="42"/>
  <c r="M243" i="42"/>
  <c r="N242" i="42"/>
  <c r="N243" i="42"/>
  <c r="M244" i="42"/>
  <c r="O243" i="42"/>
  <c r="M245" i="42"/>
  <c r="N244" i="42"/>
  <c r="N245" i="42"/>
  <c r="M246" i="42"/>
  <c r="M247" i="42"/>
  <c r="N246" i="42"/>
  <c r="O246" i="42" s="1"/>
  <c r="N247" i="42"/>
  <c r="M248" i="42"/>
  <c r="N248" i="42"/>
  <c r="M249" i="42"/>
  <c r="N249" i="42"/>
  <c r="M250" i="42"/>
  <c r="M251" i="42"/>
  <c r="N250" i="42"/>
  <c r="M252" i="42"/>
  <c r="N251" i="42"/>
  <c r="M253" i="42"/>
  <c r="N252" i="42"/>
  <c r="M254" i="42"/>
  <c r="N253" i="42"/>
  <c r="N254" i="42"/>
  <c r="M255" i="42"/>
  <c r="N255" i="42"/>
  <c r="M256" i="42"/>
  <c r="M257" i="42"/>
  <c r="N256" i="42"/>
  <c r="N257" i="42"/>
  <c r="M258" i="42"/>
  <c r="N258" i="42"/>
  <c r="M259" i="42"/>
  <c r="N259" i="42"/>
  <c r="M260" i="42"/>
  <c r="N260" i="42"/>
  <c r="M261" i="42"/>
  <c r="M262" i="42"/>
  <c r="N261" i="42"/>
  <c r="N262" i="42"/>
  <c r="M263" i="42"/>
  <c r="N263" i="42"/>
  <c r="M264" i="42"/>
  <c r="N264" i="42"/>
  <c r="M265" i="42"/>
  <c r="N265" i="42"/>
  <c r="M266" i="42"/>
  <c r="M267" i="42"/>
  <c r="N266" i="42"/>
  <c r="M268" i="42"/>
  <c r="N267" i="42"/>
  <c r="M269" i="42"/>
  <c r="N268" i="42"/>
  <c r="N269" i="42"/>
  <c r="M270" i="42"/>
  <c r="M271" i="42"/>
  <c r="N270" i="42"/>
  <c r="M272" i="42"/>
  <c r="N271" i="42"/>
  <c r="M273" i="42"/>
  <c r="N272" i="42"/>
  <c r="N273" i="42"/>
  <c r="M274" i="42"/>
  <c r="N274" i="42"/>
  <c r="M275" i="42"/>
  <c r="M276" i="42"/>
  <c r="N275" i="42"/>
  <c r="M277" i="42"/>
  <c r="N276" i="42"/>
  <c r="M278" i="42"/>
  <c r="N277" i="42"/>
  <c r="M279" i="42"/>
  <c r="N278" i="42"/>
  <c r="M280" i="42"/>
  <c r="N279" i="42"/>
  <c r="N280" i="42"/>
  <c r="M281" i="42"/>
  <c r="N281" i="42"/>
  <c r="M282" i="42"/>
  <c r="N282" i="42"/>
  <c r="M283" i="42"/>
  <c r="M284" i="42"/>
  <c r="N283" i="42"/>
  <c r="N284" i="42"/>
  <c r="M285" i="42"/>
  <c r="N285" i="42"/>
  <c r="M286" i="42"/>
  <c r="M287" i="42"/>
  <c r="N286" i="42"/>
  <c r="N287" i="42"/>
  <c r="M288" i="42"/>
  <c r="M289" i="42"/>
  <c r="N288" i="42"/>
  <c r="M290" i="42"/>
  <c r="N289" i="42"/>
  <c r="N290" i="42"/>
  <c r="M291" i="42"/>
  <c r="N291" i="42"/>
  <c r="M292" i="42"/>
  <c r="N292" i="42"/>
  <c r="M293" i="42"/>
  <c r="N293" i="42"/>
  <c r="M294" i="42"/>
  <c r="M295" i="42"/>
  <c r="N294" i="42"/>
  <c r="M296" i="42"/>
  <c r="N295" i="42"/>
  <c r="M297" i="42"/>
  <c r="N296" i="42"/>
  <c r="M298" i="42"/>
  <c r="N297" i="42"/>
  <c r="M299" i="42"/>
  <c r="N298" i="42"/>
  <c r="N299" i="42"/>
  <c r="M300" i="42"/>
  <c r="M301" i="42"/>
  <c r="N300" i="42"/>
  <c r="N301" i="42"/>
  <c r="M302" i="42"/>
  <c r="M303" i="42"/>
  <c r="N302" i="42"/>
  <c r="M304" i="42"/>
  <c r="N303" i="42"/>
  <c r="O303" i="42" s="1"/>
  <c r="M305" i="42"/>
  <c r="N304" i="42"/>
  <c r="N305" i="42"/>
  <c r="M306" i="42"/>
  <c r="N306" i="42"/>
  <c r="M307" i="42"/>
  <c r="M308" i="42"/>
  <c r="N307" i="42"/>
  <c r="N308" i="42"/>
  <c r="M309" i="42"/>
  <c r="M310" i="42"/>
  <c r="N309" i="42"/>
  <c r="M311" i="42"/>
  <c r="N310" i="42"/>
  <c r="N311" i="42"/>
  <c r="M312" i="42"/>
  <c r="M313" i="42"/>
  <c r="N312" i="42"/>
  <c r="N313" i="42"/>
  <c r="M314" i="42"/>
  <c r="M315" i="42"/>
  <c r="N314" i="42"/>
  <c r="N315" i="42"/>
  <c r="M316" i="42"/>
  <c r="N316" i="42"/>
  <c r="M317" i="42"/>
  <c r="N317" i="42"/>
  <c r="M318" i="42"/>
  <c r="N318" i="42"/>
  <c r="M319" i="42"/>
  <c r="N319" i="42"/>
  <c r="M320" i="42"/>
  <c r="M321" i="42"/>
  <c r="N320" i="42"/>
  <c r="N321" i="42"/>
  <c r="M322" i="42"/>
  <c r="M323" i="42"/>
  <c r="N322" i="42"/>
  <c r="N323" i="42"/>
  <c r="M324" i="42"/>
  <c r="M325" i="42"/>
  <c r="N324" i="42"/>
  <c r="N325" i="42"/>
  <c r="M326" i="42"/>
  <c r="M327" i="42"/>
  <c r="N326" i="42"/>
  <c r="M328" i="42"/>
  <c r="N327" i="42"/>
  <c r="N328" i="42"/>
  <c r="M329" i="42"/>
  <c r="O328" i="42"/>
  <c r="N329" i="42"/>
  <c r="M330" i="42"/>
  <c r="M331" i="42"/>
  <c r="N330" i="42"/>
  <c r="O330" i="42" s="1"/>
  <c r="N331" i="42"/>
  <c r="M332" i="42"/>
  <c r="N332" i="42"/>
  <c r="M333" i="42"/>
  <c r="N333" i="42"/>
  <c r="M334" i="42"/>
  <c r="N334" i="42"/>
  <c r="M335" i="42"/>
  <c r="N335" i="42"/>
  <c r="M336" i="42"/>
  <c r="N336" i="42"/>
  <c r="M337" i="42"/>
  <c r="N337" i="42"/>
  <c r="M338" i="42"/>
  <c r="M339" i="42"/>
  <c r="N338" i="42"/>
  <c r="M340" i="42"/>
  <c r="N339" i="42"/>
  <c r="M341" i="42"/>
  <c r="N340" i="42"/>
  <c r="M342" i="42"/>
  <c r="N341" i="42"/>
  <c r="M343" i="42"/>
  <c r="N342" i="42"/>
  <c r="M344" i="42"/>
  <c r="N343" i="42"/>
  <c r="M345" i="42"/>
  <c r="N344" i="42"/>
  <c r="M346" i="42"/>
  <c r="N345" i="42"/>
  <c r="N346" i="42"/>
  <c r="M347" i="42"/>
  <c r="M348" i="42"/>
  <c r="N347" i="42"/>
  <c r="M349" i="42"/>
  <c r="N348" i="42"/>
  <c r="M350" i="42"/>
  <c r="N349" i="42"/>
  <c r="D7" i="42" l="1"/>
  <c r="N16" i="50"/>
  <c r="N19" i="50"/>
  <c r="N17" i="50"/>
  <c r="N18" i="50"/>
  <c r="N12" i="50"/>
  <c r="N20" i="50"/>
  <c r="N14" i="50"/>
  <c r="N13" i="50"/>
  <c r="N15" i="50"/>
  <c r="L14" i="50"/>
  <c r="L17" i="50"/>
  <c r="L22" i="50"/>
  <c r="L20" i="50"/>
  <c r="L16" i="50"/>
  <c r="L21" i="50"/>
  <c r="L18" i="50"/>
  <c r="L15" i="50"/>
  <c r="L19" i="50"/>
  <c r="O342" i="42"/>
  <c r="O284" i="42"/>
  <c r="O226" i="42"/>
  <c r="O197" i="42"/>
  <c r="O106" i="42"/>
  <c r="H6" i="42"/>
  <c r="O255" i="42"/>
  <c r="O173" i="42"/>
  <c r="O324" i="42"/>
  <c r="O278" i="42"/>
  <c r="O119" i="42"/>
  <c r="O189" i="42"/>
  <c r="P143" i="42"/>
  <c r="O321" i="42"/>
  <c r="O152" i="42"/>
  <c r="P171" i="42"/>
  <c r="O203" i="42"/>
  <c r="O88" i="42"/>
  <c r="O99" i="42"/>
  <c r="O277" i="42"/>
  <c r="O139" i="42"/>
  <c r="O92" i="42"/>
  <c r="O120" i="42"/>
  <c r="O215" i="42"/>
  <c r="O297" i="42"/>
  <c r="O52" i="42"/>
  <c r="O291" i="42"/>
  <c r="O31" i="42"/>
  <c r="O71" i="42"/>
  <c r="O201" i="42"/>
  <c r="O322" i="42"/>
  <c r="O48" i="42"/>
  <c r="P169" i="42"/>
  <c r="O83" i="42"/>
  <c r="P178" i="42"/>
  <c r="O279" i="42"/>
  <c r="O57" i="42"/>
  <c r="O91" i="42"/>
  <c r="O21" i="42"/>
  <c r="E7" i="42"/>
  <c r="O257" i="42"/>
  <c r="O22" i="42"/>
  <c r="O221" i="42"/>
  <c r="O273" i="42"/>
  <c r="Q14" i="50"/>
  <c r="O214" i="42"/>
  <c r="O19" i="42"/>
  <c r="O244" i="42"/>
  <c r="I5" i="42"/>
  <c r="O140" i="42"/>
  <c r="O260" i="42"/>
  <c r="O151" i="42"/>
  <c r="O105" i="42"/>
  <c r="O29" i="42"/>
  <c r="O45" i="42"/>
  <c r="R13" i="50"/>
  <c r="O176" i="42"/>
  <c r="O207" i="42"/>
  <c r="O181" i="42"/>
  <c r="O180" i="42"/>
  <c r="O296" i="42"/>
  <c r="O69" i="42"/>
  <c r="O149" i="42"/>
  <c r="O308" i="42"/>
  <c r="O141" i="42"/>
  <c r="O285" i="42"/>
  <c r="Q17" i="50"/>
  <c r="O75" i="42"/>
  <c r="O339" i="42"/>
  <c r="O210" i="42"/>
  <c r="O195" i="42"/>
  <c r="O101" i="42"/>
  <c r="O295" i="42"/>
  <c r="O35" i="42"/>
  <c r="O298" i="42"/>
  <c r="O242" i="42"/>
  <c r="O162" i="42"/>
  <c r="O90" i="42"/>
  <c r="O126" i="42"/>
  <c r="O95" i="42"/>
  <c r="O264" i="42"/>
  <c r="O127" i="42"/>
  <c r="O40" i="42"/>
  <c r="O124" i="42"/>
  <c r="O104" i="42"/>
  <c r="O245" i="42"/>
  <c r="P245" i="42" s="1"/>
  <c r="O208" i="42"/>
  <c r="O72" i="42"/>
  <c r="O144" i="42"/>
  <c r="O344" i="42"/>
  <c r="P224" i="42"/>
  <c r="O318" i="42"/>
  <c r="O187" i="42"/>
  <c r="O313" i="42"/>
  <c r="O216" i="42"/>
  <c r="O43" i="42"/>
  <c r="O300" i="42"/>
  <c r="O85" i="42"/>
  <c r="O142" i="42"/>
  <c r="O47" i="42"/>
  <c r="R20" i="50"/>
  <c r="O281" i="42"/>
  <c r="O55" i="42"/>
  <c r="O237" i="42"/>
  <c r="Q15" i="50"/>
  <c r="O323" i="42"/>
  <c r="P213" i="42"/>
  <c r="O230" i="42"/>
  <c r="O314" i="42"/>
  <c r="O248" i="42"/>
  <c r="P167" i="42"/>
  <c r="O263" i="42"/>
  <c r="Q18" i="50"/>
  <c r="O309" i="42"/>
  <c r="O70" i="42"/>
  <c r="O16" i="42"/>
  <c r="O135" i="42"/>
  <c r="P208" i="42"/>
  <c r="O134" i="42"/>
  <c r="C8" i="42"/>
  <c r="O236" i="42"/>
  <c r="P236" i="42" s="1"/>
  <c r="O204" i="42"/>
  <c r="O327" i="42"/>
  <c r="O64" i="42"/>
  <c r="O56" i="42"/>
  <c r="O319" i="42"/>
  <c r="O132" i="42"/>
  <c r="O205" i="42"/>
  <c r="O46" i="42"/>
  <c r="O103" i="42"/>
  <c r="Q16" i="50"/>
  <c r="O269" i="42"/>
  <c r="O261" i="42"/>
  <c r="R18" i="50"/>
  <c r="O305" i="42"/>
  <c r="P305" i="42" s="1"/>
  <c r="O329" i="42"/>
  <c r="R19" i="50"/>
  <c r="O97" i="42"/>
  <c r="O218" i="42"/>
  <c r="R12" i="50"/>
  <c r="P44" i="42"/>
  <c r="O184" i="42"/>
  <c r="P13" i="42"/>
  <c r="O174" i="42"/>
  <c r="O94" i="42"/>
  <c r="O113" i="42"/>
  <c r="P147" i="42"/>
  <c r="Q19" i="50"/>
  <c r="O232" i="42"/>
  <c r="O33" i="42"/>
  <c r="O128" i="42"/>
  <c r="P192" i="42"/>
  <c r="O334" i="42"/>
  <c r="O282" i="42"/>
  <c r="O220" i="42"/>
  <c r="P220" i="42" s="1"/>
  <c r="O196" i="42"/>
  <c r="O78" i="42"/>
  <c r="P243" i="42"/>
  <c r="P164" i="42"/>
  <c r="O219" i="42"/>
  <c r="O23" i="42"/>
  <c r="O270" i="42"/>
  <c r="O326" i="42"/>
  <c r="O341" i="42"/>
  <c r="O148" i="42"/>
  <c r="O347" i="42"/>
  <c r="O87" i="42"/>
  <c r="O287" i="42"/>
  <c r="O63" i="42"/>
  <c r="P150" i="42"/>
  <c r="O259" i="42"/>
  <c r="O194" i="42"/>
  <c r="O272" i="42"/>
  <c r="O274" i="42"/>
  <c r="O293" i="42"/>
  <c r="O156" i="42"/>
  <c r="O253" i="42"/>
  <c r="P253" i="42" s="1"/>
  <c r="O74" i="42"/>
  <c r="P74" i="42" s="1"/>
  <c r="O155" i="42"/>
  <c r="O79" i="42"/>
  <c r="R16" i="50"/>
  <c r="P328" i="42"/>
  <c r="P50" i="42"/>
  <c r="O125" i="42"/>
  <c r="Q20" i="50"/>
  <c r="O34" i="42"/>
  <c r="O283" i="42"/>
  <c r="O58" i="42"/>
  <c r="O27" i="42"/>
  <c r="O115" i="42"/>
  <c r="O98" i="42"/>
  <c r="O252" i="42"/>
  <c r="O62" i="42"/>
  <c r="P72" i="42"/>
  <c r="O68" i="42"/>
  <c r="O114" i="42"/>
  <c r="O130" i="42"/>
  <c r="P330" i="42"/>
  <c r="O39" i="42"/>
  <c r="O302" i="42"/>
  <c r="O250" i="42"/>
  <c r="O61" i="42"/>
  <c r="O325" i="42"/>
  <c r="P325" i="42" s="1"/>
  <c r="O186" i="42"/>
  <c r="P186" i="42" s="1"/>
  <c r="O225" i="42"/>
  <c r="O349" i="42"/>
  <c r="O93" i="42"/>
  <c r="P14" i="42"/>
  <c r="O49" i="42"/>
  <c r="O240" i="42"/>
  <c r="P334" i="42"/>
  <c r="R17" i="50"/>
  <c r="O102" i="42"/>
  <c r="O233" i="42"/>
  <c r="P342" i="42"/>
  <c r="P323" i="42"/>
  <c r="O116" i="42"/>
  <c r="O268" i="42"/>
  <c r="O53" i="42"/>
  <c r="O271" i="42"/>
  <c r="O18" i="42"/>
  <c r="O235" i="42"/>
  <c r="O241" i="42"/>
  <c r="P241" i="42" s="1"/>
  <c r="O42" i="42"/>
  <c r="P42" i="42" s="1"/>
  <c r="O108" i="42"/>
  <c r="O131" i="42"/>
  <c r="O304" i="42"/>
  <c r="O118" i="42"/>
  <c r="O100" i="42"/>
  <c r="O212" i="42"/>
  <c r="P284" i="42"/>
  <c r="O249" i="42"/>
  <c r="O137" i="42"/>
  <c r="O170" i="42"/>
  <c r="O307" i="42"/>
  <c r="O60" i="42"/>
  <c r="O146" i="42"/>
  <c r="O165" i="42"/>
  <c r="O202" i="42"/>
  <c r="P202" i="42" s="1"/>
  <c r="N350" i="42"/>
  <c r="O222" i="42"/>
  <c r="O193" i="42"/>
  <c r="P232" i="42"/>
  <c r="P200" i="42"/>
  <c r="O258" i="42"/>
  <c r="O111" i="42"/>
  <c r="P182" i="42"/>
  <c r="O251" i="42"/>
  <c r="O231" i="42"/>
  <c r="P246" i="42"/>
  <c r="P197" i="42"/>
  <c r="O288" i="42"/>
  <c r="P177" i="42"/>
  <c r="O65" i="42"/>
  <c r="F7" i="42"/>
  <c r="O160" i="42"/>
  <c r="P195" i="42"/>
  <c r="O51" i="42"/>
  <c r="O172" i="42"/>
  <c r="O211" i="42"/>
  <c r="O133" i="42"/>
  <c r="O80" i="42"/>
  <c r="O320" i="42"/>
  <c r="O256" i="42"/>
  <c r="P210" i="42"/>
  <c r="O310" i="42"/>
  <c r="O276" i="42"/>
  <c r="O24" i="42"/>
  <c r="O315" i="42"/>
  <c r="O294" i="42"/>
  <c r="P294" i="42" s="1"/>
  <c r="O183" i="42"/>
  <c r="O109" i="42"/>
  <c r="O77" i="42"/>
  <c r="O333" i="42"/>
  <c r="P333" i="42" s="1"/>
  <c r="O153" i="42"/>
  <c r="O123" i="42"/>
  <c r="O38" i="42"/>
  <c r="O345" i="42"/>
  <c r="O121" i="42"/>
  <c r="P226" i="42"/>
  <c r="O316" i="42"/>
  <c r="O185" i="42"/>
  <c r="O66" i="42"/>
  <c r="O206" i="42"/>
  <c r="P206" i="42" s="1"/>
  <c r="O82" i="42"/>
  <c r="O76" i="42"/>
  <c r="O336" i="42"/>
  <c r="P73" i="42"/>
  <c r="O280" i="42"/>
  <c r="P196" i="42"/>
  <c r="O317" i="42"/>
  <c r="O306" i="42"/>
  <c r="P306" i="42" s="1"/>
  <c r="O26" i="42"/>
  <c r="P26" i="42" s="1"/>
  <c r="P78" i="42"/>
  <c r="O15" i="42"/>
  <c r="P209" i="42"/>
  <c r="O136" i="42"/>
  <c r="O129" i="42"/>
  <c r="O36" i="42"/>
  <c r="O41" i="42"/>
  <c r="O199" i="42"/>
  <c r="P199" i="42" s="1"/>
  <c r="O348" i="42"/>
  <c r="O179" i="42"/>
  <c r="O163" i="42"/>
  <c r="P238" i="42"/>
  <c r="O340" i="42"/>
  <c r="O350" i="42"/>
  <c r="O159" i="42"/>
  <c r="P159" i="42" s="1"/>
  <c r="O154" i="42"/>
  <c r="O122" i="42"/>
  <c r="O289" i="42"/>
  <c r="O175" i="42"/>
  <c r="P175" i="42" s="1"/>
  <c r="O262" i="42"/>
  <c r="O292" i="42"/>
  <c r="O275" i="42"/>
  <c r="P12" i="42"/>
  <c r="P227" i="42"/>
  <c r="O229" i="42"/>
  <c r="R15" i="50"/>
  <c r="O166" i="42"/>
  <c r="P166" i="42" s="1"/>
  <c r="O86" i="42"/>
  <c r="O299" i="42"/>
  <c r="O332" i="42"/>
  <c r="P30" i="42"/>
  <c r="O25" i="42"/>
  <c r="O32" i="42"/>
  <c r="O254" i="42"/>
  <c r="O20" i="42"/>
  <c r="P20" i="42" s="1"/>
  <c r="O286" i="42"/>
  <c r="O81" i="42"/>
  <c r="O337" i="42"/>
  <c r="P110" i="42"/>
  <c r="O84" i="42"/>
  <c r="O198" i="42"/>
  <c r="O335" i="42"/>
  <c r="P282" i="42"/>
  <c r="O234" i="42"/>
  <c r="P234" i="42" s="1"/>
  <c r="O338" i="42"/>
  <c r="P188" i="42"/>
  <c r="O117" i="42"/>
  <c r="P228" i="42"/>
  <c r="O168" i="42"/>
  <c r="O239" i="42"/>
  <c r="O17" i="42"/>
  <c r="P17" i="42" s="1"/>
  <c r="O28" i="42"/>
  <c r="O312" i="42"/>
  <c r="Q13" i="50"/>
  <c r="O191" i="42"/>
  <c r="O89" i="42"/>
  <c r="P303" i="42"/>
  <c r="O267" i="42"/>
  <c r="O145" i="42"/>
  <c r="O37" i="42"/>
  <c r="O265" i="42"/>
  <c r="O290" i="42"/>
  <c r="O161" i="42"/>
  <c r="O346" i="42"/>
  <c r="O217" i="42"/>
  <c r="O54" i="42"/>
  <c r="O266" i="42"/>
  <c r="O301" i="42"/>
  <c r="P106" i="42"/>
  <c r="O343" i="42"/>
  <c r="O96" i="42"/>
  <c r="P160" i="42"/>
  <c r="O247" i="42"/>
  <c r="P198" i="42"/>
  <c r="Q12" i="50"/>
  <c r="O107" i="42"/>
  <c r="P223" i="42"/>
  <c r="O190" i="42"/>
  <c r="P67" i="42"/>
  <c r="O112" i="42"/>
  <c r="O138" i="42"/>
  <c r="O157" i="42"/>
  <c r="O59" i="42"/>
  <c r="O331" i="42"/>
  <c r="O158" i="42"/>
  <c r="O311" i="42"/>
  <c r="R14" i="50"/>
  <c r="O18" i="50"/>
  <c r="P18" i="50"/>
  <c r="O17" i="50"/>
  <c r="O16" i="50"/>
  <c r="O20" i="50"/>
  <c r="P17" i="50"/>
  <c r="O15" i="50"/>
  <c r="O19" i="50"/>
  <c r="O14" i="50"/>
  <c r="P19" i="50"/>
  <c r="P20" i="50"/>
  <c r="P15" i="50"/>
  <c r="P14" i="50"/>
  <c r="P16" i="50"/>
  <c r="D8" i="42" l="1"/>
  <c r="H7" i="42"/>
  <c r="P302" i="42"/>
  <c r="P191" i="42"/>
  <c r="P120" i="42"/>
  <c r="P140" i="42"/>
  <c r="P273" i="42"/>
  <c r="P231" i="42"/>
  <c r="P112" i="42"/>
  <c r="P286" i="42"/>
  <c r="P157" i="42"/>
  <c r="P187" i="42"/>
  <c r="P288" i="42"/>
  <c r="P292" i="42"/>
  <c r="P24" i="42"/>
  <c r="P332" i="42"/>
  <c r="P75" i="42"/>
  <c r="P205" i="42"/>
  <c r="P289" i="42"/>
  <c r="P29" i="42"/>
  <c r="P190" i="42"/>
  <c r="I39" i="29"/>
  <c r="P16" i="42"/>
  <c r="P49" i="42"/>
  <c r="P268" i="42"/>
  <c r="P283" i="42"/>
  <c r="P130" i="42"/>
  <c r="P105" i="42"/>
  <c r="P114" i="42"/>
  <c r="P203" i="42"/>
  <c r="P170" i="42"/>
  <c r="P23" i="42"/>
  <c r="P99" i="42"/>
  <c r="P58" i="42"/>
  <c r="P247" i="42"/>
  <c r="I6" i="42"/>
  <c r="P22" i="42"/>
  <c r="P103" i="42"/>
  <c r="P118" i="42"/>
  <c r="P128" i="42"/>
  <c r="P285" i="42"/>
  <c r="P309" i="42"/>
  <c r="P38" i="42"/>
  <c r="P348" i="42"/>
  <c r="P97" i="42"/>
  <c r="P311" i="42"/>
  <c r="P34" i="42"/>
  <c r="P135" i="42"/>
  <c r="P139" i="42"/>
  <c r="P32" i="42"/>
  <c r="P336" i="42"/>
  <c r="P40" i="42"/>
  <c r="P122" i="42"/>
  <c r="P47" i="42"/>
  <c r="P25" i="42"/>
  <c r="P69" i="42"/>
  <c r="P338" i="42"/>
  <c r="P121" i="42"/>
  <c r="P101" i="42"/>
  <c r="P68" i="42"/>
  <c r="P131" i="42"/>
  <c r="P174" i="42"/>
  <c r="P318" i="42"/>
  <c r="P217" i="42"/>
  <c r="P65" i="42"/>
  <c r="P326" i="42"/>
  <c r="P102" i="42"/>
  <c r="P180" i="42"/>
  <c r="P249" i="42"/>
  <c r="P95" i="42"/>
  <c r="P340" i="42"/>
  <c r="P55" i="42"/>
  <c r="P127" i="42"/>
  <c r="P212" i="42"/>
  <c r="P345" i="42"/>
  <c r="P64" i="42"/>
  <c r="P230" i="42"/>
  <c r="P93" i="42"/>
  <c r="P274" i="42"/>
  <c r="P270" i="42"/>
  <c r="P89" i="42"/>
  <c r="P256" i="42"/>
  <c r="P33" i="42"/>
  <c r="P46" i="42"/>
  <c r="P66" i="42"/>
  <c r="P201" i="42"/>
  <c r="P83" i="42"/>
  <c r="P280" i="42"/>
  <c r="P269" i="42"/>
  <c r="P259" i="42"/>
  <c r="P115" i="42"/>
  <c r="P85" i="42"/>
  <c r="P62" i="42"/>
  <c r="P123" i="42"/>
  <c r="P287" i="42"/>
  <c r="P71" i="42"/>
  <c r="P204" i="42"/>
  <c r="P218" i="42"/>
  <c r="P264" i="42"/>
  <c r="P225" i="42"/>
  <c r="P242" i="42"/>
  <c r="P134" i="42"/>
  <c r="P108" i="42"/>
  <c r="P262" i="42"/>
  <c r="P314" i="42"/>
  <c r="P211" i="42"/>
  <c r="P239" i="42"/>
  <c r="P235" i="42"/>
  <c r="P104" i="42"/>
  <c r="P144" i="42"/>
  <c r="P244" i="42"/>
  <c r="P266" i="42"/>
  <c r="P70" i="42"/>
  <c r="P214" i="42"/>
  <c r="P315" i="42"/>
  <c r="P98" i="42"/>
  <c r="P165" i="42"/>
  <c r="P335" i="42"/>
  <c r="P297" i="42"/>
  <c r="P339" i="42"/>
  <c r="P63" i="42"/>
  <c r="P149" i="42"/>
  <c r="P138" i="42"/>
  <c r="P133" i="42"/>
  <c r="P331" i="42"/>
  <c r="P19" i="42"/>
  <c r="P317" i="42"/>
  <c r="P80" i="42"/>
  <c r="P324" i="42"/>
  <c r="P298" i="42"/>
  <c r="P310" i="42"/>
  <c r="P77" i="42"/>
  <c r="P18" i="42"/>
  <c r="P181" i="42"/>
  <c r="P79" i="42"/>
  <c r="P260" i="42"/>
  <c r="P168" i="42"/>
  <c r="P92" i="42"/>
  <c r="P267" i="42"/>
  <c r="P279" i="42"/>
  <c r="P116" i="42"/>
  <c r="P185" i="42"/>
  <c r="P215" i="42"/>
  <c r="P276" i="42"/>
  <c r="P216" i="42"/>
  <c r="P290" i="42"/>
  <c r="P35" i="42"/>
  <c r="P21" i="42"/>
  <c r="P313" i="42"/>
  <c r="P39" i="42"/>
  <c r="P43" i="42"/>
  <c r="P137" i="42"/>
  <c r="P312" i="42"/>
  <c r="P257" i="42"/>
  <c r="P162" i="42"/>
  <c r="P277" i="42"/>
  <c r="P109" i="42"/>
  <c r="P54" i="42"/>
  <c r="P301" i="42"/>
  <c r="P255" i="42"/>
  <c r="P28" i="42"/>
  <c r="P15" i="42"/>
  <c r="P341" i="42"/>
  <c r="P248" i="42"/>
  <c r="P172" i="42"/>
  <c r="P179" i="42"/>
  <c r="P86" i="42"/>
  <c r="P90" i="42"/>
  <c r="P296" i="42"/>
  <c r="P48" i="42"/>
  <c r="P158" i="42"/>
  <c r="P119" i="42"/>
  <c r="P148" i="42"/>
  <c r="E8" i="42"/>
  <c r="P161" i="42"/>
  <c r="P265" i="42"/>
  <c r="P76" i="42"/>
  <c r="P222" i="42"/>
  <c r="P327" i="42"/>
  <c r="P151" i="42"/>
  <c r="P88" i="42"/>
  <c r="P219" i="42"/>
  <c r="P51" i="42"/>
  <c r="P329" i="42"/>
  <c r="P82" i="42"/>
  <c r="P349" i="42"/>
  <c r="P173" i="42"/>
  <c r="P281" i="42"/>
  <c r="P183" i="42"/>
  <c r="P254" i="42"/>
  <c r="P233" i="42"/>
  <c r="P299" i="42"/>
  <c r="P308" i="42"/>
  <c r="P304" i="42"/>
  <c r="P291" i="42"/>
  <c r="P251" i="42"/>
  <c r="P37" i="42"/>
  <c r="P194" i="42"/>
  <c r="P129" i="42"/>
  <c r="P258" i="42"/>
  <c r="P52" i="42"/>
  <c r="P252" i="42"/>
  <c r="P117" i="42"/>
  <c r="P136" i="42"/>
  <c r="P263" i="42"/>
  <c r="P153" i="42"/>
  <c r="P193" i="42"/>
  <c r="P94" i="42"/>
  <c r="P56" i="42"/>
  <c r="P91" i="42"/>
  <c r="P59" i="42"/>
  <c r="P61" i="42"/>
  <c r="P346" i="42"/>
  <c r="P344" i="42"/>
  <c r="P154" i="42"/>
  <c r="P250" i="42"/>
  <c r="P237" i="42"/>
  <c r="P145" i="42"/>
  <c r="P111" i="42"/>
  <c r="P100" i="42"/>
  <c r="P337" i="42"/>
  <c r="P141" i="42"/>
  <c r="P343" i="42"/>
  <c r="P41" i="42"/>
  <c r="P96" i="42"/>
  <c r="P320" i="42"/>
  <c r="P155" i="42"/>
  <c r="P275" i="42"/>
  <c r="P113" i="42"/>
  <c r="P81" i="42"/>
  <c r="P316" i="42"/>
  <c r="P60" i="42"/>
  <c r="P163" i="42"/>
  <c r="P293" i="42"/>
  <c r="P321" i="42"/>
  <c r="P126" i="42"/>
  <c r="P189" i="42"/>
  <c r="P221" i="42"/>
  <c r="P184" i="42"/>
  <c r="P31" i="42"/>
  <c r="P272" i="42"/>
  <c r="P240" i="42"/>
  <c r="P307" i="42"/>
  <c r="P295" i="42"/>
  <c r="P347" i="42"/>
  <c r="P142" i="42"/>
  <c r="P87" i="42"/>
  <c r="P84" i="42"/>
  <c r="P350" i="42"/>
  <c r="P57" i="42"/>
  <c r="P146" i="42"/>
  <c r="P152" i="42"/>
  <c r="P207" i="42"/>
  <c r="P132" i="42"/>
  <c r="P124" i="42"/>
  <c r="P322" i="42"/>
  <c r="P271" i="42"/>
  <c r="P27" i="42"/>
  <c r="P229" i="42"/>
  <c r="P107" i="42"/>
  <c r="P300" i="42"/>
  <c r="F8" i="42"/>
  <c r="P176" i="42"/>
  <c r="P319" i="42"/>
  <c r="P261" i="42"/>
  <c r="P156" i="42"/>
  <c r="P278" i="42"/>
  <c r="P36" i="42"/>
  <c r="P45" i="42"/>
  <c r="P53" i="42"/>
  <c r="P125" i="42"/>
  <c r="C9" i="42"/>
  <c r="D9" i="42" l="1"/>
  <c r="H8" i="42"/>
  <c r="I7" i="42"/>
  <c r="E9" i="42"/>
  <c r="C10" i="42"/>
  <c r="F9" i="42"/>
  <c r="D10" i="42" l="1"/>
  <c r="H9" i="42"/>
  <c r="I8" i="42"/>
  <c r="E10" i="42"/>
  <c r="C11" i="42"/>
  <c r="F10" i="42"/>
  <c r="D11" i="42" l="1"/>
  <c r="H10" i="42"/>
  <c r="I9" i="42"/>
  <c r="E11" i="42"/>
  <c r="F11" i="42" s="1"/>
  <c r="H11" i="42"/>
  <c r="I10" i="42"/>
  <c r="I11" i="42"/>
  <c r="D35" i="29"/>
  <c r="J35" i="29"/>
  <c r="C38" i="29"/>
  <c r="N27" i="49"/>
  <c r="D33" i="29"/>
  <c r="N27" i="50"/>
  <c r="J33" i="29"/>
  <c r="I38" i="29"/>
  <c r="O26" i="49"/>
  <c r="R26" i="49" s="1"/>
  <c r="O25" i="49"/>
  <c r="R25" i="49" s="1"/>
  <c r="Q30" i="49"/>
  <c r="U24" i="49"/>
  <c r="O24" i="49"/>
  <c r="R24" i="49" s="1"/>
  <c r="U24" i="50"/>
  <c r="Q30" i="50"/>
  <c r="O24" i="50"/>
  <c r="R24" i="50" s="1"/>
  <c r="O25" i="50"/>
  <c r="R25" i="50" s="1"/>
  <c r="O26" i="50"/>
  <c r="R26" i="50" s="1"/>
  <c r="W24" i="49"/>
  <c r="V24" i="49"/>
  <c r="W24" i="50"/>
  <c r="V24" i="50"/>
  <c r="X24" i="50" l="1"/>
  <c r="P31" i="50"/>
  <c r="T25" i="50"/>
  <c r="X24" i="49"/>
  <c r="T25" i="49"/>
  <c r="P31" i="49"/>
  <c r="Q31" i="50"/>
  <c r="U25" i="50"/>
  <c r="V25" i="50"/>
  <c r="U25" i="49"/>
  <c r="V25" i="49"/>
  <c r="Q31" i="49"/>
  <c r="W25" i="50"/>
  <c r="W25" i="49"/>
  <c r="X25" i="49" l="1"/>
  <c r="P32" i="49"/>
  <c r="T26" i="49"/>
  <c r="T26" i="50"/>
  <c r="X25" i="50"/>
  <c r="Q32" i="49"/>
  <c r="U26" i="49"/>
  <c r="W26" i="49" s="1"/>
  <c r="V26" i="49"/>
  <c r="U26" i="50"/>
  <c r="W26" i="50" s="1"/>
  <c r="V26" i="50"/>
  <c r="X26" i="50" l="1"/>
  <c r="X26" i="49"/>
  <c r="J20" i="29" l="1"/>
  <c r="J21" i="29"/>
  <c r="S11" i="49" a="1"/>
  <c r="S11" i="50" a="1"/>
  <c r="J7" i="43"/>
  <c r="L7" i="43" s="1"/>
  <c r="I19" i="43"/>
  <c r="I23" i="39"/>
  <c r="J6" i="45"/>
  <c r="L6" i="45" s="1"/>
  <c r="I22" i="39"/>
  <c r="J7" i="45"/>
  <c r="L7" i="45" s="1"/>
  <c r="I24" i="45"/>
  <c r="I25" i="39"/>
  <c r="I23" i="43"/>
  <c r="I20" i="45"/>
  <c r="I24" i="39"/>
  <c r="J5" i="45"/>
  <c r="L5" i="45" s="1"/>
  <c r="I23" i="45"/>
  <c r="J6" i="43"/>
  <c r="L6" i="43" s="1"/>
  <c r="I18" i="45"/>
  <c r="I27" i="39"/>
  <c r="I20" i="39"/>
  <c r="J22" i="29"/>
  <c r="I24" i="43"/>
  <c r="I21" i="45"/>
  <c r="I22" i="45"/>
  <c r="I21" i="39"/>
  <c r="I26" i="39"/>
  <c r="J6" i="39"/>
  <c r="L6" i="39" s="1"/>
  <c r="I21" i="43"/>
  <c r="I19" i="45"/>
  <c r="I22" i="43"/>
  <c r="I19" i="39"/>
  <c r="I20" i="43"/>
  <c r="I18" i="39"/>
  <c r="J5" i="43"/>
  <c r="L5" i="43" s="1"/>
  <c r="J5" i="39"/>
  <c r="L5" i="39" s="1"/>
  <c r="I18" i="43"/>
  <c r="E3" i="43"/>
  <c r="E3" i="39"/>
  <c r="G2" i="42"/>
  <c r="E3" i="45"/>
  <c r="Q136" i="42"/>
  <c r="P8" i="49"/>
  <c r="Q65" i="42"/>
  <c r="G9" i="42"/>
  <c r="R189" i="42"/>
  <c r="R274" i="42"/>
  <c r="Q131" i="42"/>
  <c r="Q174" i="42"/>
  <c r="Q97" i="42"/>
  <c r="Q195" i="42"/>
  <c r="Q89" i="42"/>
  <c r="R52" i="42"/>
  <c r="R350" i="42"/>
  <c r="R292" i="42"/>
  <c r="R49" i="42"/>
  <c r="G8" i="42"/>
  <c r="G6" i="42"/>
  <c r="Q137" i="42"/>
  <c r="R11" i="42"/>
  <c r="Q130" i="42"/>
  <c r="R159" i="42"/>
  <c r="R328" i="42"/>
  <c r="Q276" i="42"/>
  <c r="R153" i="42"/>
  <c r="R218" i="42"/>
  <c r="R38" i="42"/>
  <c r="R43" i="42"/>
  <c r="Q194" i="42"/>
  <c r="Q53" i="42"/>
  <c r="Q184" i="42"/>
  <c r="P5" i="50"/>
  <c r="R111" i="42"/>
  <c r="R7" i="42"/>
  <c r="Q104" i="42"/>
  <c r="R314" i="42"/>
  <c r="R211" i="42"/>
  <c r="Q257" i="42"/>
  <c r="Q157" i="42"/>
  <c r="R335" i="42"/>
  <c r="R30" i="42"/>
  <c r="Q215" i="42"/>
  <c r="Q187" i="42"/>
  <c r="Q17" i="42"/>
  <c r="R102" i="42"/>
  <c r="O12" i="49"/>
  <c r="R297" i="42"/>
  <c r="R275" i="42"/>
  <c r="J8" i="42"/>
  <c r="O5" i="49"/>
  <c r="R131" i="42"/>
  <c r="P4" i="49"/>
  <c r="R125" i="42"/>
  <c r="R184" i="42"/>
  <c r="Q308" i="42"/>
  <c r="Q268" i="42"/>
  <c r="Q159" i="42"/>
  <c r="R34" i="42"/>
  <c r="R39" i="42"/>
  <c r="R187" i="42"/>
  <c r="Q47" i="42"/>
  <c r="Q177" i="42"/>
  <c r="R283" i="42"/>
  <c r="R315" i="42"/>
  <c r="R213" i="42"/>
  <c r="R165" i="42"/>
  <c r="Q165" i="42"/>
  <c r="R77" i="42"/>
  <c r="R82" i="42"/>
  <c r="O3" i="50"/>
  <c r="R88" i="42"/>
  <c r="Q10" i="42"/>
  <c r="O14" i="49"/>
  <c r="R148" i="42"/>
  <c r="Q18" i="42"/>
  <c r="Q138" i="42"/>
  <c r="R322" i="42"/>
  <c r="Q285" i="42"/>
  <c r="Q119" i="42"/>
  <c r="R89" i="42"/>
  <c r="Q210" i="42"/>
  <c r="Q197" i="42"/>
  <c r="Q246" i="42"/>
  <c r="R17" i="42"/>
  <c r="Q223" i="42"/>
  <c r="R81" i="42"/>
  <c r="Q158" i="42"/>
  <c r="J11" i="42"/>
  <c r="Q170" i="42"/>
  <c r="P12" i="49"/>
  <c r="I3" i="39"/>
  <c r="Q2" i="42"/>
  <c r="R127" i="42"/>
  <c r="G4" i="42"/>
  <c r="R121" i="42"/>
  <c r="R142" i="42"/>
  <c r="R236" i="42"/>
  <c r="R104" i="42"/>
  <c r="Q111" i="42"/>
  <c r="Q32" i="42"/>
  <c r="R116" i="42"/>
  <c r="R267" i="42"/>
  <c r="R249" i="42"/>
  <c r="R179" i="42"/>
  <c r="R132" i="42"/>
  <c r="R208" i="42"/>
  <c r="Q147" i="42"/>
  <c r="O4" i="49"/>
  <c r="Q76" i="42"/>
  <c r="G3" i="42"/>
  <c r="Q235" i="42"/>
  <c r="R291" i="42"/>
  <c r="R307" i="42"/>
  <c r="Q289" i="42"/>
  <c r="R294" i="42"/>
  <c r="R48" i="42"/>
  <c r="Q212" i="42"/>
  <c r="Q31" i="42"/>
  <c r="Q117" i="42"/>
  <c r="R22" i="42"/>
  <c r="R118" i="42"/>
  <c r="R135" i="42"/>
  <c r="Q46" i="42"/>
  <c r="R128" i="42"/>
  <c r="Q281" i="42"/>
  <c r="Q221" i="42"/>
  <c r="R285" i="42"/>
  <c r="Q206" i="42"/>
  <c r="R160" i="42"/>
  <c r="P4" i="50"/>
  <c r="R269" i="42"/>
  <c r="R330" i="42"/>
  <c r="Q3" i="42"/>
  <c r="Q34" i="42"/>
  <c r="R286" i="42"/>
  <c r="J2" i="42"/>
  <c r="Q164" i="42"/>
  <c r="Q331" i="42"/>
  <c r="R302" i="42"/>
  <c r="R194" i="42"/>
  <c r="Q126" i="42"/>
  <c r="Q299" i="42"/>
  <c r="Q78" i="42"/>
  <c r="Q261" i="42"/>
  <c r="R229" i="42"/>
  <c r="R216" i="42"/>
  <c r="Q238" i="42"/>
  <c r="Q324" i="42"/>
  <c r="R346" i="42"/>
  <c r="R177" i="42"/>
  <c r="R259" i="42"/>
  <c r="R107" i="42"/>
  <c r="R21" i="42"/>
  <c r="Q101" i="42"/>
  <c r="R94" i="42"/>
  <c r="R308" i="42"/>
  <c r="R336" i="42"/>
  <c r="Q186" i="42"/>
  <c r="R61" i="42"/>
  <c r="R305" i="42"/>
  <c r="Q105" i="42"/>
  <c r="R246" i="42"/>
  <c r="Q316" i="42"/>
  <c r="R73" i="42"/>
  <c r="R91" i="42"/>
  <c r="R254" i="42"/>
  <c r="Q103" i="42"/>
  <c r="R16" i="42"/>
  <c r="Q96" i="42"/>
  <c r="Q91" i="42"/>
  <c r="Q95" i="42"/>
  <c r="Q178" i="42"/>
  <c r="R27" i="42"/>
  <c r="R245" i="42"/>
  <c r="Q72" i="42"/>
  <c r="R342" i="42"/>
  <c r="Q233" i="42"/>
  <c r="Q241" i="42"/>
  <c r="Q240" i="42"/>
  <c r="Q286" i="42"/>
  <c r="Q134" i="42"/>
  <c r="Q52" i="42"/>
  <c r="Q141" i="42"/>
  <c r="Q123" i="42"/>
  <c r="P3" i="50"/>
  <c r="Q274" i="42"/>
  <c r="Q67" i="42"/>
  <c r="R325" i="42"/>
  <c r="Q311" i="42"/>
  <c r="R338" i="42"/>
  <c r="Q250" i="42"/>
  <c r="Q98" i="42"/>
  <c r="R90" i="42"/>
  <c r="Q87" i="42"/>
  <c r="Q61" i="42"/>
  <c r="Q56" i="42"/>
  <c r="Q48" i="42"/>
  <c r="Q218" i="42"/>
  <c r="Q297" i="42"/>
  <c r="I6" i="43"/>
  <c r="K6" i="43" s="1"/>
  <c r="Q118" i="42"/>
  <c r="R318" i="42"/>
  <c r="Q185" i="42"/>
  <c r="Q227" i="42"/>
  <c r="R108" i="42"/>
  <c r="R119" i="42"/>
  <c r="R251" i="42"/>
  <c r="R304" i="42"/>
  <c r="R212" i="42"/>
  <c r="Q302" i="42"/>
  <c r="Q23" i="42"/>
  <c r="R136" i="42"/>
  <c r="Q29" i="42"/>
  <c r="R170" i="42"/>
  <c r="R248" i="42"/>
  <c r="Q85" i="42"/>
  <c r="Q288" i="42"/>
  <c r="Q120" i="42"/>
  <c r="Q50" i="42"/>
  <c r="R144" i="42"/>
  <c r="Q330" i="42"/>
  <c r="Q114" i="42"/>
  <c r="R117" i="42"/>
  <c r="Q337" i="42"/>
  <c r="R331" i="42"/>
  <c r="R230" i="42"/>
  <c r="R235" i="42"/>
  <c r="R129" i="42"/>
  <c r="Q319" i="42"/>
  <c r="R347" i="42"/>
  <c r="Q133" i="42"/>
  <c r="R281" i="42"/>
  <c r="P13" i="50"/>
  <c r="Q200" i="42"/>
  <c r="P5" i="49"/>
  <c r="Q305" i="42"/>
  <c r="R163" i="42"/>
  <c r="Q38" i="42"/>
  <c r="Q45" i="42"/>
  <c r="R333" i="42"/>
  <c r="R287" i="42"/>
  <c r="R323" i="42"/>
  <c r="R239" i="42"/>
  <c r="R72" i="42"/>
  <c r="Q108" i="42"/>
  <c r="Q116" i="42"/>
  <c r="Q166" i="42"/>
  <c r="R266" i="42"/>
  <c r="R45" i="42"/>
  <c r="R137" i="42"/>
  <c r="Q188" i="42"/>
  <c r="R32" i="42"/>
  <c r="R80" i="42"/>
  <c r="Q167" i="42"/>
  <c r="R186" i="42"/>
  <c r="G5" i="42"/>
  <c r="Q35" i="42"/>
  <c r="I7" i="43"/>
  <c r="K7" i="43" s="1"/>
  <c r="Q318" i="42"/>
  <c r="R9" i="42"/>
  <c r="R14" i="42"/>
  <c r="R193" i="42"/>
  <c r="Q247" i="42"/>
  <c r="P14" i="49"/>
  <c r="R312" i="42"/>
  <c r="R316" i="42"/>
  <c r="Q93" i="42"/>
  <c r="Q226" i="42"/>
  <c r="R55" i="42"/>
  <c r="R268" i="42"/>
  <c r="Q190" i="42"/>
  <c r="Q254" i="42"/>
  <c r="Q143" i="42"/>
  <c r="Q290" i="42"/>
  <c r="Q334" i="42"/>
  <c r="Q189" i="42"/>
  <c r="Q68" i="42"/>
  <c r="R221" i="42"/>
  <c r="Q252" i="42"/>
  <c r="Q121" i="42"/>
  <c r="R143" i="42"/>
  <c r="I5" i="43"/>
  <c r="K5" i="43" s="1"/>
  <c r="R86" i="42"/>
  <c r="R310" i="42"/>
  <c r="R71" i="42"/>
  <c r="Q295" i="42"/>
  <c r="R53" i="42"/>
  <c r="R252" i="42"/>
  <c r="Q327" i="42"/>
  <c r="R295" i="42"/>
  <c r="R200" i="42"/>
  <c r="R272" i="42"/>
  <c r="R106" i="42"/>
  <c r="R289" i="42"/>
  <c r="R97" i="42"/>
  <c r="Q180" i="42"/>
  <c r="R258" i="42"/>
  <c r="O5" i="50"/>
  <c r="R28" i="42"/>
  <c r="Q216" i="42"/>
  <c r="R319" i="42"/>
  <c r="P7" i="49"/>
  <c r="O6" i="50"/>
  <c r="R226" i="42"/>
  <c r="R243" i="42"/>
  <c r="Q213" i="42"/>
  <c r="R214" i="42"/>
  <c r="R67" i="42"/>
  <c r="R70" i="42"/>
  <c r="Q80" i="42"/>
  <c r="O13" i="49"/>
  <c r="Q260" i="42"/>
  <c r="Q205" i="42"/>
  <c r="Q172" i="42"/>
  <c r="Q24" i="42"/>
  <c r="R60" i="42"/>
  <c r="R130" i="42"/>
  <c r="R23" i="42"/>
  <c r="Q249" i="42"/>
  <c r="R182" i="42"/>
  <c r="R62" i="42"/>
  <c r="Q298" i="42"/>
  <c r="R164" i="42"/>
  <c r="Q237" i="42"/>
  <c r="Q175" i="42"/>
  <c r="Q183" i="42"/>
  <c r="O12" i="50"/>
  <c r="Q129" i="42"/>
  <c r="Q329" i="42"/>
  <c r="Q132" i="42"/>
  <c r="Q256" i="42"/>
  <c r="P3" i="49"/>
  <c r="Q100" i="42"/>
  <c r="R270" i="42"/>
  <c r="Q287" i="42"/>
  <c r="P12" i="50"/>
  <c r="Q115" i="42"/>
  <c r="Q4" i="42"/>
  <c r="R265" i="42"/>
  <c r="Q231" i="42"/>
  <c r="Q173" i="42"/>
  <c r="R217" i="42"/>
  <c r="R46" i="42"/>
  <c r="R35" i="42"/>
  <c r="R329" i="42"/>
  <c r="Q73" i="42"/>
  <c r="Q229" i="42"/>
  <c r="Q239" i="42"/>
  <c r="R40" i="42"/>
  <c r="Q201" i="42"/>
  <c r="R343" i="42"/>
  <c r="R238" i="42"/>
  <c r="Q152" i="42"/>
  <c r="Q122" i="42"/>
  <c r="R126" i="42"/>
  <c r="Q294" i="42"/>
  <c r="O7" i="49"/>
  <c r="Q271" i="42"/>
  <c r="P6" i="49"/>
  <c r="Q86" i="42"/>
  <c r="R344" i="42"/>
  <c r="Q59" i="42"/>
  <c r="Q169" i="42"/>
  <c r="O4" i="50"/>
  <c r="R147" i="42"/>
  <c r="R220" i="42"/>
  <c r="R10" i="42"/>
  <c r="Q258" i="42"/>
  <c r="R84" i="42"/>
  <c r="Q74" i="42"/>
  <c r="R209" i="42"/>
  <c r="R109" i="42"/>
  <c r="Q273" i="42"/>
  <c r="R253" i="42"/>
  <c r="R79" i="42"/>
  <c r="I3" i="43"/>
  <c r="Q343" i="42"/>
  <c r="R257" i="42"/>
  <c r="R85" i="42"/>
  <c r="Q222" i="42"/>
  <c r="Q321" i="42"/>
  <c r="R282" i="42"/>
  <c r="Q232" i="42"/>
  <c r="Q20" i="42"/>
  <c r="R87" i="42"/>
  <c r="Q282" i="42"/>
  <c r="Q8" i="42"/>
  <c r="R190" i="42"/>
  <c r="Q16" i="42"/>
  <c r="R114" i="42"/>
  <c r="R201" i="42"/>
  <c r="Q5" i="42"/>
  <c r="Q234" i="42"/>
  <c r="J6" i="42"/>
  <c r="Q41" i="42"/>
  <c r="R134" i="42"/>
  <c r="Q335" i="42"/>
  <c r="R299" i="42"/>
  <c r="R210" i="42"/>
  <c r="R181" i="42"/>
  <c r="O13" i="50"/>
  <c r="Q79" i="42"/>
  <c r="R99" i="42"/>
  <c r="R122" i="42"/>
  <c r="R124" i="42"/>
  <c r="Q57" i="42"/>
  <c r="Q15" i="42"/>
  <c r="Q109" i="42"/>
  <c r="R290" i="42"/>
  <c r="Q39" i="42"/>
  <c r="Q162" i="42"/>
  <c r="R33" i="42"/>
  <c r="Q203" i="42"/>
  <c r="Q179" i="42"/>
  <c r="Q312" i="42"/>
  <c r="R225" i="42"/>
  <c r="R41" i="42"/>
  <c r="Q51" i="42"/>
  <c r="Q148" i="42"/>
  <c r="R3" i="42"/>
  <c r="Q277" i="42"/>
  <c r="Q342" i="42"/>
  <c r="P6" i="50"/>
  <c r="Q339" i="42"/>
  <c r="R92" i="42"/>
  <c r="Q14" i="42"/>
  <c r="R279" i="42"/>
  <c r="R183" i="42"/>
  <c r="R172" i="42"/>
  <c r="R37" i="42"/>
  <c r="Q280" i="42"/>
  <c r="R78" i="42"/>
  <c r="Q322" i="42"/>
  <c r="Q92" i="42"/>
  <c r="R198" i="42"/>
  <c r="Q81" i="42"/>
  <c r="R278" i="42"/>
  <c r="Q37" i="42"/>
  <c r="Q150" i="42"/>
  <c r="R152" i="42"/>
  <c r="Q83" i="42"/>
  <c r="Q243" i="42"/>
  <c r="O6" i="49"/>
  <c r="R222" i="42"/>
  <c r="Q320" i="42"/>
  <c r="Q345" i="42"/>
  <c r="R288" i="42"/>
  <c r="Q341" i="42"/>
  <c r="Q171" i="42"/>
  <c r="R57" i="42"/>
  <c r="Q259" i="42"/>
  <c r="R191" i="42"/>
  <c r="Q182" i="42"/>
  <c r="R167" i="42"/>
  <c r="Q332" i="42"/>
  <c r="R74" i="42"/>
  <c r="Q193" i="42"/>
  <c r="R47" i="42"/>
  <c r="Q293" i="42"/>
  <c r="R76" i="42"/>
  <c r="Q84" i="42"/>
  <c r="Q127" i="42"/>
  <c r="Q19" i="42"/>
  <c r="Q317" i="42"/>
  <c r="R169" i="42"/>
  <c r="R161" i="42"/>
  <c r="R271" i="42"/>
  <c r="Q88" i="42"/>
  <c r="R256" i="42"/>
  <c r="R66" i="42"/>
  <c r="Q255" i="42"/>
  <c r="J7" i="42"/>
  <c r="R101" i="42"/>
  <c r="Q40" i="42"/>
  <c r="R320" i="42"/>
  <c r="Q270" i="42"/>
  <c r="Q242" i="42"/>
  <c r="J4" i="42"/>
  <c r="R313" i="42"/>
  <c r="R8" i="42"/>
  <c r="R296" i="42"/>
  <c r="R13" i="42"/>
  <c r="R250" i="42"/>
  <c r="Q208" i="42"/>
  <c r="R65" i="42"/>
  <c r="R95" i="42"/>
  <c r="Q43" i="42"/>
  <c r="Q328" i="42"/>
  <c r="R241" i="42"/>
  <c r="R273" i="42"/>
  <c r="Q244" i="42"/>
  <c r="R224" i="42"/>
  <c r="Q44" i="42"/>
  <c r="R276" i="42"/>
  <c r="R300" i="42"/>
  <c r="Q262" i="42"/>
  <c r="Q349" i="42"/>
  <c r="R56" i="42"/>
  <c r="R280" i="42"/>
  <c r="R171" i="42"/>
  <c r="Q125" i="42"/>
  <c r="Q248" i="42"/>
  <c r="R264" i="42"/>
  <c r="R260" i="42"/>
  <c r="R178" i="42"/>
  <c r="R215" i="42"/>
  <c r="R334" i="42"/>
  <c r="R227" i="42"/>
  <c r="R176" i="42"/>
  <c r="R26" i="42"/>
  <c r="Q66" i="42"/>
  <c r="Q161" i="42"/>
  <c r="Q75" i="42"/>
  <c r="R228" i="42"/>
  <c r="R133" i="42"/>
  <c r="R12" i="42"/>
  <c r="R140" i="42"/>
  <c r="Q6" i="42"/>
  <c r="Q11" i="42"/>
  <c r="Q265" i="42"/>
  <c r="R154" i="42"/>
  <c r="Q315" i="42"/>
  <c r="R192" i="42"/>
  <c r="R162" i="42"/>
  <c r="R93" i="42"/>
  <c r="Q202" i="42"/>
  <c r="Q102" i="42"/>
  <c r="R206" i="42"/>
  <c r="Q304" i="42"/>
  <c r="Q325" i="42"/>
  <c r="R263" i="42"/>
  <c r="R173" i="42"/>
  <c r="R156" i="42"/>
  <c r="Q54" i="42"/>
  <c r="Q142" i="42"/>
  <c r="Q60" i="42"/>
  <c r="R309" i="42"/>
  <c r="Q253" i="42"/>
  <c r="R237" i="42"/>
  <c r="Q264" i="42"/>
  <c r="Q113" i="42"/>
  <c r="R25" i="42"/>
  <c r="Q106" i="42"/>
  <c r="R100" i="42"/>
  <c r="Q154" i="42"/>
  <c r="Q338" i="42"/>
  <c r="Q198" i="42"/>
  <c r="R138" i="42"/>
  <c r="J9" i="42"/>
  <c r="R112" i="42"/>
  <c r="Q225" i="42"/>
  <c r="Q344" i="42"/>
  <c r="R2" i="42"/>
  <c r="I3" i="45"/>
  <c r="R233" i="42"/>
  <c r="Q153" i="42"/>
  <c r="Q214" i="42"/>
  <c r="Q269" i="42"/>
  <c r="R54" i="42"/>
  <c r="Q207" i="42"/>
  <c r="Q196" i="42"/>
  <c r="R29" i="42"/>
  <c r="R145" i="42"/>
  <c r="Q228" i="42"/>
  <c r="Q314" i="42"/>
  <c r="Q146" i="42"/>
  <c r="R44" i="42"/>
  <c r="R103" i="42"/>
  <c r="R20" i="42"/>
  <c r="R234" i="42"/>
  <c r="R15" i="42"/>
  <c r="Q21" i="42"/>
  <c r="Q160" i="42"/>
  <c r="Q27" i="42"/>
  <c r="Q151" i="42"/>
  <c r="R68" i="42"/>
  <c r="R199" i="42"/>
  <c r="Q310" i="42"/>
  <c r="R231" i="42"/>
  <c r="Q191" i="42"/>
  <c r="Q292" i="42"/>
  <c r="Q135" i="42"/>
  <c r="R348" i="42"/>
  <c r="Q230" i="42"/>
  <c r="R202" i="42"/>
  <c r="R19" i="42"/>
  <c r="Q25" i="42"/>
  <c r="Q168" i="42"/>
  <c r="Q33" i="42"/>
  <c r="R155" i="42"/>
  <c r="R51" i="42"/>
  <c r="R188" i="42"/>
  <c r="R337" i="42"/>
  <c r="Q278" i="42"/>
  <c r="R157" i="42"/>
  <c r="Q303" i="42"/>
  <c r="Q291" i="42"/>
  <c r="Q204" i="42"/>
  <c r="Q156" i="42"/>
  <c r="R317" i="42"/>
  <c r="R223" i="42"/>
  <c r="Q326" i="42"/>
  <c r="Q90" i="42"/>
  <c r="R50" i="42"/>
  <c r="Q176" i="42"/>
  <c r="R232" i="42"/>
  <c r="R349" i="42"/>
  <c r="R197" i="42"/>
  <c r="R293" i="42"/>
  <c r="R113" i="42"/>
  <c r="Q348" i="42"/>
  <c r="Q82" i="42"/>
  <c r="R298" i="42"/>
  <c r="Q124" i="42"/>
  <c r="R146" i="42"/>
  <c r="R327" i="42"/>
  <c r="Q28" i="42"/>
  <c r="R120" i="42"/>
  <c r="Q36" i="42"/>
  <c r="Q224" i="42"/>
  <c r="Q99" i="42"/>
  <c r="G10" i="42"/>
  <c r="R105" i="42"/>
  <c r="Q220" i="42"/>
  <c r="J3" i="42"/>
  <c r="Q300" i="42"/>
  <c r="R332" i="42"/>
  <c r="R204" i="42"/>
  <c r="R168" i="42"/>
  <c r="R150" i="42"/>
  <c r="Q58" i="42"/>
  <c r="Q149" i="42"/>
  <c r="Q64" i="42"/>
  <c r="R321" i="42"/>
  <c r="Q340" i="42"/>
  <c r="R262" i="42"/>
  <c r="R166" i="42"/>
  <c r="R341" i="42"/>
  <c r="Q306" i="42"/>
  <c r="Q13" i="42"/>
  <c r="Q107" i="42"/>
  <c r="Q22" i="42"/>
  <c r="Q192" i="42"/>
  <c r="Q323" i="42"/>
  <c r="R115" i="42"/>
  <c r="Q217" i="42"/>
  <c r="R75" i="42"/>
  <c r="O8" i="49"/>
  <c r="Q69" i="42"/>
  <c r="Q63" i="42"/>
  <c r="Q144" i="42"/>
  <c r="R96" i="42"/>
  <c r="Q181" i="42"/>
  <c r="R5" i="42"/>
  <c r="R185" i="42"/>
  <c r="Q245" i="42"/>
  <c r="R242" i="42"/>
  <c r="R284" i="42"/>
  <c r="G11" i="42"/>
  <c r="R123" i="42"/>
  <c r="R149" i="42"/>
  <c r="R196" i="42"/>
  <c r="G7" i="42"/>
  <c r="R301" i="42"/>
  <c r="Q347" i="42"/>
  <c r="R345" i="42"/>
  <c r="R339" i="42"/>
  <c r="Q251" i="42"/>
  <c r="Q49" i="42"/>
  <c r="Q12" i="42"/>
  <c r="Q333" i="42"/>
  <c r="Q110" i="42"/>
  <c r="R110" i="42"/>
  <c r="Q309" i="42"/>
  <c r="Q55" i="42"/>
  <c r="R59" i="42"/>
  <c r="O3" i="49"/>
  <c r="R64" i="42"/>
  <c r="R203" i="42"/>
  <c r="R175" i="42"/>
  <c r="R303" i="42"/>
  <c r="R247" i="42"/>
  <c r="Q296" i="42"/>
  <c r="Q139" i="42"/>
  <c r="R195" i="42"/>
  <c r="R98" i="42"/>
  <c r="Q313" i="42"/>
  <c r="Q94" i="42"/>
  <c r="Q266" i="42"/>
  <c r="R58" i="42"/>
  <c r="R63" i="42"/>
  <c r="R6" i="42"/>
  <c r="Q71" i="42"/>
  <c r="Q209" i="42"/>
  <c r="R255" i="42"/>
  <c r="R141" i="42"/>
  <c r="R261" i="42"/>
  <c r="R277" i="42"/>
  <c r="Q267" i="42"/>
  <c r="R244" i="42"/>
  <c r="Q42" i="42"/>
  <c r="R326" i="42"/>
  <c r="R139" i="42"/>
  <c r="R207" i="42"/>
  <c r="R151" i="42"/>
  <c r="Q219" i="42"/>
  <c r="Q211" i="42"/>
  <c r="Q236" i="42"/>
  <c r="R180" i="42"/>
  <c r="Q77" i="42"/>
  <c r="R4" i="42"/>
  <c r="R240" i="42"/>
  <c r="Q301" i="42"/>
  <c r="Q128" i="42"/>
  <c r="R205" i="42"/>
  <c r="Q145" i="42"/>
  <c r="R42" i="42"/>
  <c r="R324" i="42"/>
  <c r="Q307" i="42"/>
  <c r="Q263" i="42"/>
  <c r="J5" i="42"/>
  <c r="R83" i="42"/>
  <c r="J10" i="42"/>
  <c r="R158" i="42"/>
  <c r="Q62" i="42"/>
  <c r="Q155" i="42"/>
  <c r="Q70" i="42"/>
  <c r="R340" i="42"/>
  <c r="P13" i="49"/>
  <c r="Q336" i="42"/>
  <c r="Q272" i="42"/>
  <c r="Q346" i="42"/>
  <c r="Q350" i="42"/>
  <c r="R311" i="42"/>
  <c r="R18" i="42"/>
  <c r="Q112" i="42"/>
  <c r="Q26" i="42"/>
  <c r="Q199" i="42"/>
  <c r="R306" i="42"/>
  <c r="Q279" i="42"/>
  <c r="Q284" i="42"/>
  <c r="Q283" i="42"/>
  <c r="R219" i="42"/>
  <c r="Q7" i="42"/>
  <c r="R69" i="42"/>
  <c r="Q9" i="42"/>
  <c r="Q140" i="42"/>
  <c r="Q275" i="42"/>
  <c r="R31" i="42"/>
  <c r="Q163" i="42"/>
  <c r="R36" i="42"/>
  <c r="R174" i="42"/>
  <c r="Q30" i="42"/>
  <c r="R24" i="42"/>
  <c r="R30" i="49"/>
  <c r="R30" i="50"/>
  <c r="R31" i="50"/>
  <c r="R31" i="49"/>
  <c r="R32" i="49"/>
  <c r="J10" i="43"/>
  <c r="F3" i="43"/>
  <c r="J10" i="39"/>
  <c r="F3" i="39"/>
  <c r="F3" i="45"/>
  <c r="J10" i="45"/>
  <c r="G3" i="43"/>
  <c r="H3" i="43" s="1"/>
  <c r="J3" i="43" s="1"/>
  <c r="L3" i="43" s="1"/>
  <c r="K3" i="43"/>
  <c r="K10" i="43"/>
  <c r="G3" i="39"/>
  <c r="H3" i="39" s="1"/>
  <c r="J3" i="39" s="1"/>
  <c r="L3" i="39" s="1"/>
  <c r="K3" i="39"/>
  <c r="K10" i="39"/>
  <c r="G3" i="45"/>
  <c r="H3" i="45" s="1"/>
  <c r="J3" i="45" s="1"/>
  <c r="L3" i="45" s="1"/>
  <c r="K3" i="45"/>
  <c r="K10" i="45"/>
  <c r="L10" i="45" l="1"/>
  <c r="M10" i="45"/>
  <c r="N10" i="45"/>
  <c r="M3" i="45"/>
  <c r="N3" i="45" s="1"/>
  <c r="N10" i="39"/>
  <c r="L10" i="39"/>
  <c r="M10" i="39"/>
  <c r="M3" i="39"/>
  <c r="N3" i="39" s="1"/>
  <c r="M10" i="43"/>
  <c r="L10" i="43"/>
  <c r="N10" i="43"/>
  <c r="M3" i="43"/>
  <c r="N3" i="43" s="1"/>
  <c r="I7" i="45"/>
  <c r="I6" i="45"/>
  <c r="I6" i="39"/>
  <c r="I5" i="39"/>
  <c r="I5" i="45"/>
  <c r="S30" i="42"/>
  <c r="S163" i="42"/>
  <c r="S275" i="42"/>
  <c r="S140" i="42"/>
  <c r="S9" i="42"/>
  <c r="S7" i="42"/>
  <c r="S283" i="42"/>
  <c r="S284" i="42"/>
  <c r="S279" i="42"/>
  <c r="S199" i="42"/>
  <c r="S26" i="42"/>
  <c r="S112" i="42"/>
  <c r="S350" i="42"/>
  <c r="S346" i="42"/>
  <c r="S272" i="42"/>
  <c r="S336" i="42"/>
  <c r="S70" i="42"/>
  <c r="S155" i="42"/>
  <c r="S62" i="42"/>
  <c r="S263" i="42"/>
  <c r="S307" i="42"/>
  <c r="S145" i="42"/>
  <c r="S128" i="42"/>
  <c r="S301" i="42"/>
  <c r="S77" i="42"/>
  <c r="S236" i="42"/>
  <c r="S211" i="42"/>
  <c r="S219" i="42"/>
  <c r="S42" i="42"/>
  <c r="S267" i="42"/>
  <c r="S209" i="42"/>
  <c r="S71" i="42"/>
  <c r="S266" i="42"/>
  <c r="S94" i="42"/>
  <c r="S313" i="42"/>
  <c r="S139" i="42"/>
  <c r="S296" i="42"/>
  <c r="S55" i="42"/>
  <c r="S309" i="42"/>
  <c r="S110" i="42"/>
  <c r="S333" i="42"/>
  <c r="S12" i="42"/>
  <c r="S49" i="42"/>
  <c r="S251" i="42"/>
  <c r="S347" i="42"/>
  <c r="K7" i="42"/>
  <c r="K11" i="42"/>
  <c r="S245" i="42"/>
  <c r="S181" i="42"/>
  <c r="S144" i="42"/>
  <c r="S63" i="42"/>
  <c r="S69" i="42"/>
  <c r="S217" i="42"/>
  <c r="S323" i="42"/>
  <c r="S192" i="42"/>
  <c r="S22" i="42"/>
  <c r="S107" i="42"/>
  <c r="S13" i="42"/>
  <c r="S306" i="42"/>
  <c r="S340" i="42"/>
  <c r="S64" i="42"/>
  <c r="S149" i="42"/>
  <c r="S58" i="42"/>
  <c r="S300" i="42"/>
  <c r="S220" i="42"/>
  <c r="K10" i="42"/>
  <c r="S99" i="42"/>
  <c r="S224" i="42"/>
  <c r="S36" i="42"/>
  <c r="S28" i="42"/>
  <c r="S124" i="42"/>
  <c r="S82" i="42"/>
  <c r="S348" i="42"/>
  <c r="S176" i="42"/>
  <c r="S90" i="42"/>
  <c r="S326" i="42"/>
  <c r="S156" i="42"/>
  <c r="S204" i="42"/>
  <c r="S291" i="42"/>
  <c r="S303" i="42"/>
  <c r="S278" i="42"/>
  <c r="S33" i="42"/>
  <c r="S168" i="42"/>
  <c r="S25" i="42"/>
  <c r="S230" i="42"/>
  <c r="S135" i="42"/>
  <c r="S292" i="42"/>
  <c r="S191" i="42"/>
  <c r="S310" i="42"/>
  <c r="S151" i="42"/>
  <c r="S27" i="42"/>
  <c r="S160" i="42"/>
  <c r="S21" i="42"/>
  <c r="S146" i="42"/>
  <c r="S314" i="42"/>
  <c r="S228" i="42"/>
  <c r="S196" i="42"/>
  <c r="S207" i="42"/>
  <c r="S269" i="42"/>
  <c r="S214" i="42"/>
  <c r="S153" i="42"/>
  <c r="S344" i="42"/>
  <c r="S225" i="42"/>
  <c r="S198" i="42"/>
  <c r="S338" i="42"/>
  <c r="S154" i="42"/>
  <c r="S106" i="42"/>
  <c r="S113" i="42"/>
  <c r="S264" i="42"/>
  <c r="S253" i="42"/>
  <c r="S60" i="42"/>
  <c r="S142" i="42"/>
  <c r="S54" i="42"/>
  <c r="S325" i="42"/>
  <c r="S304" i="42"/>
  <c r="S102" i="42"/>
  <c r="S202" i="42"/>
  <c r="S315" i="42"/>
  <c r="S265" i="42"/>
  <c r="S11" i="42"/>
  <c r="S6" i="42"/>
  <c r="S75" i="42"/>
  <c r="S161" i="42"/>
  <c r="S66" i="42"/>
  <c r="S248" i="42"/>
  <c r="S125" i="42"/>
  <c r="S349" i="42"/>
  <c r="S262" i="42"/>
  <c r="S44" i="42"/>
  <c r="S244" i="42"/>
  <c r="S328" i="42"/>
  <c r="S43" i="42"/>
  <c r="S208" i="42"/>
  <c r="S242" i="42"/>
  <c r="S270" i="42"/>
  <c r="S40" i="42"/>
  <c r="S255" i="42"/>
  <c r="S88" i="42"/>
  <c r="S317" i="42"/>
  <c r="S19" i="42"/>
  <c r="S127" i="42"/>
  <c r="S84" i="42"/>
  <c r="S293" i="42"/>
  <c r="S193" i="42"/>
  <c r="S332" i="42"/>
  <c r="S182" i="42"/>
  <c r="S259" i="42"/>
  <c r="S171" i="42"/>
  <c r="S341" i="42"/>
  <c r="S345" i="42"/>
  <c r="S320" i="42"/>
  <c r="S243" i="42"/>
  <c r="S83" i="42"/>
  <c r="S150" i="42"/>
  <c r="S37" i="42"/>
  <c r="S81" i="42"/>
  <c r="S92" i="42"/>
  <c r="S322" i="42"/>
  <c r="S280" i="42"/>
  <c r="S14" i="42"/>
  <c r="S339" i="42"/>
  <c r="S342" i="42"/>
  <c r="S277" i="42"/>
  <c r="S148" i="42"/>
  <c r="S51" i="42"/>
  <c r="S312" i="42"/>
  <c r="S179" i="42"/>
  <c r="S203" i="42"/>
  <c r="S162" i="42"/>
  <c r="S39" i="42"/>
  <c r="S109" i="42"/>
  <c r="S15" i="42"/>
  <c r="S57" i="42"/>
  <c r="S79" i="42"/>
  <c r="S335" i="42"/>
  <c r="S41" i="42"/>
  <c r="S234" i="42"/>
  <c r="S5" i="42"/>
  <c r="S16" i="42"/>
  <c r="S8" i="42"/>
  <c r="S282" i="42"/>
  <c r="S20" i="42"/>
  <c r="S232" i="42"/>
  <c r="S321" i="42"/>
  <c r="S222" i="42"/>
  <c r="S343" i="42"/>
  <c r="S273" i="42"/>
  <c r="S74" i="42"/>
  <c r="S258" i="42"/>
  <c r="S169" i="42"/>
  <c r="S59" i="42"/>
  <c r="S86" i="42"/>
  <c r="S271" i="42"/>
  <c r="S294" i="42"/>
  <c r="S122" i="42"/>
  <c r="S152" i="42"/>
  <c r="S201" i="42"/>
  <c r="S239" i="42"/>
  <c r="S229" i="42"/>
  <c r="S73" i="42"/>
  <c r="S173" i="42"/>
  <c r="S231" i="42"/>
  <c r="S4" i="42"/>
  <c r="S115" i="42"/>
  <c r="S287" i="42"/>
  <c r="S100" i="42"/>
  <c r="S256" i="42"/>
  <c r="S132" i="42"/>
  <c r="S329" i="42"/>
  <c r="S129" i="42"/>
  <c r="S183" i="42"/>
  <c r="S175" i="42"/>
  <c r="S237" i="42"/>
  <c r="S298" i="42"/>
  <c r="S249" i="42"/>
  <c r="S24" i="42"/>
  <c r="S172" i="42"/>
  <c r="S205" i="42"/>
  <c r="S260" i="42"/>
  <c r="S80" i="42"/>
  <c r="S213" i="42"/>
  <c r="S216" i="42"/>
  <c r="S180" i="42"/>
  <c r="S327" i="42"/>
  <c r="S295" i="42"/>
  <c r="M5" i="43"/>
  <c r="N5" i="43" s="1"/>
  <c r="S121" i="42"/>
  <c r="S252" i="42"/>
  <c r="S68" i="42"/>
  <c r="S189" i="42"/>
  <c r="S334" i="42"/>
  <c r="S290" i="42"/>
  <c r="S143" i="42"/>
  <c r="S254" i="42"/>
  <c r="S190" i="42"/>
  <c r="S226" i="42"/>
  <c r="S93" i="42"/>
  <c r="S247" i="42"/>
  <c r="S318" i="42"/>
  <c r="M7" i="43"/>
  <c r="N7" i="43" s="1"/>
  <c r="S35" i="42"/>
  <c r="K5" i="42"/>
  <c r="S167" i="42"/>
  <c r="S188" i="42"/>
  <c r="S166" i="42"/>
  <c r="S116" i="42"/>
  <c r="S108" i="42"/>
  <c r="S45" i="42"/>
  <c r="S38" i="42"/>
  <c r="S305" i="42"/>
  <c r="S200" i="42"/>
  <c r="S133" i="42"/>
  <c r="S319" i="42"/>
  <c r="S337" i="42"/>
  <c r="S114" i="42"/>
  <c r="S330" i="42"/>
  <c r="S50" i="42"/>
  <c r="S120" i="42"/>
  <c r="S288" i="42"/>
  <c r="S85" i="42"/>
  <c r="S29" i="42"/>
  <c r="S23" i="42"/>
  <c r="S302" i="42"/>
  <c r="S227" i="42"/>
  <c r="S185" i="42"/>
  <c r="S118" i="42"/>
  <c r="M6" i="43"/>
  <c r="N6" i="43" s="1"/>
  <c r="S297" i="42"/>
  <c r="S218" i="42"/>
  <c r="S48" i="42"/>
  <c r="S56" i="42"/>
  <c r="S61" i="42"/>
  <c r="S87" i="42"/>
  <c r="S98" i="42"/>
  <c r="S250" i="42"/>
  <c r="S311" i="42"/>
  <c r="S67" i="42"/>
  <c r="S274" i="42"/>
  <c r="S123" i="42"/>
  <c r="S141" i="42"/>
  <c r="S52" i="42"/>
  <c r="S134" i="42"/>
  <c r="S286" i="42"/>
  <c r="S240" i="42"/>
  <c r="S241" i="42"/>
  <c r="S233" i="42"/>
  <c r="S72" i="42"/>
  <c r="S178" i="42"/>
  <c r="S95" i="42"/>
  <c r="S91" i="42"/>
  <c r="S96" i="42"/>
  <c r="S103" i="42"/>
  <c r="S316" i="42"/>
  <c r="S105" i="42"/>
  <c r="S186" i="42"/>
  <c r="S101" i="42"/>
  <c r="S324" i="42"/>
  <c r="S238" i="42"/>
  <c r="S261" i="42"/>
  <c r="S78" i="42"/>
  <c r="S299" i="42"/>
  <c r="S126" i="42"/>
  <c r="S331" i="42"/>
  <c r="S164" i="42"/>
  <c r="S34" i="42"/>
  <c r="S3" i="42"/>
  <c r="S206" i="42"/>
  <c r="S221" i="42"/>
  <c r="S281" i="42"/>
  <c r="S46" i="42"/>
  <c r="S117" i="42"/>
  <c r="S31" i="42"/>
  <c r="S212" i="42"/>
  <c r="S289" i="42"/>
  <c r="S235" i="42"/>
  <c r="K3" i="42"/>
  <c r="S76" i="42"/>
  <c r="S147" i="42"/>
  <c r="S32" i="42"/>
  <c r="S111" i="42"/>
  <c r="K4" i="42"/>
  <c r="S2" i="42"/>
  <c r="S170" i="42"/>
  <c r="S158" i="42"/>
  <c r="S223" i="42"/>
  <c r="S246" i="42"/>
  <c r="S197" i="42"/>
  <c r="S210" i="42"/>
  <c r="S119" i="42"/>
  <c r="S285" i="42"/>
  <c r="S138" i="42"/>
  <c r="S18" i="42"/>
  <c r="S10" i="42"/>
  <c r="S165" i="42"/>
  <c r="S177" i="42"/>
  <c r="S47" i="42"/>
  <c r="S159" i="42"/>
  <c r="S268" i="42"/>
  <c r="S308" i="42"/>
  <c r="S17" i="42"/>
  <c r="S187" i="42"/>
  <c r="S215" i="42"/>
  <c r="S157" i="42"/>
  <c r="S257" i="42"/>
  <c r="S104" i="42"/>
  <c r="S184" i="42"/>
  <c r="S53" i="42"/>
  <c r="S194" i="42"/>
  <c r="S276" i="42"/>
  <c r="S130" i="42"/>
  <c r="S137" i="42"/>
  <c r="K6" i="42"/>
  <c r="K8" i="42"/>
  <c r="S89" i="42"/>
  <c r="S195" i="42"/>
  <c r="S97" i="42"/>
  <c r="S174" i="42"/>
  <c r="S131" i="42"/>
  <c r="K9" i="42"/>
  <c r="S65" i="42"/>
  <c r="S136" i="42"/>
  <c r="K2" i="42"/>
  <c r="S18" i="50"/>
  <c r="S19" i="50"/>
  <c r="S13" i="50"/>
  <c r="S11" i="50"/>
  <c r="S12" i="50"/>
  <c r="S20" i="50"/>
  <c r="S14" i="50"/>
  <c r="S17" i="50"/>
  <c r="S15" i="50"/>
  <c r="S16" i="50"/>
  <c r="S20" i="49"/>
  <c r="S11" i="49"/>
  <c r="S19" i="49"/>
  <c r="S14" i="49"/>
  <c r="S18" i="49"/>
  <c r="S13" i="49"/>
  <c r="S17" i="49"/>
  <c r="S15" i="49"/>
  <c r="S12" i="49"/>
  <c r="S16" i="49"/>
  <c r="U3" i="45" a="1"/>
  <c r="U9" i="45" a="1"/>
  <c r="U13" i="45" a="1"/>
  <c r="T9" i="43" a="1"/>
  <c r="T3" i="43" a="1"/>
  <c r="K5" i="45"/>
  <c r="S3" i="39" a="1"/>
  <c r="K6" i="45"/>
  <c r="K6" i="39"/>
  <c r="K5" i="39"/>
  <c r="T9" i="45" a="1"/>
  <c r="T3" i="45" a="1"/>
  <c r="U13" i="43" a="1"/>
  <c r="U3" i="43" a="1"/>
  <c r="U9" i="43" a="1"/>
  <c r="S3" i="45" a="1"/>
  <c r="S3" i="43" a="1"/>
  <c r="K7" i="45"/>
  <c r="U3" i="39" a="1"/>
  <c r="U13" i="39" a="1"/>
  <c r="U9" i="39" a="1"/>
  <c r="T3" i="39" a="1"/>
  <c r="T9" i="39" a="1"/>
  <c r="T9" i="39" l="1"/>
  <c r="T10" i="39"/>
  <c r="T3" i="39"/>
  <c r="T4" i="39"/>
  <c r="T5" i="39"/>
  <c r="U10" i="39"/>
  <c r="U9" i="39"/>
  <c r="U13" i="39"/>
  <c r="AA13" i="39" s="1"/>
  <c r="U5" i="39"/>
  <c r="U3" i="39"/>
  <c r="U4" i="39"/>
  <c r="M7" i="45"/>
  <c r="N7" i="45" s="1"/>
  <c r="S3" i="43"/>
  <c r="S4" i="43"/>
  <c r="S5" i="43"/>
  <c r="S4" i="45"/>
  <c r="S3" i="45"/>
  <c r="S5" i="45"/>
  <c r="U9" i="43"/>
  <c r="U10" i="43"/>
  <c r="U5" i="43"/>
  <c r="U4" i="43"/>
  <c r="U3" i="43"/>
  <c r="U13" i="43"/>
  <c r="AA13" i="43" s="1"/>
  <c r="T4" i="45"/>
  <c r="T5" i="45"/>
  <c r="T3" i="45"/>
  <c r="T10" i="45"/>
  <c r="T9" i="45"/>
  <c r="M5" i="39"/>
  <c r="N5" i="39" s="1"/>
  <c r="M6" i="39"/>
  <c r="N6" i="39" s="1"/>
  <c r="M6" i="45"/>
  <c r="N6" i="45" s="1"/>
  <c r="S4" i="39"/>
  <c r="S5" i="39"/>
  <c r="S3" i="39"/>
  <c r="M5" i="45"/>
  <c r="N5" i="45" s="1"/>
  <c r="T5" i="43"/>
  <c r="T4" i="43"/>
  <c r="T3" i="43"/>
  <c r="T9" i="43"/>
  <c r="AA9" i="43" s="1" a="1"/>
  <c r="T10" i="43"/>
  <c r="U13" i="45"/>
  <c r="AA13" i="45" s="1"/>
  <c r="U9" i="45"/>
  <c r="U10" i="45"/>
  <c r="U5" i="45"/>
  <c r="U4" i="45"/>
  <c r="U3" i="45"/>
  <c r="AA9" i="45" l="1" a="1"/>
  <c r="AB9" i="43"/>
  <c r="AA9" i="43"/>
  <c r="AA10" i="43"/>
  <c r="AB10" i="43"/>
  <c r="AB10" i="45"/>
  <c r="AB9" i="45"/>
  <c r="AA9" i="45"/>
  <c r="AA10" i="45"/>
  <c r="AA3" i="43" a="1"/>
  <c r="AA3" i="39" a="1"/>
  <c r="AA3" i="45" a="1"/>
  <c r="AA9" i="39" a="1"/>
  <c r="AA10" i="39" l="1"/>
  <c r="AA9" i="39"/>
  <c r="AB10" i="39"/>
  <c r="AB9" i="39"/>
  <c r="AB5" i="45"/>
  <c r="AA3" i="45"/>
  <c r="AC4" i="45"/>
  <c r="AC5" i="45"/>
  <c r="AA4" i="45"/>
  <c r="AC3" i="45"/>
  <c r="AB3" i="45"/>
  <c r="AB4" i="45"/>
  <c r="AA5" i="45"/>
  <c r="AB4" i="39"/>
  <c r="AB5" i="39"/>
  <c r="AC5" i="39"/>
  <c r="AA3" i="39"/>
  <c r="AC3" i="39"/>
  <c r="AC4" i="39"/>
  <c r="AA5" i="39"/>
  <c r="AB3" i="39"/>
  <c r="AA4" i="39"/>
  <c r="AC4" i="43"/>
  <c r="AA5" i="43"/>
  <c r="AB4" i="43"/>
  <c r="AB5" i="43"/>
  <c r="AB3" i="43"/>
  <c r="AA3" i="43"/>
  <c r="AC5" i="43"/>
  <c r="AC3" i="43"/>
  <c r="AA4" i="43"/>
  <c r="D38" i="29"/>
  <c r="D39" i="29"/>
  <c r="H13" i="45"/>
  <c r="N4" i="45"/>
  <c r="Y3" i="45" a="1"/>
  <c r="Y3" i="45"/>
  <c r="W3" i="45" a="1"/>
  <c r="W3" i="45" s="1"/>
  <c r="Y5" i="45"/>
  <c r="Y4" i="45"/>
  <c r="Y13" i="45"/>
  <c r="W4" i="45" l="1"/>
  <c r="W13" i="45"/>
  <c r="AH10" i="45" s="1"/>
  <c r="Y9" i="45" a="1"/>
  <c r="AH36" i="45" l="1"/>
  <c r="AH69" i="45"/>
  <c r="AH38" i="45"/>
  <c r="AH40" i="45"/>
  <c r="AH30" i="45"/>
  <c r="AH11" i="45"/>
  <c r="Y10" i="45"/>
  <c r="Y9" i="45"/>
  <c r="W9" i="45" s="1" a="1"/>
  <c r="W10" i="45" s="1"/>
  <c r="H13" i="39"/>
  <c r="N4" i="39"/>
  <c r="Y13" i="39"/>
  <c r="Y9" i="39" a="1"/>
  <c r="Y3" i="39" a="1"/>
  <c r="AH14" i="45"/>
  <c r="M21" i="45"/>
  <c r="W9" i="45"/>
  <c r="AI14" i="45"/>
  <c r="AI62" i="45"/>
  <c r="N22" i="45"/>
  <c r="AH18" i="45"/>
  <c r="AH64" i="45"/>
  <c r="AH50" i="45"/>
  <c r="AH58" i="45"/>
  <c r="AH41" i="45"/>
  <c r="AI60" i="45"/>
  <c r="AH43" i="45"/>
  <c r="AH62" i="45"/>
  <c r="AH8" i="45"/>
  <c r="AI54" i="45"/>
  <c r="AH6" i="45"/>
  <c r="AH68" i="45"/>
  <c r="AH56" i="45"/>
  <c r="AH32" i="45"/>
  <c r="AH46" i="45"/>
  <c r="AH45" i="45"/>
  <c r="Y4" i="39"/>
  <c r="AH51" i="45"/>
  <c r="AH65" i="45"/>
  <c r="AH5" i="45"/>
  <c r="AI26" i="45"/>
  <c r="AI19" i="45"/>
  <c r="AI44" i="45"/>
  <c r="AH52" i="45"/>
  <c r="AH20" i="45"/>
  <c r="AH60" i="45"/>
  <c r="AH19" i="45"/>
  <c r="AH35" i="45"/>
  <c r="AH54" i="45"/>
  <c r="Y10" i="39"/>
  <c r="AH47" i="45"/>
  <c r="AH24" i="45"/>
  <c r="AH31" i="45"/>
  <c r="AI52" i="45"/>
  <c r="AH57" i="45"/>
  <c r="AH21" i="45"/>
  <c r="M18" i="45"/>
  <c r="AH63" i="45"/>
  <c r="AH66" i="45"/>
  <c r="Y3" i="39"/>
  <c r="W3" i="39" a="1"/>
  <c r="AH23" i="45"/>
  <c r="AH3" i="45"/>
  <c r="AH26" i="45"/>
  <c r="AH37" i="45"/>
  <c r="AH39" i="45"/>
  <c r="M20" i="45"/>
  <c r="W13" i="39"/>
  <c r="AH118" i="39" s="1"/>
  <c r="AH122" i="39"/>
  <c r="AH34" i="45"/>
  <c r="M22" i="45"/>
  <c r="AI47" i="45"/>
  <c r="M19" i="45"/>
  <c r="AH9" i="45"/>
  <c r="AH29" i="45"/>
  <c r="AI51" i="45"/>
  <c r="AH16" i="45"/>
  <c r="AH12" i="45"/>
  <c r="AH59" i="45"/>
  <c r="AH4" i="45"/>
  <c r="AH67" i="45"/>
  <c r="AH61" i="45"/>
  <c r="AH42" i="45"/>
  <c r="AI53" i="45"/>
  <c r="AI43" i="45"/>
  <c r="AH33" i="45"/>
  <c r="AH22" i="45"/>
  <c r="AH55" i="45"/>
  <c r="AH25" i="45"/>
  <c r="M24" i="45"/>
  <c r="AI50" i="45"/>
  <c r="AH28" i="45"/>
  <c r="AH27" i="45"/>
  <c r="W5" i="45"/>
  <c r="AJ31" i="45" s="1"/>
  <c r="AH15" i="45"/>
  <c r="AI29" i="45"/>
  <c r="AH17" i="45"/>
  <c r="AH49" i="45"/>
  <c r="AH44" i="45"/>
  <c r="Y9" i="39"/>
  <c r="W9" i="39" s="1" a="1"/>
  <c r="W9" i="39" s="1"/>
  <c r="AH53" i="45"/>
  <c r="AI25" i="45"/>
  <c r="AH7" i="45"/>
  <c r="AH48" i="45"/>
  <c r="M23" i="45"/>
  <c r="AH13" i="45"/>
  <c r="Y5" i="39"/>
  <c r="AI21" i="45"/>
  <c r="AI24" i="45"/>
  <c r="N18" i="45"/>
  <c r="AI8" i="45"/>
  <c r="AI69" i="45"/>
  <c r="N19" i="45"/>
  <c r="AI39" i="45"/>
  <c r="AI36" i="45"/>
  <c r="AI41" i="45"/>
  <c r="AI40" i="45"/>
  <c r="AI67" i="45"/>
  <c r="AI38" i="45"/>
  <c r="AI7" i="45"/>
  <c r="AI57" i="45"/>
  <c r="AI55" i="45"/>
  <c r="N20" i="45"/>
  <c r="AI59" i="45"/>
  <c r="AI56" i="45"/>
  <c r="AI3" i="45"/>
  <c r="AI46" i="45"/>
  <c r="AI30" i="45"/>
  <c r="AI16" i="45"/>
  <c r="AI18" i="45"/>
  <c r="AI13" i="45"/>
  <c r="AI58" i="45"/>
  <c r="AI34" i="45"/>
  <c r="AI9" i="45"/>
  <c r="AJ64" i="45" l="1"/>
  <c r="AJ18" i="45"/>
  <c r="AJ27" i="45"/>
  <c r="AJ5" i="45"/>
  <c r="AH124" i="39"/>
  <c r="AH108" i="39"/>
  <c r="AJ26" i="45"/>
  <c r="AH72" i="39"/>
  <c r="AJ16" i="45"/>
  <c r="O18" i="45"/>
  <c r="D32" i="45" s="1"/>
  <c r="J3" i="33" s="1"/>
  <c r="AJ7" i="45"/>
  <c r="AJ54" i="45"/>
  <c r="AH56" i="39"/>
  <c r="AH67" i="39"/>
  <c r="AJ15" i="45"/>
  <c r="AJ57" i="45"/>
  <c r="AJ56" i="45"/>
  <c r="AJ66" i="45"/>
  <c r="AJ30" i="45"/>
  <c r="O23" i="45"/>
  <c r="D37" i="45" s="1"/>
  <c r="AH8" i="39"/>
  <c r="AH58" i="39"/>
  <c r="AH94" i="39"/>
  <c r="AJ9" i="45"/>
  <c r="AJ10" i="45"/>
  <c r="AJ23" i="45"/>
  <c r="AJ34" i="45"/>
  <c r="AJ59" i="45"/>
  <c r="AJ6" i="45"/>
  <c r="AH10" i="39"/>
  <c r="AH23" i="39"/>
  <c r="AH39" i="39"/>
  <c r="W3" i="39"/>
  <c r="W5" i="39"/>
  <c r="AH63" i="39"/>
  <c r="AH43" i="39"/>
  <c r="AH19" i="39"/>
  <c r="AH127" i="39"/>
  <c r="AH85" i="39"/>
  <c r="AH17" i="39"/>
  <c r="AH96" i="39"/>
  <c r="AH128" i="39"/>
  <c r="AH24" i="39"/>
  <c r="M26" i="39"/>
  <c r="M25" i="39"/>
  <c r="M22" i="39"/>
  <c r="AH104" i="39"/>
  <c r="AH16" i="39"/>
  <c r="AH83" i="39"/>
  <c r="AH36" i="39"/>
  <c r="AH4" i="39"/>
  <c r="AH41" i="39"/>
  <c r="AH114" i="39"/>
  <c r="AH74" i="39"/>
  <c r="AH30" i="39"/>
  <c r="AH93" i="39"/>
  <c r="AH3" i="39"/>
  <c r="AH13" i="39"/>
  <c r="AH68" i="39"/>
  <c r="AH98" i="39"/>
  <c r="M20" i="39"/>
  <c r="AH27" i="39"/>
  <c r="AH82" i="39"/>
  <c r="AH32" i="39"/>
  <c r="AH103" i="39"/>
  <c r="AH42" i="39"/>
  <c r="AH22" i="39"/>
  <c r="AH109" i="39"/>
  <c r="AH113" i="39"/>
  <c r="AH87" i="39"/>
  <c r="AH44" i="39"/>
  <c r="AH5" i="39"/>
  <c r="AH47" i="39"/>
  <c r="AH57" i="39"/>
  <c r="AH73" i="39"/>
  <c r="AH26" i="39"/>
  <c r="AH66" i="39"/>
  <c r="AH78" i="39"/>
  <c r="AH20" i="39"/>
  <c r="AH59" i="39"/>
  <c r="AH71" i="39"/>
  <c r="AH54" i="39"/>
  <c r="AH45" i="39"/>
  <c r="M23" i="39"/>
  <c r="AH31" i="39"/>
  <c r="AH115" i="39"/>
  <c r="M24" i="39"/>
  <c r="AH116" i="39"/>
  <c r="AH129" i="39"/>
  <c r="AH64" i="39"/>
  <c r="AH37" i="39"/>
  <c r="AH90" i="39"/>
  <c r="AH119" i="39"/>
  <c r="AH79" i="39"/>
  <c r="AH46" i="39"/>
  <c r="AH38" i="39"/>
  <c r="AH105" i="39"/>
  <c r="AH126" i="39"/>
  <c r="AH88" i="39"/>
  <c r="AH89" i="39"/>
  <c r="AH95" i="39"/>
  <c r="AH80" i="39"/>
  <c r="AH34" i="39"/>
  <c r="AH117" i="39"/>
  <c r="AH111" i="39"/>
  <c r="AH77" i="39"/>
  <c r="M19" i="39"/>
  <c r="AH132" i="39"/>
  <c r="AH18" i="39"/>
  <c r="AH76" i="39"/>
  <c r="AH70" i="39"/>
  <c r="AH11" i="39"/>
  <c r="M21" i="39"/>
  <c r="AH15" i="39"/>
  <c r="AH86" i="39"/>
  <c r="AH106" i="39"/>
  <c r="AH28" i="39"/>
  <c r="AH21" i="39"/>
  <c r="AH101" i="39"/>
  <c r="AH120" i="39"/>
  <c r="AH12" i="39"/>
  <c r="AH52" i="39"/>
  <c r="AH99" i="39"/>
  <c r="AH91" i="39"/>
  <c r="AH123" i="39"/>
  <c r="AH112" i="39"/>
  <c r="AH60" i="39"/>
  <c r="AH75" i="39"/>
  <c r="AH92" i="39"/>
  <c r="AH97" i="39"/>
  <c r="AH121" i="39"/>
  <c r="AH61" i="39"/>
  <c r="AH29" i="39"/>
  <c r="AH125" i="39"/>
  <c r="AH69" i="39"/>
  <c r="AH25" i="39"/>
  <c r="AH51" i="39"/>
  <c r="AH62" i="39"/>
  <c r="AH107" i="39"/>
  <c r="AH9" i="39"/>
  <c r="AH53" i="39"/>
  <c r="M27" i="39"/>
  <c r="AH102" i="39"/>
  <c r="AH55" i="39"/>
  <c r="AH49" i="39"/>
  <c r="AH35" i="39"/>
  <c r="AH110" i="39"/>
  <c r="AH81" i="39"/>
  <c r="M18" i="39"/>
  <c r="AH131" i="39"/>
  <c r="AH84" i="39"/>
  <c r="AH33" i="39"/>
  <c r="AH50" i="39"/>
  <c r="AH130" i="39"/>
  <c r="W4" i="39"/>
  <c r="AH100" i="39"/>
  <c r="AH6" i="39"/>
  <c r="AH7" i="39"/>
  <c r="AH40" i="39"/>
  <c r="AH14" i="39"/>
  <c r="AH65" i="39"/>
  <c r="AJ43" i="45"/>
  <c r="AJ44" i="45"/>
  <c r="AJ25" i="45"/>
  <c r="AJ29" i="45"/>
  <c r="AJ38" i="45"/>
  <c r="AJ32" i="45"/>
  <c r="O20" i="45"/>
  <c r="D34" i="45" s="1"/>
  <c r="J5" i="33" s="1"/>
  <c r="AJ51" i="45"/>
  <c r="AJ24" i="45"/>
  <c r="AJ62" i="45"/>
  <c r="AJ20" i="45"/>
  <c r="AJ67" i="45"/>
  <c r="AJ63" i="45"/>
  <c r="O22" i="45"/>
  <c r="D36" i="45" s="1"/>
  <c r="AJ61" i="45"/>
  <c r="AJ14" i="45"/>
  <c r="AJ21" i="45"/>
  <c r="AJ55" i="45"/>
  <c r="AJ41" i="45"/>
  <c r="AJ36" i="45"/>
  <c r="AJ58" i="45"/>
  <c r="AJ48" i="45"/>
  <c r="AJ50" i="45"/>
  <c r="AJ33" i="45"/>
  <c r="AJ49" i="45"/>
  <c r="AJ17" i="45"/>
  <c r="O24" i="45"/>
  <c r="D38" i="45" s="1"/>
  <c r="AJ19" i="45"/>
  <c r="AJ12" i="45"/>
  <c r="AJ52" i="45"/>
  <c r="AJ39" i="45"/>
  <c r="O21" i="45"/>
  <c r="D35" i="45" s="1"/>
  <c r="J6" i="33" s="1"/>
  <c r="AJ69" i="45"/>
  <c r="AJ46" i="45"/>
  <c r="AJ37" i="45"/>
  <c r="AJ45" i="45"/>
  <c r="AJ28" i="45"/>
  <c r="AI31" i="45"/>
  <c r="AI15" i="45"/>
  <c r="AI6" i="45"/>
  <c r="AI17" i="45"/>
  <c r="AI28" i="45"/>
  <c r="AI68" i="45"/>
  <c r="AI66" i="45"/>
  <c r="AI5" i="45"/>
  <c r="AI20" i="45"/>
  <c r="AI33" i="45"/>
  <c r="AI63" i="45"/>
  <c r="AI37" i="45"/>
  <c r="AI45" i="45"/>
  <c r="AI10" i="45"/>
  <c r="AI23" i="45"/>
  <c r="AI4" i="45"/>
  <c r="AI32" i="45"/>
  <c r="AJ47" i="45"/>
  <c r="O19" i="45"/>
  <c r="D33" i="45" s="1"/>
  <c r="J4" i="33" s="1"/>
  <c r="AI42" i="45"/>
  <c r="AJ11" i="45"/>
  <c r="AJ68" i="45"/>
  <c r="AI65" i="45"/>
  <c r="AJ4" i="45"/>
  <c r="AI12" i="45"/>
  <c r="AJ13" i="45"/>
  <c r="AJ40" i="45"/>
  <c r="AI49" i="45"/>
  <c r="AI35" i="45"/>
  <c r="AI61" i="45"/>
  <c r="AI48" i="45"/>
  <c r="AJ60" i="45"/>
  <c r="AI64" i="45"/>
  <c r="N23" i="45"/>
  <c r="AJ8" i="45"/>
  <c r="N21" i="45"/>
  <c r="AJ42" i="45"/>
  <c r="AJ3" i="45"/>
  <c r="AI27" i="45"/>
  <c r="AI22" i="45"/>
  <c r="AJ35" i="45"/>
  <c r="AI11" i="45"/>
  <c r="AJ65" i="45"/>
  <c r="AJ22" i="45"/>
  <c r="W10" i="39"/>
  <c r="AJ53" i="45"/>
  <c r="N24" i="45"/>
  <c r="AH48" i="39"/>
  <c r="P2" i="33"/>
  <c r="AJ101" i="39" l="1"/>
  <c r="O25" i="39"/>
  <c r="AJ83" i="39"/>
  <c r="AJ97" i="39"/>
  <c r="AJ127" i="39"/>
  <c r="AJ112" i="39"/>
  <c r="AJ105" i="39"/>
  <c r="AJ131" i="39"/>
  <c r="AJ68" i="39"/>
  <c r="AJ109" i="39"/>
  <c r="AJ47" i="39"/>
  <c r="O18" i="39"/>
  <c r="AJ66" i="39"/>
  <c r="AJ88" i="39"/>
  <c r="AJ63" i="39"/>
  <c r="AJ79" i="39"/>
  <c r="AJ39" i="39"/>
  <c r="AJ51" i="39"/>
  <c r="AJ77" i="39"/>
  <c r="AJ58" i="39"/>
  <c r="AJ92" i="39"/>
  <c r="AJ4" i="39"/>
  <c r="AJ42" i="39"/>
  <c r="AJ123" i="39"/>
  <c r="AJ132" i="39"/>
  <c r="AJ57" i="39"/>
  <c r="AJ94" i="39"/>
  <c r="AJ82" i="39"/>
  <c r="AJ30" i="39"/>
  <c r="AJ21" i="39"/>
  <c r="AJ126" i="39"/>
  <c r="AJ71" i="39"/>
  <c r="AJ116" i="39"/>
  <c r="O20" i="39"/>
  <c r="AJ46" i="39"/>
  <c r="O19" i="39"/>
  <c r="AJ31" i="39"/>
  <c r="AJ11" i="39"/>
  <c r="AJ119" i="39"/>
  <c r="AJ67" i="39"/>
  <c r="O27" i="39"/>
  <c r="AJ62" i="39"/>
  <c r="O24" i="39"/>
  <c r="AJ69" i="39"/>
  <c r="AJ38" i="39"/>
  <c r="AJ54" i="39"/>
  <c r="AJ22" i="39"/>
  <c r="AJ25" i="39"/>
  <c r="AJ85" i="39"/>
  <c r="AJ18" i="39"/>
  <c r="AJ55" i="39"/>
  <c r="AJ93" i="39"/>
  <c r="AJ61" i="39"/>
  <c r="AJ121" i="39"/>
  <c r="AJ128" i="39"/>
  <c r="AJ13" i="39"/>
  <c r="AJ5" i="39"/>
  <c r="AJ43" i="39"/>
  <c r="AJ72" i="39"/>
  <c r="AJ98" i="39"/>
  <c r="AJ87" i="39"/>
  <c r="AJ8" i="39"/>
  <c r="AJ74" i="39"/>
  <c r="AJ33" i="39"/>
  <c r="AJ75" i="39"/>
  <c r="AJ111" i="39"/>
  <c r="AJ102" i="39"/>
  <c r="AJ60" i="39"/>
  <c r="AJ27" i="39"/>
  <c r="AJ50" i="39"/>
  <c r="AJ14" i="39"/>
  <c r="AJ104" i="39"/>
  <c r="AJ59" i="39"/>
  <c r="AJ106" i="39"/>
  <c r="AJ44" i="39"/>
  <c r="AJ45" i="39"/>
  <c r="AJ29" i="39"/>
  <c r="AJ7" i="39"/>
  <c r="AJ52" i="39"/>
  <c r="AJ100" i="39"/>
  <c r="O26" i="39"/>
  <c r="AJ32" i="39"/>
  <c r="AJ110" i="39"/>
  <c r="AJ37" i="39"/>
  <c r="AJ118" i="39"/>
  <c r="AJ49" i="39"/>
  <c r="AJ78" i="39"/>
  <c r="AJ36" i="39"/>
  <c r="AJ48" i="39"/>
  <c r="AJ76" i="39"/>
  <c r="AJ26" i="39"/>
  <c r="AJ117" i="39"/>
  <c r="AJ20" i="39"/>
  <c r="AJ124" i="39"/>
  <c r="AJ81" i="39"/>
  <c r="AJ16" i="39"/>
  <c r="AJ90" i="39"/>
  <c r="AJ108" i="39"/>
  <c r="AJ91" i="39"/>
  <c r="AJ9" i="39"/>
  <c r="AJ95" i="39"/>
  <c r="AJ12" i="39"/>
  <c r="AJ23" i="39"/>
  <c r="AJ86" i="39"/>
  <c r="AJ41" i="39"/>
  <c r="AJ129" i="39"/>
  <c r="O21" i="39"/>
  <c r="AJ120" i="39"/>
  <c r="AJ103" i="39"/>
  <c r="AJ122" i="39"/>
  <c r="O22" i="39"/>
  <c r="AJ15" i="39"/>
  <c r="AJ113" i="39"/>
  <c r="AJ34" i="39"/>
  <c r="AJ125" i="39"/>
  <c r="AJ73" i="39"/>
  <c r="AJ35" i="39"/>
  <c r="AJ130" i="39"/>
  <c r="AJ115" i="39"/>
  <c r="AJ10" i="39"/>
  <c r="AJ84" i="39"/>
  <c r="AJ89" i="39"/>
  <c r="AJ65" i="39"/>
  <c r="AJ114" i="39"/>
  <c r="AJ19" i="39"/>
  <c r="AJ96" i="39"/>
  <c r="AJ17" i="39"/>
  <c r="O23" i="39"/>
  <c r="AJ107" i="39"/>
  <c r="AJ6" i="39"/>
  <c r="AJ24" i="39"/>
  <c r="AJ64" i="39"/>
  <c r="AJ40" i="39"/>
  <c r="AJ53" i="39"/>
  <c r="AJ3" i="39"/>
  <c r="AJ99" i="39"/>
  <c r="AJ70" i="39"/>
  <c r="AJ56" i="39"/>
  <c r="AJ28" i="39"/>
  <c r="AJ80" i="39"/>
  <c r="AI48" i="39"/>
  <c r="AI132" i="39"/>
  <c r="AI114" i="39"/>
  <c r="AI106" i="39"/>
  <c r="AI78" i="39"/>
  <c r="AI123" i="39"/>
  <c r="AI41" i="39"/>
  <c r="AI76" i="39"/>
  <c r="AI86" i="39"/>
  <c r="AI70" i="39"/>
  <c r="AI113" i="39"/>
  <c r="N23" i="39"/>
  <c r="D37" i="39" s="1"/>
  <c r="J22" i="33" s="1"/>
  <c r="AI107" i="39"/>
  <c r="AI54" i="39"/>
  <c r="AI128" i="39"/>
  <c r="AI23" i="39"/>
  <c r="AI110" i="39"/>
  <c r="AI14" i="39"/>
  <c r="AI96" i="39"/>
  <c r="N20" i="39"/>
  <c r="D34" i="39" s="1"/>
  <c r="J19" i="33" s="1"/>
  <c r="AI29" i="39"/>
  <c r="AI33" i="39"/>
  <c r="AI75" i="39"/>
  <c r="AI6" i="39"/>
  <c r="AI44" i="39"/>
  <c r="AI51" i="39"/>
  <c r="AI80" i="39"/>
  <c r="AI18" i="39"/>
  <c r="N26" i="39"/>
  <c r="D40" i="39" s="1"/>
  <c r="J25" i="33" s="1"/>
  <c r="AI121" i="39"/>
  <c r="AI53" i="39"/>
  <c r="N19" i="39"/>
  <c r="D33" i="39" s="1"/>
  <c r="J18" i="33" s="1"/>
  <c r="AI11" i="39"/>
  <c r="AI52" i="39"/>
  <c r="AI127" i="39"/>
  <c r="AI34" i="39"/>
  <c r="AI111" i="39"/>
  <c r="N22" i="39"/>
  <c r="D36" i="39" s="1"/>
  <c r="J21" i="33" s="1"/>
  <c r="AI45" i="39"/>
  <c r="AI28" i="39"/>
  <c r="AI26" i="39"/>
  <c r="AI16" i="39"/>
  <c r="AI9" i="39"/>
  <c r="AI116" i="39"/>
  <c r="AI19" i="39"/>
  <c r="N24" i="39"/>
  <c r="D38" i="39" s="1"/>
  <c r="J23" i="33" s="1"/>
  <c r="AI93" i="39"/>
  <c r="AI72" i="39"/>
  <c r="AI42" i="39"/>
  <c r="AI63" i="39"/>
  <c r="AI83" i="39"/>
  <c r="AI88" i="39"/>
  <c r="AI103" i="39"/>
  <c r="AI71" i="39"/>
  <c r="AI108" i="39"/>
  <c r="AI36" i="39"/>
  <c r="AI89" i="39"/>
  <c r="AI115" i="39"/>
  <c r="N25" i="39"/>
  <c r="D39" i="39" s="1"/>
  <c r="J24" i="33" s="1"/>
  <c r="AI39" i="39"/>
  <c r="AI112" i="39"/>
  <c r="AI69" i="39"/>
  <c r="AI99" i="39"/>
  <c r="N27" i="39"/>
  <c r="D41" i="39" s="1"/>
  <c r="J26" i="33" s="1"/>
  <c r="AI66" i="39"/>
  <c r="AI122" i="39"/>
  <c r="AI129" i="39"/>
  <c r="AI37" i="39"/>
  <c r="AI40" i="39"/>
  <c r="AI62" i="39"/>
  <c r="AI13" i="39"/>
  <c r="AI47" i="39"/>
  <c r="AI50" i="39"/>
  <c r="AI59" i="39"/>
  <c r="AI117" i="39"/>
  <c r="AI118" i="39"/>
  <c r="AI31" i="39"/>
  <c r="AI10" i="39"/>
  <c r="AI84" i="39"/>
  <c r="AI15" i="39"/>
  <c r="AI94" i="39"/>
  <c r="AI32" i="39"/>
  <c r="AI67" i="39"/>
  <c r="N18" i="39"/>
  <c r="D32" i="39" s="1"/>
  <c r="J17" i="33" s="1"/>
  <c r="AI87" i="39"/>
  <c r="AI126" i="39"/>
  <c r="AI82" i="39"/>
  <c r="AI46" i="39"/>
  <c r="AI120" i="39"/>
  <c r="AI124" i="39"/>
  <c r="AI102" i="39"/>
  <c r="AI22" i="39"/>
  <c r="AI8" i="39"/>
  <c r="AI38" i="39"/>
  <c r="AI27" i="39"/>
  <c r="AI74" i="39"/>
  <c r="AI68" i="39"/>
  <c r="AI65" i="39"/>
  <c r="AI24" i="39"/>
  <c r="AI125" i="39"/>
  <c r="AI64" i="39"/>
  <c r="AI21" i="39"/>
  <c r="AI12" i="39"/>
  <c r="AI55" i="39"/>
  <c r="AI79" i="39"/>
  <c r="AI77" i="39"/>
  <c r="AI91" i="39"/>
  <c r="AI131" i="39"/>
  <c r="AI5" i="39"/>
  <c r="AI58" i="39"/>
  <c r="AI105" i="39"/>
  <c r="AI119" i="39"/>
  <c r="AI109" i="39"/>
  <c r="AI35" i="39"/>
  <c r="AI17" i="39"/>
  <c r="AI60" i="39"/>
  <c r="AI97" i="39"/>
  <c r="AI104" i="39"/>
  <c r="AI3" i="39"/>
  <c r="AI20" i="39"/>
  <c r="AI30" i="39"/>
  <c r="N21" i="39"/>
  <c r="D35" i="39" s="1"/>
  <c r="J20" i="33" s="1"/>
  <c r="AI25" i="39"/>
  <c r="AI98" i="39"/>
  <c r="AI49" i="39"/>
  <c r="AI81" i="39"/>
  <c r="AI61" i="39"/>
  <c r="AI130" i="39"/>
  <c r="AI101" i="39"/>
  <c r="AI56" i="39"/>
  <c r="AI100" i="39"/>
  <c r="AI7" i="39"/>
  <c r="AI57" i="39"/>
  <c r="AI95" i="39"/>
  <c r="AI43" i="39"/>
  <c r="AI73" i="39"/>
  <c r="AI90" i="39"/>
  <c r="AI4" i="39"/>
  <c r="AI85" i="39"/>
  <c r="AI92" i="39"/>
  <c r="P17" i="33"/>
  <c r="J38" i="29"/>
  <c r="J39" i="29"/>
  <c r="H13" i="43"/>
  <c r="N4" i="43"/>
  <c r="Y13" i="43"/>
  <c r="Y3" i="43" a="1"/>
  <c r="Y9" i="43" a="1"/>
  <c r="Y3" i="43"/>
  <c r="Y9" i="43"/>
  <c r="Y5" i="43"/>
  <c r="Y10" i="43"/>
  <c r="Y4" i="43"/>
  <c r="W3" i="43" s="1" a="1"/>
  <c r="W13" i="43"/>
  <c r="M24" i="43" s="1"/>
  <c r="W9" i="43" a="1"/>
  <c r="W10" i="43" s="1"/>
  <c r="M22" i="43" l="1"/>
  <c r="M20" i="43"/>
  <c r="AH3" i="43"/>
  <c r="AH43" i="43"/>
  <c r="AH47" i="43"/>
  <c r="AH42" i="43"/>
  <c r="AH5" i="43"/>
  <c r="AH65" i="43"/>
  <c r="AH64" i="43"/>
  <c r="AH12" i="43"/>
  <c r="AH49" i="43"/>
  <c r="AH62" i="43"/>
  <c r="AH52" i="43"/>
  <c r="AH51" i="43"/>
  <c r="AH18" i="43"/>
  <c r="AH41" i="43"/>
  <c r="AH29" i="43"/>
  <c r="AH25" i="43"/>
  <c r="W5" i="43"/>
  <c r="W4" i="43"/>
  <c r="O23" i="43" s="1"/>
  <c r="D37" i="43" s="1"/>
  <c r="J15" i="33" s="1"/>
  <c r="W3" i="43"/>
  <c r="AI9" i="43"/>
  <c r="AH22" i="43"/>
  <c r="AH54" i="43"/>
  <c r="AH24" i="43"/>
  <c r="AH26" i="43"/>
  <c r="AH9" i="43"/>
  <c r="AH31" i="43"/>
  <c r="AH63" i="43"/>
  <c r="AH7" i="43"/>
  <c r="AH6" i="43"/>
  <c r="AH17" i="43"/>
  <c r="AH37" i="43"/>
  <c r="AH66" i="43"/>
  <c r="AH14" i="43"/>
  <c r="AH11" i="43"/>
  <c r="AH13" i="43"/>
  <c r="AH57" i="43"/>
  <c r="M18" i="43"/>
  <c r="AH27" i="43"/>
  <c r="AH30" i="43"/>
  <c r="AH53" i="43"/>
  <c r="AH59" i="43"/>
  <c r="AH50" i="43"/>
  <c r="AH20" i="43"/>
  <c r="AH15" i="43"/>
  <c r="AH55" i="43"/>
  <c r="M21" i="43"/>
  <c r="W9" i="43"/>
  <c r="AI40" i="43" s="1"/>
  <c r="AH61" i="43"/>
  <c r="AH36" i="43"/>
  <c r="AH58" i="43"/>
  <c r="AH33" i="43"/>
  <c r="AH60" i="43"/>
  <c r="AH44" i="43"/>
  <c r="AH40" i="43"/>
  <c r="AH32" i="43"/>
  <c r="AH67" i="43"/>
  <c r="AH56" i="43"/>
  <c r="AH46" i="43"/>
  <c r="M19" i="43"/>
  <c r="AH39" i="43"/>
  <c r="AH19" i="43"/>
  <c r="AH34" i="43"/>
  <c r="AH48" i="43"/>
  <c r="AH10" i="43"/>
  <c r="AH45" i="43"/>
  <c r="M23" i="43"/>
  <c r="AH21" i="43"/>
  <c r="AH23" i="43"/>
  <c r="AH35" i="43"/>
  <c r="AH38" i="43"/>
  <c r="AH4" i="43"/>
  <c r="AH16" i="43"/>
  <c r="AH28" i="43"/>
  <c r="AH8" i="43"/>
  <c r="AI61" i="43" l="1"/>
  <c r="AI51" i="43"/>
  <c r="AI56" i="43"/>
  <c r="AI5" i="43"/>
  <c r="AI14" i="43"/>
  <c r="AI30" i="43"/>
  <c r="AI37" i="43"/>
  <c r="AI16" i="43"/>
  <c r="AI29" i="43"/>
  <c r="AI39" i="43"/>
  <c r="AI19" i="43"/>
  <c r="AI20" i="43"/>
  <c r="AI52" i="43"/>
  <c r="N23" i="43"/>
  <c r="AI6" i="43"/>
  <c r="AI28" i="43"/>
  <c r="AI31" i="43"/>
  <c r="N24" i="43"/>
  <c r="N22" i="43"/>
  <c r="AI48" i="43"/>
  <c r="AI24" i="43"/>
  <c r="AI17" i="43"/>
  <c r="AI21" i="43"/>
  <c r="AI32" i="43"/>
  <c r="N18" i="43"/>
  <c r="AI65" i="43"/>
  <c r="AI25" i="43"/>
  <c r="AI46" i="43"/>
  <c r="AI50" i="43"/>
  <c r="AI66" i="43"/>
  <c r="AI60" i="43"/>
  <c r="AI38" i="43"/>
  <c r="AI23" i="43"/>
  <c r="AI8" i="43"/>
  <c r="AI12" i="43"/>
  <c r="AI42" i="43"/>
  <c r="AI63" i="43"/>
  <c r="AI57" i="43"/>
  <c r="AI3" i="43"/>
  <c r="AI44" i="43"/>
  <c r="AI62" i="43"/>
  <c r="AI49" i="43"/>
  <c r="AI55" i="43"/>
  <c r="AI7" i="43"/>
  <c r="AI54" i="43"/>
  <c r="AI33" i="43"/>
  <c r="AI18" i="43"/>
  <c r="N19" i="43"/>
  <c r="AI26" i="43"/>
  <c r="AI36" i="43"/>
  <c r="AI34" i="43"/>
  <c r="AI10" i="43"/>
  <c r="AI53" i="43"/>
  <c r="AI13" i="43"/>
  <c r="AI45" i="43"/>
  <c r="AI47" i="43"/>
  <c r="AI67" i="43"/>
  <c r="AI15" i="43"/>
  <c r="AI11" i="43"/>
  <c r="AI35" i="43"/>
  <c r="AI43" i="43"/>
  <c r="AI64" i="43"/>
  <c r="N20" i="43"/>
  <c r="AI58" i="43"/>
  <c r="AI59" i="43"/>
  <c r="AI4" i="43"/>
  <c r="AI41" i="43"/>
  <c r="AI27" i="43"/>
  <c r="N21" i="43"/>
  <c r="AI22" i="43"/>
  <c r="O20" i="43"/>
  <c r="D34" i="43" s="1"/>
  <c r="J12" i="33" s="1"/>
  <c r="O21" i="43"/>
  <c r="D35" i="43" s="1"/>
  <c r="J13" i="33" s="1"/>
  <c r="O18" i="43"/>
  <c r="D32" i="43" s="1"/>
  <c r="J10" i="33" s="1"/>
  <c r="O22" i="43"/>
  <c r="D36" i="43" s="1"/>
  <c r="J14" i="33" s="1"/>
  <c r="O19" i="43"/>
  <c r="D33" i="43" s="1"/>
  <c r="J11" i="33" s="1"/>
  <c r="O24" i="43"/>
  <c r="D38" i="43" s="1"/>
  <c r="J16" i="33" s="1"/>
  <c r="AJ41" i="43"/>
  <c r="AJ13" i="43"/>
  <c r="AJ15" i="43"/>
  <c r="AJ45" i="43"/>
  <c r="AJ10" i="43"/>
  <c r="AJ50" i="43"/>
  <c r="AJ32" i="43"/>
  <c r="AJ22" i="43"/>
  <c r="AJ46" i="43"/>
  <c r="AJ58" i="43"/>
  <c r="AJ16" i="43"/>
  <c r="AJ25" i="43"/>
  <c r="AJ8" i="43"/>
  <c r="AJ57" i="43"/>
  <c r="AJ24" i="43"/>
  <c r="AJ51" i="43"/>
  <c r="AJ36" i="43"/>
  <c r="AJ14" i="43"/>
  <c r="AJ61" i="43"/>
  <c r="AJ28" i="43"/>
  <c r="AJ64" i="43"/>
  <c r="AJ20" i="43"/>
  <c r="AJ48" i="43"/>
  <c r="AJ4" i="43"/>
  <c r="AJ52" i="43"/>
  <c r="AJ33" i="43"/>
  <c r="AJ66" i="43"/>
  <c r="AJ44" i="43"/>
  <c r="AJ12" i="43"/>
  <c r="AJ7" i="43"/>
  <c r="AJ3" i="43"/>
  <c r="AJ29" i="43"/>
  <c r="AJ27" i="43"/>
  <c r="AJ37" i="43"/>
  <c r="AJ30" i="43"/>
  <c r="AJ19" i="43"/>
  <c r="AJ47" i="43"/>
  <c r="AJ40" i="43"/>
  <c r="AJ31" i="43"/>
  <c r="AJ54" i="43"/>
  <c r="AJ38" i="43"/>
  <c r="AJ39" i="43"/>
  <c r="AJ43" i="43"/>
  <c r="AJ9" i="43"/>
  <c r="AJ34" i="43"/>
  <c r="AJ11" i="43"/>
  <c r="AJ21" i="43"/>
  <c r="AJ26" i="43"/>
  <c r="AJ63" i="43"/>
  <c r="AJ18" i="43"/>
  <c r="AJ59" i="43"/>
  <c r="AJ49" i="43"/>
  <c r="AJ5" i="43"/>
  <c r="AJ6" i="43"/>
  <c r="AJ62" i="43"/>
  <c r="AJ23" i="43"/>
  <c r="AJ65" i="43"/>
  <c r="AJ17" i="43"/>
  <c r="AJ56" i="43"/>
  <c r="AJ35" i="43"/>
  <c r="AJ60" i="43"/>
  <c r="AJ67" i="43"/>
  <c r="AJ42" i="43"/>
  <c r="AJ55" i="43"/>
  <c r="AJ53" i="43"/>
  <c r="P10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<sst xmlns="http://schemas.openxmlformats.org/spreadsheetml/2006/main" count="681" uniqueCount="193">
  <si>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</si>
  <si>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</si>
  <si>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</si>
  <si>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</si>
  <si>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</si>
  <si>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</si>
  <si>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</si>
  <si>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</si>
  <si>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</si>
  <si>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</si>
  <si>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</si>
  <si>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</si>
  <si>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</si>
  <si>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</si>
  <si>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</si>
  <si>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</si>
  <si>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</si>
  <si>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</si>
  <si>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</si>
  <si>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</si>
  <si>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</si>
  <si>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</si>
  <si>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</si>
  <si>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</si>
  <si>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</si>
  <si>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</si>
  <si>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</si>
  <si>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</si>
  <si>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</si>
  <si>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</si>
  <si>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</si>
  <si>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</si>
  <si>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</si>
  <si>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</si>
  <si>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</si>
  <si>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</si>
  <si>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</si>
  <si>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</si>
  <si>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</si>
  <si>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</si>
  <si>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</si>
  <si>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</si>
  <si>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</si>
  <si>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</si>
  <si>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</si>
  <si>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</si>
  <si>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</si>
  <si>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</si>
  <si>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</si>
  <si>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</si>
  <si>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</si>
  <si>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</si>
  <si>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</si>
  <si>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</si>
  <si>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</si>
  <si>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</si>
  <si>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</si>
  <si>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</si>
  <si>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</si>
  <si>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</si>
  <si>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</si>
  <si>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</si>
  <si>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</si>
  <si>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</si>
  <si>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</si>
  <si>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</si>
  <si>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</si>
  <si>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</si>
  <si>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</si>
  <si>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</si>
  <si>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</si>
  <si>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</si>
  <si>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</si>
  <si>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</si>
  <si>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</si>
  <si>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</si>
  <si>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</si>
  <si>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</si>
  <si>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</si>
  <si>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</si>
  <si>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</si>
  <si>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</si>
  <si>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</si>
  <si>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</si>
  <si>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</si>
  <si>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</si>
  <si>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</si>
  <si>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</si>
  <si>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</si>
  <si>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</si>
  <si>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</si>
  <si>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</si>
  <si>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</si>
  <si>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</si>
  <si>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</si>
  <si>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</si>
  <si>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</si>
  <si>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</si>
  <si>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</si>
  <si>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</si>
  <si>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</si>
  <si>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</si>
  <si>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</si>
  <si>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</si>
  <si>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</si>
  <si>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</si>
  <si>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</si>
  <si>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</si>
  <si>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</si>
  <si>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</si>
  <si>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</si>
  <si>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</si>
  <si>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</si>
  <si>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</si>
  <si>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</si>
  <si>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</si>
  <si>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</si>
  <si>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</si>
  <si>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</si>
  <si>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</si>
  <si>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</si>
  <si>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</si>
  <si>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</si>
  <si>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</si>
  <si>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</si>
  <si>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</si>
  <si>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</si>
  <si>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</si>
  <si>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</si>
  <si>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</si>
  <si>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</si>
  <si>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</si>
  <si>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</si>
  <si>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</si>
  <si>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</si>
  <si>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</si>
  <si>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</si>
  <si>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</si>
  <si>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</si>
  <si>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</si>
  <si>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</si>
  <si>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</si>
  <si>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</si>
  <si>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</si>
  <si>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</si>
  <si>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</si>
  <si>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</si>
  <si>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</si>
  <si>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</si>
  <si>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</si>
  <si>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</si>
  <si>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</si>
  <si>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</si>
  <si>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</si>
  <si>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</si>
  <si>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</si>
  <si>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</si>
  <si>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</si>
  <si>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</si>
  <si>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</si>
  <si>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</si>
  <si>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</si>
  <si>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</si>
  <si>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</si>
  <si>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</si>
  <si>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</si>
  <si>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</si>
  <si>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</si>
  <si>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</si>
  <si>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</si>
  <si>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</si>
  <si>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</si>
  <si>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</si>
  <si>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</si>
  <si>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</si>
  <si>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</si>
  <si>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</si>
  <si>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</si>
  <si>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</si>
  <si>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</si>
  <si>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</si>
  <si>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</si>
  <si>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</si>
  <si>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</si>
  <si>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</si>
  <si>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</si>
  <si>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</si>
  <si>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</si>
  <si>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Semiannual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</si>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</sst>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5" borderId="57" xfId="14" applyNumberFormat="1" applyFont="1" applyFill="1" applyBorder="1" applyAlignment="1"/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2.6150000000000118E-2</c:v>
                </c:pt>
                <c:pt idx="2">
                  <c:v>2.6249999999999996E-2</c:v>
                </c:pt>
                <c:pt idx="3">
                  <c:v>2.6450000000000085E-2</c:v>
                </c:pt>
                <c:pt idx="4">
                  <c:v>2.7050000000000018E-2</c:v>
                </c:pt>
                <c:pt idx="5">
                  <c:v>2.795000000000003E-2</c:v>
                </c:pt>
                <c:pt idx="6">
                  <c:v>2.8950000000000142E-2</c:v>
                </c:pt>
                <c:pt idx="7">
                  <c:v>3.004999999999991E-2</c:v>
                </c:pt>
                <c:pt idx="8">
                  <c:v>3.1100000000000017E-2</c:v>
                </c:pt>
                <c:pt idx="9">
                  <c:v>3.2200000000000006E-2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2.4621542373520607E-2</c:v>
                </c:pt>
                <c:pt idx="1">
                  <c:v>2.4596188244042503E-2</c:v>
                </c:pt>
                <c:pt idx="2">
                  <c:v>2.434112248786402E-2</c:v>
                </c:pt>
                <c:pt idx="3">
                  <c:v>2.4565151822967694E-2</c:v>
                </c:pt>
                <c:pt idx="4">
                  <c:v>2.4620219458613053E-2</c:v>
                </c:pt>
                <c:pt idx="5">
                  <c:v>2.5677060622182214E-2</c:v>
                </c:pt>
                <c:pt idx="6">
                  <c:v>2.6774285291788321E-2</c:v>
                </c:pt>
                <c:pt idx="7">
                  <c:v>2.7687756416154844E-2</c:v>
                </c:pt>
                <c:pt idx="8">
                  <c:v>2.8698915346111905E-2</c:v>
                </c:pt>
                <c:pt idx="9">
                  <c:v>2.9899410501179689E-2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1.5538117559576146E-3</c:v>
                </c:pt>
                <c:pt idx="2">
                  <c:v>1.9088775121359758E-3</c:v>
                </c:pt>
                <c:pt idx="3">
                  <c:v>1.8848481770323902E-3</c:v>
                </c:pt>
                <c:pt idx="4">
                  <c:v>2.4297805413869659E-3</c:v>
                </c:pt>
                <c:pt idx="5">
                  <c:v>2.2729393778178168E-3</c:v>
                </c:pt>
                <c:pt idx="6">
                  <c:v>2.1757147082118213E-3</c:v>
                </c:pt>
                <c:pt idx="7">
                  <c:v>2.362243583845066E-3</c:v>
                </c:pt>
                <c:pt idx="8">
                  <c:v>2.4010846538881116E-3</c:v>
                </c:pt>
                <c:pt idx="9">
                  <c:v>2.3005894988203171E-3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46016"/>
        <c:axId val="377847808"/>
      </c:scatterChart>
      <c:valAx>
        <c:axId val="377846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7847808"/>
        <c:crosses val="autoZero"/>
        <c:crossBetween val="midCat"/>
      </c:valAx>
      <c:valAx>
        <c:axId val="377847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7846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-4.7029674107015654E-3</c:v>
                </c:pt>
                <c:pt idx="1">
                  <c:v>1.5091690067063675E-2</c:v>
                </c:pt>
                <c:pt idx="2">
                  <c:v>2.3026128147004405E-2</c:v>
                </c:pt>
                <c:pt idx="3">
                  <c:v>7.2211802836088801E-3</c:v>
                </c:pt>
                <c:pt idx="4">
                  <c:v>-7.3452824820140275E-3</c:v>
                </c:pt>
                <c:pt idx="5">
                  <c:v>-5.5662412716992529E-3</c:v>
                </c:pt>
                <c:pt idx="6">
                  <c:v>7.947763956760584E-4</c:v>
                </c:pt>
                <c:pt idx="7">
                  <c:v>4.4180753371889404E-3</c:v>
                </c:pt>
                <c:pt idx="8">
                  <c:v>4.1671545840041742E-3</c:v>
                </c:pt>
                <c:pt idx="9">
                  <c:v>2.5152479794014679E-3</c:v>
                </c:pt>
                <c:pt idx="10">
                  <c:v>1.7946157657028512E-3</c:v>
                </c:pt>
                <c:pt idx="11">
                  <c:v>1.9380105726842824E-3</c:v>
                </c:pt>
                <c:pt idx="12">
                  <c:v>2.2803745015485995E-3</c:v>
                </c:pt>
                <c:pt idx="13">
                  <c:v>2.3093907345658714E-3</c:v>
                </c:pt>
                <c:pt idx="14">
                  <c:v>2.1797368457949426E-3</c:v>
                </c:pt>
                <c:pt idx="15">
                  <c:v>2.2034994457157363E-3</c:v>
                </c:pt>
                <c:pt idx="16">
                  <c:v>2.5642370728740684E-3</c:v>
                </c:pt>
                <c:pt idx="17">
                  <c:v>3.1149253889754779E-3</c:v>
                </c:pt>
                <c:pt idx="18">
                  <c:v>3.5835891827770694E-3</c:v>
                </c:pt>
                <c:pt idx="19">
                  <c:v>3.8943271159838193E-3</c:v>
                </c:pt>
                <c:pt idx="20">
                  <c:v>4.0089689316896819E-3</c:v>
                </c:pt>
                <c:pt idx="21">
                  <c:v>3.9215664578476118E-3</c:v>
                </c:pt>
                <c:pt idx="22">
                  <c:v>3.6573590936526817E-3</c:v>
                </c:pt>
                <c:pt idx="23">
                  <c:v>3.3159919560529563E-3</c:v>
                </c:pt>
                <c:pt idx="24">
                  <c:v>2.9603808765543138E-3</c:v>
                </c:pt>
                <c:pt idx="25">
                  <c:v>2.6783727185266636E-3</c:v>
                </c:pt>
                <c:pt idx="26">
                  <c:v>2.425807569296095E-3</c:v>
                </c:pt>
                <c:pt idx="27">
                  <c:v>2.2468532697852844E-3</c:v>
                </c:pt>
                <c:pt idx="28">
                  <c:v>2.1010355159533159E-3</c:v>
                </c:pt>
                <c:pt idx="29">
                  <c:v>2.0145846091827388E-3</c:v>
                </c:pt>
                <c:pt idx="30">
                  <c:v>1.9780370952698426E-3</c:v>
                </c:pt>
                <c:pt idx="31">
                  <c:v>1.9880553521774633E-3</c:v>
                </c:pt>
                <c:pt idx="32">
                  <c:v>2.0443173171848725E-3</c:v>
                </c:pt>
                <c:pt idx="33">
                  <c:v>2.1527302028714612E-3</c:v>
                </c:pt>
                <c:pt idx="34">
                  <c:v>2.3022219022446055E-3</c:v>
                </c:pt>
                <c:pt idx="35">
                  <c:v>2.4558621045889031E-3</c:v>
                </c:pt>
                <c:pt idx="36">
                  <c:v>2.6103665990262273E-3</c:v>
                </c:pt>
                <c:pt idx="37">
                  <c:v>2.7336079907648164E-3</c:v>
                </c:pt>
                <c:pt idx="38">
                  <c:v>2.825622923224573E-3</c:v>
                </c:pt>
                <c:pt idx="39">
                  <c:v>2.8993621704120551E-3</c:v>
                </c:pt>
                <c:pt idx="40">
                  <c:v>2.954052320550099E-3</c:v>
                </c:pt>
                <c:pt idx="41">
                  <c:v>2.9816028438560058E-3</c:v>
                </c:pt>
                <c:pt idx="42">
                  <c:v>2.9897461518996818E-3</c:v>
                </c:pt>
                <c:pt idx="43">
                  <c:v>2.9745470918489808E-3</c:v>
                </c:pt>
                <c:pt idx="44">
                  <c:v>2.936810746374266E-3</c:v>
                </c:pt>
                <c:pt idx="45">
                  <c:v>2.8760129690026393E-3</c:v>
                </c:pt>
                <c:pt idx="46">
                  <c:v>2.8079381169968318E-3</c:v>
                </c:pt>
                <c:pt idx="47">
                  <c:v>2.7449025590890047E-3</c:v>
                </c:pt>
                <c:pt idx="48">
                  <c:v>2.7039342098309493E-3</c:v>
                </c:pt>
                <c:pt idx="49">
                  <c:v>2.6837042211219422E-3</c:v>
                </c:pt>
                <c:pt idx="50">
                  <c:v>2.6861435625512228E-3</c:v>
                </c:pt>
                <c:pt idx="51">
                  <c:v>2.7149495013954195E-3</c:v>
                </c:pt>
                <c:pt idx="52">
                  <c:v>2.7618177919541062E-3</c:v>
                </c:pt>
                <c:pt idx="53">
                  <c:v>2.8307030393942972E-3</c:v>
                </c:pt>
                <c:pt idx="54">
                  <c:v>2.9249184238568787E-3</c:v>
                </c:pt>
                <c:pt idx="55">
                  <c:v>3.0392461884002492E-3</c:v>
                </c:pt>
                <c:pt idx="56">
                  <c:v>3.1870076444325893E-3</c:v>
                </c:pt>
                <c:pt idx="57">
                  <c:v>3.3383659097562801E-3</c:v>
                </c:pt>
                <c:pt idx="58">
                  <c:v>3.5035612176378406E-3</c:v>
                </c:pt>
                <c:pt idx="59">
                  <c:v>3.6348366568983853E-3</c:v>
                </c:pt>
                <c:pt idx="60">
                  <c:v>3.737425422362467E-3</c:v>
                </c:pt>
                <c:pt idx="61">
                  <c:v>3.7978038596441152E-3</c:v>
                </c:pt>
                <c:pt idx="62">
                  <c:v>3.821644284901185E-3</c:v>
                </c:pt>
                <c:pt idx="63">
                  <c:v>3.808386830825225E-3</c:v>
                </c:pt>
                <c:pt idx="64">
                  <c:v>3.7563886985514869E-3</c:v>
                </c:pt>
                <c:pt idx="65">
                  <c:v>3.6740594116789482E-3</c:v>
                </c:pt>
                <c:pt idx="66">
                  <c:v>3.5539651404438086E-3</c:v>
                </c:pt>
                <c:pt idx="67">
                  <c:v>3.3929544409334114E-3</c:v>
                </c:pt>
                <c:pt idx="68">
                  <c:v>3.1979969605384975E-3</c:v>
                </c:pt>
                <c:pt idx="69">
                  <c:v>2.972709111953159E-3</c:v>
                </c:pt>
                <c:pt idx="70">
                  <c:v>2.7590393220933915E-3</c:v>
                </c:pt>
                <c:pt idx="71">
                  <c:v>2.5723188903467864E-3</c:v>
                </c:pt>
                <c:pt idx="72">
                  <c:v>2.4414827619908888E-3</c:v>
                </c:pt>
                <c:pt idx="73">
                  <c:v>2.349342428842098E-3</c:v>
                </c:pt>
                <c:pt idx="74">
                  <c:v>2.3070266593278946E-3</c:v>
                </c:pt>
                <c:pt idx="75">
                  <c:v>2.3125589572694297E-3</c:v>
                </c:pt>
                <c:pt idx="76">
                  <c:v>2.3598588191803063E-3</c:v>
                </c:pt>
                <c:pt idx="77">
                  <c:v>2.4524908338751442E-3</c:v>
                </c:pt>
                <c:pt idx="78">
                  <c:v>2.6017267418534731E-3</c:v>
                </c:pt>
                <c:pt idx="79">
                  <c:v>2.7908259060571497E-3</c:v>
                </c:pt>
                <c:pt idx="80">
                  <c:v>3.0327946156294E-3</c:v>
                </c:pt>
                <c:pt idx="81">
                  <c:v>3.2935913464792535E-3</c:v>
                </c:pt>
                <c:pt idx="82">
                  <c:v>3.555343990811248E-3</c:v>
                </c:pt>
                <c:pt idx="83">
                  <c:v>3.7795938150494632E-3</c:v>
                </c:pt>
                <c:pt idx="84">
                  <c:v>3.9795830537216539E-3</c:v>
                </c:pt>
                <c:pt idx="85">
                  <c:v>4.1184788227726712E-3</c:v>
                </c:pt>
                <c:pt idx="86">
                  <c:v>4.2368049930281357E-3</c:v>
                </c:pt>
                <c:pt idx="87">
                  <c:v>4.3035654890870439E-3</c:v>
                </c:pt>
                <c:pt idx="88">
                  <c:v>4.3343570268554663E-3</c:v>
                </c:pt>
                <c:pt idx="89">
                  <c:v>4.327453910910134E-3</c:v>
                </c:pt>
                <c:pt idx="90">
                  <c:v>4.2826383599950529E-3</c:v>
                </c:pt>
                <c:pt idx="91">
                  <c:v>4.1878831870259328E-3</c:v>
                </c:pt>
                <c:pt idx="92">
                  <c:v>4.0681398560518667E-3</c:v>
                </c:pt>
                <c:pt idx="93">
                  <c:v>3.9174174455779975E-3</c:v>
                </c:pt>
                <c:pt idx="94">
                  <c:v>3.7669334354253972E-3</c:v>
                </c:pt>
                <c:pt idx="95">
                  <c:v>3.6143263757563507E-3</c:v>
                </c:pt>
                <c:pt idx="96">
                  <c:v>3.4767952159047988E-3</c:v>
                </c:pt>
                <c:pt idx="97">
                  <c:v>3.3451053434327555E-3</c:v>
                </c:pt>
                <c:pt idx="98">
                  <c:v>3.2257726787203386E-3</c:v>
                </c:pt>
                <c:pt idx="99">
                  <c:v>3.1083291109965661E-3</c:v>
                </c:pt>
                <c:pt idx="100">
                  <c:v>3.012875296776886E-3</c:v>
                </c:pt>
                <c:pt idx="101">
                  <c:v>2.9176649476369623E-3</c:v>
                </c:pt>
                <c:pt idx="102">
                  <c:v>2.8258602372115832E-3</c:v>
                </c:pt>
                <c:pt idx="103">
                  <c:v>2.7464425186410207E-3</c:v>
                </c:pt>
                <c:pt idx="104">
                  <c:v>2.6741827324656825E-3</c:v>
                </c:pt>
                <c:pt idx="105">
                  <c:v>2.6159059061607176E-3</c:v>
                </c:pt>
                <c:pt idx="106">
                  <c:v>2.5701582388102939E-3</c:v>
                </c:pt>
                <c:pt idx="107">
                  <c:v>2.54232782602095E-3</c:v>
                </c:pt>
                <c:pt idx="108">
                  <c:v>2.5280508183865222E-3</c:v>
                </c:pt>
                <c:pt idx="109">
                  <c:v>2.5295467066526259E-3</c:v>
                </c:pt>
                <c:pt idx="110">
                  <c:v>2.5480709401863033E-3</c:v>
                </c:pt>
                <c:pt idx="111">
                  <c:v>2.582322159172111E-3</c:v>
                </c:pt>
                <c:pt idx="112">
                  <c:v>2.6333683008562536E-3</c:v>
                </c:pt>
                <c:pt idx="113">
                  <c:v>2.6973695738236048E-3</c:v>
                </c:pt>
                <c:pt idx="114">
                  <c:v>2.7799903334074227E-3</c:v>
                </c:pt>
                <c:pt idx="115">
                  <c:v>2.8718120008372136E-3</c:v>
                </c:pt>
                <c:pt idx="116">
                  <c:v>2.9869690588126066E-3</c:v>
                </c:pt>
                <c:pt idx="117">
                  <c:v>3.0924476501341738E-3</c:v>
                </c:pt>
                <c:pt idx="118">
                  <c:v>3.2007944643109645E-3</c:v>
                </c:pt>
                <c:pt idx="119">
                  <c:v>3.3010943837276027E-3</c:v>
                </c:pt>
                <c:pt idx="120">
                  <c:v>3.3859770113576354E-3</c:v>
                </c:pt>
                <c:pt idx="121">
                  <c:v>3.4684326713248365E-3</c:v>
                </c:pt>
                <c:pt idx="122">
                  <c:v>3.5503403018075641E-3</c:v>
                </c:pt>
                <c:pt idx="123">
                  <c:v>3.6165411153274013E-3</c:v>
                </c:pt>
                <c:pt idx="124">
                  <c:v>3.6807085695847661E-3</c:v>
                </c:pt>
                <c:pt idx="125">
                  <c:v>3.7431859076816551E-3</c:v>
                </c:pt>
                <c:pt idx="126">
                  <c:v>3.7959625106788672E-3</c:v>
                </c:pt>
                <c:pt idx="127">
                  <c:v>3.8438404695164477E-3</c:v>
                </c:pt>
                <c:pt idx="128">
                  <c:v>3.8838270408691269E-3</c:v>
                </c:pt>
                <c:pt idx="129">
                  <c:v>3.9175879059339599E-3</c:v>
                </c:pt>
                <c:pt idx="130">
                  <c:v>3.9449178040508112E-3</c:v>
                </c:pt>
                <c:pt idx="131">
                  <c:v>3.9671667853525203E-3</c:v>
                </c:pt>
                <c:pt idx="132">
                  <c:v>3.9799638030722992E-3</c:v>
                </c:pt>
                <c:pt idx="133">
                  <c:v>3.9893217032209785E-3</c:v>
                </c:pt>
                <c:pt idx="134">
                  <c:v>3.9902035708600375E-3</c:v>
                </c:pt>
                <c:pt idx="135">
                  <c:v>3.9874854023295159E-3</c:v>
                </c:pt>
                <c:pt idx="136">
                  <c:v>3.9764604885885804E-3</c:v>
                </c:pt>
                <c:pt idx="137">
                  <c:v>3.960444796892143E-3</c:v>
                </c:pt>
                <c:pt idx="138">
                  <c:v>3.9358020515287279E-3</c:v>
                </c:pt>
                <c:pt idx="139">
                  <c:v>3.9081466735991291E-3</c:v>
                </c:pt>
                <c:pt idx="140">
                  <c:v>3.874617511757654E-3</c:v>
                </c:pt>
                <c:pt idx="141">
                  <c:v>3.8427881724282034E-3</c:v>
                </c:pt>
                <c:pt idx="142">
                  <c:v>3.8110329326250525E-3</c:v>
                </c:pt>
                <c:pt idx="143">
                  <c:v>3.7815447555101661E-3</c:v>
                </c:pt>
                <c:pt idx="144">
                  <c:v>3.7514404797757694E-3</c:v>
                </c:pt>
                <c:pt idx="145">
                  <c:v>3.7244016508161809E-3</c:v>
                </c:pt>
                <c:pt idx="146">
                  <c:v>3.6986139672307919E-3</c:v>
                </c:pt>
                <c:pt idx="147">
                  <c:v>3.6739251549565213E-3</c:v>
                </c:pt>
                <c:pt idx="148">
                  <c:v>3.6498353993600838E-3</c:v>
                </c:pt>
                <c:pt idx="149">
                  <c:v>3.6276534474115329E-3</c:v>
                </c:pt>
                <c:pt idx="150">
                  <c:v>3.606015230230665E-3</c:v>
                </c:pt>
                <c:pt idx="151">
                  <c:v>3.5862731441027862E-3</c:v>
                </c:pt>
                <c:pt idx="152">
                  <c:v>3.5670010622583723E-3</c:v>
                </c:pt>
                <c:pt idx="153">
                  <c:v>3.5503907285899389E-3</c:v>
                </c:pt>
                <c:pt idx="154">
                  <c:v>3.5332503406725543E-3</c:v>
                </c:pt>
                <c:pt idx="155">
                  <c:v>3.5186440533354554E-3</c:v>
                </c:pt>
                <c:pt idx="156">
                  <c:v>3.504082156132661E-3</c:v>
                </c:pt>
                <c:pt idx="157">
                  <c:v>3.4914008420993681E-3</c:v>
                </c:pt>
                <c:pt idx="158">
                  <c:v>3.4821280273193075E-3</c:v>
                </c:pt>
                <c:pt idx="159">
                  <c:v>3.4709747221721779E-3</c:v>
                </c:pt>
                <c:pt idx="160">
                  <c:v>3.4626222067339549E-3</c:v>
                </c:pt>
                <c:pt idx="161">
                  <c:v>3.4542017464381791E-3</c:v>
                </c:pt>
                <c:pt idx="162">
                  <c:v>3.4479714454336563E-3</c:v>
                </c:pt>
                <c:pt idx="163">
                  <c:v>3.442565321150684E-3</c:v>
                </c:pt>
                <c:pt idx="164">
                  <c:v>3.4381764866182746E-3</c:v>
                </c:pt>
                <c:pt idx="165">
                  <c:v>3.4356613455832213E-3</c:v>
                </c:pt>
                <c:pt idx="166">
                  <c:v>3.4340848366963966E-3</c:v>
                </c:pt>
                <c:pt idx="167">
                  <c:v>3.4332856767721534E-3</c:v>
                </c:pt>
                <c:pt idx="168">
                  <c:v>3.4336792363627092E-3</c:v>
                </c:pt>
                <c:pt idx="169">
                  <c:v>3.4362611076996993E-3</c:v>
                </c:pt>
                <c:pt idx="170">
                  <c:v>3.4396655425109404E-3</c:v>
                </c:pt>
                <c:pt idx="171">
                  <c:v>3.4435449361280429E-3</c:v>
                </c:pt>
                <c:pt idx="172">
                  <c:v>3.4498464831084624E-3</c:v>
                </c:pt>
                <c:pt idx="173">
                  <c:v>3.4566745569018231E-3</c:v>
                </c:pt>
                <c:pt idx="174">
                  <c:v>3.464788940219829E-3</c:v>
                </c:pt>
                <c:pt idx="175">
                  <c:v>3.4732134022084568E-3</c:v>
                </c:pt>
                <c:pt idx="176">
                  <c:v>3.4814209391540729E-3</c:v>
                </c:pt>
                <c:pt idx="177">
                  <c:v>3.490000785597705E-3</c:v>
                </c:pt>
                <c:pt idx="178">
                  <c:v>3.4985766440756988E-3</c:v>
                </c:pt>
                <c:pt idx="179">
                  <c:v>3.5052906646660872E-3</c:v>
                </c:pt>
                <c:pt idx="180">
                  <c:v>3.5133739988324475E-3</c:v>
                </c:pt>
                <c:pt idx="181">
                  <c:v>3.5215987542789942E-3</c:v>
                </c:pt>
                <c:pt idx="182">
                  <c:v>3.5280540048143114E-3</c:v>
                </c:pt>
                <c:pt idx="183">
                  <c:v>3.5346605755305349E-3</c:v>
                </c:pt>
                <c:pt idx="184">
                  <c:v>3.541690363467638E-3</c:v>
                </c:pt>
                <c:pt idx="185">
                  <c:v>3.5485790406204823E-3</c:v>
                </c:pt>
                <c:pt idx="186">
                  <c:v>3.5548164349849531E-3</c:v>
                </c:pt>
                <c:pt idx="187">
                  <c:v>3.5604833733708721E-3</c:v>
                </c:pt>
                <c:pt idx="188">
                  <c:v>3.5666117249757157E-3</c:v>
                </c:pt>
                <c:pt idx="189">
                  <c:v>3.5725203889422352E-3</c:v>
                </c:pt>
                <c:pt idx="190">
                  <c:v>3.5766175823681856E-3</c:v>
                </c:pt>
                <c:pt idx="191">
                  <c:v>3.5825649893472186E-3</c:v>
                </c:pt>
                <c:pt idx="192">
                  <c:v>3.5863846059547774E-3</c:v>
                </c:pt>
                <c:pt idx="193">
                  <c:v>3.5921356534086221E-3</c:v>
                </c:pt>
                <c:pt idx="194">
                  <c:v>3.5961857065516523E-3</c:v>
                </c:pt>
                <c:pt idx="195">
                  <c:v>3.600759293583819E-3</c:v>
                </c:pt>
                <c:pt idx="196">
                  <c:v>3.6051035943339485E-3</c:v>
                </c:pt>
                <c:pt idx="197">
                  <c:v>3.6087104433246558E-3</c:v>
                </c:pt>
                <c:pt idx="198">
                  <c:v>3.612323839839289E-3</c:v>
                </c:pt>
                <c:pt idx="199">
                  <c:v>3.615096024728412E-3</c:v>
                </c:pt>
                <c:pt idx="200">
                  <c:v>3.6187320754865818E-3</c:v>
                </c:pt>
                <c:pt idx="201">
                  <c:v>3.6215417617291232E-3</c:v>
                </c:pt>
                <c:pt idx="202">
                  <c:v>3.6237166378045582E-3</c:v>
                </c:pt>
                <c:pt idx="203">
                  <c:v>3.6260692357664576E-3</c:v>
                </c:pt>
                <c:pt idx="204">
                  <c:v>3.6282600718524141E-3</c:v>
                </c:pt>
                <c:pt idx="205">
                  <c:v>3.6305143264130924E-3</c:v>
                </c:pt>
                <c:pt idx="206">
                  <c:v>3.631717172478309E-3</c:v>
                </c:pt>
                <c:pt idx="207">
                  <c:v>3.6336408848453919E-3</c:v>
                </c:pt>
                <c:pt idx="208">
                  <c:v>3.6348642340396642E-3</c:v>
                </c:pt>
                <c:pt idx="209">
                  <c:v>3.6358893450679636E-3</c:v>
                </c:pt>
                <c:pt idx="210">
                  <c:v>3.6366521511149025E-3</c:v>
                </c:pt>
                <c:pt idx="211">
                  <c:v>3.6367471169636914E-3</c:v>
                </c:pt>
                <c:pt idx="212">
                  <c:v>3.6374979315229802E-3</c:v>
                </c:pt>
                <c:pt idx="213">
                  <c:v>3.6375784869933717E-3</c:v>
                </c:pt>
                <c:pt idx="214">
                  <c:v>3.6365430371679691E-3</c:v>
                </c:pt>
                <c:pt idx="215">
                  <c:v>3.6370192414828043E-3</c:v>
                </c:pt>
                <c:pt idx="216">
                  <c:v>3.6350968825232116E-3</c:v>
                </c:pt>
                <c:pt idx="217">
                  <c:v>3.6356469316014065E-3</c:v>
                </c:pt>
                <c:pt idx="218">
                  <c:v>3.6340951627611973E-3</c:v>
                </c:pt>
                <c:pt idx="219">
                  <c:v>3.6332755438036393E-3</c:v>
                </c:pt>
                <c:pt idx="220">
                  <c:v>3.6317126922535831E-3</c:v>
                </c:pt>
                <c:pt idx="221">
                  <c:v>3.6300282863279548E-3</c:v>
                </c:pt>
                <c:pt idx="222">
                  <c:v>3.6279304064819537E-3</c:v>
                </c:pt>
                <c:pt idx="223">
                  <c:v>3.6253213483834201E-3</c:v>
                </c:pt>
                <c:pt idx="224">
                  <c:v>3.6232125895578268E-3</c:v>
                </c:pt>
                <c:pt idx="225">
                  <c:v>3.6198461872615287E-3</c:v>
                </c:pt>
                <c:pt idx="226">
                  <c:v>3.6174586910364195E-3</c:v>
                </c:pt>
                <c:pt idx="227">
                  <c:v>3.6132004398457609E-3</c:v>
                </c:pt>
                <c:pt idx="228">
                  <c:v>3.6116385766226111E-3</c:v>
                </c:pt>
                <c:pt idx="229">
                  <c:v>3.6084497297220394E-3</c:v>
                </c:pt>
                <c:pt idx="230">
                  <c:v>3.6054497541609179E-3</c:v>
                </c:pt>
                <c:pt idx="231">
                  <c:v>3.6007313849626618E-3</c:v>
                </c:pt>
                <c:pt idx="232">
                  <c:v>3.5965331440158677E-3</c:v>
                </c:pt>
                <c:pt idx="233">
                  <c:v>3.5919720496242272E-3</c:v>
                </c:pt>
                <c:pt idx="234">
                  <c:v>3.5869945125018426E-3</c:v>
                </c:pt>
                <c:pt idx="235">
                  <c:v>3.5822242886038025E-3</c:v>
                </c:pt>
                <c:pt idx="236">
                  <c:v>3.5779166996749087E-3</c:v>
                </c:pt>
                <c:pt idx="237">
                  <c:v>3.5717036983913888E-3</c:v>
                </c:pt>
                <c:pt idx="238">
                  <c:v>3.5660117132524996E-3</c:v>
                </c:pt>
                <c:pt idx="239">
                  <c:v>3.5606343807073407E-3</c:v>
                </c:pt>
                <c:pt idx="240">
                  <c:v>3.5558064373073864E-3</c:v>
                </c:pt>
                <c:pt idx="241">
                  <c:v>3.5495961316182739E-3</c:v>
                </c:pt>
                <c:pt idx="242">
                  <c:v>3.5436584691415016E-3</c:v>
                </c:pt>
                <c:pt idx="243">
                  <c:v>3.5374089546491641E-3</c:v>
                </c:pt>
                <c:pt idx="244">
                  <c:v>3.5307697096810253E-3</c:v>
                </c:pt>
                <c:pt idx="245">
                  <c:v>3.5241556906407678E-3</c:v>
                </c:pt>
                <c:pt idx="246">
                  <c:v>3.5168366156720018E-3</c:v>
                </c:pt>
                <c:pt idx="247">
                  <c:v>3.5103895918440417E-3</c:v>
                </c:pt>
                <c:pt idx="248">
                  <c:v>3.502769934263357E-3</c:v>
                </c:pt>
                <c:pt idx="249">
                  <c:v>3.4953759583070398E-3</c:v>
                </c:pt>
                <c:pt idx="250">
                  <c:v>3.4876589602770985E-3</c:v>
                </c:pt>
                <c:pt idx="251">
                  <c:v>3.4793880192475202E-3</c:v>
                </c:pt>
                <c:pt idx="252">
                  <c:v>3.4723012781077769E-3</c:v>
                </c:pt>
                <c:pt idx="253">
                  <c:v>3.4639883800991478E-3</c:v>
                </c:pt>
                <c:pt idx="254">
                  <c:v>3.4562904006750911E-3</c:v>
                </c:pt>
                <c:pt idx="255">
                  <c:v>3.4476027445281068E-3</c:v>
                </c:pt>
                <c:pt idx="256">
                  <c:v>3.4392845071452363E-3</c:v>
                </c:pt>
                <c:pt idx="257">
                  <c:v>3.4299404496587194E-3</c:v>
                </c:pt>
                <c:pt idx="258">
                  <c:v>3.4207265192893396E-3</c:v>
                </c:pt>
                <c:pt idx="259">
                  <c:v>3.4115374340072044E-3</c:v>
                </c:pt>
                <c:pt idx="260">
                  <c:v>3.4022100615147197E-3</c:v>
                </c:pt>
                <c:pt idx="261">
                  <c:v>3.3921562164281813E-3</c:v>
                </c:pt>
                <c:pt idx="262">
                  <c:v>3.3822357251722876E-3</c:v>
                </c:pt>
                <c:pt idx="263">
                  <c:v>3.3722807589525519E-3</c:v>
                </c:pt>
                <c:pt idx="264">
                  <c:v>3.3634338095597516E-3</c:v>
                </c:pt>
                <c:pt idx="265">
                  <c:v>3.3529955377397946E-3</c:v>
                </c:pt>
                <c:pt idx="266">
                  <c:v>3.3424792370761389E-3</c:v>
                </c:pt>
                <c:pt idx="267">
                  <c:v>3.3318962955546441E-3</c:v>
                </c:pt>
                <c:pt idx="268">
                  <c:v>3.3207838092921965E-3</c:v>
                </c:pt>
                <c:pt idx="269">
                  <c:v>3.3098363025507865E-3</c:v>
                </c:pt>
                <c:pt idx="270">
                  <c:v>3.2983474777472307E-3</c:v>
                </c:pt>
                <c:pt idx="271">
                  <c:v>3.2874030862497933E-3</c:v>
                </c:pt>
                <c:pt idx="272">
                  <c:v>3.2744194401721563E-3</c:v>
                </c:pt>
                <c:pt idx="273">
                  <c:v>3.2635065576857095E-3</c:v>
                </c:pt>
                <c:pt idx="274">
                  <c:v>3.2510736041172633E-3</c:v>
                </c:pt>
                <c:pt idx="275">
                  <c:v>3.2403836394003932E-3</c:v>
                </c:pt>
                <c:pt idx="276">
                  <c:v>3.2280106754137561E-3</c:v>
                </c:pt>
                <c:pt idx="277">
                  <c:v>3.2153948422321971E-3</c:v>
                </c:pt>
                <c:pt idx="278">
                  <c:v>3.2028266817432857E-3</c:v>
                </c:pt>
                <c:pt idx="279">
                  <c:v>3.1896648450534665E-3</c:v>
                </c:pt>
                <c:pt idx="280">
                  <c:v>3.1767319363679505E-3</c:v>
                </c:pt>
                <c:pt idx="281">
                  <c:v>3.1630477254730241E-3</c:v>
                </c:pt>
                <c:pt idx="282">
                  <c:v>3.1503276220149964E-3</c:v>
                </c:pt>
                <c:pt idx="283">
                  <c:v>3.1359809045786863E-3</c:v>
                </c:pt>
                <c:pt idx="284">
                  <c:v>3.1224983056998765E-3</c:v>
                </c:pt>
                <c:pt idx="285">
                  <c:v>3.1080267715221724E-3</c:v>
                </c:pt>
                <c:pt idx="286">
                  <c:v>3.0936331109856011E-3</c:v>
                </c:pt>
                <c:pt idx="287">
                  <c:v>3.0811750585139769E-3</c:v>
                </c:pt>
                <c:pt idx="288">
                  <c:v>3.0657599973986857E-3</c:v>
                </c:pt>
                <c:pt idx="289">
                  <c:v>3.051784749750347E-3</c:v>
                </c:pt>
                <c:pt idx="290">
                  <c:v>3.0360937925727124E-3</c:v>
                </c:pt>
                <c:pt idx="291">
                  <c:v>3.0216795535113056E-3</c:v>
                </c:pt>
                <c:pt idx="292">
                  <c:v>3.0062786306813E-3</c:v>
                </c:pt>
                <c:pt idx="293">
                  <c:v>2.991379734811804E-3</c:v>
                </c:pt>
                <c:pt idx="294">
                  <c:v>2.9764596723508077E-3</c:v>
                </c:pt>
                <c:pt idx="295">
                  <c:v>2.962166201054911E-3</c:v>
                </c:pt>
                <c:pt idx="296">
                  <c:v>2.9475700647359285E-3</c:v>
                </c:pt>
                <c:pt idx="297">
                  <c:v>2.9337945920669337E-3</c:v>
                </c:pt>
                <c:pt idx="298">
                  <c:v>2.9198432978656888E-3</c:v>
                </c:pt>
                <c:pt idx="299">
                  <c:v>2.9075529158686525E-3</c:v>
                </c:pt>
                <c:pt idx="300">
                  <c:v>2.8944199310448962E-3</c:v>
                </c:pt>
                <c:pt idx="301">
                  <c:v>2.8817826268881519E-3</c:v>
                </c:pt>
                <c:pt idx="302">
                  <c:v>2.8692815692653098E-3</c:v>
                </c:pt>
                <c:pt idx="303">
                  <c:v>2.8566458321587496E-3</c:v>
                </c:pt>
                <c:pt idx="304">
                  <c:v>2.8446651487206154E-3</c:v>
                </c:pt>
                <c:pt idx="305">
                  <c:v>2.8324337078008271E-3</c:v>
                </c:pt>
                <c:pt idx="306">
                  <c:v>2.8214719510210665E-3</c:v>
                </c:pt>
                <c:pt idx="307">
                  <c:v>2.8095448406639731E-3</c:v>
                </c:pt>
                <c:pt idx="308">
                  <c:v>2.7983228286777712E-3</c:v>
                </c:pt>
                <c:pt idx="309">
                  <c:v>2.7869525452400845E-3</c:v>
                </c:pt>
                <c:pt idx="310">
                  <c:v>2.7771610668083646E-3</c:v>
                </c:pt>
                <c:pt idx="311">
                  <c:v>2.7679699258967017E-3</c:v>
                </c:pt>
                <c:pt idx="312">
                  <c:v>2.7575692749847378E-3</c:v>
                </c:pt>
                <c:pt idx="313">
                  <c:v>2.7483614959596323E-3</c:v>
                </c:pt>
                <c:pt idx="314">
                  <c:v>2.7383424031216796E-3</c:v>
                </c:pt>
                <c:pt idx="315">
                  <c:v>2.7291948407718314E-3</c:v>
                </c:pt>
                <c:pt idx="316">
                  <c:v>2.7198564902320629E-3</c:v>
                </c:pt>
                <c:pt idx="317">
                  <c:v>2.7116678737228728E-3</c:v>
                </c:pt>
                <c:pt idx="318">
                  <c:v>2.7027566542704232E-3</c:v>
                </c:pt>
                <c:pt idx="319">
                  <c:v>2.6945604567163856E-3</c:v>
                </c:pt>
                <c:pt idx="320">
                  <c:v>2.6865500497105579E-3</c:v>
                </c:pt>
                <c:pt idx="321">
                  <c:v>2.6784238948716829E-3</c:v>
                </c:pt>
                <c:pt idx="322">
                  <c:v>2.6723313624412229E-3</c:v>
                </c:pt>
                <c:pt idx="323">
                  <c:v>2.6645966792974776E-3</c:v>
                </c:pt>
                <c:pt idx="324">
                  <c:v>2.6581726328723937E-3</c:v>
                </c:pt>
                <c:pt idx="325">
                  <c:v>2.6511781989176711E-3</c:v>
                </c:pt>
                <c:pt idx="326">
                  <c:v>2.6450714095781411E-3</c:v>
                </c:pt>
                <c:pt idx="327">
                  <c:v>2.6388218104412761E-3</c:v>
                </c:pt>
                <c:pt idx="328">
                  <c:v>2.6328246188416088E-3</c:v>
                </c:pt>
                <c:pt idx="329">
                  <c:v>2.6273152360721322E-3</c:v>
                </c:pt>
                <c:pt idx="330">
                  <c:v>2.6220414746798357E-3</c:v>
                </c:pt>
                <c:pt idx="331">
                  <c:v>2.6160120778572146E-3</c:v>
                </c:pt>
                <c:pt idx="332">
                  <c:v>2.6116784555920355E-3</c:v>
                </c:pt>
                <c:pt idx="333">
                  <c:v>2.6072537123802142E-3</c:v>
                </c:pt>
                <c:pt idx="334">
                  <c:v>2.6036400042309393E-3</c:v>
                </c:pt>
                <c:pt idx="335">
                  <c:v>2.5994104815230887E-3</c:v>
                </c:pt>
                <c:pt idx="336">
                  <c:v>2.5957759309402778E-3</c:v>
                </c:pt>
                <c:pt idx="337">
                  <c:v>2.5922945097143352E-3</c:v>
                </c:pt>
                <c:pt idx="338">
                  <c:v>2.5889693552784282E-3</c:v>
                </c:pt>
                <c:pt idx="339">
                  <c:v>2.5860082896738482E-3</c:v>
                </c:pt>
                <c:pt idx="340">
                  <c:v>2.582973565421226E-3</c:v>
                </c:pt>
                <c:pt idx="341">
                  <c:v>2.580854301918227E-3</c:v>
                </c:pt>
                <c:pt idx="342">
                  <c:v>2.5785286932134902E-3</c:v>
                </c:pt>
                <c:pt idx="343">
                  <c:v>2.5764080198500822E-3</c:v>
                </c:pt>
                <c:pt idx="344">
                  <c:v>2.5748946053636493E-3</c:v>
                </c:pt>
                <c:pt idx="345">
                  <c:v>2.5729619403005929E-3</c:v>
                </c:pt>
                <c:pt idx="346">
                  <c:v>2.5729573209921641E-3</c:v>
                </c:pt>
                <c:pt idx="347">
                  <c:v>2.5712131281440398E-3</c:v>
                </c:pt>
                <c:pt idx="348">
                  <c:v>2.5708639244865078E-3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859456"/>
        <c:axId val="377873536"/>
      </c:lineChart>
      <c:dateAx>
        <c:axId val="3778594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7873536"/>
        <c:crosses val="autoZero"/>
        <c:auto val="1"/>
        <c:lblOffset val="100"/>
        <c:baseTimeUnit val="months"/>
      </c:dateAx>
      <c:valAx>
        <c:axId val="3778735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7859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1.9918574962819041E-2</c:v>
                </c:pt>
                <c:pt idx="1">
                  <c:v>3.9603639579550202E-2</c:v>
                </c:pt>
                <c:pt idx="2">
                  <c:v>4.7468011824159599E-2</c:v>
                </c:pt>
                <c:pt idx="3">
                  <c:v>3.157051447430706E-2</c:v>
                </c:pt>
                <c:pt idx="4">
                  <c:v>1.7021329117645183E-2</c:v>
                </c:pt>
                <c:pt idx="5">
                  <c:v>1.8859631221299071E-2</c:v>
                </c:pt>
                <c:pt idx="6">
                  <c:v>2.5346190715811068E-2</c:v>
                </c:pt>
                <c:pt idx="7">
                  <c:v>2.8985919914045845E-2</c:v>
                </c:pt>
                <c:pt idx="8">
                  <c:v>2.8704429706268405E-2</c:v>
                </c:pt>
                <c:pt idx="9">
                  <c:v>2.7124183895006745E-2</c:v>
                </c:pt>
                <c:pt idx="10">
                  <c:v>2.6653074405445724E-2</c:v>
                </c:pt>
                <c:pt idx="11">
                  <c:v>2.7208272731480635E-2</c:v>
                </c:pt>
                <c:pt idx="12">
                  <c:v>2.7970993914815865E-2</c:v>
                </c:pt>
                <c:pt idx="13">
                  <c:v>2.8423200306725401E-2</c:v>
                </c:pt>
                <c:pt idx="14">
                  <c:v>2.8663731004446819E-2</c:v>
                </c:pt>
                <c:pt idx="15">
                  <c:v>2.9030146235456515E-2</c:v>
                </c:pt>
                <c:pt idx="16">
                  <c:v>2.9702998604910553E-2</c:v>
                </c:pt>
                <c:pt idx="17">
                  <c:v>3.0566627901423837E-2</c:v>
                </c:pt>
                <c:pt idx="18">
                  <c:v>3.1332928713902898E-2</c:v>
                </c:pt>
                <c:pt idx="19">
                  <c:v>3.1966572365495667E-2</c:v>
                </c:pt>
                <c:pt idx="20">
                  <c:v>3.2436715650651371E-2</c:v>
                </c:pt>
                <c:pt idx="21">
                  <c:v>3.2717192897852708E-2</c:v>
                </c:pt>
                <c:pt idx="22">
                  <c:v>3.284791799975572E-2</c:v>
                </c:pt>
                <c:pt idx="23">
                  <c:v>3.2892576121285426E-2</c:v>
                </c:pt>
                <c:pt idx="24">
                  <c:v>3.2933955854685282E-2</c:v>
                </c:pt>
                <c:pt idx="25">
                  <c:v>3.3003202165612082E-2</c:v>
                </c:pt>
                <c:pt idx="26">
                  <c:v>3.3114225648965892E-2</c:v>
                </c:pt>
                <c:pt idx="27">
                  <c:v>3.3244473802356553E-2</c:v>
                </c:pt>
                <c:pt idx="28">
                  <c:v>3.3424833181740145E-2</c:v>
                </c:pt>
                <c:pt idx="29">
                  <c:v>3.3646647143684268E-2</c:v>
                </c:pt>
                <c:pt idx="30">
                  <c:v>3.38712191689911E-2</c:v>
                </c:pt>
                <c:pt idx="31">
                  <c:v>3.4167380551271338E-2</c:v>
                </c:pt>
                <c:pt idx="32">
                  <c:v>3.4472367987848772E-2</c:v>
                </c:pt>
                <c:pt idx="33">
                  <c:v>3.4826071598048298E-2</c:v>
                </c:pt>
                <c:pt idx="34">
                  <c:v>3.5217893452551691E-2</c:v>
                </c:pt>
                <c:pt idx="35">
                  <c:v>3.5598099465329582E-2</c:v>
                </c:pt>
                <c:pt idx="36">
                  <c:v>3.6009830861672476E-2</c:v>
                </c:pt>
                <c:pt idx="37">
                  <c:v>3.6388671277534021E-2</c:v>
                </c:pt>
                <c:pt idx="38">
                  <c:v>3.6715500944707095E-2</c:v>
                </c:pt>
                <c:pt idx="39">
                  <c:v>3.7042550658872707E-2</c:v>
                </c:pt>
                <c:pt idx="40">
                  <c:v>3.7378628727294999E-2</c:v>
                </c:pt>
                <c:pt idx="41">
                  <c:v>3.765999492333761E-2</c:v>
                </c:pt>
                <c:pt idx="42">
                  <c:v>3.794323770981229E-2</c:v>
                </c:pt>
                <c:pt idx="43">
                  <c:v>3.8232811457499745E-2</c:v>
                </c:pt>
                <c:pt idx="44">
                  <c:v>3.8491819429373096E-2</c:v>
                </c:pt>
                <c:pt idx="45">
                  <c:v>3.8743869895969563E-2</c:v>
                </c:pt>
                <c:pt idx="46">
                  <c:v>3.8976434602542256E-2</c:v>
                </c:pt>
                <c:pt idx="47">
                  <c:v>3.9203231102320858E-2</c:v>
                </c:pt>
                <c:pt idx="48">
                  <c:v>3.9423231249853995E-2</c:v>
                </c:pt>
                <c:pt idx="49">
                  <c:v>3.9655822453363861E-2</c:v>
                </c:pt>
                <c:pt idx="50">
                  <c:v>3.9853186631251113E-2</c:v>
                </c:pt>
                <c:pt idx="51">
                  <c:v>4.008505905404295E-2</c:v>
                </c:pt>
                <c:pt idx="52">
                  <c:v>4.0283491729047737E-2</c:v>
                </c:pt>
                <c:pt idx="53">
                  <c:v>4.0486851186640284E-2</c:v>
                </c:pt>
                <c:pt idx="54">
                  <c:v>4.0691802512882486E-2</c:v>
                </c:pt>
                <c:pt idx="55">
                  <c:v>4.0891763905629201E-2</c:v>
                </c:pt>
                <c:pt idx="56">
                  <c:v>4.1102494307521699E-2</c:v>
                </c:pt>
                <c:pt idx="57">
                  <c:v>4.129104624644292E-2</c:v>
                </c:pt>
                <c:pt idx="58">
                  <c:v>4.1494605891150969E-2</c:v>
                </c:pt>
                <c:pt idx="59">
                  <c:v>4.1676298034918395E-2</c:v>
                </c:pt>
                <c:pt idx="60">
                  <c:v>4.1869992593452178E-2</c:v>
                </c:pt>
                <c:pt idx="61">
                  <c:v>4.2047929236267455E-2</c:v>
                </c:pt>
                <c:pt idx="62">
                  <c:v>4.2221746291919743E-2</c:v>
                </c:pt>
                <c:pt idx="63">
                  <c:v>4.239062549566381E-2</c:v>
                </c:pt>
                <c:pt idx="64">
                  <c:v>4.2560249893003464E-2</c:v>
                </c:pt>
                <c:pt idx="65">
                  <c:v>4.2714844697712681E-2</c:v>
                </c:pt>
                <c:pt idx="66">
                  <c:v>4.2865417623087446E-2</c:v>
                </c:pt>
                <c:pt idx="67">
                  <c:v>4.3021395976902903E-2</c:v>
                </c:pt>
                <c:pt idx="68">
                  <c:v>4.3167943162515737E-2</c:v>
                </c:pt>
                <c:pt idx="69">
                  <c:v>4.3314511960967549E-2</c:v>
                </c:pt>
                <c:pt idx="70">
                  <c:v>4.3451941332585828E-2</c:v>
                </c:pt>
                <c:pt idx="71">
                  <c:v>4.3589097193891688E-2</c:v>
                </c:pt>
                <c:pt idx="72">
                  <c:v>4.3713337876185823E-2</c:v>
                </c:pt>
                <c:pt idx="73">
                  <c:v>4.3826954668429577E-2</c:v>
                </c:pt>
                <c:pt idx="74">
                  <c:v>4.3951578970736739E-2</c:v>
                </c:pt>
                <c:pt idx="75">
                  <c:v>4.40782321379894E-2</c:v>
                </c:pt>
                <c:pt idx="76">
                  <c:v>4.4182270189933578E-2</c:v>
                </c:pt>
                <c:pt idx="77">
                  <c:v>4.4283964720548089E-2</c:v>
                </c:pt>
                <c:pt idx="78">
                  <c:v>4.4392999728560735E-2</c:v>
                </c:pt>
                <c:pt idx="79">
                  <c:v>4.4489884175019145E-2</c:v>
                </c:pt>
                <c:pt idx="80">
                  <c:v>4.4585306798510499E-2</c:v>
                </c:pt>
                <c:pt idx="81">
                  <c:v>4.4674664528568192E-2</c:v>
                </c:pt>
                <c:pt idx="82">
                  <c:v>4.4761750830009557E-2</c:v>
                </c:pt>
                <c:pt idx="83">
                  <c:v>4.4852445980755738E-2</c:v>
                </c:pt>
                <c:pt idx="84">
                  <c:v>4.4949395664216275E-2</c:v>
                </c:pt>
                <c:pt idx="85">
                  <c:v>4.5030575029944293E-2</c:v>
                </c:pt>
                <c:pt idx="86">
                  <c:v>4.5135340213392112E-2</c:v>
                </c:pt>
                <c:pt idx="87">
                  <c:v>4.5222695508517902E-2</c:v>
                </c:pt>
                <c:pt idx="88">
                  <c:v>4.5324041193543677E-2</c:v>
                </c:pt>
                <c:pt idx="89">
                  <c:v>4.5422094025445468E-2</c:v>
                </c:pt>
                <c:pt idx="90">
                  <c:v>4.552422494482531E-2</c:v>
                </c:pt>
                <c:pt idx="91">
                  <c:v>4.5636804716876693E-2</c:v>
                </c:pt>
                <c:pt idx="92">
                  <c:v>4.5737787971999184E-2</c:v>
                </c:pt>
                <c:pt idx="93">
                  <c:v>4.5847206681963397E-2</c:v>
                </c:pt>
                <c:pt idx="94">
                  <c:v>4.5950238438146024E-2</c:v>
                </c:pt>
                <c:pt idx="95">
                  <c:v>4.6067763359659113E-2</c:v>
                </c:pt>
                <c:pt idx="96">
                  <c:v>4.6178793421140819E-2</c:v>
                </c:pt>
                <c:pt idx="97">
                  <c:v>4.6290367683107236E-2</c:v>
                </c:pt>
                <c:pt idx="98">
                  <c:v>4.6399902713851048E-2</c:v>
                </c:pt>
                <c:pt idx="99">
                  <c:v>4.652447448550965E-2</c:v>
                </c:pt>
                <c:pt idx="100">
                  <c:v>4.6635600200470265E-2</c:v>
                </c:pt>
                <c:pt idx="101">
                  <c:v>4.6749899442234608E-2</c:v>
                </c:pt>
                <c:pt idx="102">
                  <c:v>4.6879640317900172E-2</c:v>
                </c:pt>
                <c:pt idx="103">
                  <c:v>4.7002227232075061E-2</c:v>
                </c:pt>
                <c:pt idx="104">
                  <c:v>4.7130500905308119E-2</c:v>
                </c:pt>
                <c:pt idx="105">
                  <c:v>4.7256444390303548E-2</c:v>
                </c:pt>
                <c:pt idx="106">
                  <c:v>4.7393333289408396E-2</c:v>
                </c:pt>
                <c:pt idx="107">
                  <c:v>4.7513287158187242E-2</c:v>
                </c:pt>
                <c:pt idx="108">
                  <c:v>4.7652688632027998E-2</c:v>
                </c:pt>
                <c:pt idx="109">
                  <c:v>4.7775762575836225E-2</c:v>
                </c:pt>
                <c:pt idx="110">
                  <c:v>4.7918691906009087E-2</c:v>
                </c:pt>
                <c:pt idx="111">
                  <c:v>4.8060035541391356E-2</c:v>
                </c:pt>
                <c:pt idx="112">
                  <c:v>4.8201225675268362E-2</c:v>
                </c:pt>
                <c:pt idx="113">
                  <c:v>4.834155036217732E-2</c:v>
                </c:pt>
                <c:pt idx="114">
                  <c:v>4.8487156797364102E-2</c:v>
                </c:pt>
                <c:pt idx="115">
                  <c:v>4.8625104751562294E-2</c:v>
                </c:pt>
                <c:pt idx="116">
                  <c:v>4.8781046994994429E-2</c:v>
                </c:pt>
                <c:pt idx="117">
                  <c:v>4.891460680779601E-2</c:v>
                </c:pt>
                <c:pt idx="118">
                  <c:v>4.9057667972750525E-2</c:v>
                </c:pt>
                <c:pt idx="119">
                  <c:v>4.9195179910735895E-2</c:v>
                </c:pt>
                <c:pt idx="120">
                  <c:v>4.9300308945570075E-2</c:v>
                </c:pt>
                <c:pt idx="121">
                  <c:v>4.9409874611122492E-2</c:v>
                </c:pt>
                <c:pt idx="122">
                  <c:v>4.9526770526131816E-2</c:v>
                </c:pt>
                <c:pt idx="123">
                  <c:v>4.9624077913769125E-2</c:v>
                </c:pt>
                <c:pt idx="124">
                  <c:v>4.9715530938127798E-2</c:v>
                </c:pt>
                <c:pt idx="125">
                  <c:v>4.981320790973294E-2</c:v>
                </c:pt>
                <c:pt idx="126">
                  <c:v>4.9896827007152054E-2</c:v>
                </c:pt>
                <c:pt idx="127">
                  <c:v>4.9976608664028685E-2</c:v>
                </c:pt>
                <c:pt idx="128">
                  <c:v>5.0047566157427455E-2</c:v>
                </c:pt>
                <c:pt idx="129">
                  <c:v>5.01099095371699E-2</c:v>
                </c:pt>
                <c:pt idx="130">
                  <c:v>5.0170788356547889E-2</c:v>
                </c:pt>
                <c:pt idx="131">
                  <c:v>5.0226210380900367E-2</c:v>
                </c:pt>
                <c:pt idx="132">
                  <c:v>5.0262289759215865E-2</c:v>
                </c:pt>
                <c:pt idx="133">
                  <c:v>5.0308420436115768E-2</c:v>
                </c:pt>
                <c:pt idx="134">
                  <c:v>5.0333696475404609E-2</c:v>
                </c:pt>
                <c:pt idx="135">
                  <c:v>5.0369790566480645E-2</c:v>
                </c:pt>
                <c:pt idx="136">
                  <c:v>5.0387769718870552E-2</c:v>
                </c:pt>
                <c:pt idx="137">
                  <c:v>5.0405766245811008E-2</c:v>
                </c:pt>
                <c:pt idx="138">
                  <c:v>5.0414768182898945E-2</c:v>
                </c:pt>
                <c:pt idx="139">
                  <c:v>5.0417793675279758E-2</c:v>
                </c:pt>
                <c:pt idx="140">
                  <c:v>5.0418210640167861E-2</c:v>
                </c:pt>
                <c:pt idx="141">
                  <c:v>5.0415024099033173E-2</c:v>
                </c:pt>
                <c:pt idx="142">
                  <c:v>5.0423870756634216E-2</c:v>
                </c:pt>
                <c:pt idx="143">
                  <c:v>5.0423670830149515E-2</c:v>
                </c:pt>
                <c:pt idx="144">
                  <c:v>5.0425309465719714E-2</c:v>
                </c:pt>
                <c:pt idx="145">
                  <c:v>5.043175334722632E-2</c:v>
                </c:pt>
                <c:pt idx="146">
                  <c:v>5.0443345569997099E-2</c:v>
                </c:pt>
                <c:pt idx="147">
                  <c:v>5.0449214357307565E-2</c:v>
                </c:pt>
                <c:pt idx="148">
                  <c:v>5.0464289051909569E-2</c:v>
                </c:pt>
                <c:pt idx="149">
                  <c:v>5.0476906142261815E-2</c:v>
                </c:pt>
                <c:pt idx="150">
                  <c:v>5.0491529472921889E-2</c:v>
                </c:pt>
                <c:pt idx="151">
                  <c:v>5.0507245102290786E-2</c:v>
                </c:pt>
                <c:pt idx="152">
                  <c:v>5.0521281893159478E-2</c:v>
                </c:pt>
                <c:pt idx="153">
                  <c:v>5.0543250493097838E-2</c:v>
                </c:pt>
                <c:pt idx="154">
                  <c:v>5.0564901674147039E-2</c:v>
                </c:pt>
                <c:pt idx="155">
                  <c:v>5.0582216714746192E-2</c:v>
                </c:pt>
                <c:pt idx="156">
                  <c:v>5.0607136952031777E-2</c:v>
                </c:pt>
                <c:pt idx="157">
                  <c:v>5.0628196745914289E-2</c:v>
                </c:pt>
                <c:pt idx="158">
                  <c:v>5.0672683863764105E-2</c:v>
                </c:pt>
                <c:pt idx="159">
                  <c:v>5.0684807436046753E-2</c:v>
                </c:pt>
                <c:pt idx="160">
                  <c:v>5.0717300172982469E-2</c:v>
                </c:pt>
                <c:pt idx="161">
                  <c:v>5.075134135806475E-2</c:v>
                </c:pt>
                <c:pt idx="162">
                  <c:v>5.0782901091459366E-2</c:v>
                </c:pt>
                <c:pt idx="163">
                  <c:v>5.0818139020013621E-2</c:v>
                </c:pt>
                <c:pt idx="164">
                  <c:v>5.0849698300212479E-2</c:v>
                </c:pt>
                <c:pt idx="165">
                  <c:v>5.089226267923317E-2</c:v>
                </c:pt>
                <c:pt idx="166">
                  <c:v>5.0931048516483016E-2</c:v>
                </c:pt>
                <c:pt idx="167">
                  <c:v>5.0968466323359503E-2</c:v>
                </c:pt>
                <c:pt idx="168">
                  <c:v>5.1006073044064439E-2</c:v>
                </c:pt>
                <c:pt idx="169">
                  <c:v>5.1055126231011112E-2</c:v>
                </c:pt>
                <c:pt idx="170">
                  <c:v>5.1099972426918869E-2</c:v>
                </c:pt>
                <c:pt idx="171">
                  <c:v>5.1141995557519554E-2</c:v>
                </c:pt>
                <c:pt idx="172">
                  <c:v>5.119579412612895E-2</c:v>
                </c:pt>
                <c:pt idx="173">
                  <c:v>5.1245250046056998E-2</c:v>
                </c:pt>
                <c:pt idx="174">
                  <c:v>5.1297379189369996E-2</c:v>
                </c:pt>
                <c:pt idx="175">
                  <c:v>5.1347659971669214E-2</c:v>
                </c:pt>
                <c:pt idx="176">
                  <c:v>5.1393611598286551E-2</c:v>
                </c:pt>
                <c:pt idx="177">
                  <c:v>5.1442925857752231E-2</c:v>
                </c:pt>
                <c:pt idx="178">
                  <c:v>5.1489874746043912E-2</c:v>
                </c:pt>
                <c:pt idx="179">
                  <c:v>5.1523068019219014E-2</c:v>
                </c:pt>
                <c:pt idx="180">
                  <c:v>5.1564986574015093E-2</c:v>
                </c:pt>
                <c:pt idx="181">
                  <c:v>5.1609199101259565E-2</c:v>
                </c:pt>
                <c:pt idx="182">
                  <c:v>5.1640619304643344E-2</c:v>
                </c:pt>
                <c:pt idx="183">
                  <c:v>5.16700812403302E-2</c:v>
                </c:pt>
                <c:pt idx="184">
                  <c:v>5.1703457021129821E-2</c:v>
                </c:pt>
                <c:pt idx="185">
                  <c:v>5.1733118542112475E-2</c:v>
                </c:pt>
                <c:pt idx="186">
                  <c:v>5.1758587375388743E-2</c:v>
                </c:pt>
                <c:pt idx="187">
                  <c:v>5.1778451666755466E-2</c:v>
                </c:pt>
                <c:pt idx="188">
                  <c:v>5.1802564340278349E-2</c:v>
                </c:pt>
                <c:pt idx="189">
                  <c:v>5.1822186785836048E-2</c:v>
                </c:pt>
                <c:pt idx="190">
                  <c:v>5.182996735681214E-2</c:v>
                </c:pt>
                <c:pt idx="191">
                  <c:v>5.1848496167232784E-2</c:v>
                </c:pt>
                <c:pt idx="192">
                  <c:v>5.1852224441945663E-2</c:v>
                </c:pt>
                <c:pt idx="193">
                  <c:v>5.1871901069774046E-2</c:v>
                </c:pt>
                <c:pt idx="194">
                  <c:v>5.1875247286987947E-2</c:v>
                </c:pt>
                <c:pt idx="195">
                  <c:v>5.1883392984106554E-2</c:v>
                </c:pt>
                <c:pt idx="196">
                  <c:v>5.1885754368290092E-2</c:v>
                </c:pt>
                <c:pt idx="197">
                  <c:v>5.1885519916497258E-2</c:v>
                </c:pt>
                <c:pt idx="198">
                  <c:v>5.1882874541357024E-2</c:v>
                </c:pt>
                <c:pt idx="199">
                  <c:v>5.187439953777153E-2</c:v>
                </c:pt>
                <c:pt idx="200">
                  <c:v>5.1870440761347905E-2</c:v>
                </c:pt>
                <c:pt idx="201">
                  <c:v>5.1860804498132455E-2</c:v>
                </c:pt>
                <c:pt idx="202">
                  <c:v>5.184498791607256E-2</c:v>
                </c:pt>
                <c:pt idx="203">
                  <c:v>5.1830675472930875E-2</c:v>
                </c:pt>
                <c:pt idx="204">
                  <c:v>5.1813467847027582E-2</c:v>
                </c:pt>
                <c:pt idx="205">
                  <c:v>5.1799055696840839E-2</c:v>
                </c:pt>
                <c:pt idx="206">
                  <c:v>5.1774540530220133E-2</c:v>
                </c:pt>
                <c:pt idx="207">
                  <c:v>5.1754259435519735E-2</c:v>
                </c:pt>
                <c:pt idx="208">
                  <c:v>5.1728380964914347E-2</c:v>
                </c:pt>
                <c:pt idx="209">
                  <c:v>5.1699234063899056E-2</c:v>
                </c:pt>
                <c:pt idx="210">
                  <c:v>5.1668640464011623E-2</c:v>
                </c:pt>
                <c:pt idx="211">
                  <c:v>5.1631558925797322E-2</c:v>
                </c:pt>
                <c:pt idx="212">
                  <c:v>5.1600493127013591E-2</c:v>
                </c:pt>
                <c:pt idx="213">
                  <c:v>5.1560437030125757E-2</c:v>
                </c:pt>
                <c:pt idx="214">
                  <c:v>5.1515861624978336E-2</c:v>
                </c:pt>
                <c:pt idx="215">
                  <c:v>5.1476666360777731E-2</c:v>
                </c:pt>
                <c:pt idx="216">
                  <c:v>5.142337794372915E-2</c:v>
                </c:pt>
                <c:pt idx="217">
                  <c:v>5.1389526925453732E-2</c:v>
                </c:pt>
                <c:pt idx="218">
                  <c:v>5.1334361116857963E-2</c:v>
                </c:pt>
                <c:pt idx="219">
                  <c:v>5.1287203838272725E-2</c:v>
                </c:pt>
                <c:pt idx="220">
                  <c:v>5.1231561591203574E-2</c:v>
                </c:pt>
                <c:pt idx="221">
                  <c:v>5.1177152491188128E-2</c:v>
                </c:pt>
                <c:pt idx="222">
                  <c:v>5.1114793824406028E-2</c:v>
                </c:pt>
                <c:pt idx="223">
                  <c:v>5.1051285503947885E-2</c:v>
                </c:pt>
                <c:pt idx="224">
                  <c:v>5.0988447987014518E-2</c:v>
                </c:pt>
                <c:pt idx="225">
                  <c:v>5.0920031608871055E-2</c:v>
                </c:pt>
                <c:pt idx="226">
                  <c:v>5.0856817585811877E-2</c:v>
                </c:pt>
                <c:pt idx="227">
                  <c:v>5.0779636140066621E-2</c:v>
                </c:pt>
                <c:pt idx="228">
                  <c:v>5.0721295401989906E-2</c:v>
                </c:pt>
                <c:pt idx="229">
                  <c:v>5.0653960810389066E-2</c:v>
                </c:pt>
                <c:pt idx="230">
                  <c:v>5.0581632399450391E-2</c:v>
                </c:pt>
                <c:pt idx="231">
                  <c:v>5.0498132356724491E-2</c:v>
                </c:pt>
                <c:pt idx="232">
                  <c:v>5.0416780637518449E-2</c:v>
                </c:pt>
                <c:pt idx="233">
                  <c:v>5.0331142315220623E-2</c:v>
                </c:pt>
                <c:pt idx="234">
                  <c:v>5.024568992984025E-2</c:v>
                </c:pt>
                <c:pt idx="235">
                  <c:v>5.0159982835622154E-2</c:v>
                </c:pt>
                <c:pt idx="236">
                  <c:v>5.0083071195640469E-2</c:v>
                </c:pt>
                <c:pt idx="237">
                  <c:v>4.9996773031930619E-2</c:v>
                </c:pt>
                <c:pt idx="238">
                  <c:v>4.9916007588632183E-2</c:v>
                </c:pt>
                <c:pt idx="239">
                  <c:v>4.9838359103889354E-2</c:v>
                </c:pt>
                <c:pt idx="240">
                  <c:v>4.977183053304756E-2</c:v>
                </c:pt>
                <c:pt idx="241">
                  <c:v>4.9694820990785142E-2</c:v>
                </c:pt>
                <c:pt idx="242">
                  <c:v>4.9621112621527942E-2</c:v>
                </c:pt>
                <c:pt idx="243">
                  <c:v>4.9548900246469726E-2</c:v>
                </c:pt>
                <c:pt idx="244">
                  <c:v>4.9475707695874178E-2</c:v>
                </c:pt>
                <c:pt idx="245">
                  <c:v>4.9406109434236831E-2</c:v>
                </c:pt>
                <c:pt idx="246">
                  <c:v>4.9333375405481827E-2</c:v>
                </c:pt>
                <c:pt idx="247">
                  <c:v>4.9270771468876845E-2</c:v>
                </c:pt>
                <c:pt idx="248">
                  <c:v>4.9200834517061698E-2</c:v>
                </c:pt>
                <c:pt idx="249">
                  <c:v>4.913624450080982E-2</c:v>
                </c:pt>
                <c:pt idx="250">
                  <c:v>4.9071365174041051E-2</c:v>
                </c:pt>
                <c:pt idx="251">
                  <c:v>4.9005005799803603E-2</c:v>
                </c:pt>
                <c:pt idx="252">
                  <c:v>4.8950685523239841E-2</c:v>
                </c:pt>
                <c:pt idx="253">
                  <c:v>4.8889512882876532E-2</c:v>
                </c:pt>
                <c:pt idx="254">
                  <c:v>4.8835746464409288E-2</c:v>
                </c:pt>
                <c:pt idx="255">
                  <c:v>4.8777241402896174E-2</c:v>
                </c:pt>
                <c:pt idx="256">
                  <c:v>4.8723637041873533E-2</c:v>
                </c:pt>
                <c:pt idx="257">
                  <c:v>4.8666062806918695E-2</c:v>
                </c:pt>
                <c:pt idx="258">
                  <c:v>4.8610911267773262E-2</c:v>
                </c:pt>
                <c:pt idx="259">
                  <c:v>4.8560193410195338E-2</c:v>
                </c:pt>
                <c:pt idx="260">
                  <c:v>4.8510047796761671E-2</c:v>
                </c:pt>
                <c:pt idx="261">
                  <c:v>4.8457195960646751E-2</c:v>
                </c:pt>
                <c:pt idx="262">
                  <c:v>4.8407197237629221E-2</c:v>
                </c:pt>
                <c:pt idx="263">
                  <c:v>4.8361914158376443E-2</c:v>
                </c:pt>
                <c:pt idx="264">
                  <c:v>4.8323750054631791E-2</c:v>
                </c:pt>
                <c:pt idx="265">
                  <c:v>4.8277494526952805E-2</c:v>
                </c:pt>
                <c:pt idx="266">
                  <c:v>4.8236164818425187E-2</c:v>
                </c:pt>
                <c:pt idx="267">
                  <c:v>4.8195015696805371E-2</c:v>
                </c:pt>
                <c:pt idx="268">
                  <c:v>4.8153887077194514E-2</c:v>
                </c:pt>
                <c:pt idx="269">
                  <c:v>4.811534945904368E-2</c:v>
                </c:pt>
                <c:pt idx="270">
                  <c:v>4.8076916504772541E-2</c:v>
                </c:pt>
                <c:pt idx="271">
                  <c:v>4.8042129093361037E-2</c:v>
                </c:pt>
                <c:pt idx="272">
                  <c:v>4.7994830446370436E-2</c:v>
                </c:pt>
                <c:pt idx="273">
                  <c:v>4.7967748360587273E-2</c:v>
                </c:pt>
                <c:pt idx="274">
                  <c:v>4.7936255770373831E-2</c:v>
                </c:pt>
                <c:pt idx="275">
                  <c:v>4.7911106886482799E-2</c:v>
                </c:pt>
                <c:pt idx="276">
                  <c:v>4.7878891492059976E-2</c:v>
                </c:pt>
                <c:pt idx="277">
                  <c:v>4.7852414357892323E-2</c:v>
                </c:pt>
                <c:pt idx="278">
                  <c:v>4.7825481717318021E-2</c:v>
                </c:pt>
                <c:pt idx="279">
                  <c:v>4.7799027803044368E-2</c:v>
                </c:pt>
                <c:pt idx="280">
                  <c:v>4.7774705959448931E-2</c:v>
                </c:pt>
                <c:pt idx="281">
                  <c:v>4.7748186573840321E-2</c:v>
                </c:pt>
                <c:pt idx="282">
                  <c:v>4.7729916175674299E-2</c:v>
                </c:pt>
                <c:pt idx="283">
                  <c:v>4.7708171789131122E-2</c:v>
                </c:pt>
                <c:pt idx="284">
                  <c:v>4.7684038751117035E-2</c:v>
                </c:pt>
                <c:pt idx="285">
                  <c:v>4.7670701969918176E-2</c:v>
                </c:pt>
                <c:pt idx="286">
                  <c:v>4.7645655568145727E-2</c:v>
                </c:pt>
                <c:pt idx="287">
                  <c:v>4.7640421873999389E-2</c:v>
                </c:pt>
                <c:pt idx="288">
                  <c:v>4.7622624751783846E-2</c:v>
                </c:pt>
                <c:pt idx="289">
                  <c:v>4.761322560418714E-2</c:v>
                </c:pt>
                <c:pt idx="290">
                  <c:v>4.7601097126373178E-2</c:v>
                </c:pt>
                <c:pt idx="291">
                  <c:v>4.7591264332364679E-2</c:v>
                </c:pt>
                <c:pt idx="292">
                  <c:v>4.758168640454432E-2</c:v>
                </c:pt>
                <c:pt idx="293">
                  <c:v>4.7569966341389096E-2</c:v>
                </c:pt>
                <c:pt idx="294">
                  <c:v>4.75640689727004E-2</c:v>
                </c:pt>
                <c:pt idx="295">
                  <c:v>4.7555651798394376E-2</c:v>
                </c:pt>
                <c:pt idx="296">
                  <c:v>4.7544167662004172E-2</c:v>
                </c:pt>
                <c:pt idx="297">
                  <c:v>4.7536055572607858E-2</c:v>
                </c:pt>
                <c:pt idx="298">
                  <c:v>4.7527839957173718E-2</c:v>
                </c:pt>
                <c:pt idx="299">
                  <c:v>4.75234911076848E-2</c:v>
                </c:pt>
                <c:pt idx="300">
                  <c:v>4.7512868716312384E-2</c:v>
                </c:pt>
                <c:pt idx="301">
                  <c:v>4.7508315553617154E-2</c:v>
                </c:pt>
                <c:pt idx="302">
                  <c:v>4.7500953971368304E-2</c:v>
                </c:pt>
                <c:pt idx="303">
                  <c:v>4.7493513089135825E-2</c:v>
                </c:pt>
                <c:pt idx="304">
                  <c:v>4.7486457961226365E-2</c:v>
                </c:pt>
                <c:pt idx="305">
                  <c:v>4.7476366605798716E-2</c:v>
                </c:pt>
                <c:pt idx="306">
                  <c:v>4.747280008596453E-2</c:v>
                </c:pt>
                <c:pt idx="307">
                  <c:v>4.746577653134542E-2</c:v>
                </c:pt>
                <c:pt idx="308">
                  <c:v>4.7453391393561875E-2</c:v>
                </c:pt>
                <c:pt idx="309">
                  <c:v>4.7446695787086157E-2</c:v>
                </c:pt>
                <c:pt idx="310">
                  <c:v>4.7446706641107998E-2</c:v>
                </c:pt>
                <c:pt idx="311">
                  <c:v>4.7441294249278669E-2</c:v>
                </c:pt>
                <c:pt idx="312">
                  <c:v>4.7432281152567438E-2</c:v>
                </c:pt>
                <c:pt idx="313">
                  <c:v>4.7429747440283714E-2</c:v>
                </c:pt>
                <c:pt idx="314">
                  <c:v>4.7423847509736154E-2</c:v>
                </c:pt>
                <c:pt idx="315">
                  <c:v>4.7418460801563943E-2</c:v>
                </c:pt>
                <c:pt idx="316">
                  <c:v>4.7410073334926299E-2</c:v>
                </c:pt>
                <c:pt idx="317">
                  <c:v>4.7408139742980568E-2</c:v>
                </c:pt>
                <c:pt idx="318">
                  <c:v>4.7402892223971135E-2</c:v>
                </c:pt>
                <c:pt idx="319">
                  <c:v>4.7392289242636214E-2</c:v>
                </c:pt>
                <c:pt idx="320">
                  <c:v>4.7393348709084328E-2</c:v>
                </c:pt>
                <c:pt idx="321">
                  <c:v>4.7379899149484574E-2</c:v>
                </c:pt>
                <c:pt idx="322">
                  <c:v>4.7384975823790525E-2</c:v>
                </c:pt>
                <c:pt idx="323">
                  <c:v>4.7377532805269976E-2</c:v>
                </c:pt>
                <c:pt idx="324">
                  <c:v>4.7376638257666887E-2</c:v>
                </c:pt>
                <c:pt idx="325">
                  <c:v>4.7372519491801907E-2</c:v>
                </c:pt>
                <c:pt idx="326">
                  <c:v>4.7368923429750173E-2</c:v>
                </c:pt>
                <c:pt idx="327">
                  <c:v>4.7365243274642164E-2</c:v>
                </c:pt>
                <c:pt idx="328">
                  <c:v>4.7358823456226877E-2</c:v>
                </c:pt>
                <c:pt idx="329">
                  <c:v>4.7358467489700171E-2</c:v>
                </c:pt>
                <c:pt idx="330">
                  <c:v>4.7355361974453114E-2</c:v>
                </c:pt>
                <c:pt idx="331">
                  <c:v>4.7340259839626024E-2</c:v>
                </c:pt>
                <c:pt idx="332">
                  <c:v>4.7343483294891762E-2</c:v>
                </c:pt>
                <c:pt idx="333">
                  <c:v>4.7343765773168532E-2</c:v>
                </c:pt>
                <c:pt idx="334">
                  <c:v>4.7344526069469636E-2</c:v>
                </c:pt>
                <c:pt idx="335">
                  <c:v>4.7339147216391701E-2</c:v>
                </c:pt>
                <c:pt idx="336">
                  <c:v>4.7339895231084873E-2</c:v>
                </c:pt>
                <c:pt idx="337">
                  <c:v>4.7337845162497075E-2</c:v>
                </c:pt>
                <c:pt idx="338">
                  <c:v>4.7335887113808039E-2</c:v>
                </c:pt>
                <c:pt idx="339">
                  <c:v>4.7334143462840386E-2</c:v>
                </c:pt>
                <c:pt idx="340">
                  <c:v>4.7329468203021322E-2</c:v>
                </c:pt>
                <c:pt idx="341">
                  <c:v>4.7331108490577409E-2</c:v>
                </c:pt>
                <c:pt idx="342">
                  <c:v>4.7329739035403801E-2</c:v>
                </c:pt>
                <c:pt idx="343">
                  <c:v>4.7325602031989454E-2</c:v>
                </c:pt>
                <c:pt idx="344">
                  <c:v>4.7327599071415989E-2</c:v>
                </c:pt>
                <c:pt idx="345">
                  <c:v>4.7320684802865158E-2</c:v>
                </c:pt>
                <c:pt idx="346">
                  <c:v>4.7332235455311074E-2</c:v>
                </c:pt>
                <c:pt idx="347">
                  <c:v>4.7322542982658464E-2</c:v>
                </c:pt>
                <c:pt idx="348">
                  <c:v>4.7325225571139412E-2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2.4621542373520607E-2</c:v>
                </c:pt>
                <c:pt idx="1">
                  <c:v>2.4511949512486527E-2</c:v>
                </c:pt>
                <c:pt idx="2">
                  <c:v>2.4441883677155194E-2</c:v>
                </c:pt>
                <c:pt idx="3">
                  <c:v>2.434933419069818E-2</c:v>
                </c:pt>
                <c:pt idx="4">
                  <c:v>2.4366611599659211E-2</c:v>
                </c:pt>
                <c:pt idx="5">
                  <c:v>2.4425872492998324E-2</c:v>
                </c:pt>
                <c:pt idx="6">
                  <c:v>2.4551414320135009E-2</c:v>
                </c:pt>
                <c:pt idx="7">
                  <c:v>2.4567844576856904E-2</c:v>
                </c:pt>
                <c:pt idx="8">
                  <c:v>2.4537275122264231E-2</c:v>
                </c:pt>
                <c:pt idx="9">
                  <c:v>2.4608935915605278E-2</c:v>
                </c:pt>
                <c:pt idx="10">
                  <c:v>2.4858458639742873E-2</c:v>
                </c:pt>
                <c:pt idx="11">
                  <c:v>2.5270262158796353E-2</c:v>
                </c:pt>
                <c:pt idx="12">
                  <c:v>2.5690619413267266E-2</c:v>
                </c:pt>
                <c:pt idx="13">
                  <c:v>2.611380957215953E-2</c:v>
                </c:pt>
                <c:pt idx="14">
                  <c:v>2.6483994158651877E-2</c:v>
                </c:pt>
                <c:pt idx="15">
                  <c:v>2.6826646789740779E-2</c:v>
                </c:pt>
                <c:pt idx="16">
                  <c:v>2.7138761532036485E-2</c:v>
                </c:pt>
                <c:pt idx="17">
                  <c:v>2.7451702512448359E-2</c:v>
                </c:pt>
                <c:pt idx="18">
                  <c:v>2.7749339531125829E-2</c:v>
                </c:pt>
                <c:pt idx="19">
                  <c:v>2.8072245249511848E-2</c:v>
                </c:pt>
                <c:pt idx="20">
                  <c:v>2.8427746718961689E-2</c:v>
                </c:pt>
                <c:pt idx="21">
                  <c:v>2.8795626440005096E-2</c:v>
                </c:pt>
                <c:pt idx="22">
                  <c:v>2.9190558906103038E-2</c:v>
                </c:pt>
                <c:pt idx="23">
                  <c:v>2.957658416523247E-2</c:v>
                </c:pt>
                <c:pt idx="24">
                  <c:v>2.9973574978130968E-2</c:v>
                </c:pt>
                <c:pt idx="25">
                  <c:v>3.0324829447085418E-2</c:v>
                </c:pt>
                <c:pt idx="26">
                  <c:v>3.0688418079669797E-2</c:v>
                </c:pt>
                <c:pt idx="27">
                  <c:v>3.0997620532571268E-2</c:v>
                </c:pt>
                <c:pt idx="28">
                  <c:v>3.1323797665786829E-2</c:v>
                </c:pt>
                <c:pt idx="29">
                  <c:v>3.1632062534501529E-2</c:v>
                </c:pt>
                <c:pt idx="30">
                  <c:v>3.1893182073721257E-2</c:v>
                </c:pt>
                <c:pt idx="31">
                  <c:v>3.2179325199093875E-2</c:v>
                </c:pt>
                <c:pt idx="32">
                  <c:v>3.2428050670663899E-2</c:v>
                </c:pt>
                <c:pt idx="33">
                  <c:v>3.2673341395176837E-2</c:v>
                </c:pt>
                <c:pt idx="34">
                  <c:v>3.2915671550307085E-2</c:v>
                </c:pt>
                <c:pt idx="35">
                  <c:v>3.3142237360740678E-2</c:v>
                </c:pt>
                <c:pt idx="36">
                  <c:v>3.3399464262646249E-2</c:v>
                </c:pt>
                <c:pt idx="37">
                  <c:v>3.3655063286769205E-2</c:v>
                </c:pt>
                <c:pt idx="38">
                  <c:v>3.3889878021482522E-2</c:v>
                </c:pt>
                <c:pt idx="39">
                  <c:v>3.4143188488460652E-2</c:v>
                </c:pt>
                <c:pt idx="40">
                  <c:v>3.44245764067449E-2</c:v>
                </c:pt>
                <c:pt idx="41">
                  <c:v>3.4678392079481604E-2</c:v>
                </c:pt>
                <c:pt idx="42">
                  <c:v>3.4953491557912608E-2</c:v>
                </c:pt>
                <c:pt idx="43">
                  <c:v>3.5258264365650764E-2</c:v>
                </c:pt>
                <c:pt idx="44">
                  <c:v>3.555500868299883E-2</c:v>
                </c:pt>
                <c:pt idx="45">
                  <c:v>3.5867856926966923E-2</c:v>
                </c:pt>
                <c:pt idx="46">
                  <c:v>3.6168496485545425E-2</c:v>
                </c:pt>
                <c:pt idx="47">
                  <c:v>3.6458328543231854E-2</c:v>
                </c:pt>
                <c:pt idx="48">
                  <c:v>3.6719297040023045E-2</c:v>
                </c:pt>
                <c:pt idx="49">
                  <c:v>3.6972118232241918E-2</c:v>
                </c:pt>
                <c:pt idx="50">
                  <c:v>3.716704306869989E-2</c:v>
                </c:pt>
                <c:pt idx="51">
                  <c:v>3.737010955264753E-2</c:v>
                </c:pt>
                <c:pt idx="52">
                  <c:v>3.752167393709363E-2</c:v>
                </c:pt>
                <c:pt idx="53">
                  <c:v>3.7656148147245987E-2</c:v>
                </c:pt>
                <c:pt idx="54">
                  <c:v>3.7766884089025607E-2</c:v>
                </c:pt>
                <c:pt idx="55">
                  <c:v>3.7852517717228952E-2</c:v>
                </c:pt>
                <c:pt idx="56">
                  <c:v>3.791548666308911E-2</c:v>
                </c:pt>
                <c:pt idx="57">
                  <c:v>3.7952680336686639E-2</c:v>
                </c:pt>
                <c:pt idx="58">
                  <c:v>3.7991044673513129E-2</c:v>
                </c:pt>
                <c:pt idx="59">
                  <c:v>3.804146137802001E-2</c:v>
                </c:pt>
                <c:pt idx="60">
                  <c:v>3.8132567171089711E-2</c:v>
                </c:pt>
                <c:pt idx="61">
                  <c:v>3.825012537662334E-2</c:v>
                </c:pt>
                <c:pt idx="62">
                  <c:v>3.8400102007018558E-2</c:v>
                </c:pt>
                <c:pt idx="63">
                  <c:v>3.8582238664838585E-2</c:v>
                </c:pt>
                <c:pt idx="64">
                  <c:v>3.8803861194451977E-2</c:v>
                </c:pt>
                <c:pt idx="65">
                  <c:v>3.9040785286033733E-2</c:v>
                </c:pt>
                <c:pt idx="66">
                  <c:v>3.9311452482643637E-2</c:v>
                </c:pt>
                <c:pt idx="67">
                  <c:v>3.9628441535969491E-2</c:v>
                </c:pt>
                <c:pt idx="68">
                  <c:v>3.996994620197724E-2</c:v>
                </c:pt>
                <c:pt idx="69">
                  <c:v>4.034180284901439E-2</c:v>
                </c:pt>
                <c:pt idx="70">
                  <c:v>4.0692902010492436E-2</c:v>
                </c:pt>
                <c:pt idx="71">
                  <c:v>4.1016778303544901E-2</c:v>
                </c:pt>
                <c:pt idx="72">
                  <c:v>4.1271855114194934E-2</c:v>
                </c:pt>
                <c:pt idx="73">
                  <c:v>4.1477612239587479E-2</c:v>
                </c:pt>
                <c:pt idx="74">
                  <c:v>4.1644552311408845E-2</c:v>
                </c:pt>
                <c:pt idx="75">
                  <c:v>4.176567318071997E-2</c:v>
                </c:pt>
                <c:pt idx="76">
                  <c:v>4.1822411370753272E-2</c:v>
                </c:pt>
                <c:pt idx="77">
                  <c:v>4.1831473886672944E-2</c:v>
                </c:pt>
                <c:pt idx="78">
                  <c:v>4.1791272986707262E-2</c:v>
                </c:pt>
                <c:pt idx="79">
                  <c:v>4.1699058268961996E-2</c:v>
                </c:pt>
                <c:pt idx="80">
                  <c:v>4.1552512182881099E-2</c:v>
                </c:pt>
                <c:pt idx="81">
                  <c:v>4.1381073182088939E-2</c:v>
                </c:pt>
                <c:pt idx="82">
                  <c:v>4.1206406839198309E-2</c:v>
                </c:pt>
                <c:pt idx="83">
                  <c:v>4.1072852165706275E-2</c:v>
                </c:pt>
                <c:pt idx="84">
                  <c:v>4.0969812610494621E-2</c:v>
                </c:pt>
                <c:pt idx="85">
                  <c:v>4.0912096207171622E-2</c:v>
                </c:pt>
                <c:pt idx="86">
                  <c:v>4.0898535220363977E-2</c:v>
                </c:pt>
                <c:pt idx="87">
                  <c:v>4.0919130019430858E-2</c:v>
                </c:pt>
                <c:pt idx="88">
                  <c:v>4.098968416668821E-2</c:v>
                </c:pt>
                <c:pt idx="89">
                  <c:v>4.1094640114535334E-2</c:v>
                </c:pt>
                <c:pt idx="90">
                  <c:v>4.1241586584830257E-2</c:v>
                </c:pt>
                <c:pt idx="91">
                  <c:v>4.144892152985076E-2</c:v>
                </c:pt>
                <c:pt idx="92">
                  <c:v>4.1669648115947318E-2</c:v>
                </c:pt>
                <c:pt idx="93">
                  <c:v>4.1929789236385399E-2</c:v>
                </c:pt>
                <c:pt idx="94">
                  <c:v>4.2183305002720627E-2</c:v>
                </c:pt>
                <c:pt idx="95">
                  <c:v>4.2453436983902762E-2</c:v>
                </c:pt>
                <c:pt idx="96">
                  <c:v>4.2701998205236021E-2</c:v>
                </c:pt>
                <c:pt idx="97">
                  <c:v>4.2945262339674481E-2</c:v>
                </c:pt>
                <c:pt idx="98">
                  <c:v>4.3174130035130709E-2</c:v>
                </c:pt>
                <c:pt idx="99">
                  <c:v>4.3416145374513083E-2</c:v>
                </c:pt>
                <c:pt idx="100">
                  <c:v>4.3622724903693379E-2</c:v>
                </c:pt>
                <c:pt idx="101">
                  <c:v>4.3832234494597645E-2</c:v>
                </c:pt>
                <c:pt idx="102">
                  <c:v>4.4053780080688588E-2</c:v>
                </c:pt>
                <c:pt idx="103">
                  <c:v>4.425578471343404E-2</c:v>
                </c:pt>
                <c:pt idx="104">
                  <c:v>4.4456318172842436E-2</c:v>
                </c:pt>
                <c:pt idx="105">
                  <c:v>4.464053848414283E-2</c:v>
                </c:pt>
                <c:pt idx="106">
                  <c:v>4.4823175050598102E-2</c:v>
                </c:pt>
                <c:pt idx="107">
                  <c:v>4.4970959332166292E-2</c:v>
                </c:pt>
                <c:pt idx="108">
                  <c:v>4.5124637813641476E-2</c:v>
                </c:pt>
                <c:pt idx="109">
                  <c:v>4.5246215869183599E-2</c:v>
                </c:pt>
                <c:pt idx="110">
                  <c:v>4.5370620965822783E-2</c:v>
                </c:pt>
                <c:pt idx="111">
                  <c:v>4.5477713382219245E-2</c:v>
                </c:pt>
                <c:pt idx="112">
                  <c:v>4.5567857374412109E-2</c:v>
                </c:pt>
                <c:pt idx="113">
                  <c:v>4.5644180788353715E-2</c:v>
                </c:pt>
                <c:pt idx="114">
                  <c:v>4.5707166463956679E-2</c:v>
                </c:pt>
                <c:pt idx="115">
                  <c:v>4.575329275072508E-2</c:v>
                </c:pt>
                <c:pt idx="116">
                  <c:v>4.5794077936181822E-2</c:v>
                </c:pt>
                <c:pt idx="117">
                  <c:v>4.5822159157661836E-2</c:v>
                </c:pt>
                <c:pt idx="118">
                  <c:v>4.5856873508439561E-2</c:v>
                </c:pt>
                <c:pt idx="119">
                  <c:v>4.5894085527008292E-2</c:v>
                </c:pt>
                <c:pt idx="120">
                  <c:v>4.5914331934212439E-2</c:v>
                </c:pt>
                <c:pt idx="121">
                  <c:v>4.5941441939797656E-2</c:v>
                </c:pt>
                <c:pt idx="122">
                  <c:v>4.5976430224324252E-2</c:v>
                </c:pt>
                <c:pt idx="123">
                  <c:v>4.6007536798441724E-2</c:v>
                </c:pt>
                <c:pt idx="124">
                  <c:v>4.6034822368543032E-2</c:v>
                </c:pt>
                <c:pt idx="125">
                  <c:v>4.6070022002051285E-2</c:v>
                </c:pt>
                <c:pt idx="126">
                  <c:v>4.6100864496473187E-2</c:v>
                </c:pt>
                <c:pt idx="127">
                  <c:v>4.6132768194512237E-2</c:v>
                </c:pt>
                <c:pt idx="128">
                  <c:v>4.6163739116558328E-2</c:v>
                </c:pt>
                <c:pt idx="129">
                  <c:v>4.619232163123594E-2</c:v>
                </c:pt>
                <c:pt idx="130">
                  <c:v>4.6225870552497078E-2</c:v>
                </c:pt>
                <c:pt idx="131">
                  <c:v>4.6259043595547847E-2</c:v>
                </c:pt>
                <c:pt idx="132">
                  <c:v>4.6282325956143566E-2</c:v>
                </c:pt>
                <c:pt idx="133">
                  <c:v>4.631909873289479E-2</c:v>
                </c:pt>
                <c:pt idx="134">
                  <c:v>4.6343492904544571E-2</c:v>
                </c:pt>
                <c:pt idx="135">
                  <c:v>4.6382305164151129E-2</c:v>
                </c:pt>
                <c:pt idx="136">
                  <c:v>4.6411309230281972E-2</c:v>
                </c:pt>
                <c:pt idx="137">
                  <c:v>4.6445321448918865E-2</c:v>
                </c:pt>
                <c:pt idx="138">
                  <c:v>4.6478966131370217E-2</c:v>
                </c:pt>
                <c:pt idx="139">
                  <c:v>4.6509647001680629E-2</c:v>
                </c:pt>
                <c:pt idx="140">
                  <c:v>4.6543593128410207E-2</c:v>
                </c:pt>
                <c:pt idx="141">
                  <c:v>4.657223592660497E-2</c:v>
                </c:pt>
                <c:pt idx="142">
                  <c:v>4.6612837824009164E-2</c:v>
                </c:pt>
                <c:pt idx="143">
                  <c:v>4.6642126074639349E-2</c:v>
                </c:pt>
                <c:pt idx="144">
                  <c:v>4.6673868985943945E-2</c:v>
                </c:pt>
                <c:pt idx="145">
                  <c:v>4.6707351696410139E-2</c:v>
                </c:pt>
                <c:pt idx="146">
                  <c:v>4.6744731602766307E-2</c:v>
                </c:pt>
                <c:pt idx="147">
                  <c:v>4.6775289202351043E-2</c:v>
                </c:pt>
                <c:pt idx="148">
                  <c:v>4.6814453652549486E-2</c:v>
                </c:pt>
                <c:pt idx="149">
                  <c:v>4.6849252694850282E-2</c:v>
                </c:pt>
                <c:pt idx="150">
                  <c:v>4.6885514242691224E-2</c:v>
                </c:pt>
                <c:pt idx="151">
                  <c:v>4.6920971958188E-2</c:v>
                </c:pt>
                <c:pt idx="152">
                  <c:v>4.6954280830901106E-2</c:v>
                </c:pt>
                <c:pt idx="153">
                  <c:v>4.6992859764507899E-2</c:v>
                </c:pt>
                <c:pt idx="154">
                  <c:v>4.7031651333474485E-2</c:v>
                </c:pt>
                <c:pt idx="155">
                  <c:v>4.7063572661410737E-2</c:v>
                </c:pt>
                <c:pt idx="156">
                  <c:v>4.7103054795899116E-2</c:v>
                </c:pt>
                <c:pt idx="157">
                  <c:v>4.7136795903814921E-2</c:v>
                </c:pt>
                <c:pt idx="158">
                  <c:v>4.7190555836444797E-2</c:v>
                </c:pt>
                <c:pt idx="159">
                  <c:v>4.7213832713874575E-2</c:v>
                </c:pt>
                <c:pt idx="160">
                  <c:v>4.7254677966248514E-2</c:v>
                </c:pt>
                <c:pt idx="161">
                  <c:v>4.7297139611626571E-2</c:v>
                </c:pt>
                <c:pt idx="162">
                  <c:v>4.733492964602571E-2</c:v>
                </c:pt>
                <c:pt idx="163">
                  <c:v>4.7375573698862937E-2</c:v>
                </c:pt>
                <c:pt idx="164">
                  <c:v>4.7411521813594204E-2</c:v>
                </c:pt>
                <c:pt idx="165">
                  <c:v>4.7456601333649949E-2</c:v>
                </c:pt>
                <c:pt idx="166">
                  <c:v>4.7496963679786619E-2</c:v>
                </c:pt>
                <c:pt idx="167">
                  <c:v>4.7535180646587349E-2</c:v>
                </c:pt>
                <c:pt idx="168">
                  <c:v>4.7572393807701729E-2</c:v>
                </c:pt>
                <c:pt idx="169">
                  <c:v>4.7618865123311413E-2</c:v>
                </c:pt>
                <c:pt idx="170">
                  <c:v>4.7660306884407928E-2</c:v>
                </c:pt>
                <c:pt idx="171">
                  <c:v>4.7698450621391511E-2</c:v>
                </c:pt>
                <c:pt idx="172">
                  <c:v>4.7745947643020488E-2</c:v>
                </c:pt>
                <c:pt idx="173">
                  <c:v>4.7788575489155175E-2</c:v>
                </c:pt>
                <c:pt idx="174">
                  <c:v>4.7832590249150167E-2</c:v>
                </c:pt>
                <c:pt idx="175">
                  <c:v>4.7874446569460757E-2</c:v>
                </c:pt>
                <c:pt idx="176">
                  <c:v>4.7912190659132478E-2</c:v>
                </c:pt>
                <c:pt idx="177">
                  <c:v>4.7952925072154526E-2</c:v>
                </c:pt>
                <c:pt idx="178">
                  <c:v>4.7991298101968213E-2</c:v>
                </c:pt>
                <c:pt idx="179">
                  <c:v>4.8017777354552926E-2</c:v>
                </c:pt>
                <c:pt idx="180">
                  <c:v>4.8051612575182645E-2</c:v>
                </c:pt>
                <c:pt idx="181">
                  <c:v>4.808760034698057E-2</c:v>
                </c:pt>
                <c:pt idx="182">
                  <c:v>4.8112565299829033E-2</c:v>
                </c:pt>
                <c:pt idx="183">
                  <c:v>4.8135420664799665E-2</c:v>
                </c:pt>
                <c:pt idx="184">
                  <c:v>4.8161766657662183E-2</c:v>
                </c:pt>
                <c:pt idx="185">
                  <c:v>4.8184539501491992E-2</c:v>
                </c:pt>
                <c:pt idx="186">
                  <c:v>4.820377094040379E-2</c:v>
                </c:pt>
                <c:pt idx="187">
                  <c:v>4.8217968293384594E-2</c:v>
                </c:pt>
                <c:pt idx="188">
                  <c:v>4.8235952615302634E-2</c:v>
                </c:pt>
                <c:pt idx="189">
                  <c:v>4.8249666396893813E-2</c:v>
                </c:pt>
                <c:pt idx="190">
                  <c:v>4.8253349774443954E-2</c:v>
                </c:pt>
                <c:pt idx="191">
                  <c:v>4.8265931177885565E-2</c:v>
                </c:pt>
                <c:pt idx="192">
                  <c:v>4.8265839835990886E-2</c:v>
                </c:pt>
                <c:pt idx="193">
                  <c:v>4.8279765416365424E-2</c:v>
                </c:pt>
                <c:pt idx="194">
                  <c:v>4.8279061580436294E-2</c:v>
                </c:pt>
                <c:pt idx="195">
                  <c:v>4.8282633690522735E-2</c:v>
                </c:pt>
                <c:pt idx="196">
                  <c:v>4.8280650773956144E-2</c:v>
                </c:pt>
                <c:pt idx="197">
                  <c:v>4.8276809473172602E-2</c:v>
                </c:pt>
                <c:pt idx="198">
                  <c:v>4.8270550701517735E-2</c:v>
                </c:pt>
                <c:pt idx="199">
                  <c:v>4.8259303513043118E-2</c:v>
                </c:pt>
                <c:pt idx="200">
                  <c:v>4.8251708685861323E-2</c:v>
                </c:pt>
                <c:pt idx="201">
                  <c:v>4.8239262736403332E-2</c:v>
                </c:pt>
                <c:pt idx="202">
                  <c:v>4.8221271278268002E-2</c:v>
                </c:pt>
                <c:pt idx="203">
                  <c:v>4.8204606237164417E-2</c:v>
                </c:pt>
                <c:pt idx="204">
                  <c:v>4.8185207775175168E-2</c:v>
                </c:pt>
                <c:pt idx="205">
                  <c:v>4.8168541370427746E-2</c:v>
                </c:pt>
                <c:pt idx="206">
                  <c:v>4.8142823357741824E-2</c:v>
                </c:pt>
                <c:pt idx="207">
                  <c:v>4.8120618550674343E-2</c:v>
                </c:pt>
                <c:pt idx="208">
                  <c:v>4.8093516730874683E-2</c:v>
                </c:pt>
                <c:pt idx="209">
                  <c:v>4.8063344718831093E-2</c:v>
                </c:pt>
                <c:pt idx="210">
                  <c:v>4.803198831289672E-2</c:v>
                </c:pt>
                <c:pt idx="211">
                  <c:v>4.799481180883363E-2</c:v>
                </c:pt>
                <c:pt idx="212">
                  <c:v>4.7962995195490611E-2</c:v>
                </c:pt>
                <c:pt idx="213">
                  <c:v>4.7922858543132385E-2</c:v>
                </c:pt>
                <c:pt idx="214">
                  <c:v>4.7879318587810367E-2</c:v>
                </c:pt>
                <c:pt idx="215">
                  <c:v>4.7839647119294927E-2</c:v>
                </c:pt>
                <c:pt idx="216">
                  <c:v>4.7788281061205938E-2</c:v>
                </c:pt>
                <c:pt idx="217">
                  <c:v>4.7753879993852326E-2</c:v>
                </c:pt>
                <c:pt idx="218">
                  <c:v>4.7700265954096766E-2</c:v>
                </c:pt>
                <c:pt idx="219">
                  <c:v>4.7653928294469086E-2</c:v>
                </c:pt>
                <c:pt idx="220">
                  <c:v>4.7599848898949991E-2</c:v>
                </c:pt>
                <c:pt idx="221">
                  <c:v>4.7547124204860174E-2</c:v>
                </c:pt>
                <c:pt idx="222">
                  <c:v>4.7486863417924075E-2</c:v>
                </c:pt>
                <c:pt idx="223">
                  <c:v>4.7425964155564465E-2</c:v>
                </c:pt>
                <c:pt idx="224">
                  <c:v>4.7365235397456691E-2</c:v>
                </c:pt>
                <c:pt idx="225">
                  <c:v>4.7300185421609527E-2</c:v>
                </c:pt>
                <c:pt idx="226">
                  <c:v>4.7239358894775457E-2</c:v>
                </c:pt>
                <c:pt idx="227">
                  <c:v>4.716643570022086E-2</c:v>
                </c:pt>
                <c:pt idx="228">
                  <c:v>4.7109656825367295E-2</c:v>
                </c:pt>
                <c:pt idx="229">
                  <c:v>4.7045511080667027E-2</c:v>
                </c:pt>
                <c:pt idx="230">
                  <c:v>4.6976182645289473E-2</c:v>
                </c:pt>
                <c:pt idx="231">
                  <c:v>4.689740097176183E-2</c:v>
                </c:pt>
                <c:pt idx="232">
                  <c:v>4.6820247493502581E-2</c:v>
                </c:pt>
                <c:pt idx="233">
                  <c:v>4.6739170265596396E-2</c:v>
                </c:pt>
                <c:pt idx="234">
                  <c:v>4.6658695417338407E-2</c:v>
                </c:pt>
                <c:pt idx="235">
                  <c:v>4.6577758547018351E-2</c:v>
                </c:pt>
                <c:pt idx="236">
                  <c:v>4.650515449596556E-2</c:v>
                </c:pt>
                <c:pt idx="237">
                  <c:v>4.642506933353923E-2</c:v>
                </c:pt>
                <c:pt idx="238">
                  <c:v>4.6349995875379683E-2</c:v>
                </c:pt>
                <c:pt idx="239">
                  <c:v>4.6277724723182014E-2</c:v>
                </c:pt>
                <c:pt idx="240">
                  <c:v>4.6216024095740174E-2</c:v>
                </c:pt>
                <c:pt idx="241">
                  <c:v>4.6145224859166868E-2</c:v>
                </c:pt>
                <c:pt idx="242">
                  <c:v>4.6077454152386441E-2</c:v>
                </c:pt>
                <c:pt idx="243">
                  <c:v>4.6011491291820562E-2</c:v>
                </c:pt>
                <c:pt idx="244">
                  <c:v>4.5944937986193153E-2</c:v>
                </c:pt>
                <c:pt idx="245">
                  <c:v>4.5881953743596063E-2</c:v>
                </c:pt>
                <c:pt idx="246">
                  <c:v>4.5816538789809826E-2</c:v>
                </c:pt>
                <c:pt idx="247">
                  <c:v>4.5760381877032803E-2</c:v>
                </c:pt>
                <c:pt idx="248">
                  <c:v>4.5698064582798341E-2</c:v>
                </c:pt>
                <c:pt idx="249">
                  <c:v>4.564086854250278E-2</c:v>
                </c:pt>
                <c:pt idx="250">
                  <c:v>4.5583706213763953E-2</c:v>
                </c:pt>
                <c:pt idx="251">
                  <c:v>4.5525617780556082E-2</c:v>
                </c:pt>
                <c:pt idx="252">
                  <c:v>4.5478384245132064E-2</c:v>
                </c:pt>
                <c:pt idx="253">
                  <c:v>4.5425524502777384E-2</c:v>
                </c:pt>
                <c:pt idx="254">
                  <c:v>4.5379456063734197E-2</c:v>
                </c:pt>
                <c:pt idx="255">
                  <c:v>4.5329638658368067E-2</c:v>
                </c:pt>
                <c:pt idx="256">
                  <c:v>4.5284352534728296E-2</c:v>
                </c:pt>
                <c:pt idx="257">
                  <c:v>4.5236122357259975E-2</c:v>
                </c:pt>
                <c:pt idx="258">
                  <c:v>4.5190184748483922E-2</c:v>
                </c:pt>
                <c:pt idx="259">
                  <c:v>4.5148655976188133E-2</c:v>
                </c:pt>
                <c:pt idx="260">
                  <c:v>4.5107837735246951E-2</c:v>
                </c:pt>
                <c:pt idx="261">
                  <c:v>4.506503974421857E-2</c:v>
                </c:pt>
                <c:pt idx="262">
                  <c:v>4.5024961512456933E-2</c:v>
                </c:pt>
                <c:pt idx="263">
                  <c:v>4.4989633399423891E-2</c:v>
                </c:pt>
                <c:pt idx="264">
                  <c:v>4.4960316245072039E-2</c:v>
                </c:pt>
                <c:pt idx="265">
                  <c:v>4.492449898921301E-2</c:v>
                </c:pt>
                <c:pt idx="266">
                  <c:v>4.4893685581349048E-2</c:v>
                </c:pt>
                <c:pt idx="267">
                  <c:v>4.4863119401250727E-2</c:v>
                </c:pt>
                <c:pt idx="268">
                  <c:v>4.4833103267902318E-2</c:v>
                </c:pt>
                <c:pt idx="269">
                  <c:v>4.4805513156492893E-2</c:v>
                </c:pt>
                <c:pt idx="270">
                  <c:v>4.477856902702531E-2</c:v>
                </c:pt>
                <c:pt idx="271">
                  <c:v>4.4754726007111244E-2</c:v>
                </c:pt>
                <c:pt idx="272">
                  <c:v>4.472041100619828E-2</c:v>
                </c:pt>
                <c:pt idx="273">
                  <c:v>4.4704241802901563E-2</c:v>
                </c:pt>
                <c:pt idx="274">
                  <c:v>4.4685182166256568E-2</c:v>
                </c:pt>
                <c:pt idx="275">
                  <c:v>4.4670723247082406E-2</c:v>
                </c:pt>
                <c:pt idx="276">
                  <c:v>4.465088081664622E-2</c:v>
                </c:pt>
                <c:pt idx="277">
                  <c:v>4.4637019515660126E-2</c:v>
                </c:pt>
                <c:pt idx="278">
                  <c:v>4.4622655035574735E-2</c:v>
                </c:pt>
                <c:pt idx="279">
                  <c:v>4.4609362957990902E-2</c:v>
                </c:pt>
                <c:pt idx="280">
                  <c:v>4.459797402308098E-2</c:v>
                </c:pt>
                <c:pt idx="281">
                  <c:v>4.4585138848367296E-2</c:v>
                </c:pt>
                <c:pt idx="282">
                  <c:v>4.4579588553659302E-2</c:v>
                </c:pt>
                <c:pt idx="283">
                  <c:v>4.4572190884552436E-2</c:v>
                </c:pt>
                <c:pt idx="284">
                  <c:v>4.4561540445417158E-2</c:v>
                </c:pt>
                <c:pt idx="285">
                  <c:v>4.4562675198396004E-2</c:v>
                </c:pt>
                <c:pt idx="286">
                  <c:v>4.4552022457160126E-2</c:v>
                </c:pt>
                <c:pt idx="287">
                  <c:v>4.4559246815485412E-2</c:v>
                </c:pt>
                <c:pt idx="288">
                  <c:v>4.455686475438516E-2</c:v>
                </c:pt>
                <c:pt idx="289">
                  <c:v>4.4561440854436793E-2</c:v>
                </c:pt>
                <c:pt idx="290">
                  <c:v>4.4565003333800465E-2</c:v>
                </c:pt>
                <c:pt idx="291">
                  <c:v>4.4569584778853373E-2</c:v>
                </c:pt>
                <c:pt idx="292">
                  <c:v>4.457540777386302E-2</c:v>
                </c:pt>
                <c:pt idx="293">
                  <c:v>4.4578586606577292E-2</c:v>
                </c:pt>
                <c:pt idx="294">
                  <c:v>4.4587609300349593E-2</c:v>
                </c:pt>
                <c:pt idx="295">
                  <c:v>4.4593485597339465E-2</c:v>
                </c:pt>
                <c:pt idx="296">
                  <c:v>4.4596597597268244E-2</c:v>
                </c:pt>
                <c:pt idx="297">
                  <c:v>4.4602260980540924E-2</c:v>
                </c:pt>
                <c:pt idx="298">
                  <c:v>4.4607996659308029E-2</c:v>
                </c:pt>
                <c:pt idx="299">
                  <c:v>4.4615938191816147E-2</c:v>
                </c:pt>
                <c:pt idx="300">
                  <c:v>4.4618448785267488E-2</c:v>
                </c:pt>
                <c:pt idx="301">
                  <c:v>4.4626532926729003E-2</c:v>
                </c:pt>
                <c:pt idx="302">
                  <c:v>4.4631672402102994E-2</c:v>
                </c:pt>
                <c:pt idx="303">
                  <c:v>4.4636867256977075E-2</c:v>
                </c:pt>
                <c:pt idx="304">
                  <c:v>4.464179281250575E-2</c:v>
                </c:pt>
                <c:pt idx="305">
                  <c:v>4.4643932897997889E-2</c:v>
                </c:pt>
                <c:pt idx="306">
                  <c:v>4.4651328134943463E-2</c:v>
                </c:pt>
                <c:pt idx="307">
                  <c:v>4.4656231690681447E-2</c:v>
                </c:pt>
                <c:pt idx="308">
                  <c:v>4.4655068564884104E-2</c:v>
                </c:pt>
                <c:pt idx="309">
                  <c:v>4.4659743241846073E-2</c:v>
                </c:pt>
                <c:pt idx="310">
                  <c:v>4.4669545574299634E-2</c:v>
                </c:pt>
                <c:pt idx="311">
                  <c:v>4.4673324323381967E-2</c:v>
                </c:pt>
                <c:pt idx="312">
                  <c:v>4.46747118775827E-2</c:v>
                </c:pt>
                <c:pt idx="313">
                  <c:v>4.4681385944324081E-2</c:v>
                </c:pt>
                <c:pt idx="314">
                  <c:v>4.4685505106614475E-2</c:v>
                </c:pt>
                <c:pt idx="315">
                  <c:v>4.4689265960792111E-2</c:v>
                </c:pt>
                <c:pt idx="316">
                  <c:v>4.4690216844694236E-2</c:v>
                </c:pt>
                <c:pt idx="317">
                  <c:v>4.4696471869257695E-2</c:v>
                </c:pt>
                <c:pt idx="318">
                  <c:v>4.4700135569700712E-2</c:v>
                </c:pt>
                <c:pt idx="319">
                  <c:v>4.4697728785919828E-2</c:v>
                </c:pt>
                <c:pt idx="320">
                  <c:v>4.470679865937377E-2</c:v>
                </c:pt>
                <c:pt idx="321">
                  <c:v>4.4701475254612891E-2</c:v>
                </c:pt>
                <c:pt idx="322">
                  <c:v>4.4712644461349302E-2</c:v>
                </c:pt>
                <c:pt idx="323">
                  <c:v>4.4712936125972498E-2</c:v>
                </c:pt>
                <c:pt idx="324">
                  <c:v>4.4718465624794493E-2</c:v>
                </c:pt>
                <c:pt idx="325">
                  <c:v>4.4721341292884235E-2</c:v>
                </c:pt>
                <c:pt idx="326">
                  <c:v>4.4723852020172032E-2</c:v>
                </c:pt>
                <c:pt idx="327">
                  <c:v>4.4726421464200888E-2</c:v>
                </c:pt>
                <c:pt idx="328">
                  <c:v>4.4725998837385268E-2</c:v>
                </c:pt>
                <c:pt idx="329">
                  <c:v>4.4731152253628038E-2</c:v>
                </c:pt>
                <c:pt idx="330">
                  <c:v>4.4733320499773278E-2</c:v>
                </c:pt>
                <c:pt idx="331">
                  <c:v>4.4724247761768809E-2</c:v>
                </c:pt>
                <c:pt idx="332">
                  <c:v>4.4731804839299727E-2</c:v>
                </c:pt>
                <c:pt idx="333">
                  <c:v>4.4736512060788318E-2</c:v>
                </c:pt>
                <c:pt idx="334">
                  <c:v>4.4740886065238697E-2</c:v>
                </c:pt>
                <c:pt idx="335">
                  <c:v>4.4739736734868613E-2</c:v>
                </c:pt>
                <c:pt idx="336">
                  <c:v>4.4744119300144596E-2</c:v>
                </c:pt>
                <c:pt idx="337">
                  <c:v>4.474555065278274E-2</c:v>
                </c:pt>
                <c:pt idx="338">
                  <c:v>4.4746917758529611E-2</c:v>
                </c:pt>
                <c:pt idx="339">
                  <c:v>4.4748135173166538E-2</c:v>
                </c:pt>
                <c:pt idx="340">
                  <c:v>4.4746494637600095E-2</c:v>
                </c:pt>
                <c:pt idx="341">
                  <c:v>4.4750254188659182E-2</c:v>
                </c:pt>
                <c:pt idx="342">
                  <c:v>4.475121034219031E-2</c:v>
                </c:pt>
                <c:pt idx="343">
                  <c:v>4.4749194012139372E-2</c:v>
                </c:pt>
                <c:pt idx="344">
                  <c:v>4.475270446605234E-2</c:v>
                </c:pt>
                <c:pt idx="345">
                  <c:v>4.4747722862564565E-2</c:v>
                </c:pt>
                <c:pt idx="346">
                  <c:v>4.475927813431891E-2</c:v>
                </c:pt>
                <c:pt idx="347">
                  <c:v>4.4751329854514424E-2</c:v>
                </c:pt>
                <c:pt idx="348">
                  <c:v>4.4754361646652904E-2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897920"/>
        <c:axId val="378899456"/>
      </c:lineChart>
      <c:dateAx>
        <c:axId val="378897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8899456"/>
        <c:crosses val="autoZero"/>
        <c:auto val="1"/>
        <c:lblOffset val="100"/>
        <c:baseTimeUnit val="months"/>
      </c:dateAx>
      <c:valAx>
        <c:axId val="37889945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8897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1.5228465521989626E-3</c:v>
                </c:pt>
                <c:pt idx="1">
                  <c:v>1.5228465521989626E-3</c:v>
                </c:pt>
                <c:pt idx="2">
                  <c:v>1.5228465521989626E-3</c:v>
                </c:pt>
                <c:pt idx="3">
                  <c:v>1.5228465521989626E-3</c:v>
                </c:pt>
                <c:pt idx="4">
                  <c:v>1.5228465521989626E-3</c:v>
                </c:pt>
                <c:pt idx="5">
                  <c:v>1.5228465521989626E-3</c:v>
                </c:pt>
                <c:pt idx="6">
                  <c:v>1.5228465521989626E-3</c:v>
                </c:pt>
                <c:pt idx="7">
                  <c:v>1.5228465521989626E-3</c:v>
                </c:pt>
                <c:pt idx="8">
                  <c:v>1.5228465521989626E-3</c:v>
                </c:pt>
                <c:pt idx="9">
                  <c:v>1.5228465521989626E-3</c:v>
                </c:pt>
                <c:pt idx="10">
                  <c:v>1.5228465521989626E-3</c:v>
                </c:pt>
                <c:pt idx="11">
                  <c:v>1.5228465521989626E-3</c:v>
                </c:pt>
                <c:pt idx="12">
                  <c:v>1.5228465521989626E-3</c:v>
                </c:pt>
                <c:pt idx="13">
                  <c:v>1.5228465521989626E-3</c:v>
                </c:pt>
                <c:pt idx="14">
                  <c:v>1.5228465521989626E-3</c:v>
                </c:pt>
                <c:pt idx="15">
                  <c:v>1.5228465521989626E-3</c:v>
                </c:pt>
                <c:pt idx="16">
                  <c:v>1.5228465521989626E-3</c:v>
                </c:pt>
                <c:pt idx="17">
                  <c:v>1.5228465521989626E-3</c:v>
                </c:pt>
                <c:pt idx="18">
                  <c:v>1.5228465521989626E-3</c:v>
                </c:pt>
                <c:pt idx="19">
                  <c:v>1.5228465521989626E-3</c:v>
                </c:pt>
                <c:pt idx="20">
                  <c:v>1.5228465521989626E-3</c:v>
                </c:pt>
                <c:pt idx="21">
                  <c:v>1.5228465521989626E-3</c:v>
                </c:pt>
                <c:pt idx="22">
                  <c:v>1.5228465521989626E-3</c:v>
                </c:pt>
                <c:pt idx="23">
                  <c:v>1.5228465521989626E-3</c:v>
                </c:pt>
                <c:pt idx="24">
                  <c:v>1.5228465521989626E-3</c:v>
                </c:pt>
                <c:pt idx="25">
                  <c:v>1.5228465521989626E-3</c:v>
                </c:pt>
                <c:pt idx="26">
                  <c:v>1.5228465521989626E-3</c:v>
                </c:pt>
                <c:pt idx="27">
                  <c:v>1.5228465521989626E-3</c:v>
                </c:pt>
                <c:pt idx="28">
                  <c:v>1.5228465521989626E-3</c:v>
                </c:pt>
                <c:pt idx="29">
                  <c:v>1.5228465521989626E-3</c:v>
                </c:pt>
                <c:pt idx="30">
                  <c:v>1.5228465521989626E-3</c:v>
                </c:pt>
                <c:pt idx="31">
                  <c:v>1.5228465521989626E-3</c:v>
                </c:pt>
                <c:pt idx="32">
                  <c:v>1.5228465521989626E-3</c:v>
                </c:pt>
                <c:pt idx="33">
                  <c:v>1.5228465521989626E-3</c:v>
                </c:pt>
                <c:pt idx="34">
                  <c:v>1.5228465521989626E-3</c:v>
                </c:pt>
                <c:pt idx="35">
                  <c:v>1.5228465521989626E-3</c:v>
                </c:pt>
                <c:pt idx="36">
                  <c:v>1.5228465521989626E-3</c:v>
                </c:pt>
                <c:pt idx="37">
                  <c:v>1.5228465521989626E-3</c:v>
                </c:pt>
                <c:pt idx="38">
                  <c:v>1.5228465521989626E-3</c:v>
                </c:pt>
                <c:pt idx="39">
                  <c:v>1.5228465521989626E-3</c:v>
                </c:pt>
                <c:pt idx="40">
                  <c:v>1.5228465521989626E-3</c:v>
                </c:pt>
                <c:pt idx="41">
                  <c:v>1.5228465521989626E-3</c:v>
                </c:pt>
                <c:pt idx="42">
                  <c:v>1.5228465521989626E-3</c:v>
                </c:pt>
                <c:pt idx="43">
                  <c:v>1.5228465521989626E-3</c:v>
                </c:pt>
                <c:pt idx="44">
                  <c:v>1.5228465521989626E-3</c:v>
                </c:pt>
                <c:pt idx="45">
                  <c:v>1.5228465521989626E-3</c:v>
                </c:pt>
                <c:pt idx="46">
                  <c:v>1.5228465521989626E-3</c:v>
                </c:pt>
                <c:pt idx="47">
                  <c:v>1.5228465521989626E-3</c:v>
                </c:pt>
                <c:pt idx="48">
                  <c:v>1.5228465521989626E-3</c:v>
                </c:pt>
                <c:pt idx="49">
                  <c:v>1.5228465521989626E-3</c:v>
                </c:pt>
                <c:pt idx="50">
                  <c:v>1.5228465521989626E-3</c:v>
                </c:pt>
                <c:pt idx="51">
                  <c:v>1.5228465521989626E-3</c:v>
                </c:pt>
                <c:pt idx="52">
                  <c:v>1.5228465521989626E-3</c:v>
                </c:pt>
                <c:pt idx="53">
                  <c:v>1.5228465521989626E-3</c:v>
                </c:pt>
                <c:pt idx="54">
                  <c:v>1.5228465521989626E-3</c:v>
                </c:pt>
                <c:pt idx="55">
                  <c:v>1.5228465521989626E-3</c:v>
                </c:pt>
                <c:pt idx="56">
                  <c:v>1.5228465521989626E-3</c:v>
                </c:pt>
                <c:pt idx="57">
                  <c:v>1.5228465521989626E-3</c:v>
                </c:pt>
                <c:pt idx="58">
                  <c:v>1.5228465521989626E-3</c:v>
                </c:pt>
                <c:pt idx="59">
                  <c:v>1.5228465521989626E-3</c:v>
                </c:pt>
                <c:pt idx="60">
                  <c:v>1.5228465521989626E-3</c:v>
                </c:pt>
                <c:pt idx="61">
                  <c:v>1.5228465521989626E-3</c:v>
                </c:pt>
                <c:pt idx="62">
                  <c:v>1.5228465521989626E-3</c:v>
                </c:pt>
                <c:pt idx="63">
                  <c:v>1.5228465521989626E-3</c:v>
                </c:pt>
                <c:pt idx="64">
                  <c:v>1.5228465521989626E-3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1.3215727277677194E-3</c:v>
                </c:pt>
                <c:pt idx="1">
                  <c:v>1.3259963283046698E-3</c:v>
                </c:pt>
                <c:pt idx="2">
                  <c:v>1.3304199288416202E-3</c:v>
                </c:pt>
                <c:pt idx="3">
                  <c:v>1.3436907304524713E-3</c:v>
                </c:pt>
                <c:pt idx="4">
                  <c:v>1.3481143309894217E-3</c:v>
                </c:pt>
                <c:pt idx="5">
                  <c:v>1.3525379315263721E-3</c:v>
                </c:pt>
                <c:pt idx="6">
                  <c:v>1.3569615320633225E-3</c:v>
                </c:pt>
                <c:pt idx="7">
                  <c:v>1.3613851326002729E-3</c:v>
                </c:pt>
                <c:pt idx="8">
                  <c:v>1.3746559342111241E-3</c:v>
                </c:pt>
                <c:pt idx="9">
                  <c:v>1.3790795347480744E-3</c:v>
                </c:pt>
                <c:pt idx="10">
                  <c:v>1.3835031352850248E-3</c:v>
                </c:pt>
                <c:pt idx="11">
                  <c:v>1.3879267358219752E-3</c:v>
                </c:pt>
                <c:pt idx="12">
                  <c:v>1.3923503363589256E-3</c:v>
                </c:pt>
                <c:pt idx="13">
                  <c:v>1.4056211379697768E-3</c:v>
                </c:pt>
                <c:pt idx="14">
                  <c:v>1.4100447385067272E-3</c:v>
                </c:pt>
                <c:pt idx="15">
                  <c:v>1.4144683390436776E-3</c:v>
                </c:pt>
                <c:pt idx="16">
                  <c:v>1.418891939580628E-3</c:v>
                </c:pt>
                <c:pt idx="17">
                  <c:v>1.4233155401175784E-3</c:v>
                </c:pt>
                <c:pt idx="18">
                  <c:v>1.4410099422653799E-3</c:v>
                </c:pt>
                <c:pt idx="19">
                  <c:v>1.4454335428023303E-3</c:v>
                </c:pt>
                <c:pt idx="20">
                  <c:v>1.4498571433392807E-3</c:v>
                </c:pt>
                <c:pt idx="21">
                  <c:v>1.4542807438762311E-3</c:v>
                </c:pt>
                <c:pt idx="22">
                  <c:v>1.4675515454870825E-3</c:v>
                </c:pt>
                <c:pt idx="23">
                  <c:v>1.4719751460240329E-3</c:v>
                </c:pt>
                <c:pt idx="24">
                  <c:v>1.476398746560983E-3</c:v>
                </c:pt>
                <c:pt idx="25">
                  <c:v>1.4808223470979336E-3</c:v>
                </c:pt>
                <c:pt idx="26">
                  <c:v>1.485245947634884E-3</c:v>
                </c:pt>
                <c:pt idx="27">
                  <c:v>1.4985167492457352E-3</c:v>
                </c:pt>
                <c:pt idx="28">
                  <c:v>1.5029403497826856E-3</c:v>
                </c:pt>
                <c:pt idx="29">
                  <c:v>1.507363950319636E-3</c:v>
                </c:pt>
                <c:pt idx="30">
                  <c:v>1.5117875508565864E-3</c:v>
                </c:pt>
                <c:pt idx="31">
                  <c:v>1.5162111513935368E-3</c:v>
                </c:pt>
                <c:pt idx="32">
                  <c:v>1.5294819530043879E-3</c:v>
                </c:pt>
                <c:pt idx="33">
                  <c:v>1.5339055535413383E-3</c:v>
                </c:pt>
                <c:pt idx="34">
                  <c:v>1.5383291540782887E-3</c:v>
                </c:pt>
                <c:pt idx="35">
                  <c:v>1.5427527546152391E-3</c:v>
                </c:pt>
                <c:pt idx="36">
                  <c:v>1.5471763551521895E-3</c:v>
                </c:pt>
                <c:pt idx="37">
                  <c:v>1.5604471567630407E-3</c:v>
                </c:pt>
                <c:pt idx="38">
                  <c:v>1.5648707572999911E-3</c:v>
                </c:pt>
                <c:pt idx="39">
                  <c:v>1.5692943578369414E-3</c:v>
                </c:pt>
                <c:pt idx="40">
                  <c:v>1.5737179583738918E-3</c:v>
                </c:pt>
                <c:pt idx="41">
                  <c:v>1.5781415589108422E-3</c:v>
                </c:pt>
                <c:pt idx="42">
                  <c:v>1.5914123605216934E-3</c:v>
                </c:pt>
                <c:pt idx="43">
                  <c:v>1.5958359610586438E-3</c:v>
                </c:pt>
                <c:pt idx="44">
                  <c:v>1.6002595615955942E-3</c:v>
                </c:pt>
                <c:pt idx="45">
                  <c:v>1.6046831621325446E-3</c:v>
                </c:pt>
                <c:pt idx="46">
                  <c:v>1.609106762669495E-3</c:v>
                </c:pt>
                <c:pt idx="47">
                  <c:v>1.6223775642803461E-3</c:v>
                </c:pt>
                <c:pt idx="48">
                  <c:v>1.6268011648172965E-3</c:v>
                </c:pt>
                <c:pt idx="49">
                  <c:v>1.6312247653542469E-3</c:v>
                </c:pt>
                <c:pt idx="50">
                  <c:v>1.6356483658911973E-3</c:v>
                </c:pt>
                <c:pt idx="51">
                  <c:v>1.6400719664281477E-3</c:v>
                </c:pt>
                <c:pt idx="52">
                  <c:v>1.6533427680389989E-3</c:v>
                </c:pt>
                <c:pt idx="53">
                  <c:v>1.6577663685759492E-3</c:v>
                </c:pt>
                <c:pt idx="54">
                  <c:v>1.6621899691128996E-3</c:v>
                </c:pt>
                <c:pt idx="55">
                  <c:v>1.66661356964985E-3</c:v>
                </c:pt>
                <c:pt idx="56">
                  <c:v>1.6710371701868004E-3</c:v>
                </c:pt>
                <c:pt idx="57">
                  <c:v>1.6843079717976516E-3</c:v>
                </c:pt>
                <c:pt idx="58">
                  <c:v>1.6887315723346022E-3</c:v>
                </c:pt>
                <c:pt idx="59">
                  <c:v>1.6931551728715524E-3</c:v>
                </c:pt>
                <c:pt idx="60">
                  <c:v>1.6975787734085028E-3</c:v>
                </c:pt>
                <c:pt idx="61">
                  <c:v>1.7020023739454534E-3</c:v>
                </c:pt>
                <c:pt idx="62">
                  <c:v>1.7152731755563045E-3</c:v>
                </c:pt>
                <c:pt idx="63">
                  <c:v>1.7196967760932549E-3</c:v>
                </c:pt>
                <c:pt idx="64">
                  <c:v>1.7241203766302053E-3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1.3128428257413E-3</c:v>
                </c:pt>
                <c:pt idx="1">
                  <c:v>1.3177649352047981E-3</c:v>
                </c:pt>
                <c:pt idx="2">
                  <c:v>1.3226767661337286E-3</c:v>
                </c:pt>
                <c:pt idx="3">
                  <c:v>1.3373505877131112E-3</c:v>
                </c:pt>
                <c:pt idx="4">
                  <c:v>1.3422213045037692E-3</c:v>
                </c:pt>
                <c:pt idx="5">
                  <c:v>1.3470817427598597E-3</c:v>
                </c:pt>
                <c:pt idx="6">
                  <c:v>1.3519319024813817E-3</c:v>
                </c:pt>
                <c:pt idx="7">
                  <c:v>1.3567717836683358E-3</c:v>
                </c:pt>
                <c:pt idx="8">
                  <c:v>1.3712297560217906E-3</c:v>
                </c:pt>
                <c:pt idx="9">
                  <c:v>1.3760285230704731E-3</c:v>
                </c:pt>
                <c:pt idx="10">
                  <c:v>1.3808170115845871E-3</c:v>
                </c:pt>
                <c:pt idx="11">
                  <c:v>1.3855952215641332E-3</c:v>
                </c:pt>
                <c:pt idx="12">
                  <c:v>1.3903631530091118E-3</c:v>
                </c:pt>
                <c:pt idx="13">
                  <c:v>1.4046052761366385E-3</c:v>
                </c:pt>
                <c:pt idx="14">
                  <c:v>1.4093320934433448E-3</c:v>
                </c:pt>
                <c:pt idx="15">
                  <c:v>1.4140486322154829E-3</c:v>
                </c:pt>
                <c:pt idx="16">
                  <c:v>1.4187548924530532E-3</c:v>
                </c:pt>
                <c:pt idx="17">
                  <c:v>1.4234508741560554E-3</c:v>
                </c:pt>
                <c:pt idx="18">
                  <c:v>1.4421320156223847E-3</c:v>
                </c:pt>
                <c:pt idx="19">
                  <c:v>1.4467766046525469E-3</c:v>
                </c:pt>
                <c:pt idx="20">
                  <c:v>1.4514109151481413E-3</c:v>
                </c:pt>
                <c:pt idx="21">
                  <c:v>1.4560349471091677E-3</c:v>
                </c:pt>
                <c:pt idx="22">
                  <c:v>1.4698453717848386E-3</c:v>
                </c:pt>
                <c:pt idx="23">
                  <c:v>1.4744282896075927E-3</c:v>
                </c:pt>
                <c:pt idx="24">
                  <c:v>1.4790009288957789E-3</c:v>
                </c:pt>
                <c:pt idx="25">
                  <c:v>1.4835632896493974E-3</c:v>
                </c:pt>
                <c:pt idx="26">
                  <c:v>1.4881153718684476E-3</c:v>
                </c:pt>
                <c:pt idx="27">
                  <c:v>1.5017099473181906E-3</c:v>
                </c:pt>
                <c:pt idx="28">
                  <c:v>1.5062209153989693E-3</c:v>
                </c:pt>
                <c:pt idx="29">
                  <c:v>1.5107216049451795E-3</c:v>
                </c:pt>
                <c:pt idx="30">
                  <c:v>1.5152120159568217E-3</c:v>
                </c:pt>
                <c:pt idx="31">
                  <c:v>1.5196921484338963E-3</c:v>
                </c:pt>
                <c:pt idx="32">
                  <c:v>1.5330708746577112E-3</c:v>
                </c:pt>
                <c:pt idx="33">
                  <c:v>1.5375098929965136E-3</c:v>
                </c:pt>
                <c:pt idx="34">
                  <c:v>1.5419386328007479E-3</c:v>
                </c:pt>
                <c:pt idx="35">
                  <c:v>1.5463570940704144E-3</c:v>
                </c:pt>
                <c:pt idx="36">
                  <c:v>1.5507652768055127E-3</c:v>
                </c:pt>
                <c:pt idx="37">
                  <c:v>1.5639281538033997E-3</c:v>
                </c:pt>
                <c:pt idx="38">
                  <c:v>1.568295222400226E-3</c:v>
                </c:pt>
                <c:pt idx="39">
                  <c:v>1.5726520124624845E-3</c:v>
                </c:pt>
                <c:pt idx="40">
                  <c:v>1.5769985239901748E-3</c:v>
                </c:pt>
                <c:pt idx="41">
                  <c:v>1.5813347569832974E-3</c:v>
                </c:pt>
                <c:pt idx="42">
                  <c:v>1.5942817847552566E-3</c:v>
                </c:pt>
                <c:pt idx="43">
                  <c:v>1.5985769036101071E-3</c:v>
                </c:pt>
                <c:pt idx="44">
                  <c:v>1.6028617439303896E-3</c:v>
                </c:pt>
                <c:pt idx="45">
                  <c:v>1.6071363057161038E-3</c:v>
                </c:pt>
                <c:pt idx="46">
                  <c:v>1.6114005889672502E-3</c:v>
                </c:pt>
                <c:pt idx="47">
                  <c:v>1.6241317675132815E-3</c:v>
                </c:pt>
                <c:pt idx="48">
                  <c:v>1.628354936626156E-3</c:v>
                </c:pt>
                <c:pt idx="49">
                  <c:v>1.6325678272044624E-3</c:v>
                </c:pt>
                <c:pt idx="50">
                  <c:v>1.6367704392482008E-3</c:v>
                </c:pt>
                <c:pt idx="51">
                  <c:v>1.6409627727573713E-3</c:v>
                </c:pt>
                <c:pt idx="52">
                  <c:v>1.6534781020774748E-3</c:v>
                </c:pt>
                <c:pt idx="53">
                  <c:v>1.6576293214483732E-3</c:v>
                </c:pt>
                <c:pt idx="54">
                  <c:v>1.6617702622847036E-3</c:v>
                </c:pt>
                <c:pt idx="55">
                  <c:v>1.6659009245864661E-3</c:v>
                </c:pt>
                <c:pt idx="56">
                  <c:v>1.6700213083536606E-3</c:v>
                </c:pt>
                <c:pt idx="57">
                  <c:v>1.6823207884478361E-3</c:v>
                </c:pt>
                <c:pt idx="58">
                  <c:v>1.6864000580767585E-3</c:v>
                </c:pt>
                <c:pt idx="59">
                  <c:v>1.6904690491711129E-3</c:v>
                </c:pt>
                <c:pt idx="60">
                  <c:v>1.6945277617308994E-3</c:v>
                </c:pt>
                <c:pt idx="61">
                  <c:v>1.6985761957561179E-3</c:v>
                </c:pt>
                <c:pt idx="62">
                  <c:v>1.7106598266243655E-3</c:v>
                </c:pt>
                <c:pt idx="63">
                  <c:v>1.714667146511312E-3</c:v>
                </c:pt>
                <c:pt idx="64">
                  <c:v>1.7186641878636907E-3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71456"/>
        <c:axId val="377972992"/>
      </c:lineChart>
      <c:dateAx>
        <c:axId val="377971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7972992"/>
        <c:crosses val="autoZero"/>
        <c:auto val="1"/>
        <c:lblOffset val="100"/>
        <c:baseTimeUnit val="days"/>
      </c:dateAx>
      <c:valAx>
        <c:axId val="3779729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7971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2.6178181910309229E-2</c:v>
                </c:pt>
                <c:pt idx="1">
                  <c:v>2.6179345554888017E-2</c:v>
                </c:pt>
                <c:pt idx="2">
                  <c:v>2.6179845281588041E-2</c:v>
                </c:pt>
                <c:pt idx="3">
                  <c:v>2.6179694333741437E-2</c:v>
                </c:pt>
                <c:pt idx="4">
                  <c:v>2.6178781861931368E-2</c:v>
                </c:pt>
                <c:pt idx="5">
                  <c:v>2.6168075073646335E-2</c:v>
                </c:pt>
                <c:pt idx="6">
                  <c:v>2.6137423308689588E-2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2.5983543486683414E-2</c:v>
                </c:pt>
                <c:pt idx="1">
                  <c:v>2.5993554332336098E-2</c:v>
                </c:pt>
                <c:pt idx="2">
                  <c:v>2.6009536660915451E-2</c:v>
                </c:pt>
                <c:pt idx="3">
                  <c:v>2.6024868314948171E-2</c:v>
                </c:pt>
                <c:pt idx="4">
                  <c:v>2.6046073845822859E-2</c:v>
                </c:pt>
                <c:pt idx="5">
                  <c:v>2.6101721065592078E-2</c:v>
                </c:pt>
                <c:pt idx="6">
                  <c:v>2.6137423308689588E-2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2.5975553639145887E-2</c:v>
                </c:pt>
                <c:pt idx="1">
                  <c:v>2.5986503257622456E-2</c:v>
                </c:pt>
                <c:pt idx="2">
                  <c:v>2.6003996530783297E-2</c:v>
                </c:pt>
                <c:pt idx="3">
                  <c:v>2.6020671246666238E-2</c:v>
                </c:pt>
                <c:pt idx="4">
                  <c:v>2.6043504212180855E-2</c:v>
                </c:pt>
                <c:pt idx="5">
                  <c:v>2.6101978028956276E-2</c:v>
                </c:pt>
                <c:pt idx="6">
                  <c:v>2.6137423308689584E-2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075584"/>
        <c:axId val="379081472"/>
      </c:lineChart>
      <c:catAx>
        <c:axId val="3790755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9081472"/>
        <c:crosses val="autoZero"/>
        <c:auto val="1"/>
        <c:lblAlgn val="ctr"/>
        <c:lblOffset val="100"/>
        <c:noMultiLvlLbl val="0"/>
      </c:catAx>
      <c:valAx>
        <c:axId val="37908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9075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1.5945932828270231E-3</c:v>
                </c:pt>
                <c:pt idx="1">
                  <c:v>1.5945932828270231E-3</c:v>
                </c:pt>
                <c:pt idx="2">
                  <c:v>1.5945932828270231E-3</c:v>
                </c:pt>
                <c:pt idx="3">
                  <c:v>1.5945932828270231E-3</c:v>
                </c:pt>
                <c:pt idx="4">
                  <c:v>1.5945932828270231E-3</c:v>
                </c:pt>
                <c:pt idx="5">
                  <c:v>1.5945932828270231E-3</c:v>
                </c:pt>
                <c:pt idx="6">
                  <c:v>1.5945932828270231E-3</c:v>
                </c:pt>
                <c:pt idx="7">
                  <c:v>1.5945932828270231E-3</c:v>
                </c:pt>
                <c:pt idx="8">
                  <c:v>1.5945932828270231E-3</c:v>
                </c:pt>
                <c:pt idx="9">
                  <c:v>1.5945932828270231E-3</c:v>
                </c:pt>
                <c:pt idx="10">
                  <c:v>1.5945932828270231E-3</c:v>
                </c:pt>
                <c:pt idx="11">
                  <c:v>1.5945932828270231E-3</c:v>
                </c:pt>
                <c:pt idx="12">
                  <c:v>1.5945932828270231E-3</c:v>
                </c:pt>
                <c:pt idx="13">
                  <c:v>1.5945932828270231E-3</c:v>
                </c:pt>
                <c:pt idx="14">
                  <c:v>1.5945932828270231E-3</c:v>
                </c:pt>
                <c:pt idx="15">
                  <c:v>1.5945932828270231E-3</c:v>
                </c:pt>
                <c:pt idx="16">
                  <c:v>1.5945932828270231E-3</c:v>
                </c:pt>
                <c:pt idx="17">
                  <c:v>1.5945932828270231E-3</c:v>
                </c:pt>
                <c:pt idx="18">
                  <c:v>1.5945932828270231E-3</c:v>
                </c:pt>
                <c:pt idx="19">
                  <c:v>1.5945932828270231E-3</c:v>
                </c:pt>
                <c:pt idx="20">
                  <c:v>1.5945932828270231E-3</c:v>
                </c:pt>
                <c:pt idx="21">
                  <c:v>1.5945932828270231E-3</c:v>
                </c:pt>
                <c:pt idx="22">
                  <c:v>1.5945932828270231E-3</c:v>
                </c:pt>
                <c:pt idx="23">
                  <c:v>1.5945932828270231E-3</c:v>
                </c:pt>
                <c:pt idx="24">
                  <c:v>1.5945932828270231E-3</c:v>
                </c:pt>
                <c:pt idx="25">
                  <c:v>1.5945932828270231E-3</c:v>
                </c:pt>
                <c:pt idx="26">
                  <c:v>1.5945932828270231E-3</c:v>
                </c:pt>
                <c:pt idx="27">
                  <c:v>1.5945932828270231E-3</c:v>
                </c:pt>
                <c:pt idx="28">
                  <c:v>1.5945932828270231E-3</c:v>
                </c:pt>
                <c:pt idx="29">
                  <c:v>1.5945932828270231E-3</c:v>
                </c:pt>
                <c:pt idx="30">
                  <c:v>1.5945932828270231E-3</c:v>
                </c:pt>
                <c:pt idx="31">
                  <c:v>1.5945932828270231E-3</c:v>
                </c:pt>
                <c:pt idx="32">
                  <c:v>1.5945932828270231E-3</c:v>
                </c:pt>
                <c:pt idx="33">
                  <c:v>1.5945932828270231E-3</c:v>
                </c:pt>
                <c:pt idx="34">
                  <c:v>1.5945932828270231E-3</c:v>
                </c:pt>
                <c:pt idx="35">
                  <c:v>1.5945932828270231E-3</c:v>
                </c:pt>
                <c:pt idx="36">
                  <c:v>1.5945932828270231E-3</c:v>
                </c:pt>
                <c:pt idx="37">
                  <c:v>1.5945932828270231E-3</c:v>
                </c:pt>
                <c:pt idx="38">
                  <c:v>1.5945932828270231E-3</c:v>
                </c:pt>
                <c:pt idx="39">
                  <c:v>1.5945932828270231E-3</c:v>
                </c:pt>
                <c:pt idx="40">
                  <c:v>1.5945932828270231E-3</c:v>
                </c:pt>
                <c:pt idx="41">
                  <c:v>1.5945932828270231E-3</c:v>
                </c:pt>
                <c:pt idx="42">
                  <c:v>1.5945932828270231E-3</c:v>
                </c:pt>
                <c:pt idx="43">
                  <c:v>1.5945932828270231E-3</c:v>
                </c:pt>
                <c:pt idx="44">
                  <c:v>1.5945932828270231E-3</c:v>
                </c:pt>
                <c:pt idx="45">
                  <c:v>1.5945932828270231E-3</c:v>
                </c:pt>
                <c:pt idx="46">
                  <c:v>1.5945932828270231E-3</c:v>
                </c:pt>
                <c:pt idx="47">
                  <c:v>1.5945932828270231E-3</c:v>
                </c:pt>
                <c:pt idx="48">
                  <c:v>1.5945932828270231E-3</c:v>
                </c:pt>
                <c:pt idx="49">
                  <c:v>1.5945932828270231E-3</c:v>
                </c:pt>
                <c:pt idx="50">
                  <c:v>1.5945932828270231E-3</c:v>
                </c:pt>
                <c:pt idx="51">
                  <c:v>1.5945932828270231E-3</c:v>
                </c:pt>
                <c:pt idx="52">
                  <c:v>1.5945932828270231E-3</c:v>
                </c:pt>
                <c:pt idx="53">
                  <c:v>1.5945932828270231E-3</c:v>
                </c:pt>
                <c:pt idx="54">
                  <c:v>1.5945932828270231E-3</c:v>
                </c:pt>
                <c:pt idx="55">
                  <c:v>1.5945932828270231E-3</c:v>
                </c:pt>
                <c:pt idx="56">
                  <c:v>1.5945932828270231E-3</c:v>
                </c:pt>
                <c:pt idx="57">
                  <c:v>1.5945932828270231E-3</c:v>
                </c:pt>
                <c:pt idx="58">
                  <c:v>1.5945932828270231E-3</c:v>
                </c:pt>
                <c:pt idx="59">
                  <c:v>1.5945932828270231E-3</c:v>
                </c:pt>
                <c:pt idx="60">
                  <c:v>1.5945932828270231E-3</c:v>
                </c:pt>
                <c:pt idx="61">
                  <c:v>1.5945932828270231E-3</c:v>
                </c:pt>
                <c:pt idx="62">
                  <c:v>1.5945932828270231E-3</c:v>
                </c:pt>
                <c:pt idx="63">
                  <c:v>1.5945932828270231E-3</c:v>
                </c:pt>
                <c:pt idx="64">
                  <c:v>1.5945932828270231E-3</c:v>
                </c:pt>
                <c:pt idx="65">
                  <c:v>1.5945932828270231E-3</c:v>
                </c:pt>
                <c:pt idx="66">
                  <c:v>1.5945932828270231E-3</c:v>
                </c:pt>
                <c:pt idx="67">
                  <c:v>1.5945932828270231E-3</c:v>
                </c:pt>
                <c:pt idx="68">
                  <c:v>1.5945932828270231E-3</c:v>
                </c:pt>
                <c:pt idx="69">
                  <c:v>1.5945932828270231E-3</c:v>
                </c:pt>
                <c:pt idx="70">
                  <c:v>1.5945932828270231E-3</c:v>
                </c:pt>
                <c:pt idx="71">
                  <c:v>1.5945932828270231E-3</c:v>
                </c:pt>
                <c:pt idx="72">
                  <c:v>1.5945932828270231E-3</c:v>
                </c:pt>
                <c:pt idx="73">
                  <c:v>1.5945932828270231E-3</c:v>
                </c:pt>
                <c:pt idx="74">
                  <c:v>1.5945932828270231E-3</c:v>
                </c:pt>
                <c:pt idx="75">
                  <c:v>1.5945932828270231E-3</c:v>
                </c:pt>
                <c:pt idx="76">
                  <c:v>1.5945932828270231E-3</c:v>
                </c:pt>
                <c:pt idx="77">
                  <c:v>1.5945932828270231E-3</c:v>
                </c:pt>
                <c:pt idx="78">
                  <c:v>1.5945932828270231E-3</c:v>
                </c:pt>
                <c:pt idx="79">
                  <c:v>1.5945932828270231E-3</c:v>
                </c:pt>
                <c:pt idx="80">
                  <c:v>1.5945932828270231E-3</c:v>
                </c:pt>
                <c:pt idx="81">
                  <c:v>1.5945932828270231E-3</c:v>
                </c:pt>
                <c:pt idx="82">
                  <c:v>1.5945932828270231E-3</c:v>
                </c:pt>
                <c:pt idx="83">
                  <c:v>1.5945932828270231E-3</c:v>
                </c:pt>
                <c:pt idx="84">
                  <c:v>1.5945932828270231E-3</c:v>
                </c:pt>
                <c:pt idx="85">
                  <c:v>1.5945932828270231E-3</c:v>
                </c:pt>
                <c:pt idx="86">
                  <c:v>1.5945932828270231E-3</c:v>
                </c:pt>
                <c:pt idx="87">
                  <c:v>1.5945932828270231E-3</c:v>
                </c:pt>
                <c:pt idx="88">
                  <c:v>1.5945932828270231E-3</c:v>
                </c:pt>
                <c:pt idx="89">
                  <c:v>1.5945932828270231E-3</c:v>
                </c:pt>
                <c:pt idx="90">
                  <c:v>1.5945932828270231E-3</c:v>
                </c:pt>
                <c:pt idx="91">
                  <c:v>1.5945932828270231E-3</c:v>
                </c:pt>
                <c:pt idx="92">
                  <c:v>1.5945932828270231E-3</c:v>
                </c:pt>
                <c:pt idx="93">
                  <c:v>1.5945932828270231E-3</c:v>
                </c:pt>
                <c:pt idx="94">
                  <c:v>1.5945932828270231E-3</c:v>
                </c:pt>
                <c:pt idx="95">
                  <c:v>1.5945932828270231E-3</c:v>
                </c:pt>
                <c:pt idx="96">
                  <c:v>1.5945932828270231E-3</c:v>
                </c:pt>
                <c:pt idx="97">
                  <c:v>1.5945932828270231E-3</c:v>
                </c:pt>
                <c:pt idx="98">
                  <c:v>1.5945932828270231E-3</c:v>
                </c:pt>
                <c:pt idx="99">
                  <c:v>1.5945932828270231E-3</c:v>
                </c:pt>
                <c:pt idx="100">
                  <c:v>1.5945932828270231E-3</c:v>
                </c:pt>
                <c:pt idx="101">
                  <c:v>1.5945932828270231E-3</c:v>
                </c:pt>
                <c:pt idx="102">
                  <c:v>1.5945932828270231E-3</c:v>
                </c:pt>
                <c:pt idx="103">
                  <c:v>1.5945932828270231E-3</c:v>
                </c:pt>
                <c:pt idx="104">
                  <c:v>1.5945932828270231E-3</c:v>
                </c:pt>
                <c:pt idx="105">
                  <c:v>1.5945932828270231E-3</c:v>
                </c:pt>
                <c:pt idx="106">
                  <c:v>1.5945932828270231E-3</c:v>
                </c:pt>
                <c:pt idx="107">
                  <c:v>1.5945932828270231E-3</c:v>
                </c:pt>
                <c:pt idx="108">
                  <c:v>1.5945932828270231E-3</c:v>
                </c:pt>
                <c:pt idx="109">
                  <c:v>1.5945932828270231E-3</c:v>
                </c:pt>
                <c:pt idx="110">
                  <c:v>1.5945932828270231E-3</c:v>
                </c:pt>
                <c:pt idx="111">
                  <c:v>1.5945932828270231E-3</c:v>
                </c:pt>
                <c:pt idx="112">
                  <c:v>1.5945932828270231E-3</c:v>
                </c:pt>
                <c:pt idx="113">
                  <c:v>1.5945932828270231E-3</c:v>
                </c:pt>
                <c:pt idx="114">
                  <c:v>1.5945932828270231E-3</c:v>
                </c:pt>
                <c:pt idx="115">
                  <c:v>1.5945932828270231E-3</c:v>
                </c:pt>
                <c:pt idx="116">
                  <c:v>1.5945932828270231E-3</c:v>
                </c:pt>
                <c:pt idx="117">
                  <c:v>1.5945932828270231E-3</c:v>
                </c:pt>
                <c:pt idx="118">
                  <c:v>1.5945932828270231E-3</c:v>
                </c:pt>
                <c:pt idx="119">
                  <c:v>1.5945932828270231E-3</c:v>
                </c:pt>
                <c:pt idx="120">
                  <c:v>1.5945932828270231E-3</c:v>
                </c:pt>
                <c:pt idx="121">
                  <c:v>1.5945932828270231E-3</c:v>
                </c:pt>
                <c:pt idx="122">
                  <c:v>1.5945932828270231E-3</c:v>
                </c:pt>
                <c:pt idx="123">
                  <c:v>1.5945932828270231E-3</c:v>
                </c:pt>
                <c:pt idx="124">
                  <c:v>1.5945932828270231E-3</c:v>
                </c:pt>
                <c:pt idx="125">
                  <c:v>1.5945932828270231E-3</c:v>
                </c:pt>
                <c:pt idx="126">
                  <c:v>1.5945932828270231E-3</c:v>
                </c:pt>
                <c:pt idx="127">
                  <c:v>1.5945932828270231E-3</c:v>
                </c:pt>
                <c:pt idx="128">
                  <c:v>1.5945932828270231E-3</c:v>
                </c:pt>
                <c:pt idx="129">
                  <c:v>1.5945932828270231E-3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1.239712088592702E-3</c:v>
                </c:pt>
                <c:pt idx="1">
                  <c:v>1.2435905715897984E-3</c:v>
                </c:pt>
                <c:pt idx="2">
                  <c:v>1.2474690545868949E-3</c:v>
                </c:pt>
                <c:pt idx="3">
                  <c:v>1.259104503578184E-3</c:v>
                </c:pt>
                <c:pt idx="4">
                  <c:v>1.2629829865752804E-3</c:v>
                </c:pt>
                <c:pt idx="5">
                  <c:v>1.2668614695723768E-3</c:v>
                </c:pt>
                <c:pt idx="6">
                  <c:v>1.2707399525694733E-3</c:v>
                </c:pt>
                <c:pt idx="7">
                  <c:v>1.2746184355665697E-3</c:v>
                </c:pt>
                <c:pt idx="8">
                  <c:v>1.2862538845578588E-3</c:v>
                </c:pt>
                <c:pt idx="9">
                  <c:v>1.2901323675549553E-3</c:v>
                </c:pt>
                <c:pt idx="10">
                  <c:v>1.2940108505520517E-3</c:v>
                </c:pt>
                <c:pt idx="11">
                  <c:v>1.2978893335491481E-3</c:v>
                </c:pt>
                <c:pt idx="12">
                  <c:v>1.3017678165462446E-3</c:v>
                </c:pt>
                <c:pt idx="13">
                  <c:v>1.3134032655375337E-3</c:v>
                </c:pt>
                <c:pt idx="14">
                  <c:v>1.3172817485346301E-3</c:v>
                </c:pt>
                <c:pt idx="15">
                  <c:v>1.3211602315317266E-3</c:v>
                </c:pt>
                <c:pt idx="16">
                  <c:v>1.325038714528823E-3</c:v>
                </c:pt>
                <c:pt idx="17">
                  <c:v>1.3289171975259194E-3</c:v>
                </c:pt>
                <c:pt idx="18">
                  <c:v>1.344431129514305E-3</c:v>
                </c:pt>
                <c:pt idx="19">
                  <c:v>1.3483096125114014E-3</c:v>
                </c:pt>
                <c:pt idx="20">
                  <c:v>1.3521880955084979E-3</c:v>
                </c:pt>
                <c:pt idx="21">
                  <c:v>1.3560665785055943E-3</c:v>
                </c:pt>
                <c:pt idx="22">
                  <c:v>1.3677020274968834E-3</c:v>
                </c:pt>
                <c:pt idx="23">
                  <c:v>1.3715805104939798E-3</c:v>
                </c:pt>
                <c:pt idx="24">
                  <c:v>1.3754589934910763E-3</c:v>
                </c:pt>
                <c:pt idx="25">
                  <c:v>1.3793374764881727E-3</c:v>
                </c:pt>
                <c:pt idx="26">
                  <c:v>1.3832159594852692E-3</c:v>
                </c:pt>
                <c:pt idx="27">
                  <c:v>1.3948514084765583E-3</c:v>
                </c:pt>
                <c:pt idx="28">
                  <c:v>1.3987298914736547E-3</c:v>
                </c:pt>
                <c:pt idx="29">
                  <c:v>1.4026083744707511E-3</c:v>
                </c:pt>
                <c:pt idx="30">
                  <c:v>1.4064868574678476E-3</c:v>
                </c:pt>
                <c:pt idx="31">
                  <c:v>1.410365340464944E-3</c:v>
                </c:pt>
                <c:pt idx="32">
                  <c:v>1.4220007894562331E-3</c:v>
                </c:pt>
                <c:pt idx="33">
                  <c:v>1.4258792724533296E-3</c:v>
                </c:pt>
                <c:pt idx="34">
                  <c:v>1.429757755450426E-3</c:v>
                </c:pt>
                <c:pt idx="35">
                  <c:v>1.4336362384475224E-3</c:v>
                </c:pt>
                <c:pt idx="36">
                  <c:v>1.4375147214446189E-3</c:v>
                </c:pt>
                <c:pt idx="37">
                  <c:v>1.449150170435908E-3</c:v>
                </c:pt>
                <c:pt idx="38">
                  <c:v>1.4530286534330044E-3</c:v>
                </c:pt>
                <c:pt idx="39">
                  <c:v>1.4569071364301008E-3</c:v>
                </c:pt>
                <c:pt idx="40">
                  <c:v>1.4607856194271973E-3</c:v>
                </c:pt>
                <c:pt idx="41">
                  <c:v>1.4646641024242937E-3</c:v>
                </c:pt>
                <c:pt idx="42">
                  <c:v>1.4762995514155828E-3</c:v>
                </c:pt>
                <c:pt idx="43">
                  <c:v>1.4801780344126793E-3</c:v>
                </c:pt>
                <c:pt idx="44">
                  <c:v>1.4840565174097757E-3</c:v>
                </c:pt>
                <c:pt idx="45">
                  <c:v>1.4879350004068721E-3</c:v>
                </c:pt>
                <c:pt idx="46">
                  <c:v>1.4918134834039686E-3</c:v>
                </c:pt>
                <c:pt idx="47">
                  <c:v>1.5034489323952579E-3</c:v>
                </c:pt>
                <c:pt idx="48">
                  <c:v>1.5073274153923541E-3</c:v>
                </c:pt>
                <c:pt idx="49">
                  <c:v>1.5112058983894506E-3</c:v>
                </c:pt>
                <c:pt idx="50">
                  <c:v>1.515084381386547E-3</c:v>
                </c:pt>
                <c:pt idx="51">
                  <c:v>1.5189628643836434E-3</c:v>
                </c:pt>
                <c:pt idx="52">
                  <c:v>1.5305983133749325E-3</c:v>
                </c:pt>
                <c:pt idx="53">
                  <c:v>1.534476796372029E-3</c:v>
                </c:pt>
                <c:pt idx="54">
                  <c:v>1.5383552793691254E-3</c:v>
                </c:pt>
                <c:pt idx="55">
                  <c:v>1.5422337623662219E-3</c:v>
                </c:pt>
                <c:pt idx="56">
                  <c:v>1.5461122453633183E-3</c:v>
                </c:pt>
                <c:pt idx="57">
                  <c:v>1.5577476943546074E-3</c:v>
                </c:pt>
                <c:pt idx="58">
                  <c:v>1.5616261773517038E-3</c:v>
                </c:pt>
                <c:pt idx="59">
                  <c:v>1.5655046603488003E-3</c:v>
                </c:pt>
                <c:pt idx="60">
                  <c:v>1.5693831433458967E-3</c:v>
                </c:pt>
                <c:pt idx="61">
                  <c:v>1.5732616263429932E-3</c:v>
                </c:pt>
                <c:pt idx="62">
                  <c:v>1.5848970753342823E-3</c:v>
                </c:pt>
                <c:pt idx="63">
                  <c:v>1.5887755583313787E-3</c:v>
                </c:pt>
                <c:pt idx="64">
                  <c:v>1.5926540413284751E-3</c:v>
                </c:pt>
                <c:pt idx="65">
                  <c:v>1.5965325243255716E-3</c:v>
                </c:pt>
                <c:pt idx="66">
                  <c:v>1.600411007322668E-3</c:v>
                </c:pt>
                <c:pt idx="67">
                  <c:v>1.6120464563139571E-3</c:v>
                </c:pt>
                <c:pt idx="68">
                  <c:v>1.6159249393110536E-3</c:v>
                </c:pt>
                <c:pt idx="69">
                  <c:v>1.61980342230815E-3</c:v>
                </c:pt>
                <c:pt idx="70">
                  <c:v>1.6236819053052464E-3</c:v>
                </c:pt>
                <c:pt idx="71">
                  <c:v>1.6275603883023429E-3</c:v>
                </c:pt>
                <c:pt idx="72">
                  <c:v>1.639195837293632E-3</c:v>
                </c:pt>
                <c:pt idx="73">
                  <c:v>1.6430743202907284E-3</c:v>
                </c:pt>
                <c:pt idx="74">
                  <c:v>1.6469528032878249E-3</c:v>
                </c:pt>
                <c:pt idx="75">
                  <c:v>1.6663452182733068E-3</c:v>
                </c:pt>
                <c:pt idx="76">
                  <c:v>1.6702237012704033E-3</c:v>
                </c:pt>
                <c:pt idx="77">
                  <c:v>1.6741021842674997E-3</c:v>
                </c:pt>
                <c:pt idx="78">
                  <c:v>1.6818591502616926E-3</c:v>
                </c:pt>
                <c:pt idx="79">
                  <c:v>1.6934945992529817E-3</c:v>
                </c:pt>
                <c:pt idx="80">
                  <c:v>1.6973730822500781E-3</c:v>
                </c:pt>
                <c:pt idx="81">
                  <c:v>1.7012515652471746E-3</c:v>
                </c:pt>
                <c:pt idx="82">
                  <c:v>1.705130048244271E-3</c:v>
                </c:pt>
                <c:pt idx="83">
                  <c:v>1.7090085312413674E-3</c:v>
                </c:pt>
                <c:pt idx="84">
                  <c:v>1.7206439802326565E-3</c:v>
                </c:pt>
                <c:pt idx="85">
                  <c:v>1.724522463229753E-3</c:v>
                </c:pt>
                <c:pt idx="86">
                  <c:v>1.7284009462268494E-3</c:v>
                </c:pt>
                <c:pt idx="87">
                  <c:v>1.7322794292239459E-3</c:v>
                </c:pt>
                <c:pt idx="88">
                  <c:v>1.7361579122210423E-3</c:v>
                </c:pt>
                <c:pt idx="89">
                  <c:v>1.7477933612123314E-3</c:v>
                </c:pt>
                <c:pt idx="90">
                  <c:v>1.7516718442094278E-3</c:v>
                </c:pt>
                <c:pt idx="91">
                  <c:v>1.7555503272065243E-3</c:v>
                </c:pt>
                <c:pt idx="92">
                  <c:v>1.7594288102036207E-3</c:v>
                </c:pt>
                <c:pt idx="93">
                  <c:v>1.7633072932007172E-3</c:v>
                </c:pt>
                <c:pt idx="94">
                  <c:v>1.7788212251891027E-3</c:v>
                </c:pt>
                <c:pt idx="95">
                  <c:v>1.7826997081861991E-3</c:v>
                </c:pt>
                <c:pt idx="96">
                  <c:v>1.7865781911832956E-3</c:v>
                </c:pt>
                <c:pt idx="97">
                  <c:v>1.790456674180392E-3</c:v>
                </c:pt>
                <c:pt idx="98">
                  <c:v>1.8020921231716811E-3</c:v>
                </c:pt>
                <c:pt idx="99">
                  <c:v>1.8059706061687776E-3</c:v>
                </c:pt>
                <c:pt idx="100">
                  <c:v>1.809849089165874E-3</c:v>
                </c:pt>
                <c:pt idx="101">
                  <c:v>1.8137275721629704E-3</c:v>
                </c:pt>
                <c:pt idx="102">
                  <c:v>1.8176060551600669E-3</c:v>
                </c:pt>
                <c:pt idx="103">
                  <c:v>1.8292415041513562E-3</c:v>
                </c:pt>
                <c:pt idx="104">
                  <c:v>1.8331199871484524E-3</c:v>
                </c:pt>
                <c:pt idx="105">
                  <c:v>1.8369984701455489E-3</c:v>
                </c:pt>
                <c:pt idx="106">
                  <c:v>1.8408769531426453E-3</c:v>
                </c:pt>
                <c:pt idx="107">
                  <c:v>1.8447554361397417E-3</c:v>
                </c:pt>
                <c:pt idx="108">
                  <c:v>1.8563908851310308E-3</c:v>
                </c:pt>
                <c:pt idx="109">
                  <c:v>1.8602693681281273E-3</c:v>
                </c:pt>
                <c:pt idx="110">
                  <c:v>1.8641478511252237E-3</c:v>
                </c:pt>
                <c:pt idx="111">
                  <c:v>1.8680263341223202E-3</c:v>
                </c:pt>
                <c:pt idx="112">
                  <c:v>1.8719048171194166E-3</c:v>
                </c:pt>
                <c:pt idx="113">
                  <c:v>1.8835402661107059E-3</c:v>
                </c:pt>
                <c:pt idx="114">
                  <c:v>1.8874187491078023E-3</c:v>
                </c:pt>
                <c:pt idx="115">
                  <c:v>1.8912972321048986E-3</c:v>
                </c:pt>
                <c:pt idx="116">
                  <c:v>1.895175715101995E-3</c:v>
                </c:pt>
                <c:pt idx="117">
                  <c:v>1.8990541980990912E-3</c:v>
                </c:pt>
                <c:pt idx="118">
                  <c:v>1.9106896470903805E-3</c:v>
                </c:pt>
                <c:pt idx="119">
                  <c:v>1.914568130087477E-3</c:v>
                </c:pt>
                <c:pt idx="120">
                  <c:v>1.9184466130845734E-3</c:v>
                </c:pt>
                <c:pt idx="121">
                  <c:v>1.9223250960816699E-3</c:v>
                </c:pt>
                <c:pt idx="122">
                  <c:v>1.9262035790787663E-3</c:v>
                </c:pt>
                <c:pt idx="123">
                  <c:v>1.9378390280700554E-3</c:v>
                </c:pt>
                <c:pt idx="124">
                  <c:v>1.9417175110671521E-3</c:v>
                </c:pt>
                <c:pt idx="125">
                  <c:v>1.9455959940642483E-3</c:v>
                </c:pt>
                <c:pt idx="126">
                  <c:v>1.9494744770613449E-3</c:v>
                </c:pt>
                <c:pt idx="127">
                  <c:v>1.9533529600584409E-3</c:v>
                </c:pt>
                <c:pt idx="128">
                  <c:v>1.9649884090497303E-3</c:v>
                </c:pt>
                <c:pt idx="129">
                  <c:v>1.9688668920468267E-3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263232"/>
        <c:axId val="379273216"/>
      </c:lineChart>
      <c:dateAx>
        <c:axId val="3792632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9273216"/>
        <c:crosses val="autoZero"/>
        <c:auto val="1"/>
        <c:lblOffset val="100"/>
        <c:baseTimeUnit val="days"/>
      </c:dateAx>
      <c:valAx>
        <c:axId val="3792732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9263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2.6249928640937292E-2</c:v>
                </c:pt>
                <c:pt idx="1">
                  <c:v>2.6251092285516076E-2</c:v>
                </c:pt>
                <c:pt idx="2">
                  <c:v>2.6251592012216097E-2</c:v>
                </c:pt>
                <c:pt idx="3">
                  <c:v>2.6251441064369496E-2</c:v>
                </c:pt>
                <c:pt idx="4">
                  <c:v>2.6250528592559431E-2</c:v>
                </c:pt>
                <c:pt idx="5">
                  <c:v>2.6239821804274397E-2</c:v>
                </c:pt>
                <c:pt idx="6">
                  <c:v>2.6209170039317647E-2</c:v>
                </c:pt>
                <c:pt idx="7">
                  <c:v>2.6175887909459388E-2</c:v>
                </c:pt>
                <c:pt idx="8">
                  <c:v>2.6175352546599986E-2</c:v>
                </c:pt>
                <c:pt idx="9">
                  <c:v>2.6150940501105696E-2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2.5900865171198613E-2</c:v>
                </c:pt>
                <c:pt idx="1">
                  <c:v>2.5909785781771593E-2</c:v>
                </c:pt>
                <c:pt idx="2">
                  <c:v>2.5923860198961455E-2</c:v>
                </c:pt>
                <c:pt idx="3">
                  <c:v>2.5937283941604685E-2</c:v>
                </c:pt>
                <c:pt idx="4">
                  <c:v>2.59557638847801E-2</c:v>
                </c:pt>
                <c:pt idx="5">
                  <c:v>2.6003234341451513E-2</c:v>
                </c:pt>
                <c:pt idx="6">
                  <c:v>2.6030759821451213E-2</c:v>
                </c:pt>
                <c:pt idx="7">
                  <c:v>2.6057594178047948E-2</c:v>
                </c:pt>
                <c:pt idx="8">
                  <c:v>2.6117175301643539E-2</c:v>
                </c:pt>
                <c:pt idx="9">
                  <c:v>2.61470620181086E-2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98656"/>
        <c:axId val="379800192"/>
      </c:lineChart>
      <c:dateAx>
        <c:axId val="379798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9800192"/>
        <c:crosses val="autoZero"/>
        <c:auto val="1"/>
        <c:lblOffset val="100"/>
        <c:baseTimeUnit val="days"/>
      </c:dateAx>
      <c:valAx>
        <c:axId val="379800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979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-4.1343095190694906E-3</c:v>
                </c:pt>
                <c:pt idx="1">
                  <c:v>-4.1343095190694906E-3</c:v>
                </c:pt>
                <c:pt idx="2">
                  <c:v>-4.1343095190694906E-3</c:v>
                </c:pt>
                <c:pt idx="3">
                  <c:v>-4.1343095190694906E-3</c:v>
                </c:pt>
                <c:pt idx="4">
                  <c:v>-4.1343095190694906E-3</c:v>
                </c:pt>
                <c:pt idx="5">
                  <c:v>-4.1343095190694906E-3</c:v>
                </c:pt>
                <c:pt idx="6">
                  <c:v>-4.1343095190694906E-3</c:v>
                </c:pt>
                <c:pt idx="7">
                  <c:v>-4.1343095190694906E-3</c:v>
                </c:pt>
                <c:pt idx="8">
                  <c:v>-4.1343095190694906E-3</c:v>
                </c:pt>
                <c:pt idx="9">
                  <c:v>-4.1343095190694906E-3</c:v>
                </c:pt>
                <c:pt idx="10">
                  <c:v>-4.1343095190694906E-3</c:v>
                </c:pt>
                <c:pt idx="11">
                  <c:v>-4.1343095190694906E-3</c:v>
                </c:pt>
                <c:pt idx="12">
                  <c:v>-4.1343095190694906E-3</c:v>
                </c:pt>
                <c:pt idx="13">
                  <c:v>-4.1343095190694906E-3</c:v>
                </c:pt>
                <c:pt idx="14">
                  <c:v>-4.1343095190694906E-3</c:v>
                </c:pt>
                <c:pt idx="15">
                  <c:v>-4.1343095190694906E-3</c:v>
                </c:pt>
                <c:pt idx="16">
                  <c:v>-4.1343095190694906E-3</c:v>
                </c:pt>
                <c:pt idx="17">
                  <c:v>-4.1343095190694906E-3</c:v>
                </c:pt>
                <c:pt idx="18">
                  <c:v>-4.1343095190694906E-3</c:v>
                </c:pt>
                <c:pt idx="19">
                  <c:v>-4.1343095190694906E-3</c:v>
                </c:pt>
                <c:pt idx="20">
                  <c:v>-4.1343095190694906E-3</c:v>
                </c:pt>
                <c:pt idx="21">
                  <c:v>-4.1343095190694906E-3</c:v>
                </c:pt>
                <c:pt idx="22">
                  <c:v>-4.1343095190694906E-3</c:v>
                </c:pt>
                <c:pt idx="23">
                  <c:v>-4.1343095190694906E-3</c:v>
                </c:pt>
                <c:pt idx="24">
                  <c:v>-4.1343095190694906E-3</c:v>
                </c:pt>
                <c:pt idx="25">
                  <c:v>-4.1343095190694906E-3</c:v>
                </c:pt>
                <c:pt idx="26">
                  <c:v>-4.1343095190694906E-3</c:v>
                </c:pt>
                <c:pt idx="27">
                  <c:v>-4.1343095190694906E-3</c:v>
                </c:pt>
                <c:pt idx="28">
                  <c:v>-4.1343095190694906E-3</c:v>
                </c:pt>
                <c:pt idx="29">
                  <c:v>-4.1343095190694906E-3</c:v>
                </c:pt>
                <c:pt idx="30">
                  <c:v>-4.1343095190694906E-3</c:v>
                </c:pt>
                <c:pt idx="31">
                  <c:v>-4.1343095190694906E-3</c:v>
                </c:pt>
                <c:pt idx="32">
                  <c:v>-4.1343095190694906E-3</c:v>
                </c:pt>
                <c:pt idx="33">
                  <c:v>-4.1343095190694906E-3</c:v>
                </c:pt>
                <c:pt idx="34">
                  <c:v>-4.1343095190694906E-3</c:v>
                </c:pt>
                <c:pt idx="35">
                  <c:v>-4.1343095190694906E-3</c:v>
                </c:pt>
                <c:pt idx="36">
                  <c:v>-4.1343095190694906E-3</c:v>
                </c:pt>
                <c:pt idx="37">
                  <c:v>-4.1343095190694906E-3</c:v>
                </c:pt>
                <c:pt idx="38">
                  <c:v>-4.1343095190694906E-3</c:v>
                </c:pt>
                <c:pt idx="39">
                  <c:v>-4.1343095190694906E-3</c:v>
                </c:pt>
                <c:pt idx="40">
                  <c:v>-4.1343095190694906E-3</c:v>
                </c:pt>
                <c:pt idx="41">
                  <c:v>-4.1343095190694906E-3</c:v>
                </c:pt>
                <c:pt idx="42">
                  <c:v>-4.1343095190694906E-3</c:v>
                </c:pt>
                <c:pt idx="43">
                  <c:v>-4.1343095190694906E-3</c:v>
                </c:pt>
                <c:pt idx="44">
                  <c:v>-4.1343095190694906E-3</c:v>
                </c:pt>
                <c:pt idx="45">
                  <c:v>-4.1343095190694906E-3</c:v>
                </c:pt>
                <c:pt idx="46">
                  <c:v>-4.1343095190694906E-3</c:v>
                </c:pt>
                <c:pt idx="47">
                  <c:v>-4.1343095190694906E-3</c:v>
                </c:pt>
                <c:pt idx="48">
                  <c:v>-4.1343095190694906E-3</c:v>
                </c:pt>
                <c:pt idx="49">
                  <c:v>-4.1343095190694906E-3</c:v>
                </c:pt>
                <c:pt idx="50">
                  <c:v>-4.1343095190694906E-3</c:v>
                </c:pt>
                <c:pt idx="51">
                  <c:v>-4.1343095190694906E-3</c:v>
                </c:pt>
                <c:pt idx="52">
                  <c:v>-4.1343095190694906E-3</c:v>
                </c:pt>
                <c:pt idx="53">
                  <c:v>-4.1343095190694906E-3</c:v>
                </c:pt>
                <c:pt idx="54">
                  <c:v>-4.1343095190694906E-3</c:v>
                </c:pt>
                <c:pt idx="55">
                  <c:v>-4.1343095190694906E-3</c:v>
                </c:pt>
                <c:pt idx="56">
                  <c:v>-4.1343095190694906E-3</c:v>
                </c:pt>
                <c:pt idx="57">
                  <c:v>-4.1343095190694906E-3</c:v>
                </c:pt>
                <c:pt idx="58">
                  <c:v>-4.1343095190694906E-3</c:v>
                </c:pt>
                <c:pt idx="59">
                  <c:v>-4.1343095190694906E-3</c:v>
                </c:pt>
                <c:pt idx="60">
                  <c:v>-4.1343095190694906E-3</c:v>
                </c:pt>
                <c:pt idx="61">
                  <c:v>-4.1343095190694906E-3</c:v>
                </c:pt>
                <c:pt idx="62">
                  <c:v>-4.1343095190694906E-3</c:v>
                </c:pt>
                <c:pt idx="63">
                  <c:v>-4.1343095190694906E-3</c:v>
                </c:pt>
                <c:pt idx="64">
                  <c:v>-4.1343095190694906E-3</c:v>
                </c:pt>
                <c:pt idx="65">
                  <c:v>-4.1343095190694906E-3</c:v>
                </c:pt>
                <c:pt idx="66">
                  <c:v>-4.1343095190694906E-3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-9.2134833380907478E-3</c:v>
                </c:pt>
                <c:pt idx="1">
                  <c:v>-9.1042537935956663E-3</c:v>
                </c:pt>
                <c:pt idx="2">
                  <c:v>-8.9950242491005864E-3</c:v>
                </c:pt>
                <c:pt idx="3">
                  <c:v>-8.6673356156153434E-3</c:v>
                </c:pt>
                <c:pt idx="4">
                  <c:v>-8.5581060711202635E-3</c:v>
                </c:pt>
                <c:pt idx="5">
                  <c:v>-8.448876526625182E-3</c:v>
                </c:pt>
                <c:pt idx="6">
                  <c:v>-8.3396469821301021E-3</c:v>
                </c:pt>
                <c:pt idx="7">
                  <c:v>-8.2304174376350205E-3</c:v>
                </c:pt>
                <c:pt idx="8">
                  <c:v>-7.9027288041497792E-3</c:v>
                </c:pt>
                <c:pt idx="9">
                  <c:v>-7.7934992596546977E-3</c:v>
                </c:pt>
                <c:pt idx="10">
                  <c:v>-7.6842697151596169E-3</c:v>
                </c:pt>
                <c:pt idx="11">
                  <c:v>-7.5750401706645362E-3</c:v>
                </c:pt>
                <c:pt idx="12">
                  <c:v>-7.4658106261694555E-3</c:v>
                </c:pt>
                <c:pt idx="13">
                  <c:v>-7.1381219926842134E-3</c:v>
                </c:pt>
                <c:pt idx="14">
                  <c:v>-7.0288924481891318E-3</c:v>
                </c:pt>
                <c:pt idx="15">
                  <c:v>-6.919662903694051E-3</c:v>
                </c:pt>
                <c:pt idx="16">
                  <c:v>-6.8104333591989703E-3</c:v>
                </c:pt>
                <c:pt idx="17">
                  <c:v>-6.7012038147038896E-3</c:v>
                </c:pt>
                <c:pt idx="18">
                  <c:v>-6.2642856367235659E-3</c:v>
                </c:pt>
                <c:pt idx="19">
                  <c:v>-6.155056092228486E-3</c:v>
                </c:pt>
                <c:pt idx="20">
                  <c:v>-6.0458265477334044E-3</c:v>
                </c:pt>
                <c:pt idx="21">
                  <c:v>-5.9365970032383246E-3</c:v>
                </c:pt>
                <c:pt idx="22">
                  <c:v>-5.6089083697530816E-3</c:v>
                </c:pt>
                <c:pt idx="23">
                  <c:v>-5.4996788252580009E-3</c:v>
                </c:pt>
                <c:pt idx="24">
                  <c:v>-5.3904492807629201E-3</c:v>
                </c:pt>
                <c:pt idx="25">
                  <c:v>-5.2812197362678394E-3</c:v>
                </c:pt>
                <c:pt idx="26">
                  <c:v>-5.1719901917727587E-3</c:v>
                </c:pt>
                <c:pt idx="27">
                  <c:v>-4.8443015582875166E-3</c:v>
                </c:pt>
                <c:pt idx="28">
                  <c:v>-4.7350720137924358E-3</c:v>
                </c:pt>
                <c:pt idx="29">
                  <c:v>-4.6258424692973543E-3</c:v>
                </c:pt>
                <c:pt idx="30">
                  <c:v>-4.5166129248022735E-3</c:v>
                </c:pt>
                <c:pt idx="31">
                  <c:v>-4.4073833803071928E-3</c:v>
                </c:pt>
                <c:pt idx="32">
                  <c:v>-4.0796947468219507E-3</c:v>
                </c:pt>
                <c:pt idx="33">
                  <c:v>-3.9704652023268708E-3</c:v>
                </c:pt>
                <c:pt idx="34">
                  <c:v>-3.8612356578317892E-3</c:v>
                </c:pt>
                <c:pt idx="35">
                  <c:v>-3.7520061133367085E-3</c:v>
                </c:pt>
                <c:pt idx="36">
                  <c:v>-3.6427765688416269E-3</c:v>
                </c:pt>
                <c:pt idx="37">
                  <c:v>-3.3150879353563848E-3</c:v>
                </c:pt>
                <c:pt idx="38">
                  <c:v>-3.2058583908613049E-3</c:v>
                </c:pt>
                <c:pt idx="39">
                  <c:v>-3.0966288463662233E-3</c:v>
                </c:pt>
                <c:pt idx="40">
                  <c:v>-2.9873993018711426E-3</c:v>
                </c:pt>
                <c:pt idx="41">
                  <c:v>-2.878169757376061E-3</c:v>
                </c:pt>
                <c:pt idx="42">
                  <c:v>-2.5504811238908189E-3</c:v>
                </c:pt>
                <c:pt idx="43">
                  <c:v>-2.441251579395739E-3</c:v>
                </c:pt>
                <c:pt idx="44">
                  <c:v>-2.3320220349006575E-3</c:v>
                </c:pt>
                <c:pt idx="45">
                  <c:v>-2.2227924904055776E-3</c:v>
                </c:pt>
                <c:pt idx="46">
                  <c:v>-2.1135629459104969E-3</c:v>
                </c:pt>
                <c:pt idx="47">
                  <c:v>-1.7858743124252539E-3</c:v>
                </c:pt>
                <c:pt idx="48">
                  <c:v>-1.6766447679301731E-3</c:v>
                </c:pt>
                <c:pt idx="49">
                  <c:v>-1.5674152234350933E-3</c:v>
                </c:pt>
                <c:pt idx="50">
                  <c:v>-1.4581856789400117E-3</c:v>
                </c:pt>
                <c:pt idx="51">
                  <c:v>-1.348956134444931E-3</c:v>
                </c:pt>
                <c:pt idx="52">
                  <c:v>-1.0212675009596897E-3</c:v>
                </c:pt>
                <c:pt idx="53">
                  <c:v>-9.1203795646460813E-4</c:v>
                </c:pt>
                <c:pt idx="54">
                  <c:v>-8.0280841196952654E-4</c:v>
                </c:pt>
                <c:pt idx="55">
                  <c:v>-6.9357886747444496E-4</c:v>
                </c:pt>
                <c:pt idx="56">
                  <c:v>-5.8434932297936511E-4</c:v>
                </c:pt>
                <c:pt idx="57">
                  <c:v>-2.5666068949412382E-4</c:v>
                </c:pt>
                <c:pt idx="58">
                  <c:v>-1.4743114499904224E-4</c:v>
                </c:pt>
                <c:pt idx="59">
                  <c:v>-3.8201600503960653E-5</c:v>
                </c:pt>
                <c:pt idx="60">
                  <c:v>7.1027943991119197E-5</c:v>
                </c:pt>
                <c:pt idx="61">
                  <c:v>1.8025748848620078E-4</c:v>
                </c:pt>
                <c:pt idx="62">
                  <c:v>5.0794612197144207E-4</c:v>
                </c:pt>
                <c:pt idx="63">
                  <c:v>6.1717566646652365E-4</c:v>
                </c:pt>
                <c:pt idx="64">
                  <c:v>7.264052109616035E-4</c:v>
                </c:pt>
                <c:pt idx="65">
                  <c:v>8.3563475545668509E-4</c:v>
                </c:pt>
                <c:pt idx="66">
                  <c:v>9.4486429995176667E-4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-1.4675202577671517E-2</c:v>
                </c:pt>
                <c:pt idx="1">
                  <c:v>-1.4390420064316954E-2</c:v>
                </c:pt>
                <c:pt idx="2">
                  <c:v>-1.4107563177677484E-2</c:v>
                </c:pt>
                <c:pt idx="3">
                  <c:v>-1.3270546278049649E-2</c:v>
                </c:pt>
                <c:pt idx="4">
                  <c:v>-1.2995391898270559E-2</c:v>
                </c:pt>
                <c:pt idx="5">
                  <c:v>-1.2722163145206562E-2</c:v>
                </c:pt>
                <c:pt idx="6">
                  <c:v>-1.2450860018857663E-2</c:v>
                </c:pt>
                <c:pt idx="7">
                  <c:v>-1.2181482519223859E-2</c:v>
                </c:pt>
                <c:pt idx="8">
                  <c:v>-1.1384903780613015E-2</c:v>
                </c:pt>
                <c:pt idx="9">
                  <c:v>-1.1123228787839589E-2</c:v>
                </c:pt>
                <c:pt idx="10">
                  <c:v>-1.0863479421781258E-2</c:v>
                </c:pt>
                <c:pt idx="11">
                  <c:v>-1.0605655682438025E-2</c:v>
                </c:pt>
                <c:pt idx="12">
                  <c:v>-1.0349757569809883E-2</c:v>
                </c:pt>
                <c:pt idx="13">
                  <c:v>-9.5936169922160308E-3</c:v>
                </c:pt>
                <c:pt idx="14">
                  <c:v>-9.3454213864482688E-3</c:v>
                </c:pt>
                <c:pt idx="15">
                  <c:v>-9.0991514073956031E-3</c:v>
                </c:pt>
                <c:pt idx="16">
                  <c:v>-8.854807055058032E-3</c:v>
                </c:pt>
                <c:pt idx="17">
                  <c:v>-8.6123883294355538E-3</c:v>
                </c:pt>
                <c:pt idx="18">
                  <c:v>-7.661969694096599E-3</c:v>
                </c:pt>
                <c:pt idx="19">
                  <c:v>-7.4291791020495964E-3</c:v>
                </c:pt>
                <c:pt idx="20">
                  <c:v>-7.19831413671769E-3</c:v>
                </c:pt>
                <c:pt idx="21">
                  <c:v>-6.9693747981008792E-3</c:v>
                </c:pt>
                <c:pt idx="22">
                  <c:v>-6.2941105425410107E-3</c:v>
                </c:pt>
                <c:pt idx="23">
                  <c:v>-6.0728737107845782E-3</c:v>
                </c:pt>
                <c:pt idx="24">
                  <c:v>-5.8535625057432403E-3</c:v>
                </c:pt>
                <c:pt idx="25">
                  <c:v>-5.6361769274169971E-3</c:v>
                </c:pt>
                <c:pt idx="26">
                  <c:v>-5.4207169758058492E-3</c:v>
                </c:pt>
                <c:pt idx="27">
                  <c:v>-4.7858908812629742E-3</c:v>
                </c:pt>
                <c:pt idx="28">
                  <c:v>-4.5781334365122064E-3</c:v>
                </c:pt>
                <c:pt idx="29">
                  <c:v>-4.3723016184765307E-3</c:v>
                </c:pt>
                <c:pt idx="30">
                  <c:v>-4.1683954271559522E-3</c:v>
                </c:pt>
                <c:pt idx="31">
                  <c:v>-3.9664148625504683E-3</c:v>
                </c:pt>
                <c:pt idx="32">
                  <c:v>-3.3720269290245857E-3</c:v>
                </c:pt>
                <c:pt idx="33">
                  <c:v>-3.1777488712794815E-3</c:v>
                </c:pt>
                <c:pt idx="34">
                  <c:v>-2.9853964402494701E-3</c:v>
                </c:pt>
                <c:pt idx="35">
                  <c:v>-2.7949696359345572E-3</c:v>
                </c:pt>
                <c:pt idx="36">
                  <c:v>-2.6064684583347363E-3</c:v>
                </c:pt>
                <c:pt idx="37">
                  <c:v>-2.0525186858258463E-3</c:v>
                </c:pt>
                <c:pt idx="38">
                  <c:v>-1.8717200150864055E-3</c:v>
                </c:pt>
                <c:pt idx="39">
                  <c:v>-1.6928469710620593E-3</c:v>
                </c:pt>
                <c:pt idx="40">
                  <c:v>-1.5158995537528103E-3</c:v>
                </c:pt>
                <c:pt idx="41">
                  <c:v>-1.3408777631586533E-3</c:v>
                </c:pt>
                <c:pt idx="42">
                  <c:v>-8.2736615166675723E-4</c:v>
                </c:pt>
                <c:pt idx="43">
                  <c:v>-6.6004686793297903E-4</c:v>
                </c:pt>
                <c:pt idx="44">
                  <c:v>-4.9465321091429672E-4</c:v>
                </c:pt>
                <c:pt idx="45">
                  <c:v>-3.3118518061071162E-4</c:v>
                </c:pt>
                <c:pt idx="46">
                  <c:v>-1.6964277702222197E-4</c:v>
                </c:pt>
                <c:pt idx="47">
                  <c:v>3.0343067345268374E-4</c:v>
                </c:pt>
                <c:pt idx="48">
                  <c:v>4.5727057018079848E-4</c:v>
                </c:pt>
                <c:pt idx="49">
                  <c:v>6.0918484019381429E-4</c:v>
                </c:pt>
                <c:pt idx="50">
                  <c:v>7.591734834917381E-4</c:v>
                </c:pt>
                <c:pt idx="51">
                  <c:v>9.0723650007456299E-4</c:v>
                </c:pt>
                <c:pt idx="52">
                  <c:v>1.3398717895324787E-3</c:v>
                </c:pt>
                <c:pt idx="53">
                  <c:v>1.4802322992549279E-3</c:v>
                </c:pt>
                <c:pt idx="54">
                  <c:v>1.6186671822622789E-3</c:v>
                </c:pt>
                <c:pt idx="55">
                  <c:v>1.755176438554538E-3</c:v>
                </c:pt>
                <c:pt idx="56">
                  <c:v>1.8897600681316998E-3</c:v>
                </c:pt>
                <c:pt idx="57">
                  <c:v>2.2819571965726187E-3</c:v>
                </c:pt>
                <c:pt idx="58">
                  <c:v>2.4088383192894074E-3</c:v>
                </c:pt>
                <c:pt idx="59">
                  <c:v>2.5337938152910945E-3</c:v>
                </c:pt>
                <c:pt idx="60">
                  <c:v>2.6568236845776871E-3</c:v>
                </c:pt>
                <c:pt idx="61">
                  <c:v>2.7779279271491868E-3</c:v>
                </c:pt>
                <c:pt idx="62">
                  <c:v>3.1296868945731139E-3</c:v>
                </c:pt>
                <c:pt idx="63">
                  <c:v>3.2430886302842353E-3</c:v>
                </c:pt>
                <c:pt idx="64">
                  <c:v>3.3545647392802611E-3</c:v>
                </c:pt>
                <c:pt idx="65">
                  <c:v>3.4641152215611915E-3</c:v>
                </c:pt>
                <c:pt idx="66">
                  <c:v>3.5717400771270256E-3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679104"/>
        <c:axId val="379680640"/>
      </c:lineChart>
      <c:dateAx>
        <c:axId val="3796791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9680640"/>
        <c:crosses val="autoZero"/>
        <c:auto val="1"/>
        <c:lblOffset val="100"/>
        <c:baseTimeUnit val="days"/>
      </c:dateAx>
      <c:valAx>
        <c:axId val="3796806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9679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2.0521025839040776E-2</c:v>
                </c:pt>
                <c:pt idx="1">
                  <c:v>2.0522189483619564E-2</c:v>
                </c:pt>
                <c:pt idx="2">
                  <c:v>2.0522689210319585E-2</c:v>
                </c:pt>
                <c:pt idx="3">
                  <c:v>2.0522538262472981E-2</c:v>
                </c:pt>
                <c:pt idx="4">
                  <c:v>2.0521625790662915E-2</c:v>
                </c:pt>
                <c:pt idx="5">
                  <c:v>2.0510919002377882E-2</c:v>
                </c:pt>
                <c:pt idx="6">
                  <c:v>2.0480267237421131E-2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1.5605696336762141E-2</c:v>
                </c:pt>
                <c:pt idx="1">
                  <c:v>1.5825319070331089E-2</c:v>
                </c:pt>
                <c:pt idx="2">
                  <c:v>1.6208122202763894E-2</c:v>
                </c:pt>
                <c:pt idx="3">
                  <c:v>1.6590274660650075E-2</c:v>
                </c:pt>
                <c:pt idx="4">
                  <c:v>1.7135509911315409E-2</c:v>
                </c:pt>
                <c:pt idx="5">
                  <c:v>1.876324629045659E-2</c:v>
                </c:pt>
                <c:pt idx="6">
                  <c:v>2.0371037692926048E-2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1.0405862330434276E-2</c:v>
                </c:pt>
                <c:pt idx="1">
                  <c:v>1.0965679117003316E-2</c:v>
                </c:pt>
                <c:pt idx="2">
                  <c:v>1.1919109632675905E-2</c:v>
                </c:pt>
                <c:pt idx="3">
                  <c:v>1.2840437570788649E-2</c:v>
                </c:pt>
                <c:pt idx="4">
                  <c:v>1.4101364083897583E-2</c:v>
                </c:pt>
                <c:pt idx="5">
                  <c:v>1.7491048907350572E-2</c:v>
                </c:pt>
                <c:pt idx="6">
                  <c:v>2.0283100739603384E-2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866112"/>
        <c:axId val="379904768"/>
      </c:lineChart>
      <c:dateAx>
        <c:axId val="379866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9904768"/>
        <c:crosses val="autoZero"/>
        <c:auto val="1"/>
        <c:lblOffset val="100"/>
        <c:baseTimeUnit val="days"/>
      </c:dateAx>
      <c:valAx>
        <c:axId val="3799047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986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</v>
          </cell>
        </row>
        <row r="8">
          <cell r="D8">
            <v>2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workbookViewId="0"/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41892</v>
      </c>
      <c r="E18" s="3"/>
      <c r="F18" s="4"/>
      <c r="H18" s="48"/>
      <c r="I18" s="5" t="s">
        <v>21</v>
      </c>
      <c r="J18" s="120">
        <v>41892.669594907406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obj_00245#0000</v>
      </c>
      <c r="E19" s="3"/>
      <c r="F19" s="4"/>
      <c r="H19" s="48"/>
      <c r="I19" s="5" t="s">
        <v>22</v>
      </c>
      <c r="J19" s="120">
        <f>_xll.qlSettingsEvaluationDate(Trigger)</f>
        <v>41892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8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2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7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190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obj_003e0#0000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obj_003e2#0000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obj_003dd#0000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obj_003de#0000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41892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41892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42166</v>
      </c>
      <c r="D39" s="310">
        <f>MIN(_xll.ohPack('1M Swaps'!S11:S20))</f>
        <v>0.98152421929952205</v>
      </c>
      <c r="E39" s="300"/>
      <c r="F39" s="4"/>
      <c r="H39" s="2"/>
      <c r="I39" s="309">
        <f>MAX(_xll.ohPack('6M Swaps'!R12:R20))</f>
        <v>42258</v>
      </c>
      <c r="J39" s="310">
        <f>MIN(_xll.ohPack('6M Swaps'!S11:S20))</f>
        <v>0.97389621907593471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41892</v>
      </c>
      <c r="F2" s="187">
        <f>_xll.qlCalendarAdvance(Calendar,E2,"3M","mf",,Trigger)</f>
        <v>41983</v>
      </c>
      <c r="G2" s="188" t="e">
        <f>_xll.qlQuoteValue(D2,LastFixingsTrigger)</f>
        <v>#NUM!</v>
      </c>
      <c r="H2" s="189" t="str">
        <f>_xll.qlMakeDatedOIS(,E2,F2,OvernightIndex,0,,,,EvaluationDate)</f>
        <v>obj_00263#0000</v>
      </c>
      <c r="I2" s="189" t="b">
        <f>_xll.qlInstrumentSetPricingEngine(H2,OisEngine)</f>
        <v>1</v>
      </c>
      <c r="J2" s="188">
        <f>_xll.qlOvernightIndexedSwapFairRate(H2,AllTriggers)</f>
        <v>2.4621542373520607E-2</v>
      </c>
      <c r="K2" s="190" t="e">
        <f t="shared" ref="K2:K11" si="0">G2-J2</f>
        <v>#NUM!</v>
      </c>
      <c r="M2" s="196">
        <f>SettlementDate</f>
        <v>41892</v>
      </c>
      <c r="N2" s="187">
        <f>_xll.qlInterestRateIndexMaturity("AUDBBSW3M",M2)</f>
        <v>41983</v>
      </c>
      <c r="O2" s="189" t="str">
        <f>_xll.qlMakeDatedOIS(,M2,N2,OvernightIndex,0,,,,EvaluationDate)</f>
        <v>obj_00270#0000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1.9918574962819041E-2</v>
      </c>
      <c r="R2" s="188">
        <f>_xll.qlOvernightIndexedSwapFairRate(O2,AllTriggers)</f>
        <v>2.4621542373520607E-2</v>
      </c>
      <c r="S2" s="190">
        <f>Q2-R2</f>
        <v>-4.7029674107015654E-3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2.6150000000000118E-2</v>
      </c>
      <c r="H3" s="189" t="str">
        <f>_xll.qlMakeDatedOIS(,E3,F3,OvernightIndex,0,,,,EvaluationDate)</f>
        <v>obj_0027c#0000</v>
      </c>
      <c r="I3" s="189" t="b">
        <f>_xll.qlInstrumentSetPricingEngine(H3,OisEngine)</f>
        <v>1</v>
      </c>
      <c r="J3" s="188">
        <f>_xll.qlOvernightIndexedSwapFairRate(H3,AllTriggers)</f>
        <v>2.4596188244042503E-2</v>
      </c>
      <c r="K3" s="190">
        <f t="shared" si="0"/>
        <v>1.5538117559576146E-3</v>
      </c>
      <c r="M3" s="196">
        <f>_xll.qlCalendarAdvance(Calendar,M2,"1M","f",,Trigger)</f>
        <v>41922</v>
      </c>
      <c r="N3" s="187">
        <f>_xll.qlInterestRateIndexMaturity("AUDBBSW3M",M3)</f>
        <v>42016</v>
      </c>
      <c r="O3" s="189" t="str">
        <f>_xll.qlMakeDatedOIS(,M3,N3,OvernightIndex,0,,,,EvaluationDate)</f>
        <v>obj_00278#0000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3.9603639579550202E-2</v>
      </c>
      <c r="R3" s="188">
        <f>_xll.qlOvernightIndexedSwapFairRate(O3,AllTriggers)</f>
        <v>2.4511949512486527E-2</v>
      </c>
      <c r="S3" s="190">
        <f t="shared" ref="S3:S66" si="2">Q3-R3</f>
        <v>1.5091690067063675E-2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2.6249999999999996E-2</v>
      </c>
      <c r="H4" s="189" t="str">
        <f>_xll.qlMakeDatedOIS(,E4,F4,OvernightIndex,0,,,,EvaluationDate)</f>
        <v>obj_00279#0000</v>
      </c>
      <c r="I4" s="189" t="b">
        <f>_xll.qlInstrumentSetPricingEngine(H4,OisEngine)</f>
        <v>1</v>
      </c>
      <c r="J4" s="188">
        <f>_xll.qlOvernightIndexedSwapFairRate(H4,AllTriggers)</f>
        <v>2.434112248786402E-2</v>
      </c>
      <c r="K4" s="190">
        <f t="shared" si="0"/>
        <v>1.9088775121359758E-3</v>
      </c>
      <c r="M4" s="196">
        <f>_xll.qlCalendarAdvance(Calendar,M3,"1M","f",,Trigger)</f>
        <v>41953</v>
      </c>
      <c r="N4" s="187">
        <f>_xll.qlInterestRateIndexMaturity("AUDBBSW3M",M4)</f>
        <v>42045</v>
      </c>
      <c r="O4" s="189" t="str">
        <f>_xll.qlMakeDatedOIS(,M4,N4,OvernightIndex,0,,,,EvaluationDate)</f>
        <v>obj_0027d#0000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4.7468011824159599E-2</v>
      </c>
      <c r="R4" s="188">
        <f>_xll.qlOvernightIndexedSwapFairRate(O4,AllTriggers)</f>
        <v>2.4441883677155194E-2</v>
      </c>
      <c r="S4" s="190">
        <f t="shared" si="2"/>
        <v>2.3026128147004405E-2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2.6450000000000085E-2</v>
      </c>
      <c r="H5" s="189" t="str">
        <f>_xll.qlMakeDatedOIS(,E5,F5,OvernightIndex,0,,,,EvaluationDate)</f>
        <v>obj_00283#0000</v>
      </c>
      <c r="I5" s="189" t="b">
        <f>_xll.qlInstrumentSetPricingEngine(H5,OisEngine)</f>
        <v>1</v>
      </c>
      <c r="J5" s="188">
        <f>_xll.qlOvernightIndexedSwapFairRate(H5,AllTriggers)</f>
        <v>2.4565151822967694E-2</v>
      </c>
      <c r="K5" s="190">
        <f t="shared" si="0"/>
        <v>1.8848481770323902E-3</v>
      </c>
      <c r="M5" s="196">
        <f>_xll.qlCalendarAdvance(Calendar,M4,"1M","f",,Trigger)</f>
        <v>41983</v>
      </c>
      <c r="N5" s="187">
        <f>_xll.qlInterestRateIndexMaturity("AUDBBSW3M",M5)</f>
        <v>42073</v>
      </c>
      <c r="O5" s="189" t="str">
        <f>_xll.qlMakeDatedOIS(,M5,N5,OvernightIndex,0,,,,EvaluationDate)</f>
        <v>obj_0027a#0000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3.157051447430706E-2</v>
      </c>
      <c r="R5" s="188">
        <f>_xll.qlOvernightIndexedSwapFairRate(O5,AllTriggers)</f>
        <v>2.434933419069818E-2</v>
      </c>
      <c r="S5" s="190">
        <f t="shared" si="2"/>
        <v>7.2211802836088801E-3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2.7050000000000018E-2</v>
      </c>
      <c r="H6" s="189" t="str">
        <f>_xll.qlMakeDatedOIS(,E6,F6,OvernightIndex,0,,,,EvaluationDate)</f>
        <v>obj_002ab#0000</v>
      </c>
      <c r="I6" s="189" t="b">
        <f>_xll.qlInstrumentSetPricingEngine(H6,OisEngine)</f>
        <v>1</v>
      </c>
      <c r="J6" s="188">
        <f>_xll.qlOvernightIndexedSwapFairRate(H6,AllTriggers)</f>
        <v>2.4620219458613053E-2</v>
      </c>
      <c r="K6" s="190">
        <f t="shared" si="0"/>
        <v>2.4297805413869659E-3</v>
      </c>
      <c r="M6" s="196">
        <f>_xll.qlCalendarAdvance(Calendar,M5,"1M","f",,Trigger)</f>
        <v>42016</v>
      </c>
      <c r="N6" s="187">
        <f>_xll.qlInterestRateIndexMaturity("AUDBBSW3M",M6)</f>
        <v>42107</v>
      </c>
      <c r="O6" s="189" t="str">
        <f>_xll.qlMakeDatedOIS(,M6,N6,OvernightIndex,0,,,,EvaluationDate)</f>
        <v>obj_0027b#0000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1.7021329117645183E-2</v>
      </c>
      <c r="R6" s="188">
        <f>_xll.qlOvernightIndexedSwapFairRate(O6,AllTriggers)</f>
        <v>2.4366611599659211E-2</v>
      </c>
      <c r="S6" s="190">
        <f t="shared" si="2"/>
        <v>-7.3452824820140275E-3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2.795000000000003E-2</v>
      </c>
      <c r="H7" s="189" t="str">
        <f>_xll.qlMakeDatedOIS(,E7,F7,OvernightIndex,0,,,,EvaluationDate)</f>
        <v>obj_003d8#0000</v>
      </c>
      <c r="I7" s="189" t="b">
        <f>_xll.qlInstrumentSetPricingEngine(H7,OisEngine)</f>
        <v>1</v>
      </c>
      <c r="J7" s="188">
        <f>_xll.qlOvernightIndexedSwapFairRate(H7,AllTriggers)</f>
        <v>2.5677060622182214E-2</v>
      </c>
      <c r="K7" s="190">
        <f t="shared" si="0"/>
        <v>2.2729393778178168E-3</v>
      </c>
      <c r="M7" s="196">
        <f>_xll.qlCalendarAdvance(Calendar,M6,"1M","f",,Trigger)</f>
        <v>42047</v>
      </c>
      <c r="N7" s="187">
        <f>_xll.qlInterestRateIndexMaturity("AUDBBSW3M",M7)</f>
        <v>42136</v>
      </c>
      <c r="O7" s="189" t="str">
        <f>_xll.qlMakeDatedOIS(,M7,N7,OvernightIndex,0,,,,EvaluationDate)</f>
        <v>obj_0027e#0000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1.8859631221299071E-2</v>
      </c>
      <c r="R7" s="188">
        <f>_xll.qlOvernightIndexedSwapFairRate(O7,AllTriggers)</f>
        <v>2.4425872492998324E-2</v>
      </c>
      <c r="S7" s="190">
        <f t="shared" si="2"/>
        <v>-5.5662412716992529E-3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2.8950000000000142E-2</v>
      </c>
      <c r="H8" s="189" t="str">
        <f>_xll.qlMakeDatedOIS(,E8,F8,OvernightIndex,0,,,,EvaluationDate)</f>
        <v>obj_003d9#0000</v>
      </c>
      <c r="I8" s="189" t="b">
        <f>_xll.qlInstrumentSetPricingEngine(H8,OisEngine)</f>
        <v>1</v>
      </c>
      <c r="J8" s="188">
        <f>_xll.qlOvernightIndexedSwapFairRate(H8,AllTriggers)</f>
        <v>2.6774285291788321E-2</v>
      </c>
      <c r="K8" s="190">
        <f t="shared" si="0"/>
        <v>2.1757147082118213E-3</v>
      </c>
      <c r="M8" s="196">
        <f>_xll.qlCalendarAdvance(Calendar,M7,"1M","f",,Trigger)</f>
        <v>42075</v>
      </c>
      <c r="N8" s="187">
        <f>_xll.qlInterestRateIndexMaturity("AUDBBSW3M",M8)</f>
        <v>42167</v>
      </c>
      <c r="O8" s="189" t="str">
        <f>_xll.qlMakeDatedOIS(,M8,N8,OvernightIndex,0,,,,EvaluationDate)</f>
        <v>obj_0027f#0000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2.5346190715811068E-2</v>
      </c>
      <c r="R8" s="188">
        <f>_xll.qlOvernightIndexedSwapFairRate(O8,AllTriggers)</f>
        <v>2.4551414320135009E-2</v>
      </c>
      <c r="S8" s="190">
        <f t="shared" si="2"/>
        <v>7.947763956760584E-4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3.004999999999991E-2</v>
      </c>
      <c r="H9" s="189" t="str">
        <f>_xll.qlMakeDatedOIS(,E9,F9,OvernightIndex,0,,,,EvaluationDate)</f>
        <v>obj_003da#0000</v>
      </c>
      <c r="I9" s="189" t="b">
        <f>_xll.qlInstrumentSetPricingEngine(H9,OisEngine)</f>
        <v>1</v>
      </c>
      <c r="J9" s="188">
        <f>_xll.qlOvernightIndexedSwapFairRate(H9,AllTriggers)</f>
        <v>2.7687756416154844E-2</v>
      </c>
      <c r="K9" s="190">
        <f t="shared" si="0"/>
        <v>2.362243583845066E-3</v>
      </c>
      <c r="M9" s="196">
        <f>_xll.qlCalendarAdvance(Calendar,M8,"1M","f",,Trigger)</f>
        <v>42107</v>
      </c>
      <c r="N9" s="187">
        <f>_xll.qlInterestRateIndexMaturity("AUDBBSW3M",M9)</f>
        <v>42198</v>
      </c>
      <c r="O9" s="189" t="str">
        <f>_xll.qlMakeDatedOIS(,M9,N9,OvernightIndex,0,,,,EvaluationDate)</f>
        <v>obj_00280#0000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2.8985919914045845E-2</v>
      </c>
      <c r="R9" s="188">
        <f>_xll.qlOvernightIndexedSwapFairRate(O9,AllTriggers)</f>
        <v>2.4567844576856904E-2</v>
      </c>
      <c r="S9" s="190">
        <f t="shared" si="2"/>
        <v>4.4180753371889404E-3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3.1100000000000017E-2</v>
      </c>
      <c r="H10" s="189" t="str">
        <f>_xll.qlMakeDatedOIS(,E10,F10,OvernightIndex,0,,,,EvaluationDate)</f>
        <v>obj_003db#0000</v>
      </c>
      <c r="I10" s="189" t="b">
        <f>_xll.qlInstrumentSetPricingEngine(H10,OisEngine)</f>
        <v>1</v>
      </c>
      <c r="J10" s="188">
        <f>_xll.qlOvernightIndexedSwapFairRate(H10,AllTriggers)</f>
        <v>2.8698915346111905E-2</v>
      </c>
      <c r="K10" s="190">
        <f t="shared" si="0"/>
        <v>2.4010846538881116E-3</v>
      </c>
      <c r="M10" s="196">
        <f>_xll.qlCalendarAdvance(Calendar,M9,"1M","f",,Trigger)</f>
        <v>42137</v>
      </c>
      <c r="N10" s="187">
        <f>_xll.qlInterestRateIndexMaturity("AUDBBSW3M",M10)</f>
        <v>42229</v>
      </c>
      <c r="O10" s="189" t="str">
        <f>_xll.qlMakeDatedOIS(,M10,N10,OvernightIndex,0,,,,EvaluationDate)</f>
        <v>obj_00281#0000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2.8704429706268405E-2</v>
      </c>
      <c r="R10" s="188">
        <f>_xll.qlOvernightIndexedSwapFairRate(O10,AllTriggers)</f>
        <v>2.4537275122264231E-2</v>
      </c>
      <c r="S10" s="190">
        <f t="shared" si="2"/>
        <v>4.1671545840041742E-3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3.2200000000000006E-2</v>
      </c>
      <c r="H11" s="194" t="str">
        <f>_xll.qlMakeDatedOIS(,E11,F11,OvernightIndex,0,,,,EvaluationDate)</f>
        <v>obj_003dc#0000</v>
      </c>
      <c r="I11" s="194" t="b">
        <f>_xll.qlInstrumentSetPricingEngine(H11,OisEngine)</f>
        <v>1</v>
      </c>
      <c r="J11" s="193">
        <f>_xll.qlOvernightIndexedSwapFairRate(H11,AllTriggers)</f>
        <v>2.9899410501179689E-2</v>
      </c>
      <c r="K11" s="195">
        <f t="shared" si="0"/>
        <v>2.3005894988203171E-3</v>
      </c>
      <c r="M11" s="196">
        <f>_xll.qlCalendarAdvance(Calendar,M10,"1M","f",,Trigger)</f>
        <v>42170</v>
      </c>
      <c r="N11" s="187">
        <f>_xll.qlInterestRateIndexMaturity("AUDBBSW3M",M11)</f>
        <v>42262</v>
      </c>
      <c r="O11" s="189" t="str">
        <f>_xll.qlMakeDatedOIS(,M11,N11,OvernightIndex,0,,,,EvaluationDate)</f>
        <v>obj_00282#0000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2.7124183895006745E-2</v>
      </c>
      <c r="R11" s="188">
        <f>_xll.qlOvernightIndexedSwapFairRate(O11,AllTriggers)</f>
        <v>2.4608935915605278E-2</v>
      </c>
      <c r="S11" s="190">
        <f t="shared" si="2"/>
        <v>2.5152479794014679E-3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42200</v>
      </c>
      <c r="N12" s="187">
        <f>_xll.qlInterestRateIndexMaturity("AUDBBSW3M",M12)</f>
        <v>42292</v>
      </c>
      <c r="O12" s="189" t="str">
        <f>_xll.qlMakeDatedOIS(,M12,N12,OvernightIndex,0,,,,EvaluationDate)</f>
        <v>obj_00284#0000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2.6653074405445724E-2</v>
      </c>
      <c r="R12" s="188">
        <f>_xll.qlOvernightIndexedSwapFairRate(O12,AllTriggers)</f>
        <v>2.4858458639742873E-2</v>
      </c>
      <c r="S12" s="190">
        <f t="shared" si="2"/>
        <v>1.7946157657028512E-3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42233</v>
      </c>
      <c r="N13" s="187">
        <f>_xll.qlInterestRateIndexMaturity("AUDBBSW3M",M13)</f>
        <v>42325</v>
      </c>
      <c r="O13" s="189" t="str">
        <f>_xll.qlMakeDatedOIS(,M13,N13,OvernightIndex,0,,,,EvaluationDate)</f>
        <v>obj_00285#0000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2.7208272731480635E-2</v>
      </c>
      <c r="R13" s="188">
        <f>_xll.qlOvernightIndexedSwapFairRate(O13,AllTriggers)</f>
        <v>2.5270262158796353E-2</v>
      </c>
      <c r="S13" s="190">
        <f t="shared" si="2"/>
        <v>1.9380105726842824E-3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42264</v>
      </c>
      <c r="N14" s="187">
        <f>_xll.qlInterestRateIndexMaturity("AUDBBSW3M",M14)</f>
        <v>42355</v>
      </c>
      <c r="O14" s="189" t="str">
        <f>_xll.qlMakeDatedOIS(,M14,N14,OvernightIndex,0,,,,EvaluationDate)</f>
        <v>obj_00286#0000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2.7970993914815865E-2</v>
      </c>
      <c r="R14" s="188">
        <f>_xll.qlOvernightIndexedSwapFairRate(O14,AllTriggers)</f>
        <v>2.5690619413267266E-2</v>
      </c>
      <c r="S14" s="190">
        <f t="shared" si="2"/>
        <v>2.2803745015485995E-3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42296</v>
      </c>
      <c r="N15" s="187">
        <f>_xll.qlInterestRateIndexMaturity("AUDBBSW3M",M15)</f>
        <v>42388</v>
      </c>
      <c r="O15" s="189" t="str">
        <f>_xll.qlMakeDatedOIS(,M15,N15,OvernightIndex,0,,,,EvaluationDate)</f>
        <v>obj_00395#0000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2.8423200306725401E-2</v>
      </c>
      <c r="R15" s="188">
        <f>_xll.qlOvernightIndexedSwapFairRate(O15,AllTriggers)</f>
        <v>2.611380957215953E-2</v>
      </c>
      <c r="S15" s="190">
        <f t="shared" si="2"/>
        <v>2.3093907345658714E-3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42327</v>
      </c>
      <c r="N16" s="187">
        <f>_xll.qlInterestRateIndexMaturity("AUDBBSW3M",M16)</f>
        <v>42419</v>
      </c>
      <c r="O16" s="189" t="str">
        <f>_xll.qlMakeDatedOIS(,M16,N16,OvernightIndex,0,,,,EvaluationDate)</f>
        <v>obj_0030a#0000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2.8663731004446819E-2</v>
      </c>
      <c r="R16" s="188">
        <f>_xll.qlOvernightIndexedSwapFairRate(O16,AllTriggers)</f>
        <v>2.6483994158651877E-2</v>
      </c>
      <c r="S16" s="190">
        <f t="shared" si="2"/>
        <v>2.1797368457949426E-3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42359</v>
      </c>
      <c r="N17" s="187">
        <f>_xll.qlInterestRateIndexMaturity("AUDBBSW3M",M17)</f>
        <v>42450</v>
      </c>
      <c r="O17" s="189" t="str">
        <f>_xll.qlMakeDatedOIS(,M17,N17,OvernightIndex,0,,,,EvaluationDate)</f>
        <v>obj_003bc#0000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2.9030146235456515E-2</v>
      </c>
      <c r="R17" s="188">
        <f>_xll.qlOvernightIndexedSwapFairRate(O17,AllTriggers)</f>
        <v>2.6826646789740779E-2</v>
      </c>
      <c r="S17" s="190">
        <f t="shared" si="2"/>
        <v>2.2034994457157363E-3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42390</v>
      </c>
      <c r="N18" s="187">
        <f>_xll.qlInterestRateIndexMaturity("AUDBBSW3M",M18)</f>
        <v>42481</v>
      </c>
      <c r="O18" s="189" t="str">
        <f>_xll.qlMakeDatedOIS(,M18,N18,OvernightIndex,0,,,,EvaluationDate)</f>
        <v>obj_0035a#0000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2.9702998604910553E-2</v>
      </c>
      <c r="R18" s="188">
        <f>_xll.qlOvernightIndexedSwapFairRate(O18,AllTriggers)</f>
        <v>2.7138761532036485E-2</v>
      </c>
      <c r="S18" s="190">
        <f t="shared" si="2"/>
        <v>2.5642370728740684E-3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42422</v>
      </c>
      <c r="N19" s="187">
        <f>_xll.qlInterestRateIndexMaturity("AUDBBSW3M",M19)</f>
        <v>42513</v>
      </c>
      <c r="O19" s="189" t="str">
        <f>_xll.qlMakeDatedOIS(,M19,N19,OvernightIndex,0,,,,EvaluationDate)</f>
        <v>obj_002ce#0000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3.0566627901423837E-2</v>
      </c>
      <c r="R19" s="188">
        <f>_xll.qlOvernightIndexedSwapFairRate(O19,AllTriggers)</f>
        <v>2.7451702512448359E-2</v>
      </c>
      <c r="S19" s="190">
        <f t="shared" si="2"/>
        <v>3.1149253889754779E-3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42451</v>
      </c>
      <c r="N20" s="187">
        <f>_xll.qlInterestRateIndexMaturity("AUDBBSW3M",M20)</f>
        <v>42543</v>
      </c>
      <c r="O20" s="189" t="str">
        <f>_xll.qlMakeDatedOIS(,M20,N20,OvernightIndex,0,,,,EvaluationDate)</f>
        <v>obj_003b0#0000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3.1332928713902898E-2</v>
      </c>
      <c r="R20" s="188">
        <f>_xll.qlOvernightIndexedSwapFairRate(O20,AllTriggers)</f>
        <v>2.7749339531125829E-2</v>
      </c>
      <c r="S20" s="190">
        <f t="shared" si="2"/>
        <v>3.5835891827770694E-3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42482</v>
      </c>
      <c r="N21" s="187">
        <f>_xll.qlInterestRateIndexMaturity("AUDBBSW3M",M21)</f>
        <v>42573</v>
      </c>
      <c r="O21" s="189" t="str">
        <f>_xll.qlMakeDatedOIS(,M21,N21,OvernightIndex,0,,,,EvaluationDate)</f>
        <v>obj_002c8#0000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3.1966572365495667E-2</v>
      </c>
      <c r="R21" s="188">
        <f>_xll.qlOvernightIndexedSwapFairRate(O21,AllTriggers)</f>
        <v>2.8072245249511848E-2</v>
      </c>
      <c r="S21" s="190">
        <f t="shared" si="2"/>
        <v>3.8943271159838193E-3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42513</v>
      </c>
      <c r="N22" s="187">
        <f>_xll.qlInterestRateIndexMaturity("AUDBBSW3M",M22)</f>
        <v>42605</v>
      </c>
      <c r="O22" s="189" t="str">
        <f>_xll.qlMakeDatedOIS(,M22,N22,OvernightIndex,0,,,,EvaluationDate)</f>
        <v>obj_002ca#0000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3.2436715650651371E-2</v>
      </c>
      <c r="R22" s="188">
        <f>_xll.qlOvernightIndexedSwapFairRate(O22,AllTriggers)</f>
        <v>2.8427746718961689E-2</v>
      </c>
      <c r="S22" s="190">
        <f t="shared" si="2"/>
        <v>4.0089689316896819E-3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42544</v>
      </c>
      <c r="N23" s="187">
        <f>_xll.qlInterestRateIndexMaturity("AUDBBSW3M",M23)</f>
        <v>42636</v>
      </c>
      <c r="O23" s="189" t="str">
        <f>_xll.qlMakeDatedOIS(,M23,N23,OvernightIndex,0,,,,EvaluationDate)</f>
        <v>obj_0032a#0000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3.2717192897852708E-2</v>
      </c>
      <c r="R23" s="188">
        <f>_xll.qlOvernightIndexedSwapFairRate(O23,AllTriggers)</f>
        <v>2.8795626440005096E-2</v>
      </c>
      <c r="S23" s="190">
        <f t="shared" si="2"/>
        <v>3.9215664578476118E-3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42576</v>
      </c>
      <c r="N24" s="187">
        <f>_xll.qlInterestRateIndexMaturity("AUDBBSW3M",M24)</f>
        <v>42668</v>
      </c>
      <c r="O24" s="189" t="str">
        <f>_xll.qlMakeDatedOIS(,M24,N24,OvernightIndex,0,,,,EvaluationDate)</f>
        <v>obj_0037e#0000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3.284791799975572E-2</v>
      </c>
      <c r="R24" s="188">
        <f>_xll.qlOvernightIndexedSwapFairRate(O24,AllTriggers)</f>
        <v>2.9190558906103038E-2</v>
      </c>
      <c r="S24" s="190">
        <f t="shared" si="2"/>
        <v>3.6573590936526817E-3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42607</v>
      </c>
      <c r="N25" s="187">
        <f>_xll.qlInterestRateIndexMaturity("AUDBBSW3M",M25)</f>
        <v>42699</v>
      </c>
      <c r="O25" s="189" t="str">
        <f>_xll.qlMakeDatedOIS(,M25,N25,OvernightIndex,0,,,,EvaluationDate)</f>
        <v>obj_003ad#0000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3.2892576121285426E-2</v>
      </c>
      <c r="R25" s="188">
        <f>_xll.qlOvernightIndexedSwapFairRate(O25,AllTriggers)</f>
        <v>2.957658416523247E-2</v>
      </c>
      <c r="S25" s="190">
        <f t="shared" si="2"/>
        <v>3.3159919560529563E-3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42639</v>
      </c>
      <c r="N26" s="187">
        <f>_xll.qlInterestRateIndexMaturity("AUDBBSW3M",M26)</f>
        <v>42732</v>
      </c>
      <c r="O26" s="189" t="str">
        <f>_xll.qlMakeDatedOIS(,M26,N26,OvernightIndex,0,,,,EvaluationDate)</f>
        <v>obj_00394#0000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3.2933955854685282E-2</v>
      </c>
      <c r="R26" s="188">
        <f>_xll.qlOvernightIndexedSwapFairRate(O26,AllTriggers)</f>
        <v>2.9973574978130968E-2</v>
      </c>
      <c r="S26" s="190">
        <f t="shared" si="2"/>
        <v>2.9603808765543138E-3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42669</v>
      </c>
      <c r="N27" s="187">
        <f>_xll.qlInterestRateIndexMaturity("AUDBBSW3M",M27)</f>
        <v>42762</v>
      </c>
      <c r="O27" s="189" t="str">
        <f>_xll.qlMakeDatedOIS(,M27,N27,OvernightIndex,0,,,,EvaluationDate)</f>
        <v>obj_00341#0000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3.3003202165612082E-2</v>
      </c>
      <c r="R27" s="188">
        <f>_xll.qlOvernightIndexedSwapFairRate(O27,AllTriggers)</f>
        <v>3.0324829447085418E-2</v>
      </c>
      <c r="S27" s="190">
        <f t="shared" si="2"/>
        <v>2.6783727185266636E-3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42702</v>
      </c>
      <c r="N28" s="187">
        <f>_xll.qlInterestRateIndexMaturity("AUDBBSW3M",M28)</f>
        <v>42794</v>
      </c>
      <c r="O28" s="189" t="str">
        <f>_xll.qlMakeDatedOIS(,M28,N28,OvernightIndex,0,,,,EvaluationDate)</f>
        <v>obj_003bd#0000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3.3114225648965892E-2</v>
      </c>
      <c r="R28" s="188">
        <f>_xll.qlOvernightIndexedSwapFairRate(O28,AllTriggers)</f>
        <v>3.0688418079669797E-2</v>
      </c>
      <c r="S28" s="190">
        <f t="shared" si="2"/>
        <v>2.425807569296095E-3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42732</v>
      </c>
      <c r="N29" s="187">
        <f>_xll.qlInterestRateIndexMaturity("AUDBBSW3M",M29)</f>
        <v>42822</v>
      </c>
      <c r="O29" s="189" t="str">
        <f>_xll.qlMakeDatedOIS(,M29,N29,OvernightIndex,0,,,,EvaluationDate)</f>
        <v>obj_002d4#0000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3.3244473802356553E-2</v>
      </c>
      <c r="R29" s="188">
        <f>_xll.qlOvernightIndexedSwapFairRate(O29,AllTriggers)</f>
        <v>3.0997620532571268E-2</v>
      </c>
      <c r="S29" s="190">
        <f t="shared" si="2"/>
        <v>2.2468532697852844E-3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42765</v>
      </c>
      <c r="N30" s="187">
        <f>_xll.qlInterestRateIndexMaturity("AUDBBSW3M",M30)</f>
        <v>42853</v>
      </c>
      <c r="O30" s="189" t="str">
        <f>_xll.qlMakeDatedOIS(,M30,N30,OvernightIndex,0,,,,EvaluationDate)</f>
        <v>obj_00287#0000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3.3424833181740145E-2</v>
      </c>
      <c r="R30" s="188">
        <f>_xll.qlOvernightIndexedSwapFairRate(O30,AllTriggers)</f>
        <v>3.1323797665786829E-2</v>
      </c>
      <c r="S30" s="190">
        <f t="shared" si="2"/>
        <v>2.1010355159533159E-3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42794</v>
      </c>
      <c r="N31" s="187">
        <f>_xll.qlInterestRateIndexMaturity("AUDBBSW3M",M31)</f>
        <v>42886</v>
      </c>
      <c r="O31" s="189" t="str">
        <f>_xll.qlMakeDatedOIS(,M31,N31,OvernightIndex,0,,,,EvaluationDate)</f>
        <v>obj_002bf#0000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3.3646647143684268E-2</v>
      </c>
      <c r="R31" s="188">
        <f>_xll.qlOvernightIndexedSwapFairRate(O31,AllTriggers)</f>
        <v>3.1632062534501529E-2</v>
      </c>
      <c r="S31" s="190">
        <f t="shared" si="2"/>
        <v>2.0145846091827388E-3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42822</v>
      </c>
      <c r="N32" s="187">
        <f>_xll.qlInterestRateIndexMaturity("AUDBBSW3M",M32)</f>
        <v>42914</v>
      </c>
      <c r="O32" s="189" t="str">
        <f>_xll.qlMakeDatedOIS(,M32,N32,OvernightIndex,0,,,,EvaluationDate)</f>
        <v>obj_003ae#0000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3.38712191689911E-2</v>
      </c>
      <c r="R32" s="188">
        <f>_xll.qlOvernightIndexedSwapFairRate(O32,AllTriggers)</f>
        <v>3.1893182073721257E-2</v>
      </c>
      <c r="S32" s="190">
        <f t="shared" si="2"/>
        <v>1.9780370952698426E-3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42853</v>
      </c>
      <c r="N33" s="187">
        <f>_xll.qlInterestRateIndexMaturity("AUDBBSW3M",M33)</f>
        <v>42947</v>
      </c>
      <c r="O33" s="189" t="str">
        <f>_xll.qlMakeDatedOIS(,M33,N33,OvernightIndex,0,,,,EvaluationDate)</f>
        <v>obj_00322#0000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3.4167380551271338E-2</v>
      </c>
      <c r="R33" s="188">
        <f>_xll.qlOvernightIndexedSwapFairRate(O33,AllTriggers)</f>
        <v>3.2179325199093875E-2</v>
      </c>
      <c r="S33" s="190">
        <f t="shared" si="2"/>
        <v>1.9880553521774633E-3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42884</v>
      </c>
      <c r="N34" s="187">
        <f>_xll.qlInterestRateIndexMaturity("AUDBBSW3M",M34)</f>
        <v>42976</v>
      </c>
      <c r="O34" s="189" t="str">
        <f>_xll.qlMakeDatedOIS(,M34,N34,OvernightIndex,0,,,,EvaluationDate)</f>
        <v>obj_0033e#0000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3.4472367987848772E-2</v>
      </c>
      <c r="R34" s="188">
        <f>_xll.qlOvernightIndexedSwapFairRate(O34,AllTriggers)</f>
        <v>3.2428050670663899E-2</v>
      </c>
      <c r="S34" s="190">
        <f t="shared" si="2"/>
        <v>2.0443173171848725E-3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42915</v>
      </c>
      <c r="N35" s="187">
        <f>_xll.qlInterestRateIndexMaturity("AUDBBSW3M",M35)</f>
        <v>43007</v>
      </c>
      <c r="O35" s="189" t="str">
        <f>_xll.qlMakeDatedOIS(,M35,N35,OvernightIndex,0,,,,EvaluationDate)</f>
        <v>obj_002e6#0000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3.4826071598048298E-2</v>
      </c>
      <c r="R35" s="188">
        <f>_xll.qlOvernightIndexedSwapFairRate(O35,AllTriggers)</f>
        <v>3.2673341395176837E-2</v>
      </c>
      <c r="S35" s="190">
        <f t="shared" si="2"/>
        <v>2.1527302028714612E-3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42947</v>
      </c>
      <c r="N36" s="187">
        <f>_xll.qlInterestRateIndexMaturity("AUDBBSW3M",M36)</f>
        <v>43039</v>
      </c>
      <c r="O36" s="189" t="str">
        <f>_xll.qlMakeDatedOIS(,M36,N36,OvernightIndex,0,,,,EvaluationDate)</f>
        <v>obj_00398#0000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3.5217893452551691E-2</v>
      </c>
      <c r="R36" s="188">
        <f>_xll.qlOvernightIndexedSwapFairRate(O36,AllTriggers)</f>
        <v>3.2915671550307085E-2</v>
      </c>
      <c r="S36" s="190">
        <f t="shared" si="2"/>
        <v>2.3022219022446055E-3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42978</v>
      </c>
      <c r="N37" s="187">
        <f>_xll.qlInterestRateIndexMaturity("AUDBBSW3M",M37)</f>
        <v>43069</v>
      </c>
      <c r="O37" s="189" t="str">
        <f>_xll.qlMakeDatedOIS(,M37,N37,OvernightIndex,0,,,,EvaluationDate)</f>
        <v>obj_003c3#0000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3.5598099465329582E-2</v>
      </c>
      <c r="R37" s="188">
        <f>_xll.qlOvernightIndexedSwapFairRate(O37,AllTriggers)</f>
        <v>3.3142237360740678E-2</v>
      </c>
      <c r="S37" s="190">
        <f t="shared" si="2"/>
        <v>2.4558621045889031E-3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43011</v>
      </c>
      <c r="N38" s="187">
        <f>_xll.qlInterestRateIndexMaturity("AUDBBSW3M",M38)</f>
        <v>43103</v>
      </c>
      <c r="O38" s="189" t="str">
        <f>_xll.qlMakeDatedOIS(,M38,N38,OvernightIndex,0,,,,EvaluationDate)</f>
        <v>obj_00387#0000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3.6009830861672476E-2</v>
      </c>
      <c r="R38" s="188">
        <f>_xll.qlOvernightIndexedSwapFairRate(O38,AllTriggers)</f>
        <v>3.3399464262646249E-2</v>
      </c>
      <c r="S38" s="190">
        <f t="shared" si="2"/>
        <v>2.6103665990262273E-3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43042</v>
      </c>
      <c r="N39" s="187">
        <f>_xll.qlInterestRateIndexMaturity("AUDBBSW3M",M39)</f>
        <v>43136</v>
      </c>
      <c r="O39" s="189" t="str">
        <f>_xll.qlMakeDatedOIS(,M39,N39,OvernightIndex,0,,,,EvaluationDate)</f>
        <v>obj_00349#0000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3.6388671277534021E-2</v>
      </c>
      <c r="R39" s="188">
        <f>_xll.qlOvernightIndexedSwapFairRate(O39,AllTriggers)</f>
        <v>3.3655063286769205E-2</v>
      </c>
      <c r="S39" s="190">
        <f t="shared" si="2"/>
        <v>2.7336079907648164E-3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43073</v>
      </c>
      <c r="N40" s="187">
        <f>_xll.qlInterestRateIndexMaturity("AUDBBSW3M",M40)</f>
        <v>43164</v>
      </c>
      <c r="O40" s="189" t="str">
        <f>_xll.qlMakeDatedOIS(,M40,N40,OvernightIndex,0,,,,EvaluationDate)</f>
        <v>obj_002ef#0000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3.6715500944707095E-2</v>
      </c>
      <c r="R40" s="188">
        <f>_xll.qlOvernightIndexedSwapFairRate(O40,AllTriggers)</f>
        <v>3.3889878021482522E-2</v>
      </c>
      <c r="S40" s="190">
        <f t="shared" si="2"/>
        <v>2.825622923224573E-3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43104</v>
      </c>
      <c r="N41" s="187">
        <f>_xll.qlInterestRateIndexMaturity("AUDBBSW3M",M41)</f>
        <v>43194</v>
      </c>
      <c r="O41" s="189" t="str">
        <f>_xll.qlMakeDatedOIS(,M41,N41,OvernightIndex,0,,,,EvaluationDate)</f>
        <v>obj_00399#0000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3.7042550658872707E-2</v>
      </c>
      <c r="R41" s="188">
        <f>_xll.qlOvernightIndexedSwapFairRate(O41,AllTriggers)</f>
        <v>3.4143188488460652E-2</v>
      </c>
      <c r="S41" s="190">
        <f t="shared" si="2"/>
        <v>2.8993621704120551E-3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43136</v>
      </c>
      <c r="N42" s="187">
        <f>_xll.qlInterestRateIndexMaturity("AUDBBSW3M",M42)</f>
        <v>43227</v>
      </c>
      <c r="O42" s="189" t="str">
        <f>_xll.qlMakeDatedOIS(,M42,N42,OvernightIndex,0,,,,EvaluationDate)</f>
        <v>obj_0035d#0000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3.7378628727294999E-2</v>
      </c>
      <c r="R42" s="188">
        <f>_xll.qlOvernightIndexedSwapFairRate(O42,AllTriggers)</f>
        <v>3.44245764067449E-2</v>
      </c>
      <c r="S42" s="190">
        <f t="shared" si="2"/>
        <v>2.954052320550099E-3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43164</v>
      </c>
      <c r="N43" s="187">
        <f>_xll.qlInterestRateIndexMaturity("AUDBBSW3M",M43)</f>
        <v>43256</v>
      </c>
      <c r="O43" s="189" t="str">
        <f>_xll.qlMakeDatedOIS(,M43,N43,OvernightIndex,0,,,,EvaluationDate)</f>
        <v>obj_002fb#0000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3.765999492333761E-2</v>
      </c>
      <c r="R43" s="188">
        <f>_xll.qlOvernightIndexedSwapFairRate(O43,AllTriggers)</f>
        <v>3.4678392079481604E-2</v>
      </c>
      <c r="S43" s="190">
        <f t="shared" si="2"/>
        <v>2.9816028438560058E-3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43195</v>
      </c>
      <c r="N44" s="187">
        <f>_xll.qlInterestRateIndexMaturity("AUDBBSW3M",M44)</f>
        <v>43286</v>
      </c>
      <c r="O44" s="189" t="str">
        <f>_xll.qlMakeDatedOIS(,M44,N44,OvernightIndex,0,,,,EvaluationDate)</f>
        <v>obj_00288#0000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3.794323770981229E-2</v>
      </c>
      <c r="R44" s="188">
        <f>_xll.qlOvernightIndexedSwapFairRate(O44,AllTriggers)</f>
        <v>3.4953491557912608E-2</v>
      </c>
      <c r="S44" s="190">
        <f t="shared" si="2"/>
        <v>2.9897461518996818E-3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43227</v>
      </c>
      <c r="N45" s="187">
        <f>_xll.qlInterestRateIndexMaturity("AUDBBSW3M",M45)</f>
        <v>43319</v>
      </c>
      <c r="O45" s="189" t="str">
        <f>_xll.qlMakeDatedOIS(,M45,N45,OvernightIndex,0,,,,EvaluationDate)</f>
        <v>obj_002d5#0000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3.8232811457499745E-2</v>
      </c>
      <c r="R45" s="188">
        <f>_xll.qlOvernightIndexedSwapFairRate(O45,AllTriggers)</f>
        <v>3.5258264365650764E-2</v>
      </c>
      <c r="S45" s="190">
        <f t="shared" si="2"/>
        <v>2.9745470918489808E-3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43258</v>
      </c>
      <c r="N46" s="187">
        <f>_xll.qlInterestRateIndexMaturity("AUDBBSW3M",M46)</f>
        <v>43350</v>
      </c>
      <c r="O46" s="189" t="str">
        <f>_xll.qlMakeDatedOIS(,M46,N46,OvernightIndex,0,,,,EvaluationDate)</f>
        <v>obj_00315#0000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3.8491819429373096E-2</v>
      </c>
      <c r="R46" s="188">
        <f>_xll.qlOvernightIndexedSwapFairRate(O46,AllTriggers)</f>
        <v>3.555500868299883E-2</v>
      </c>
      <c r="S46" s="190">
        <f t="shared" si="2"/>
        <v>2.936810746374266E-3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43290</v>
      </c>
      <c r="N47" s="187">
        <f>_xll.qlInterestRateIndexMaturity("AUDBBSW3M",M47)</f>
        <v>43382</v>
      </c>
      <c r="O47" s="189" t="str">
        <f>_xll.qlMakeDatedOIS(,M47,N47,OvernightIndex,0,,,,EvaluationDate)</f>
        <v>obj_002ff#0000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3.8743869895969563E-2</v>
      </c>
      <c r="R47" s="188">
        <f>_xll.qlOvernightIndexedSwapFairRate(O47,AllTriggers)</f>
        <v>3.5867856926966923E-2</v>
      </c>
      <c r="S47" s="190">
        <f t="shared" si="2"/>
        <v>2.8760129690026393E-3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43321</v>
      </c>
      <c r="N48" s="187">
        <f>_xll.qlInterestRateIndexMaturity("AUDBBSW3M",M48)</f>
        <v>43413</v>
      </c>
      <c r="O48" s="189" t="str">
        <f>_xll.qlMakeDatedOIS(,M48,N48,OvernightIndex,0,,,,EvaluationDate)</f>
        <v>obj_002c3#0000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3.8976434602542256E-2</v>
      </c>
      <c r="R48" s="188">
        <f>_xll.qlOvernightIndexedSwapFairRate(O48,AllTriggers)</f>
        <v>3.6168496485545425E-2</v>
      </c>
      <c r="S48" s="190">
        <f t="shared" si="2"/>
        <v>2.8079381169968318E-3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43353</v>
      </c>
      <c r="N49" s="187">
        <f>_xll.qlInterestRateIndexMaturity("AUDBBSW3M",M49)</f>
        <v>43444</v>
      </c>
      <c r="O49" s="189" t="str">
        <f>_xll.qlMakeDatedOIS(,M49,N49,OvernightIndex,0,,,,EvaluationDate)</f>
        <v>obj_00352#0000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3.9203231102320858E-2</v>
      </c>
      <c r="R49" s="188">
        <f>_xll.qlOvernightIndexedSwapFairRate(O49,AllTriggers)</f>
        <v>3.6458328543231854E-2</v>
      </c>
      <c r="S49" s="190">
        <f t="shared" si="2"/>
        <v>2.7449025590890047E-3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43383</v>
      </c>
      <c r="N50" s="187">
        <f>_xll.qlInterestRateIndexMaturity("AUDBBSW3M",M50)</f>
        <v>43475</v>
      </c>
      <c r="O50" s="189" t="str">
        <f>_xll.qlMakeDatedOIS(,M50,N50,OvernightIndex,0,,,,EvaluationDate)</f>
        <v>obj_00289#0000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3.9423231249853995E-2</v>
      </c>
      <c r="R50" s="188">
        <f>_xll.qlOvernightIndexedSwapFairRate(O50,AllTriggers)</f>
        <v>3.6719297040023045E-2</v>
      </c>
      <c r="S50" s="190">
        <f t="shared" si="2"/>
        <v>2.7039342098309493E-3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43416</v>
      </c>
      <c r="N51" s="187">
        <f>_xll.qlInterestRateIndexMaturity("AUDBBSW3M",M51)</f>
        <v>43508</v>
      </c>
      <c r="O51" s="189" t="str">
        <f>_xll.qlMakeDatedOIS(,M51,N51,OvernightIndex,0,,,,EvaluationDate)</f>
        <v>obj_00375#0000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3.9655822453363861E-2</v>
      </c>
      <c r="R51" s="188">
        <f>_xll.qlOvernightIndexedSwapFairRate(O51,AllTriggers)</f>
        <v>3.6972118232241918E-2</v>
      </c>
      <c r="S51" s="190">
        <f t="shared" si="2"/>
        <v>2.6837042211219422E-3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43446</v>
      </c>
      <c r="N52" s="187">
        <f>_xll.qlInterestRateIndexMaturity("AUDBBSW3M",M52)</f>
        <v>43536</v>
      </c>
      <c r="O52" s="189" t="str">
        <f>_xll.qlMakeDatedOIS(,M52,N52,OvernightIndex,0,,,,EvaluationDate)</f>
        <v>obj_002bd#0000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3.9853186631251113E-2</v>
      </c>
      <c r="R52" s="188">
        <f>_xll.qlOvernightIndexedSwapFairRate(O52,AllTriggers)</f>
        <v>3.716704306869989E-2</v>
      </c>
      <c r="S52" s="190">
        <f t="shared" si="2"/>
        <v>2.6861435625512228E-3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43479</v>
      </c>
      <c r="N53" s="187">
        <f>_xll.qlInterestRateIndexMaturity("AUDBBSW3M",M53)</f>
        <v>43570</v>
      </c>
      <c r="O53" s="189" t="str">
        <f>_xll.qlMakeDatedOIS(,M53,N53,OvernightIndex,0,,,,EvaluationDate)</f>
        <v>obj_00358#0000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4.008505905404295E-2</v>
      </c>
      <c r="R53" s="188">
        <f>_xll.qlOvernightIndexedSwapFairRate(O53,AllTriggers)</f>
        <v>3.737010955264753E-2</v>
      </c>
      <c r="S53" s="190">
        <f t="shared" si="2"/>
        <v>2.7149495013954195E-3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43510</v>
      </c>
      <c r="N54" s="187">
        <f>_xll.qlInterestRateIndexMaturity("AUDBBSW3M",M54)</f>
        <v>43599</v>
      </c>
      <c r="O54" s="189" t="str">
        <f>_xll.qlMakeDatedOIS(,M54,N54,OvernightIndex,0,,,,EvaluationDate)</f>
        <v>obj_003c9#0000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4.0283491729047737E-2</v>
      </c>
      <c r="R54" s="188">
        <f>_xll.qlOvernightIndexedSwapFairRate(O54,AllTriggers)</f>
        <v>3.752167393709363E-2</v>
      </c>
      <c r="S54" s="190">
        <f t="shared" si="2"/>
        <v>2.7618177919541062E-3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43538</v>
      </c>
      <c r="N55" s="187">
        <f>_xll.qlInterestRateIndexMaturity("AUDBBSW3M",M55)</f>
        <v>43630</v>
      </c>
      <c r="O55" s="189" t="str">
        <f>_xll.qlMakeDatedOIS(,M55,N55,OvernightIndex,0,,,,EvaluationDate)</f>
        <v>obj_00301#0000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4.0486851186640284E-2</v>
      </c>
      <c r="R55" s="188">
        <f>_xll.qlOvernightIndexedSwapFairRate(O55,AllTriggers)</f>
        <v>3.7656148147245987E-2</v>
      </c>
      <c r="S55" s="190">
        <f t="shared" si="2"/>
        <v>2.8307030393942972E-3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43570</v>
      </c>
      <c r="N56" s="187">
        <f>_xll.qlInterestRateIndexMaturity("AUDBBSW3M",M56)</f>
        <v>43661</v>
      </c>
      <c r="O56" s="189" t="str">
        <f>_xll.qlMakeDatedOIS(,M56,N56,OvernightIndex,0,,,,EvaluationDate)</f>
        <v>obj_00311#0000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4.0691802512882486E-2</v>
      </c>
      <c r="R56" s="188">
        <f>_xll.qlOvernightIndexedSwapFairRate(O56,AllTriggers)</f>
        <v>3.7766884089025607E-2</v>
      </c>
      <c r="S56" s="190">
        <f t="shared" si="2"/>
        <v>2.9249184238568787E-3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43600</v>
      </c>
      <c r="N57" s="187">
        <f>_xll.qlInterestRateIndexMaturity("AUDBBSW3M",M57)</f>
        <v>43692</v>
      </c>
      <c r="O57" s="189" t="str">
        <f>_xll.qlMakeDatedOIS(,M57,N57,OvernightIndex,0,,,,EvaluationDate)</f>
        <v>obj_002c6#0000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4.0891763905629201E-2</v>
      </c>
      <c r="R57" s="188">
        <f>_xll.qlOvernightIndexedSwapFairRate(O57,AllTriggers)</f>
        <v>3.7852517717228952E-2</v>
      </c>
      <c r="S57" s="190">
        <f t="shared" si="2"/>
        <v>3.0392461884002492E-3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43633</v>
      </c>
      <c r="N58" s="187">
        <f>_xll.qlInterestRateIndexMaturity("AUDBBSW3M",M58)</f>
        <v>43725</v>
      </c>
      <c r="O58" s="189" t="str">
        <f>_xll.qlMakeDatedOIS(,M58,N58,OvernightIndex,0,,,,EvaluationDate)</f>
        <v>obj_00340#0000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4.1102494307521699E-2</v>
      </c>
      <c r="R58" s="188">
        <f>_xll.qlOvernightIndexedSwapFairRate(O58,AllTriggers)</f>
        <v>3.791548666308911E-2</v>
      </c>
      <c r="S58" s="190">
        <f t="shared" si="2"/>
        <v>3.1870076444325893E-3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43663</v>
      </c>
      <c r="N59" s="187">
        <f>_xll.qlInterestRateIndexMaturity("AUDBBSW3M",M59)</f>
        <v>43755</v>
      </c>
      <c r="O59" s="189" t="str">
        <f>_xll.qlMakeDatedOIS(,M59,N59,OvernightIndex,0,,,,EvaluationDate)</f>
        <v>obj_003d4#0000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4.129104624644292E-2</v>
      </c>
      <c r="R59" s="188">
        <f>_xll.qlOvernightIndexedSwapFairRate(O59,AllTriggers)</f>
        <v>3.7952680336686639E-2</v>
      </c>
      <c r="S59" s="190">
        <f t="shared" si="2"/>
        <v>3.3383659097562801E-3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43696</v>
      </c>
      <c r="N60" s="187">
        <f>_xll.qlInterestRateIndexMaturity("AUDBBSW3M",M60)</f>
        <v>43788</v>
      </c>
      <c r="O60" s="189" t="str">
        <f>_xll.qlMakeDatedOIS(,M60,N60,OvernightIndex,0,,,,EvaluationDate)</f>
        <v>obj_00368#0000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4.1494605891150969E-2</v>
      </c>
      <c r="R60" s="188">
        <f>_xll.qlOvernightIndexedSwapFairRate(O60,AllTriggers)</f>
        <v>3.7991044673513129E-2</v>
      </c>
      <c r="S60" s="190">
        <f t="shared" si="2"/>
        <v>3.5035612176378406E-3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43727</v>
      </c>
      <c r="N61" s="187">
        <f>_xll.qlInterestRateIndexMaturity("AUDBBSW3M",M61)</f>
        <v>43818</v>
      </c>
      <c r="O61" s="189" t="str">
        <f>_xll.qlMakeDatedOIS(,M61,N61,OvernightIndex,0,,,,EvaluationDate)</f>
        <v>obj_0034c#0000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4.1676298034918395E-2</v>
      </c>
      <c r="R61" s="188">
        <f>_xll.qlOvernightIndexedSwapFairRate(O61,AllTriggers)</f>
        <v>3.804146137802001E-2</v>
      </c>
      <c r="S61" s="190">
        <f t="shared" si="2"/>
        <v>3.6348366568983853E-3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43759</v>
      </c>
      <c r="N62" s="187">
        <f>_xll.qlInterestRateIndexMaturity("AUDBBSW3M",M62)</f>
        <v>43851</v>
      </c>
      <c r="O62" s="189" t="str">
        <f>_xll.qlMakeDatedOIS(,M62,N62,OvernightIndex,0,,,,EvaluationDate)</f>
        <v>obj_00345#0000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4.1869992593452178E-2</v>
      </c>
      <c r="R62" s="188">
        <f>_xll.qlOvernightIndexedSwapFairRate(O62,AllTriggers)</f>
        <v>3.8132567171089711E-2</v>
      </c>
      <c r="S62" s="190">
        <f t="shared" si="2"/>
        <v>3.737425422362467E-3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43790</v>
      </c>
      <c r="N63" s="187">
        <f>_xll.qlInterestRateIndexMaturity("AUDBBSW3M",M63)</f>
        <v>43882</v>
      </c>
      <c r="O63" s="189" t="str">
        <f>_xll.qlMakeDatedOIS(,M63,N63,OvernightIndex,0,,,,EvaluationDate)</f>
        <v>obj_00332#0000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4.2047929236267455E-2</v>
      </c>
      <c r="R63" s="188">
        <f>_xll.qlOvernightIndexedSwapFairRate(O63,AllTriggers)</f>
        <v>3.825012537662334E-2</v>
      </c>
      <c r="S63" s="190">
        <f t="shared" si="2"/>
        <v>3.7978038596441152E-3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43822</v>
      </c>
      <c r="N64" s="187">
        <f>_xll.qlInterestRateIndexMaturity("AUDBBSW3M",M64)</f>
        <v>43913</v>
      </c>
      <c r="O64" s="189" t="str">
        <f>_xll.qlMakeDatedOIS(,M64,N64,OvernightIndex,0,,,,EvaluationDate)</f>
        <v>obj_00310#0000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4.2221746291919743E-2</v>
      </c>
      <c r="R64" s="188">
        <f>_xll.qlOvernightIndexedSwapFairRate(O64,AllTriggers)</f>
        <v>3.8400102007018558E-2</v>
      </c>
      <c r="S64" s="190">
        <f t="shared" si="2"/>
        <v>3.821644284901185E-3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43853</v>
      </c>
      <c r="N65" s="187">
        <f>_xll.qlInterestRateIndexMaturity("AUDBBSW3M",M65)</f>
        <v>43944</v>
      </c>
      <c r="O65" s="189" t="str">
        <f>_xll.qlMakeDatedOIS(,M65,N65,OvernightIndex,0,,,,EvaluationDate)</f>
        <v>obj_00373#0000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4.239062549566381E-2</v>
      </c>
      <c r="R65" s="188">
        <f>_xll.qlOvernightIndexedSwapFairRate(O65,AllTriggers)</f>
        <v>3.8582238664838585E-2</v>
      </c>
      <c r="S65" s="190">
        <f t="shared" si="2"/>
        <v>3.808386830825225E-3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43885</v>
      </c>
      <c r="N66" s="187">
        <f>_xll.qlInterestRateIndexMaturity("AUDBBSW3M",M66)</f>
        <v>43976</v>
      </c>
      <c r="O66" s="189" t="str">
        <f>_xll.qlMakeDatedOIS(,M66,N66,OvernightIndex,0,,,,EvaluationDate)</f>
        <v>obj_0038c#0000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4.2560249893003464E-2</v>
      </c>
      <c r="R66" s="188">
        <f>_xll.qlOvernightIndexedSwapFairRate(O66,AllTriggers)</f>
        <v>3.8803861194451977E-2</v>
      </c>
      <c r="S66" s="190">
        <f t="shared" si="2"/>
        <v>3.7563886985514869E-3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43914</v>
      </c>
      <c r="N67" s="187">
        <f>_xll.qlInterestRateIndexMaturity("AUDBBSW3M",M67)</f>
        <v>44006</v>
      </c>
      <c r="O67" s="189" t="str">
        <f>_xll.qlMakeDatedOIS(,M67,N67,OvernightIndex,0,,,,EvaluationDate)</f>
        <v>obj_0028a#0000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4.2714844697712681E-2</v>
      </c>
      <c r="R67" s="188">
        <f>_xll.qlOvernightIndexedSwapFairRate(O67,AllTriggers)</f>
        <v>3.9040785286033733E-2</v>
      </c>
      <c r="S67" s="190">
        <f t="shared" ref="S67:S130" si="3">Q67-R67</f>
        <v>3.6740594116789482E-3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43945</v>
      </c>
      <c r="N68" s="187">
        <f>_xll.qlInterestRateIndexMaturity("AUDBBSW3M",M68)</f>
        <v>44036</v>
      </c>
      <c r="O68" s="189" t="str">
        <f>_xll.qlMakeDatedOIS(,M68,N68,OvernightIndex,0,,,,EvaluationDate)</f>
        <v>obj_00346#0000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4.2865417623087446E-2</v>
      </c>
      <c r="R68" s="188">
        <f>_xll.qlOvernightIndexedSwapFairRate(O68,AllTriggers)</f>
        <v>3.9311452482643637E-2</v>
      </c>
      <c r="S68" s="190">
        <f t="shared" si="3"/>
        <v>3.5539651404438086E-3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43976</v>
      </c>
      <c r="N69" s="187">
        <f>_xll.qlInterestRateIndexMaturity("AUDBBSW3M",M69)</f>
        <v>44068</v>
      </c>
      <c r="O69" s="189" t="str">
        <f>_xll.qlMakeDatedOIS(,M69,N69,OvernightIndex,0,,,,EvaluationDate)</f>
        <v>obj_002db#0000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4.3021395976902903E-2</v>
      </c>
      <c r="R69" s="188">
        <f>_xll.qlOvernightIndexedSwapFairRate(O69,AllTriggers)</f>
        <v>3.9628441535969491E-2</v>
      </c>
      <c r="S69" s="190">
        <f t="shared" si="3"/>
        <v>3.3929544409334114E-3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44007</v>
      </c>
      <c r="N70" s="187">
        <f>_xll.qlInterestRateIndexMaturity("AUDBBSW3M",M70)</f>
        <v>44099</v>
      </c>
      <c r="O70" s="189" t="str">
        <f>_xll.qlMakeDatedOIS(,M70,N70,OvernightIndex,0,,,,EvaluationDate)</f>
        <v>obj_00309#0000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4.3167943162515737E-2</v>
      </c>
      <c r="R70" s="188">
        <f>_xll.qlOvernightIndexedSwapFairRate(O70,AllTriggers)</f>
        <v>3.996994620197724E-2</v>
      </c>
      <c r="S70" s="190">
        <f t="shared" si="3"/>
        <v>3.1979969605384975E-3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44039</v>
      </c>
      <c r="N71" s="187">
        <f>_xll.qlInterestRateIndexMaturity("AUDBBSW3M",M71)</f>
        <v>44131</v>
      </c>
      <c r="O71" s="189" t="str">
        <f>_xll.qlMakeDatedOIS(,M71,N71,OvernightIndex,0,,,,EvaluationDate)</f>
        <v>obj_002c0#0000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4.3314511960967549E-2</v>
      </c>
      <c r="R71" s="188">
        <f>_xll.qlOvernightIndexedSwapFairRate(O71,AllTriggers)</f>
        <v>4.034180284901439E-2</v>
      </c>
      <c r="S71" s="190">
        <f t="shared" si="3"/>
        <v>2.972709111953159E-3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44070</v>
      </c>
      <c r="N72" s="187">
        <f>_xll.qlInterestRateIndexMaturity("AUDBBSW3M",M72)</f>
        <v>44162</v>
      </c>
      <c r="O72" s="189" t="str">
        <f>_xll.qlMakeDatedOIS(,M72,N72,OvernightIndex,0,,,,EvaluationDate)</f>
        <v>obj_002f4#0000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4.3451941332585828E-2</v>
      </c>
      <c r="R72" s="188">
        <f>_xll.qlOvernightIndexedSwapFairRate(O72,AllTriggers)</f>
        <v>4.0692902010492436E-2</v>
      </c>
      <c r="S72" s="190">
        <f t="shared" si="3"/>
        <v>2.7590393220933915E-3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44102</v>
      </c>
      <c r="N73" s="187">
        <f>_xll.qlInterestRateIndexMaturity("AUDBBSW3M",M73)</f>
        <v>44194</v>
      </c>
      <c r="O73" s="189" t="str">
        <f>_xll.qlMakeDatedOIS(,M73,N73,OvernightIndex,0,,,,EvaluationDate)</f>
        <v>obj_0028b#0000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4.3589097193891688E-2</v>
      </c>
      <c r="R73" s="188">
        <f>_xll.qlOvernightIndexedSwapFairRate(O73,AllTriggers)</f>
        <v>4.1016778303544901E-2</v>
      </c>
      <c r="S73" s="190">
        <f t="shared" si="3"/>
        <v>2.5723188903467864E-3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44132</v>
      </c>
      <c r="N74" s="187">
        <f>_xll.qlInterestRateIndexMaturity("AUDBBSW3M",M74)</f>
        <v>44224</v>
      </c>
      <c r="O74" s="189" t="str">
        <f>_xll.qlMakeDatedOIS(,M74,N74,OvernightIndex,0,,,,EvaluationDate)</f>
        <v>obj_0033a#0000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4.3713337876185823E-2</v>
      </c>
      <c r="R74" s="188">
        <f>_xll.qlOvernightIndexedSwapFairRate(O74,AllTriggers)</f>
        <v>4.1271855114194934E-2</v>
      </c>
      <c r="S74" s="190">
        <f t="shared" si="3"/>
        <v>2.4414827619908888E-3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44165</v>
      </c>
      <c r="N75" s="187">
        <f>_xll.qlInterestRateIndexMaturity("AUDBBSW3M",M75)</f>
        <v>44253</v>
      </c>
      <c r="O75" s="189" t="str">
        <f>_xll.qlMakeDatedOIS(,M75,N75,OvernightIndex,0,,,,EvaluationDate)</f>
        <v>obj_002e0#0000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4.3826954668429577E-2</v>
      </c>
      <c r="R75" s="188">
        <f>_xll.qlOvernightIndexedSwapFairRate(O75,AllTriggers)</f>
        <v>4.1477612239587479E-2</v>
      </c>
      <c r="S75" s="190">
        <f t="shared" si="3"/>
        <v>2.349342428842098E-3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44195</v>
      </c>
      <c r="N76" s="187">
        <f>_xll.qlInterestRateIndexMaturity("AUDBBSW3M",M76)</f>
        <v>44285</v>
      </c>
      <c r="O76" s="189" t="str">
        <f>_xll.qlMakeDatedOIS(,M76,N76,OvernightIndex,0,,,,EvaluationDate)</f>
        <v>obj_0038f#0000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4.3951578970736739E-2</v>
      </c>
      <c r="R76" s="188">
        <f>_xll.qlOvernightIndexedSwapFairRate(O76,AllTriggers)</f>
        <v>4.1644552311408845E-2</v>
      </c>
      <c r="S76" s="190">
        <f t="shared" si="3"/>
        <v>2.3070266593278946E-3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44228</v>
      </c>
      <c r="N77" s="187">
        <f>_xll.qlInterestRateIndexMaturity("AUDBBSW3M",M77)</f>
        <v>44319</v>
      </c>
      <c r="O77" s="189" t="str">
        <f>_xll.qlMakeDatedOIS(,M77,N77,OvernightIndex,0,,,,EvaluationDate)</f>
        <v>obj_00383#0000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4.40782321379894E-2</v>
      </c>
      <c r="R77" s="188">
        <f>_xll.qlOvernightIndexedSwapFairRate(O77,AllTriggers)</f>
        <v>4.176567318071997E-2</v>
      </c>
      <c r="S77" s="190">
        <f t="shared" si="3"/>
        <v>2.3125589572694297E-3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44256</v>
      </c>
      <c r="N78" s="187">
        <f>_xll.qlInterestRateIndexMaturity("AUDBBSW3M",M78)</f>
        <v>44348</v>
      </c>
      <c r="O78" s="189" t="str">
        <f>_xll.qlMakeDatedOIS(,M78,N78,OvernightIndex,0,,,,EvaluationDate)</f>
        <v>obj_00328#0000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4.4182270189933578E-2</v>
      </c>
      <c r="R78" s="188">
        <f>_xll.qlOvernightIndexedSwapFairRate(O78,AllTriggers)</f>
        <v>4.1822411370753272E-2</v>
      </c>
      <c r="S78" s="190">
        <f t="shared" si="3"/>
        <v>2.3598588191803063E-3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44287</v>
      </c>
      <c r="N79" s="187">
        <f>_xll.qlInterestRateIndexMaturity("AUDBBSW3M",M79)</f>
        <v>44378</v>
      </c>
      <c r="O79" s="189" t="str">
        <f>_xll.qlMakeDatedOIS(,M79,N79,OvernightIndex,0,,,,EvaluationDate)</f>
        <v>obj_0033c#0000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4.4283964720548089E-2</v>
      </c>
      <c r="R79" s="188">
        <f>_xll.qlOvernightIndexedSwapFairRate(O79,AllTriggers)</f>
        <v>4.1831473886672944E-2</v>
      </c>
      <c r="S79" s="190">
        <f t="shared" si="3"/>
        <v>2.4524908338751442E-3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44319</v>
      </c>
      <c r="N80" s="187">
        <f>_xll.qlInterestRateIndexMaturity("AUDBBSW3M",M80)</f>
        <v>44411</v>
      </c>
      <c r="O80" s="189" t="str">
        <f>_xll.qlMakeDatedOIS(,M80,N80,OvernightIndex,0,,,,EvaluationDate)</f>
        <v>obj_00379#0000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4.4392999728560735E-2</v>
      </c>
      <c r="R80" s="188">
        <f>_xll.qlOvernightIndexedSwapFairRate(O80,AllTriggers)</f>
        <v>4.1791272986707262E-2</v>
      </c>
      <c r="S80" s="190">
        <f t="shared" si="3"/>
        <v>2.6017267418534731E-3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44350</v>
      </c>
      <c r="N81" s="187">
        <f>_xll.qlInterestRateIndexMaturity("AUDBBSW3M",M81)</f>
        <v>44442</v>
      </c>
      <c r="O81" s="189" t="str">
        <f>_xll.qlMakeDatedOIS(,M81,N81,OvernightIndex,0,,,,EvaluationDate)</f>
        <v>obj_003b2#0000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4.4489884175019145E-2</v>
      </c>
      <c r="R81" s="188">
        <f>_xll.qlOvernightIndexedSwapFairRate(O81,AllTriggers)</f>
        <v>4.1699058268961996E-2</v>
      </c>
      <c r="S81" s="190">
        <f t="shared" si="3"/>
        <v>2.7908259060571497E-3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44382</v>
      </c>
      <c r="N82" s="187">
        <f>_xll.qlInterestRateIndexMaturity("AUDBBSW3M",M82)</f>
        <v>44474</v>
      </c>
      <c r="O82" s="189" t="str">
        <f>_xll.qlMakeDatedOIS(,M82,N82,OvernightIndex,0,,,,EvaluationDate)</f>
        <v>obj_0038e#0000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4.4585306798510499E-2</v>
      </c>
      <c r="R82" s="188">
        <f>_xll.qlOvernightIndexedSwapFairRate(O82,AllTriggers)</f>
        <v>4.1552512182881099E-2</v>
      </c>
      <c r="S82" s="190">
        <f t="shared" si="3"/>
        <v>3.0327946156294E-3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44413</v>
      </c>
      <c r="N83" s="187">
        <f>_xll.qlInterestRateIndexMaturity("AUDBBSW3M",M83)</f>
        <v>44505</v>
      </c>
      <c r="O83" s="189" t="str">
        <f>_xll.qlMakeDatedOIS(,M83,N83,OvernightIndex,0,,,,EvaluationDate)</f>
        <v>obj_002c4#0000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4.4674664528568192E-2</v>
      </c>
      <c r="R83" s="188">
        <f>_xll.qlOvernightIndexedSwapFairRate(O83,AllTriggers)</f>
        <v>4.1381073182088939E-2</v>
      </c>
      <c r="S83" s="190">
        <f t="shared" si="3"/>
        <v>3.2935913464792535E-3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44445</v>
      </c>
      <c r="N84" s="187">
        <f>_xll.qlInterestRateIndexMaturity("AUDBBSW3M",M84)</f>
        <v>44536</v>
      </c>
      <c r="O84" s="189" t="str">
        <f>_xll.qlMakeDatedOIS(,M84,N84,OvernightIndex,0,,,,EvaluationDate)</f>
        <v>obj_003b4#0000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4.4761750830009557E-2</v>
      </c>
      <c r="R84" s="188">
        <f>_xll.qlOvernightIndexedSwapFairRate(O84,AllTriggers)</f>
        <v>4.1206406839198309E-2</v>
      </c>
      <c r="S84" s="190">
        <f t="shared" si="3"/>
        <v>3.555343990811248E-3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44475</v>
      </c>
      <c r="N85" s="187">
        <f>_xll.qlInterestRateIndexMaturity("AUDBBSW3M",M85)</f>
        <v>44567</v>
      </c>
      <c r="O85" s="189" t="str">
        <f>_xll.qlMakeDatedOIS(,M85,N85,OvernightIndex,0,,,,EvaluationDate)</f>
        <v>obj_002fd#0000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4.4852445980755738E-2</v>
      </c>
      <c r="R85" s="188">
        <f>_xll.qlOvernightIndexedSwapFairRate(O85,AllTriggers)</f>
        <v>4.1072852165706275E-2</v>
      </c>
      <c r="S85" s="190">
        <f t="shared" si="3"/>
        <v>3.7795938150494632E-3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44508</v>
      </c>
      <c r="N86" s="187">
        <f>_xll.qlInterestRateIndexMaturity("AUDBBSW3M",M86)</f>
        <v>44600</v>
      </c>
      <c r="O86" s="189" t="str">
        <f>_xll.qlMakeDatedOIS(,M86,N86,OvernightIndex,0,,,,EvaluationDate)</f>
        <v>obj_003aa#0000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4.4949395664216275E-2</v>
      </c>
      <c r="R86" s="188">
        <f>_xll.qlOvernightIndexedSwapFairRate(O86,AllTriggers)</f>
        <v>4.0969812610494621E-2</v>
      </c>
      <c r="S86" s="190">
        <f t="shared" si="3"/>
        <v>3.9795830537216539E-3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44538</v>
      </c>
      <c r="N87" s="187">
        <f>_xll.qlInterestRateIndexMaturity("AUDBBSW3M",M87)</f>
        <v>44628</v>
      </c>
      <c r="O87" s="189" t="str">
        <f>_xll.qlMakeDatedOIS(,M87,N87,OvernightIndex,0,,,,EvaluationDate)</f>
        <v>obj_00330#0000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4.5030575029944293E-2</v>
      </c>
      <c r="R87" s="188">
        <f>_xll.qlOvernightIndexedSwapFairRate(O87,AllTriggers)</f>
        <v>4.0912096207171622E-2</v>
      </c>
      <c r="S87" s="190">
        <f t="shared" si="3"/>
        <v>4.1184788227726712E-3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44571</v>
      </c>
      <c r="N88" s="187">
        <f>_xll.qlInterestRateIndexMaturity("AUDBBSW3M",M88)</f>
        <v>44662</v>
      </c>
      <c r="O88" s="189" t="str">
        <f>_xll.qlMakeDatedOIS(,M88,N88,OvernightIndex,0,,,,EvaluationDate)</f>
        <v>obj_002b5#0000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4.5135340213392112E-2</v>
      </c>
      <c r="R88" s="188">
        <f>_xll.qlOvernightIndexedSwapFairRate(O88,AllTriggers)</f>
        <v>4.0898535220363977E-2</v>
      </c>
      <c r="S88" s="190">
        <f t="shared" si="3"/>
        <v>4.2368049930281357E-3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44602</v>
      </c>
      <c r="N89" s="187">
        <f>_xll.qlInterestRateIndexMaturity("AUDBBSW3M",M89)</f>
        <v>44691</v>
      </c>
      <c r="O89" s="189" t="str">
        <f>_xll.qlMakeDatedOIS(,M89,N89,OvernightIndex,0,,,,EvaluationDate)</f>
        <v>obj_003c0#0000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4.5222695508517902E-2</v>
      </c>
      <c r="R89" s="188">
        <f>_xll.qlOvernightIndexedSwapFairRate(O89,AllTriggers)</f>
        <v>4.0919130019430858E-2</v>
      </c>
      <c r="S89" s="190">
        <f t="shared" si="3"/>
        <v>4.3035654890870439E-3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44630</v>
      </c>
      <c r="N90" s="187">
        <f>_xll.qlInterestRateIndexMaturity("AUDBBSW3M",M90)</f>
        <v>44722</v>
      </c>
      <c r="O90" s="189" t="str">
        <f>_xll.qlMakeDatedOIS(,M90,N90,OvernightIndex,0,,,,EvaluationDate)</f>
        <v>obj_002ea#0000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4.5324041193543677E-2</v>
      </c>
      <c r="R90" s="188">
        <f>_xll.qlOvernightIndexedSwapFairRate(O90,AllTriggers)</f>
        <v>4.098968416668821E-2</v>
      </c>
      <c r="S90" s="190">
        <f t="shared" si="3"/>
        <v>4.3343570268554663E-3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44662</v>
      </c>
      <c r="N91" s="187">
        <f>_xll.qlInterestRateIndexMaturity("AUDBBSW3M",M91)</f>
        <v>44753</v>
      </c>
      <c r="O91" s="189" t="str">
        <f>_xll.qlMakeDatedOIS(,M91,N91,OvernightIndex,0,,,,EvaluationDate)</f>
        <v>obj_002c7#0000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4.5422094025445468E-2</v>
      </c>
      <c r="R91" s="188">
        <f>_xll.qlOvernightIndexedSwapFairRate(O91,AllTriggers)</f>
        <v>4.1094640114535334E-2</v>
      </c>
      <c r="S91" s="190">
        <f t="shared" si="3"/>
        <v>4.327453910910134E-3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44692</v>
      </c>
      <c r="N92" s="187">
        <f>_xll.qlInterestRateIndexMaturity("AUDBBSW3M",M92)</f>
        <v>44784</v>
      </c>
      <c r="O92" s="189" t="str">
        <f>_xll.qlMakeDatedOIS(,M92,N92,OvernightIndex,0,,,,EvaluationDate)</f>
        <v>obj_002b9#0000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4.552422494482531E-2</v>
      </c>
      <c r="R92" s="188">
        <f>_xll.qlOvernightIndexedSwapFairRate(O92,AllTriggers)</f>
        <v>4.1241586584830257E-2</v>
      </c>
      <c r="S92" s="190">
        <f t="shared" si="3"/>
        <v>4.2826383599950529E-3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44726</v>
      </c>
      <c r="N93" s="187">
        <f>_xll.qlInterestRateIndexMaturity("AUDBBSW3M",M93)</f>
        <v>44818</v>
      </c>
      <c r="O93" s="189" t="str">
        <f>_xll.qlMakeDatedOIS(,M93,N93,OvernightIndex,0,,,,EvaluationDate)</f>
        <v>obj_00351#0000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4.5636804716876693E-2</v>
      </c>
      <c r="R93" s="188">
        <f>_xll.qlOvernightIndexedSwapFairRate(O93,AllTriggers)</f>
        <v>4.144892152985076E-2</v>
      </c>
      <c r="S93" s="190">
        <f t="shared" si="3"/>
        <v>4.1878831870259328E-3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44756</v>
      </c>
      <c r="N94" s="187">
        <f>_xll.qlInterestRateIndexMaturity("AUDBBSW3M",M94)</f>
        <v>44848</v>
      </c>
      <c r="O94" s="189" t="str">
        <f>_xll.qlMakeDatedOIS(,M94,N94,OvernightIndex,0,,,,EvaluationDate)</f>
        <v>obj_0031f#0000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4.5737787971999184E-2</v>
      </c>
      <c r="R94" s="188">
        <f>_xll.qlOvernightIndexedSwapFairRate(O94,AllTriggers)</f>
        <v>4.1669648115947318E-2</v>
      </c>
      <c r="S94" s="190">
        <f t="shared" si="3"/>
        <v>4.0681398560518667E-3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44788</v>
      </c>
      <c r="N95" s="187">
        <f>_xll.qlInterestRateIndexMaturity("AUDBBSW3M",M95)</f>
        <v>44880</v>
      </c>
      <c r="O95" s="189" t="str">
        <f>_xll.qlMakeDatedOIS(,M95,N95,OvernightIndex,0,,,,EvaluationDate)</f>
        <v>obj_002ec#0000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4.5847206681963397E-2</v>
      </c>
      <c r="R95" s="188">
        <f>_xll.qlOvernightIndexedSwapFairRate(O95,AllTriggers)</f>
        <v>4.1929789236385399E-2</v>
      </c>
      <c r="S95" s="190">
        <f t="shared" si="3"/>
        <v>3.9174174455779975E-3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44819</v>
      </c>
      <c r="N96" s="187">
        <f>_xll.qlInterestRateIndexMaturity("AUDBBSW3M",M96)</f>
        <v>44910</v>
      </c>
      <c r="O96" s="189" t="str">
        <f>_xll.qlMakeDatedOIS(,M96,N96,OvernightIndex,0,,,,EvaluationDate)</f>
        <v>obj_003cd#0000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4.5950238438146024E-2</v>
      </c>
      <c r="R96" s="188">
        <f>_xll.qlOvernightIndexedSwapFairRate(O96,AllTriggers)</f>
        <v>4.2183305002720627E-2</v>
      </c>
      <c r="S96" s="190">
        <f t="shared" si="3"/>
        <v>3.7669334354253972E-3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44851</v>
      </c>
      <c r="N97" s="187">
        <f>_xll.qlInterestRateIndexMaturity("AUDBBSW3M",M97)</f>
        <v>44943</v>
      </c>
      <c r="O97" s="189" t="str">
        <f>_xll.qlMakeDatedOIS(,M97,N97,OvernightIndex,0,,,,EvaluationDate)</f>
        <v>obj_0031b#0000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4.6067763359659113E-2</v>
      </c>
      <c r="R97" s="188">
        <f>_xll.qlOvernightIndexedSwapFairRate(O97,AllTriggers)</f>
        <v>4.2453436983902762E-2</v>
      </c>
      <c r="S97" s="190">
        <f t="shared" si="3"/>
        <v>3.6143263757563507E-3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44882</v>
      </c>
      <c r="N98" s="187">
        <f>_xll.qlInterestRateIndexMaturity("AUDBBSW3M",M98)</f>
        <v>44974</v>
      </c>
      <c r="O98" s="189" t="str">
        <f>_xll.qlMakeDatedOIS(,M98,N98,OvernightIndex,0,,,,EvaluationDate)</f>
        <v>obj_00343#0000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4.6178793421140819E-2</v>
      </c>
      <c r="R98" s="188">
        <f>_xll.qlOvernightIndexedSwapFairRate(O98,AllTriggers)</f>
        <v>4.2701998205236021E-2</v>
      </c>
      <c r="S98" s="190">
        <f t="shared" si="3"/>
        <v>3.4767952159047988E-3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44914</v>
      </c>
      <c r="N99" s="187">
        <f>_xll.qlInterestRateIndexMaturity("AUDBBSW3M",M99)</f>
        <v>45005</v>
      </c>
      <c r="O99" s="189" t="str">
        <f>_xll.qlMakeDatedOIS(,M99,N99,OvernightIndex,0,,,,EvaluationDate)</f>
        <v>obj_002b6#0000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4.6290367683107236E-2</v>
      </c>
      <c r="R99" s="188">
        <f>_xll.qlOvernightIndexedSwapFairRate(O99,AllTriggers)</f>
        <v>4.2945262339674481E-2</v>
      </c>
      <c r="S99" s="190">
        <f t="shared" si="3"/>
        <v>3.3451053434327555E-3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44945</v>
      </c>
      <c r="N100" s="187">
        <f>_xll.qlInterestRateIndexMaturity("AUDBBSW3M",M100)</f>
        <v>45035</v>
      </c>
      <c r="O100" s="189" t="str">
        <f>_xll.qlMakeDatedOIS(,M100,N100,OvernightIndex,0,,,,EvaluationDate)</f>
        <v>obj_00362#0000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4.6399902713851048E-2</v>
      </c>
      <c r="R100" s="188">
        <f>_xll.qlOvernightIndexedSwapFairRate(O100,AllTriggers)</f>
        <v>4.3174130035130709E-2</v>
      </c>
      <c r="S100" s="190">
        <f t="shared" si="3"/>
        <v>3.2257726787203386E-3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44977</v>
      </c>
      <c r="N101" s="187">
        <f>_xll.qlInterestRateIndexMaturity("AUDBBSW3M",M101)</f>
        <v>45068</v>
      </c>
      <c r="O101" s="189" t="str">
        <f>_xll.qlMakeDatedOIS(,M101,N101,OvernightIndex,0,,,,EvaluationDate)</f>
        <v>obj_002e4#0000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4.652447448550965E-2</v>
      </c>
      <c r="R101" s="188">
        <f>_xll.qlOvernightIndexedSwapFairRate(O101,AllTriggers)</f>
        <v>4.3416145374513083E-2</v>
      </c>
      <c r="S101" s="190">
        <f t="shared" si="3"/>
        <v>3.1083291109965661E-3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45005</v>
      </c>
      <c r="N102" s="187">
        <f>_xll.qlInterestRateIndexMaturity("AUDBBSW3M",M102)</f>
        <v>45097</v>
      </c>
      <c r="O102" s="189" t="str">
        <f>_xll.qlMakeDatedOIS(,M102,N102,OvernightIndex,0,,,,EvaluationDate)</f>
        <v>obj_00354#0000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4.6635600200470265E-2</v>
      </c>
      <c r="R102" s="188">
        <f>_xll.qlOvernightIndexedSwapFairRate(O102,AllTriggers)</f>
        <v>4.3622724903693379E-2</v>
      </c>
      <c r="S102" s="190">
        <f t="shared" si="3"/>
        <v>3.012875296776886E-3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45036</v>
      </c>
      <c r="N103" s="187">
        <f>_xll.qlInterestRateIndexMaturity("AUDBBSW3M",M103)</f>
        <v>45127</v>
      </c>
      <c r="O103" s="189" t="str">
        <f>_xll.qlMakeDatedOIS(,M103,N103,OvernightIndex,0,,,,EvaluationDate)</f>
        <v>obj_00316#0000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4.6749899442234608E-2</v>
      </c>
      <c r="R103" s="188">
        <f>_xll.qlOvernightIndexedSwapFairRate(O103,AllTriggers)</f>
        <v>4.3832234494597645E-2</v>
      </c>
      <c r="S103" s="190">
        <f t="shared" si="3"/>
        <v>2.9176649476369623E-3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45068</v>
      </c>
      <c r="N104" s="187">
        <f>_xll.qlInterestRateIndexMaturity("AUDBBSW3M",M104)</f>
        <v>45160</v>
      </c>
      <c r="O104" s="189" t="str">
        <f>_xll.qlMakeDatedOIS(,M104,N104,OvernightIndex,0,,,,EvaluationDate)</f>
        <v>obj_002f1#0000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4.6879640317900172E-2</v>
      </c>
      <c r="R104" s="188">
        <f>_xll.qlOvernightIndexedSwapFairRate(O104,AllTriggers)</f>
        <v>4.4053780080688588E-2</v>
      </c>
      <c r="S104" s="190">
        <f t="shared" si="3"/>
        <v>2.8258602372115832E-3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45099</v>
      </c>
      <c r="N105" s="187">
        <f>_xll.qlInterestRateIndexMaturity("AUDBBSW3M",M105)</f>
        <v>45191</v>
      </c>
      <c r="O105" s="189" t="str">
        <f>_xll.qlMakeDatedOIS(,M105,N105,OvernightIndex,0,,,,EvaluationDate)</f>
        <v>obj_002d3#0000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4.7002227232075061E-2</v>
      </c>
      <c r="R105" s="188">
        <f>_xll.qlOvernightIndexedSwapFairRate(O105,AllTriggers)</f>
        <v>4.425578471343404E-2</v>
      </c>
      <c r="S105" s="190">
        <f t="shared" si="3"/>
        <v>2.7464425186410207E-3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45131</v>
      </c>
      <c r="N106" s="187">
        <f>_xll.qlInterestRateIndexMaturity("AUDBBSW3M",M106)</f>
        <v>45223</v>
      </c>
      <c r="O106" s="189" t="str">
        <f>_xll.qlMakeDatedOIS(,M106,N106,OvernightIndex,0,,,,EvaluationDate)</f>
        <v>obj_002aa#0000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4.7130500905308119E-2</v>
      </c>
      <c r="R106" s="188">
        <f>_xll.qlOvernightIndexedSwapFairRate(O106,AllTriggers)</f>
        <v>4.4456318172842436E-2</v>
      </c>
      <c r="S106" s="190">
        <f t="shared" si="3"/>
        <v>2.6741827324656825E-3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45162</v>
      </c>
      <c r="N107" s="187">
        <f>_xll.qlInterestRateIndexMaturity("AUDBBSW3M",M107)</f>
        <v>45254</v>
      </c>
      <c r="O107" s="189" t="str">
        <f>_xll.qlMakeDatedOIS(,M107,N107,OvernightIndex,0,,,,EvaluationDate)</f>
        <v>obj_003cf#0000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4.7256444390303548E-2</v>
      </c>
      <c r="R107" s="188">
        <f>_xll.qlOvernightIndexedSwapFairRate(O107,AllTriggers)</f>
        <v>4.464053848414283E-2</v>
      </c>
      <c r="S107" s="190">
        <f t="shared" si="3"/>
        <v>2.6159059061607176E-3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45194</v>
      </c>
      <c r="N108" s="187">
        <f>_xll.qlInterestRateIndexMaturity("AUDBBSW3M",M108)</f>
        <v>45287</v>
      </c>
      <c r="O108" s="189" t="str">
        <f>_xll.qlMakeDatedOIS(,M108,N108,OvernightIndex,0,,,,EvaluationDate)</f>
        <v>obj_0035e#0000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4.7393333289408396E-2</v>
      </c>
      <c r="R108" s="188">
        <f>_xll.qlOvernightIndexedSwapFairRate(O108,AllTriggers)</f>
        <v>4.4823175050598102E-2</v>
      </c>
      <c r="S108" s="190">
        <f t="shared" si="3"/>
        <v>2.5701582388102939E-3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45224</v>
      </c>
      <c r="N109" s="187">
        <f>_xll.qlInterestRateIndexMaturity("AUDBBSW3M",M109)</f>
        <v>45316</v>
      </c>
      <c r="O109" s="189" t="str">
        <f>_xll.qlMakeDatedOIS(,M109,N109,OvernightIndex,0,,,,EvaluationDate)</f>
        <v>obj_00382#0000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4.7513287158187242E-2</v>
      </c>
      <c r="R109" s="188">
        <f>_xll.qlOvernightIndexedSwapFairRate(O109,AllTriggers)</f>
        <v>4.4970959332166292E-2</v>
      </c>
      <c r="S109" s="190">
        <f t="shared" si="3"/>
        <v>2.54232782602095E-3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45257</v>
      </c>
      <c r="N110" s="187">
        <f>_xll.qlInterestRateIndexMaturity("AUDBBSW3M",M110)</f>
        <v>45349</v>
      </c>
      <c r="O110" s="189" t="str">
        <f>_xll.qlMakeDatedOIS(,M110,N110,OvernightIndex,0,,,,EvaluationDate)</f>
        <v>obj_0028c#0000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4.7652688632027998E-2</v>
      </c>
      <c r="R110" s="188">
        <f>_xll.qlOvernightIndexedSwapFairRate(O110,AllTriggers)</f>
        <v>4.5124637813641476E-2</v>
      </c>
      <c r="S110" s="190">
        <f t="shared" si="3"/>
        <v>2.5280508183865222E-3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45287</v>
      </c>
      <c r="N111" s="187">
        <f>_xll.qlInterestRateIndexMaturity("AUDBBSW3M",M111)</f>
        <v>45378</v>
      </c>
      <c r="O111" s="189" t="str">
        <f>_xll.qlMakeDatedOIS(,M111,N111,OvernightIndex,0,,,,EvaluationDate)</f>
        <v>obj_0036f#0000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4.7775762575836225E-2</v>
      </c>
      <c r="R111" s="188">
        <f>_xll.qlOvernightIndexedSwapFairRate(O111,AllTriggers)</f>
        <v>4.5246215869183599E-2</v>
      </c>
      <c r="S111" s="190">
        <f t="shared" si="3"/>
        <v>2.5295467066526259E-3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45320</v>
      </c>
      <c r="N112" s="187">
        <f>_xll.qlInterestRateIndexMaturity("AUDBBSW3M",M112)</f>
        <v>45411</v>
      </c>
      <c r="O112" s="189" t="str">
        <f>_xll.qlMakeDatedOIS(,M112,N112,OvernightIndex,0,,,,EvaluationDate)</f>
        <v>obj_003d1#0000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4.7918691906009087E-2</v>
      </c>
      <c r="R112" s="188">
        <f>_xll.qlOvernightIndexedSwapFairRate(O112,AllTriggers)</f>
        <v>4.5370620965822783E-2</v>
      </c>
      <c r="S112" s="190">
        <f t="shared" si="3"/>
        <v>2.5480709401863033E-3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45351</v>
      </c>
      <c r="N113" s="187">
        <f>_xll.qlInterestRateIndexMaturity("AUDBBSW3M",M113)</f>
        <v>45443</v>
      </c>
      <c r="O113" s="189" t="str">
        <f>_xll.qlMakeDatedOIS(,M113,N113,OvernightIndex,0,,,,EvaluationDate)</f>
        <v>obj_00320#0000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4.8060035541391356E-2</v>
      </c>
      <c r="R113" s="188">
        <f>_xll.qlOvernightIndexedSwapFairRate(O113,AllTriggers)</f>
        <v>4.5477713382219245E-2</v>
      </c>
      <c r="S113" s="190">
        <f t="shared" si="3"/>
        <v>2.582322159172111E-3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45384</v>
      </c>
      <c r="N114" s="187">
        <f>_xll.qlInterestRateIndexMaturity("AUDBBSW3M",M114)</f>
        <v>45475</v>
      </c>
      <c r="O114" s="189" t="str">
        <f>_xll.qlMakeDatedOIS(,M114,N114,OvernightIndex,0,,,,EvaluationDate)</f>
        <v>obj_00347#0000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4.8201225675268362E-2</v>
      </c>
      <c r="R114" s="188">
        <f>_xll.qlOvernightIndexedSwapFairRate(O114,AllTriggers)</f>
        <v>4.5567857374412109E-2</v>
      </c>
      <c r="S114" s="190">
        <f t="shared" si="3"/>
        <v>2.6333683008562536E-3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45414</v>
      </c>
      <c r="N115" s="187">
        <f>_xll.qlInterestRateIndexMaturity("AUDBBSW3M",M115)</f>
        <v>45506</v>
      </c>
      <c r="O115" s="189" t="str">
        <f>_xll.qlMakeDatedOIS(,M115,N115,OvernightIndex,0,,,,EvaluationDate)</f>
        <v>obj_00342#0000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4.834155036217732E-2</v>
      </c>
      <c r="R115" s="188">
        <f>_xll.qlOvernightIndexedSwapFairRate(O115,AllTriggers)</f>
        <v>4.5644180788353715E-2</v>
      </c>
      <c r="S115" s="190">
        <f t="shared" si="3"/>
        <v>2.6973695738236048E-3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45446</v>
      </c>
      <c r="N116" s="187">
        <f>_xll.qlInterestRateIndexMaturity("AUDBBSW3M",M116)</f>
        <v>45538</v>
      </c>
      <c r="O116" s="189" t="str">
        <f>_xll.qlMakeDatedOIS(,M116,N116,OvernightIndex,0,,,,EvaluationDate)</f>
        <v>obj_00356#0000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4.8487156797364102E-2</v>
      </c>
      <c r="R116" s="188">
        <f>_xll.qlOvernightIndexedSwapFairRate(O116,AllTriggers)</f>
        <v>4.5707166463956679E-2</v>
      </c>
      <c r="S116" s="190">
        <f t="shared" si="3"/>
        <v>2.7799903334074227E-3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45476</v>
      </c>
      <c r="N117" s="187">
        <f>_xll.qlInterestRateIndexMaturity("AUDBBSW3M",M117)</f>
        <v>45568</v>
      </c>
      <c r="O117" s="189" t="str">
        <f>_xll.qlMakeDatedOIS(,M117,N117,OvernightIndex,0,,,,EvaluationDate)</f>
        <v>obj_003b9#0000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4.8625104751562294E-2</v>
      </c>
      <c r="R117" s="188">
        <f>_xll.qlOvernightIndexedSwapFairRate(O117,AllTriggers)</f>
        <v>4.575329275072508E-2</v>
      </c>
      <c r="S117" s="190">
        <f t="shared" si="3"/>
        <v>2.8718120008372136E-3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45510</v>
      </c>
      <c r="N118" s="187">
        <f>_xll.qlInterestRateIndexMaturity("AUDBBSW3M",M118)</f>
        <v>45602</v>
      </c>
      <c r="O118" s="189" t="str">
        <f>_xll.qlMakeDatedOIS(,M118,N118,OvernightIndex,0,,,,EvaluationDate)</f>
        <v>obj_00361#0000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4.8781046994994429E-2</v>
      </c>
      <c r="R118" s="188">
        <f>_xll.qlOvernightIndexedSwapFairRate(O118,AllTriggers)</f>
        <v>4.5794077936181822E-2</v>
      </c>
      <c r="S118" s="190">
        <f t="shared" si="3"/>
        <v>2.9869690588126066E-3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45541</v>
      </c>
      <c r="N119" s="187">
        <f>_xll.qlInterestRateIndexMaturity("AUDBBSW3M",M119)</f>
        <v>45632</v>
      </c>
      <c r="O119" s="189" t="str">
        <f>_xll.qlMakeDatedOIS(,M119,N119,OvernightIndex,0,,,,EvaluationDate)</f>
        <v>obj_002b0#0000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4.891460680779601E-2</v>
      </c>
      <c r="R119" s="188">
        <f>_xll.qlOvernightIndexedSwapFairRate(O119,AllTriggers)</f>
        <v>4.5822159157661836E-2</v>
      </c>
      <c r="S119" s="190">
        <f t="shared" si="3"/>
        <v>3.0924476501341738E-3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45573</v>
      </c>
      <c r="N120" s="187">
        <f>_xll.qlInterestRateIndexMaturity("AUDBBSW3M",M120)</f>
        <v>45665</v>
      </c>
      <c r="O120" s="189" t="str">
        <f>_xll.qlMakeDatedOIS(,M120,N120,OvernightIndex,0,,,,EvaluationDate)</f>
        <v>obj_002ba#0000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4.9057667972750525E-2</v>
      </c>
      <c r="R120" s="188">
        <f>_xll.qlOvernightIndexedSwapFairRate(O120,AllTriggers)</f>
        <v>4.5856873508439561E-2</v>
      </c>
      <c r="S120" s="190">
        <f t="shared" si="3"/>
        <v>3.2007944643109645E-3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45604</v>
      </c>
      <c r="N121" s="187">
        <f>_xll.qlInterestRateIndexMaturity("AUDBBSW3M",M121)</f>
        <v>45698</v>
      </c>
      <c r="O121" s="189" t="str">
        <f>_xll.qlMakeDatedOIS(,M121,N121,OvernightIndex,0,,,,EvaluationDate)</f>
        <v>obj_00389#0000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4.9195179910735895E-2</v>
      </c>
      <c r="R121" s="188">
        <f>_xll.qlOvernightIndexedSwapFairRate(O121,AllTriggers)</f>
        <v>4.5894085527008292E-2</v>
      </c>
      <c r="S121" s="190">
        <f t="shared" si="3"/>
        <v>3.3010943837276027E-3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45635</v>
      </c>
      <c r="N122" s="187">
        <f>_xll.qlInterestRateIndexMaturity("AUDBBSW3M",M122)</f>
        <v>45726</v>
      </c>
      <c r="O122" s="189" t="str">
        <f>_xll.qlMakeDatedOIS(,M122,N122,OvernightIndex,0,,,,EvaluationDate)</f>
        <v>obj_003a2#0000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4.9300308945570075E-2</v>
      </c>
      <c r="R122" s="188">
        <f>_xll.qlOvernightIndexedSwapFairRate(O122,AllTriggers)</f>
        <v>4.5914331934212439E-2</v>
      </c>
      <c r="S122" s="190">
        <f t="shared" si="3"/>
        <v>3.3859770113576354E-3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45666</v>
      </c>
      <c r="N123" s="187">
        <f>_xll.qlInterestRateIndexMaturity("AUDBBSW3M",M123)</f>
        <v>45756</v>
      </c>
      <c r="O123" s="189" t="str">
        <f>_xll.qlMakeDatedOIS(,M123,N123,OvernightIndex,0,,,,EvaluationDate)</f>
        <v>obj_00386#0000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4.9409874611122492E-2</v>
      </c>
      <c r="R123" s="188">
        <f>_xll.qlOvernightIndexedSwapFairRate(O123,AllTriggers)</f>
        <v>4.5941441939797656E-2</v>
      </c>
      <c r="S123" s="190">
        <f t="shared" si="3"/>
        <v>3.4684326713248365E-3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45698</v>
      </c>
      <c r="N124" s="187">
        <f>_xll.qlInterestRateIndexMaturity("AUDBBSW3M",M124)</f>
        <v>45789</v>
      </c>
      <c r="O124" s="189" t="str">
        <f>_xll.qlMakeDatedOIS(,M124,N124,OvernightIndex,0,,,,EvaluationDate)</f>
        <v>obj_002f0#0000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4.9526770526131816E-2</v>
      </c>
      <c r="R124" s="188">
        <f>_xll.qlOvernightIndexedSwapFairRate(O124,AllTriggers)</f>
        <v>4.5976430224324252E-2</v>
      </c>
      <c r="S124" s="190">
        <f t="shared" si="3"/>
        <v>3.5503403018075641E-3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45726</v>
      </c>
      <c r="N125" s="187">
        <f>_xll.qlInterestRateIndexMaturity("AUDBBSW3M",M125)</f>
        <v>45818</v>
      </c>
      <c r="O125" s="189" t="str">
        <f>_xll.qlMakeDatedOIS(,M125,N125,OvernightIndex,0,,,,EvaluationDate)</f>
        <v>obj_0033d#0000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4.9624077913769125E-2</v>
      </c>
      <c r="R125" s="188">
        <f>_xll.qlOvernightIndexedSwapFairRate(O125,AllTriggers)</f>
        <v>4.6007536798441724E-2</v>
      </c>
      <c r="S125" s="190">
        <f t="shared" si="3"/>
        <v>3.6165411153274013E-3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45757</v>
      </c>
      <c r="N126" s="187">
        <f>_xll.qlInterestRateIndexMaturity("AUDBBSW3M",M126)</f>
        <v>45848</v>
      </c>
      <c r="O126" s="189" t="str">
        <f>_xll.qlMakeDatedOIS(,M126,N126,OvernightIndex,0,,,,EvaluationDate)</f>
        <v>obj_002eb#0000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4.9715530938127798E-2</v>
      </c>
      <c r="R126" s="188">
        <f>_xll.qlOvernightIndexedSwapFairRate(O126,AllTriggers)</f>
        <v>4.6034822368543032E-2</v>
      </c>
      <c r="S126" s="190">
        <f t="shared" si="3"/>
        <v>3.6807085695847661E-3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45789</v>
      </c>
      <c r="N127" s="187">
        <f>_xll.qlInterestRateIndexMaturity("AUDBBSW3M",M127)</f>
        <v>45881</v>
      </c>
      <c r="O127" s="189" t="str">
        <f>_xll.qlMakeDatedOIS(,M127,N127,OvernightIndex,0,,,,EvaluationDate)</f>
        <v>obj_002ee#0000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4.981320790973294E-2</v>
      </c>
      <c r="R127" s="188">
        <f>_xll.qlOvernightIndexedSwapFairRate(O127,AllTriggers)</f>
        <v>4.6070022002051285E-2</v>
      </c>
      <c r="S127" s="190">
        <f t="shared" si="3"/>
        <v>3.7431859076816551E-3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45820</v>
      </c>
      <c r="N128" s="187">
        <f>_xll.qlInterestRateIndexMaturity("AUDBBSW3M",M128)</f>
        <v>45912</v>
      </c>
      <c r="O128" s="189" t="str">
        <f>_xll.qlMakeDatedOIS(,M128,N128,OvernightIndex,0,,,,EvaluationDate)</f>
        <v>obj_00323#0000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4.9896827007152054E-2</v>
      </c>
      <c r="R128" s="188">
        <f>_xll.qlOvernightIndexedSwapFairRate(O128,AllTriggers)</f>
        <v>4.6100864496473187E-2</v>
      </c>
      <c r="S128" s="190">
        <f t="shared" si="3"/>
        <v>3.7959625106788672E-3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45852</v>
      </c>
      <c r="N129" s="187">
        <f>_xll.qlInterestRateIndexMaturity("AUDBBSW3M",M129)</f>
        <v>45944</v>
      </c>
      <c r="O129" s="189" t="str">
        <f>_xll.qlMakeDatedOIS(,M129,N129,OvernightIndex,0,,,,EvaluationDate)</f>
        <v>obj_00397#0000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4.9976608664028685E-2</v>
      </c>
      <c r="R129" s="188">
        <f>_xll.qlOvernightIndexedSwapFairRate(O129,AllTriggers)</f>
        <v>4.6132768194512237E-2</v>
      </c>
      <c r="S129" s="190">
        <f t="shared" si="3"/>
        <v>3.8438404695164477E-3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45883</v>
      </c>
      <c r="N130" s="187">
        <f>_xll.qlInterestRateIndexMaturity("AUDBBSW3M",M130)</f>
        <v>45975</v>
      </c>
      <c r="O130" s="189" t="str">
        <f>_xll.qlMakeDatedOIS(,M130,N130,OvernightIndex,0,,,,EvaluationDate)</f>
        <v>obj_00348#0000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5.0047566157427455E-2</v>
      </c>
      <c r="R130" s="188">
        <f>_xll.qlOvernightIndexedSwapFairRate(O130,AllTriggers)</f>
        <v>4.6163739116558328E-2</v>
      </c>
      <c r="S130" s="190">
        <f t="shared" si="3"/>
        <v>3.8838270408691269E-3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45915</v>
      </c>
      <c r="N131" s="187">
        <f>_xll.qlInterestRateIndexMaturity("AUDBBSW3M",M131)</f>
        <v>46006</v>
      </c>
      <c r="O131" s="189" t="str">
        <f>_xll.qlMakeDatedOIS(,M131,N131,OvernightIndex,0,,,,EvaluationDate)</f>
        <v>obj_0035f#0000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5.01099095371699E-2</v>
      </c>
      <c r="R131" s="188">
        <f>_xll.qlOvernightIndexedSwapFairRate(O131,AllTriggers)</f>
        <v>4.619232163123594E-2</v>
      </c>
      <c r="S131" s="190">
        <f t="shared" ref="S131:S194" si="4">Q131-R131</f>
        <v>3.9175879059339599E-3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45945</v>
      </c>
      <c r="N132" s="187">
        <f>_xll.qlInterestRateIndexMaturity("AUDBBSW3M",M132)</f>
        <v>46037</v>
      </c>
      <c r="O132" s="189" t="str">
        <f>_xll.qlMakeDatedOIS(,M132,N132,OvernightIndex,0,,,,EvaluationDate)</f>
        <v>obj_00313#0000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5.0170788356547889E-2</v>
      </c>
      <c r="R132" s="188">
        <f>_xll.qlOvernightIndexedSwapFairRate(O132,AllTriggers)</f>
        <v>4.6225870552497078E-2</v>
      </c>
      <c r="S132" s="190">
        <f t="shared" si="4"/>
        <v>3.9449178040508112E-3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45978</v>
      </c>
      <c r="N133" s="187">
        <f>_xll.qlInterestRateIndexMaturity("AUDBBSW3M",M133)</f>
        <v>46070</v>
      </c>
      <c r="O133" s="189" t="str">
        <f>_xll.qlMakeDatedOIS(,M133,N133,OvernightIndex,0,,,,EvaluationDate)</f>
        <v>obj_00378#0000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5.0226210380900367E-2</v>
      </c>
      <c r="R133" s="188">
        <f>_xll.qlOvernightIndexedSwapFairRate(O133,AllTriggers)</f>
        <v>4.6259043595547847E-2</v>
      </c>
      <c r="S133" s="190">
        <f t="shared" si="4"/>
        <v>3.9671667853525203E-3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46008</v>
      </c>
      <c r="N134" s="187">
        <f>_xll.qlInterestRateIndexMaturity("AUDBBSW3M",M134)</f>
        <v>46098</v>
      </c>
      <c r="O134" s="189" t="str">
        <f>_xll.qlMakeDatedOIS(,M134,N134,OvernightIndex,0,,,,EvaluationDate)</f>
        <v>obj_0030c#0000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5.0262289759215865E-2</v>
      </c>
      <c r="R134" s="188">
        <f>_xll.qlOvernightIndexedSwapFairRate(O134,AllTriggers)</f>
        <v>4.6282325956143566E-2</v>
      </c>
      <c r="S134" s="190">
        <f t="shared" si="4"/>
        <v>3.9799638030722992E-3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46041</v>
      </c>
      <c r="N135" s="187">
        <f>_xll.qlInterestRateIndexMaturity("AUDBBSW3M",M135)</f>
        <v>46132</v>
      </c>
      <c r="O135" s="189" t="str">
        <f>_xll.qlMakeDatedOIS(,M135,N135,OvernightIndex,0,,,,EvaluationDate)</f>
        <v>obj_0030b#0000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5.0308420436115768E-2</v>
      </c>
      <c r="R135" s="188">
        <f>_xll.qlOvernightIndexedSwapFairRate(O135,AllTriggers)</f>
        <v>4.631909873289479E-2</v>
      </c>
      <c r="S135" s="190">
        <f t="shared" si="4"/>
        <v>3.9893217032209785E-3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46072</v>
      </c>
      <c r="N136" s="187">
        <f>_xll.qlInterestRateIndexMaturity("AUDBBSW3M",M136)</f>
        <v>46161</v>
      </c>
      <c r="O136" s="189" t="str">
        <f>_xll.qlMakeDatedOIS(,M136,N136,OvernightIndex,0,,,,EvaluationDate)</f>
        <v>obj_00396#0000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5.0333696475404609E-2</v>
      </c>
      <c r="R136" s="188">
        <f>_xll.qlOvernightIndexedSwapFairRate(O136,AllTriggers)</f>
        <v>4.6343492904544571E-2</v>
      </c>
      <c r="S136" s="190">
        <f t="shared" si="4"/>
        <v>3.9902035708600375E-3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46100</v>
      </c>
      <c r="N137" s="187">
        <f>_xll.qlInterestRateIndexMaturity("AUDBBSW3M",M137)</f>
        <v>46192</v>
      </c>
      <c r="O137" s="189" t="str">
        <f>_xll.qlMakeDatedOIS(,M137,N137,OvernightIndex,0,,,,EvaluationDate)</f>
        <v>obj_00365#0000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5.0369790566480645E-2</v>
      </c>
      <c r="R137" s="188">
        <f>_xll.qlOvernightIndexedSwapFairRate(O137,AllTriggers)</f>
        <v>4.6382305164151129E-2</v>
      </c>
      <c r="S137" s="190">
        <f t="shared" si="4"/>
        <v>3.9874854023295159E-3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46132</v>
      </c>
      <c r="N138" s="187">
        <f>_xll.qlInterestRateIndexMaturity("AUDBBSW3M",M138)</f>
        <v>46223</v>
      </c>
      <c r="O138" s="189" t="str">
        <f>_xll.qlMakeDatedOIS(,M138,N138,OvernightIndex,0,,,,EvaluationDate)</f>
        <v>obj_003d2#0000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5.0387769718870552E-2</v>
      </c>
      <c r="R138" s="188">
        <f>_xll.qlOvernightIndexedSwapFairRate(O138,AllTriggers)</f>
        <v>4.6411309230281972E-2</v>
      </c>
      <c r="S138" s="190">
        <f t="shared" si="4"/>
        <v>3.9764604885885804E-3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46162</v>
      </c>
      <c r="N139" s="187">
        <f>_xll.qlInterestRateIndexMaturity("AUDBBSW3M",M139)</f>
        <v>46254</v>
      </c>
      <c r="O139" s="189" t="str">
        <f>_xll.qlMakeDatedOIS(,M139,N139,OvernightIndex,0,,,,EvaluationDate)</f>
        <v>obj_002b8#0000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5.0405766245811008E-2</v>
      </c>
      <c r="R139" s="188">
        <f>_xll.qlOvernightIndexedSwapFairRate(O139,AllTriggers)</f>
        <v>4.6445321448918865E-2</v>
      </c>
      <c r="S139" s="190">
        <f t="shared" si="4"/>
        <v>3.960444796892143E-3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46195</v>
      </c>
      <c r="N140" s="187">
        <f>_xll.qlInterestRateIndexMaturity("AUDBBSW3M",M140)</f>
        <v>46287</v>
      </c>
      <c r="O140" s="189" t="str">
        <f>_xll.qlMakeDatedOIS(,M140,N140,OvernightIndex,0,,,,EvaluationDate)</f>
        <v>obj_002d0#0000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5.0414768182898945E-2</v>
      </c>
      <c r="R140" s="188">
        <f>_xll.qlOvernightIndexedSwapFairRate(O140,AllTriggers)</f>
        <v>4.6478966131370217E-2</v>
      </c>
      <c r="S140" s="190">
        <f t="shared" si="4"/>
        <v>3.9358020515287279E-3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46225</v>
      </c>
      <c r="N141" s="187">
        <f>_xll.qlInterestRateIndexMaturity("AUDBBSW3M",M141)</f>
        <v>46317</v>
      </c>
      <c r="O141" s="189" t="str">
        <f>_xll.qlMakeDatedOIS(,M141,N141,OvernightIndex,0,,,,EvaluationDate)</f>
        <v>obj_002de#0000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5.0417793675279758E-2</v>
      </c>
      <c r="R141" s="188">
        <f>_xll.qlOvernightIndexedSwapFairRate(O141,AllTriggers)</f>
        <v>4.6509647001680629E-2</v>
      </c>
      <c r="S141" s="190">
        <f t="shared" si="4"/>
        <v>3.9081466735991291E-3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46258</v>
      </c>
      <c r="N142" s="187">
        <f>_xll.qlInterestRateIndexMaturity("AUDBBSW3M",M142)</f>
        <v>46350</v>
      </c>
      <c r="O142" s="189" t="str">
        <f>_xll.qlMakeDatedOIS(,M142,N142,OvernightIndex,0,,,,EvaluationDate)</f>
        <v>obj_002fe#0000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5.0418210640167861E-2</v>
      </c>
      <c r="R142" s="188">
        <f>_xll.qlOvernightIndexedSwapFairRate(O142,AllTriggers)</f>
        <v>4.6543593128410207E-2</v>
      </c>
      <c r="S142" s="190">
        <f t="shared" si="4"/>
        <v>3.874617511757654E-3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46289</v>
      </c>
      <c r="N143" s="187">
        <f>_xll.qlInterestRateIndexMaturity("AUDBBSW3M",M143)</f>
        <v>46380</v>
      </c>
      <c r="O143" s="189" t="str">
        <f>_xll.qlMakeDatedOIS(,M143,N143,OvernightIndex,0,,,,EvaluationDate)</f>
        <v>obj_0028d#0000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5.0415024099033173E-2</v>
      </c>
      <c r="R143" s="188">
        <f>_xll.qlOvernightIndexedSwapFairRate(O143,AllTriggers)</f>
        <v>4.657223592660497E-2</v>
      </c>
      <c r="S143" s="190">
        <f t="shared" si="4"/>
        <v>3.8427881724282034E-3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46321</v>
      </c>
      <c r="N144" s="187">
        <f>_xll.qlInterestRateIndexMaturity("AUDBBSW3M",M144)</f>
        <v>46414</v>
      </c>
      <c r="O144" s="189" t="str">
        <f>_xll.qlMakeDatedOIS(,M144,N144,OvernightIndex,0,,,,EvaluationDate)</f>
        <v>obj_002f5#0000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5.0423870756634216E-2</v>
      </c>
      <c r="R144" s="188">
        <f>_xll.qlOvernightIndexedSwapFairRate(O144,AllTriggers)</f>
        <v>4.6612837824009164E-2</v>
      </c>
      <c r="S144" s="190">
        <f t="shared" si="4"/>
        <v>3.8110329326250525E-3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46352</v>
      </c>
      <c r="N145" s="187">
        <f>_xll.qlInterestRateIndexMaturity("AUDBBSW3M",M145)</f>
        <v>46444</v>
      </c>
      <c r="O145" s="189" t="str">
        <f>_xll.qlMakeDatedOIS(,M145,N145,OvernightIndex,0,,,,EvaluationDate)</f>
        <v>obj_003c2#0000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5.0423670830149515E-2</v>
      </c>
      <c r="R145" s="188">
        <f>_xll.qlOvernightIndexedSwapFairRate(O145,AllTriggers)</f>
        <v>4.6642126074639349E-2</v>
      </c>
      <c r="S145" s="190">
        <f t="shared" si="4"/>
        <v>3.7815447555101661E-3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46385</v>
      </c>
      <c r="N146" s="187">
        <f>_xll.qlInterestRateIndexMaturity("AUDBBSW3M",M146)</f>
        <v>46476</v>
      </c>
      <c r="O146" s="189" t="str">
        <f>_xll.qlMakeDatedOIS(,M146,N146,OvernightIndex,0,,,,EvaluationDate)</f>
        <v>obj_00369#0000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5.0425309465719714E-2</v>
      </c>
      <c r="R146" s="188">
        <f>_xll.qlOvernightIndexedSwapFairRate(O146,AllTriggers)</f>
        <v>4.6673868985943945E-2</v>
      </c>
      <c r="S146" s="190">
        <f t="shared" si="4"/>
        <v>3.7514404797757694E-3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46416</v>
      </c>
      <c r="N147" s="187">
        <f>_xll.qlInterestRateIndexMaturity("AUDBBSW3M",M147)</f>
        <v>46507</v>
      </c>
      <c r="O147" s="189" t="str">
        <f>_xll.qlMakeDatedOIS(,M147,N147,OvernightIndex,0,,,,EvaluationDate)</f>
        <v>obj_0028e#0000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5.043175334722632E-2</v>
      </c>
      <c r="R147" s="188">
        <f>_xll.qlOvernightIndexedSwapFairRate(O147,AllTriggers)</f>
        <v>4.6707351696410139E-2</v>
      </c>
      <c r="S147" s="190">
        <f t="shared" si="4"/>
        <v>3.7244016508161809E-3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obj_0032e#0000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5.0443345569997099E-2</v>
      </c>
      <c r="R148" s="188">
        <f>_xll.qlOvernightIndexedSwapFairRate(O148,AllTriggers)</f>
        <v>4.6744731602766307E-2</v>
      </c>
      <c r="S148" s="190">
        <f t="shared" si="4"/>
        <v>3.6986139672307919E-3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obj_002dc#0000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5.0449214357307565E-2</v>
      </c>
      <c r="R149" s="188">
        <f>_xll.qlOvernightIndexedSwapFairRate(O149,AllTriggers)</f>
        <v>4.6775289202351043E-2</v>
      </c>
      <c r="S149" s="190">
        <f t="shared" si="4"/>
        <v>3.6739251549565213E-3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obj_0028f#0000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5.0464289051909569E-2</v>
      </c>
      <c r="R150" s="188">
        <f>_xll.qlOvernightIndexedSwapFairRate(O150,AllTriggers)</f>
        <v>4.6814453652549486E-2</v>
      </c>
      <c r="S150" s="190">
        <f t="shared" si="4"/>
        <v>3.6498353993600838E-3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obj_002d2#0000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5.0476906142261815E-2</v>
      </c>
      <c r="R151" s="188">
        <f>_xll.qlOvernightIndexedSwapFairRate(O151,AllTriggers)</f>
        <v>4.6849252694850282E-2</v>
      </c>
      <c r="S151" s="190">
        <f t="shared" si="4"/>
        <v>3.6276534474115329E-3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obj_002b3#0000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5.0491529472921889E-2</v>
      </c>
      <c r="R152" s="188">
        <f>_xll.qlOvernightIndexedSwapFairRate(O152,AllTriggers)</f>
        <v>4.6885514242691224E-2</v>
      </c>
      <c r="S152" s="190">
        <f t="shared" si="4"/>
        <v>3.606015230230665E-3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obj_00385#0000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5.0507245102290786E-2</v>
      </c>
      <c r="R153" s="188">
        <f>_xll.qlOvernightIndexedSwapFairRate(O153,AllTriggers)</f>
        <v>4.6920971958188E-2</v>
      </c>
      <c r="S153" s="190">
        <f t="shared" si="4"/>
        <v>3.5862731441027862E-3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obj_003a1#0000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5.0521281893159478E-2</v>
      </c>
      <c r="R154" s="188">
        <f>_xll.qlOvernightIndexedSwapFairRate(O154,AllTriggers)</f>
        <v>4.6954280830901106E-2</v>
      </c>
      <c r="S154" s="190">
        <f t="shared" si="4"/>
        <v>3.5670010622583723E-3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obj_0033b#0000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5.0543250493097838E-2</v>
      </c>
      <c r="R155" s="188">
        <f>_xll.qlOvernightIndexedSwapFairRate(O155,AllTriggers)</f>
        <v>4.6992859764507899E-2</v>
      </c>
      <c r="S155" s="190">
        <f t="shared" si="4"/>
        <v>3.5503907285899389E-3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obj_00338#0000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5.0564901674147039E-2</v>
      </c>
      <c r="R156" s="188">
        <f>_xll.qlOvernightIndexedSwapFairRate(O156,AllTriggers)</f>
        <v>4.7031651333474485E-2</v>
      </c>
      <c r="S156" s="190">
        <f t="shared" si="4"/>
        <v>3.5332503406725543E-3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obj_003d3#0000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5.0582216714746192E-2</v>
      </c>
      <c r="R157" s="188">
        <f>_xll.qlOvernightIndexedSwapFairRate(O157,AllTriggers)</f>
        <v>4.7063572661410737E-2</v>
      </c>
      <c r="S157" s="190">
        <f t="shared" si="4"/>
        <v>3.5186440533354554E-3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obj_003d6#0000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5.0607136952031777E-2</v>
      </c>
      <c r="R158" s="188">
        <f>_xll.qlOvernightIndexedSwapFairRate(O158,AllTriggers)</f>
        <v>4.7103054795899116E-2</v>
      </c>
      <c r="S158" s="190">
        <f t="shared" si="4"/>
        <v>3.504082156132661E-3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obj_003a0#0000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5.0628196745914289E-2</v>
      </c>
      <c r="R159" s="188">
        <f>_xll.qlOvernightIndexedSwapFairRate(O159,AllTriggers)</f>
        <v>4.7136795903814921E-2</v>
      </c>
      <c r="S159" s="190">
        <f t="shared" si="4"/>
        <v>3.4914008420993681E-3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obj_00374#0000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5.0672683863764105E-2</v>
      </c>
      <c r="R160" s="188">
        <f>_xll.qlOvernightIndexedSwapFairRate(O160,AllTriggers)</f>
        <v>4.7190555836444797E-2</v>
      </c>
      <c r="S160" s="190">
        <f t="shared" si="4"/>
        <v>3.4821280273193075E-3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obj_003c6#0000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5.0684807436046753E-2</v>
      </c>
      <c r="R161" s="188">
        <f>_xll.qlOvernightIndexedSwapFairRate(O161,AllTriggers)</f>
        <v>4.7213832713874575E-2</v>
      </c>
      <c r="S161" s="190">
        <f t="shared" si="4"/>
        <v>3.4709747221721779E-3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obj_002e9#0000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5.0717300172982469E-2</v>
      </c>
      <c r="R162" s="188">
        <f>_xll.qlOvernightIndexedSwapFairRate(O162,AllTriggers)</f>
        <v>4.7254677966248514E-2</v>
      </c>
      <c r="S162" s="190">
        <f t="shared" si="4"/>
        <v>3.4626222067339549E-3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obj_0039d#0000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5.075134135806475E-2</v>
      </c>
      <c r="R163" s="188">
        <f>_xll.qlOvernightIndexedSwapFairRate(O163,AllTriggers)</f>
        <v>4.7297139611626571E-2</v>
      </c>
      <c r="S163" s="190">
        <f t="shared" si="4"/>
        <v>3.4542017464381791E-3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obj_00290#0000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5.0782901091459366E-2</v>
      </c>
      <c r="R164" s="188">
        <f>_xll.qlOvernightIndexedSwapFairRate(O164,AllTriggers)</f>
        <v>4.733492964602571E-2</v>
      </c>
      <c r="S164" s="190">
        <f t="shared" si="4"/>
        <v>3.4479714454336563E-3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obj_0036a#0000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5.0818139020013621E-2</v>
      </c>
      <c r="R165" s="188">
        <f>_xll.qlOvernightIndexedSwapFairRate(O165,AllTriggers)</f>
        <v>4.7375573698862937E-2</v>
      </c>
      <c r="S165" s="190">
        <f t="shared" si="4"/>
        <v>3.442565321150684E-3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obj_003a9#0000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5.0849698300212479E-2</v>
      </c>
      <c r="R166" s="188">
        <f>_xll.qlOvernightIndexedSwapFairRate(O166,AllTriggers)</f>
        <v>4.7411521813594204E-2</v>
      </c>
      <c r="S166" s="190">
        <f t="shared" si="4"/>
        <v>3.4381764866182746E-3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obj_00291#0000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5.089226267923317E-2</v>
      </c>
      <c r="R167" s="188">
        <f>_xll.qlOvernightIndexedSwapFairRate(O167,AllTriggers)</f>
        <v>4.7456601333649949E-2</v>
      </c>
      <c r="S167" s="190">
        <f t="shared" si="4"/>
        <v>3.4356613455832213E-3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obj_003ba#0000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5.0931048516483016E-2</v>
      </c>
      <c r="R168" s="188">
        <f>_xll.qlOvernightIndexedSwapFairRate(O168,AllTriggers)</f>
        <v>4.7496963679786619E-2</v>
      </c>
      <c r="S168" s="190">
        <f t="shared" si="4"/>
        <v>3.4340848366963966E-3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obj_00292#0000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5.0968466323359503E-2</v>
      </c>
      <c r="R169" s="188">
        <f>_xll.qlOvernightIndexedSwapFairRate(O169,AllTriggers)</f>
        <v>4.7535180646587349E-2</v>
      </c>
      <c r="S169" s="190">
        <f t="shared" si="4"/>
        <v>3.4332856767721534E-3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obj_00366#0000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5.1006073044064439E-2</v>
      </c>
      <c r="R170" s="188">
        <f>_xll.qlOvernightIndexedSwapFairRate(O170,AllTriggers)</f>
        <v>4.7572393807701729E-2</v>
      </c>
      <c r="S170" s="190">
        <f t="shared" si="4"/>
        <v>3.4336792363627092E-3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obj_00293#0000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5.1055126231011112E-2</v>
      </c>
      <c r="R171" s="188">
        <f>_xll.qlOvernightIndexedSwapFairRate(O171,AllTriggers)</f>
        <v>4.7618865123311413E-2</v>
      </c>
      <c r="S171" s="190">
        <f t="shared" si="4"/>
        <v>3.4362611076996993E-3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obj_00376#0000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5.1099972426918869E-2</v>
      </c>
      <c r="R172" s="188">
        <f>_xll.qlOvernightIndexedSwapFairRate(O172,AllTriggers)</f>
        <v>4.7660306884407928E-2</v>
      </c>
      <c r="S172" s="190">
        <f t="shared" si="4"/>
        <v>3.4396655425109404E-3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obj_002ad#0000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5.1141995557519554E-2</v>
      </c>
      <c r="R173" s="188">
        <f>_xll.qlOvernightIndexedSwapFairRate(O173,AllTriggers)</f>
        <v>4.7698450621391511E-2</v>
      </c>
      <c r="S173" s="190">
        <f t="shared" si="4"/>
        <v>3.4435449361280429E-3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obj_0031e#0000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5.119579412612895E-2</v>
      </c>
      <c r="R174" s="188">
        <f>_xll.qlOvernightIndexedSwapFairRate(O174,AllTriggers)</f>
        <v>4.7745947643020488E-2</v>
      </c>
      <c r="S174" s="190">
        <f t="shared" si="4"/>
        <v>3.4498464831084624E-3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obj_003a4#0000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5.1245250046056998E-2</v>
      </c>
      <c r="R175" s="188">
        <f>_xll.qlOvernightIndexedSwapFairRate(O175,AllTriggers)</f>
        <v>4.7788575489155175E-2</v>
      </c>
      <c r="S175" s="190">
        <f t="shared" si="4"/>
        <v>3.4566745569018231E-3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obj_002d6#0000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5.1297379189369996E-2</v>
      </c>
      <c r="R176" s="188">
        <f>_xll.qlOvernightIndexedSwapFairRate(O176,AllTriggers)</f>
        <v>4.7832590249150167E-2</v>
      </c>
      <c r="S176" s="190">
        <f t="shared" si="4"/>
        <v>3.464788940219829E-3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obj_00294#0000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5.1347659971669214E-2</v>
      </c>
      <c r="R177" s="188">
        <f>_xll.qlOvernightIndexedSwapFairRate(O177,AllTriggers)</f>
        <v>4.7874446569460757E-2</v>
      </c>
      <c r="S177" s="190">
        <f t="shared" si="4"/>
        <v>3.4732134022084568E-3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obj_00295#0000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5.1393611598286551E-2</v>
      </c>
      <c r="R178" s="188">
        <f>_xll.qlOvernightIndexedSwapFairRate(O178,AllTriggers)</f>
        <v>4.7912190659132478E-2</v>
      </c>
      <c r="S178" s="190">
        <f t="shared" si="4"/>
        <v>3.4814209391540729E-3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obj_0039c#0000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5.1442925857752231E-2</v>
      </c>
      <c r="R179" s="188">
        <f>_xll.qlOvernightIndexedSwapFairRate(O179,AllTriggers)</f>
        <v>4.7952925072154526E-2</v>
      </c>
      <c r="S179" s="190">
        <f t="shared" si="4"/>
        <v>3.490000785597705E-3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obj_002d9#0000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5.1489874746043912E-2</v>
      </c>
      <c r="R180" s="188">
        <f>_xll.qlOvernightIndexedSwapFairRate(O180,AllTriggers)</f>
        <v>4.7991298101968213E-2</v>
      </c>
      <c r="S180" s="190">
        <f t="shared" si="4"/>
        <v>3.4985766440756988E-3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obj_002d8#0000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5.1523068019219014E-2</v>
      </c>
      <c r="R181" s="188">
        <f>_xll.qlOvernightIndexedSwapFairRate(O181,AllTriggers)</f>
        <v>4.8017777354552926E-2</v>
      </c>
      <c r="S181" s="190">
        <f t="shared" si="4"/>
        <v>3.5052906646660872E-3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obj_00296#0000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5.1564986574015093E-2</v>
      </c>
      <c r="R182" s="188">
        <f>_xll.qlOvernightIndexedSwapFairRate(O182,AllTriggers)</f>
        <v>4.8051612575182645E-2</v>
      </c>
      <c r="S182" s="190">
        <f t="shared" si="4"/>
        <v>3.5133739988324475E-3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obj_00381#0000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5.1609199101259565E-2</v>
      </c>
      <c r="R183" s="188">
        <f>_xll.qlOvernightIndexedSwapFairRate(O183,AllTriggers)</f>
        <v>4.808760034698057E-2</v>
      </c>
      <c r="S183" s="190">
        <f t="shared" si="4"/>
        <v>3.5215987542789942E-3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obj_0031d#0000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5.1640619304643344E-2</v>
      </c>
      <c r="R184" s="188">
        <f>_xll.qlOvernightIndexedSwapFairRate(O184,AllTriggers)</f>
        <v>4.8112565299829033E-2</v>
      </c>
      <c r="S184" s="190">
        <f t="shared" si="4"/>
        <v>3.5280540048143114E-3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obj_0038b#0000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5.16700812403302E-2</v>
      </c>
      <c r="R185" s="188">
        <f>_xll.qlOvernightIndexedSwapFairRate(O185,AllTriggers)</f>
        <v>4.8135420664799665E-2</v>
      </c>
      <c r="S185" s="190">
        <f t="shared" si="4"/>
        <v>3.5346605755305349E-3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obj_0034e#0000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5.1703457021129821E-2</v>
      </c>
      <c r="R186" s="188">
        <f>_xll.qlOvernightIndexedSwapFairRate(O186,AllTriggers)</f>
        <v>4.8161766657662183E-2</v>
      </c>
      <c r="S186" s="190">
        <f t="shared" si="4"/>
        <v>3.541690363467638E-3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obj_002f8#0000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5.1733118542112475E-2</v>
      </c>
      <c r="R187" s="188">
        <f>_xll.qlOvernightIndexedSwapFairRate(O187,AllTriggers)</f>
        <v>4.8184539501491992E-2</v>
      </c>
      <c r="S187" s="190">
        <f t="shared" si="4"/>
        <v>3.5485790406204823E-3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obj_00297#0000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5.1758587375388743E-2</v>
      </c>
      <c r="R188" s="188">
        <f>_xll.qlOvernightIndexedSwapFairRate(O188,AllTriggers)</f>
        <v>4.820377094040379E-2</v>
      </c>
      <c r="S188" s="190">
        <f t="shared" si="4"/>
        <v>3.5548164349849531E-3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obj_002b1#0000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5.1778451666755466E-2</v>
      </c>
      <c r="R189" s="188">
        <f>_xll.qlOvernightIndexedSwapFairRate(O189,AllTriggers)</f>
        <v>4.8217968293384594E-2</v>
      </c>
      <c r="S189" s="190">
        <f t="shared" si="4"/>
        <v>3.5604833733708721E-3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obj_003d0#0000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5.1802564340278349E-2</v>
      </c>
      <c r="R190" s="188">
        <f>_xll.qlOvernightIndexedSwapFairRate(O190,AllTriggers)</f>
        <v>4.8235952615302634E-2</v>
      </c>
      <c r="S190" s="190">
        <f t="shared" si="4"/>
        <v>3.5666117249757157E-3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obj_003bf#0000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5.1822186785836048E-2</v>
      </c>
      <c r="R191" s="188">
        <f>_xll.qlOvernightIndexedSwapFairRate(O191,AllTriggers)</f>
        <v>4.8249666396893813E-2</v>
      </c>
      <c r="S191" s="190">
        <f t="shared" si="4"/>
        <v>3.5725203889422352E-3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obj_00298#0000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5.182996735681214E-2</v>
      </c>
      <c r="R192" s="188">
        <f>_xll.qlOvernightIndexedSwapFairRate(O192,AllTriggers)</f>
        <v>4.8253349774443954E-2</v>
      </c>
      <c r="S192" s="190">
        <f t="shared" si="4"/>
        <v>3.5766175823681856E-3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obj_0036d#0000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5.1848496167232784E-2</v>
      </c>
      <c r="R193" s="188">
        <f>_xll.qlOvernightIndexedSwapFairRate(O193,AllTriggers)</f>
        <v>4.8265931177885565E-2</v>
      </c>
      <c r="S193" s="190">
        <f t="shared" si="4"/>
        <v>3.5825649893472186E-3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obj_00334#0000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5.1852224441945663E-2</v>
      </c>
      <c r="R194" s="188">
        <f>_xll.qlOvernightIndexedSwapFairRate(O194,AllTriggers)</f>
        <v>4.8265839835990886E-2</v>
      </c>
      <c r="S194" s="190">
        <f t="shared" si="4"/>
        <v>3.5863846059547774E-3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obj_002e3#0000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5.1871901069774046E-2</v>
      </c>
      <c r="R195" s="188">
        <f>_xll.qlOvernightIndexedSwapFairRate(O195,AllTriggers)</f>
        <v>4.8279765416365424E-2</v>
      </c>
      <c r="S195" s="190">
        <f t="shared" ref="S195:S258" si="5">Q195-R195</f>
        <v>3.5921356534086221E-3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obj_00327#0000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5.1875247286987947E-2</v>
      </c>
      <c r="R196" s="188">
        <f>_xll.qlOvernightIndexedSwapFairRate(O196,AllTriggers)</f>
        <v>4.8279061580436294E-2</v>
      </c>
      <c r="S196" s="190">
        <f t="shared" si="5"/>
        <v>3.5961857065516523E-3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obj_002a9#0000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5.1883392984106554E-2</v>
      </c>
      <c r="R197" s="188">
        <f>_xll.qlOvernightIndexedSwapFairRate(O197,AllTriggers)</f>
        <v>4.8282633690522735E-2</v>
      </c>
      <c r="S197" s="190">
        <f t="shared" si="5"/>
        <v>3.600759293583819E-3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obj_003b5#0000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5.1885754368290092E-2</v>
      </c>
      <c r="R198" s="188">
        <f>_xll.qlOvernightIndexedSwapFairRate(O198,AllTriggers)</f>
        <v>4.8280650773956144E-2</v>
      </c>
      <c r="S198" s="190">
        <f t="shared" si="5"/>
        <v>3.6051035943339485E-3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obj_0039a#0000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5.1885519916497258E-2</v>
      </c>
      <c r="R199" s="188">
        <f>_xll.qlOvernightIndexedSwapFairRate(O199,AllTriggers)</f>
        <v>4.8276809473172602E-2</v>
      </c>
      <c r="S199" s="190">
        <f t="shared" si="5"/>
        <v>3.6087104433246558E-3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obj_00299#0000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5.1882874541357024E-2</v>
      </c>
      <c r="R200" s="188">
        <f>_xll.qlOvernightIndexedSwapFairRate(O200,AllTriggers)</f>
        <v>4.8270550701517735E-2</v>
      </c>
      <c r="S200" s="190">
        <f t="shared" si="5"/>
        <v>3.612323839839289E-3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obj_002c1#0000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5.187439953777153E-2</v>
      </c>
      <c r="R201" s="188">
        <f>_xll.qlOvernightIndexedSwapFairRate(O201,AllTriggers)</f>
        <v>4.8259303513043118E-2</v>
      </c>
      <c r="S201" s="190">
        <f t="shared" si="5"/>
        <v>3.615096024728412E-3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obj_0036b#0000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5.1870440761347905E-2</v>
      </c>
      <c r="R202" s="188">
        <f>_xll.qlOvernightIndexedSwapFairRate(O202,AllTriggers)</f>
        <v>4.8251708685861323E-2</v>
      </c>
      <c r="S202" s="190">
        <f t="shared" si="5"/>
        <v>3.6187320754865818E-3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obj_002b4#0000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5.1860804498132455E-2</v>
      </c>
      <c r="R203" s="188">
        <f>_xll.qlOvernightIndexedSwapFairRate(O203,AllTriggers)</f>
        <v>4.8239262736403332E-2</v>
      </c>
      <c r="S203" s="190">
        <f t="shared" si="5"/>
        <v>3.6215417617291232E-3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obj_0030e#0000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5.184498791607256E-2</v>
      </c>
      <c r="R204" s="188">
        <f>_xll.qlOvernightIndexedSwapFairRate(O204,AllTriggers)</f>
        <v>4.8221271278268002E-2</v>
      </c>
      <c r="S204" s="190">
        <f t="shared" si="5"/>
        <v>3.6237166378045582E-3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obj_00314#0000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5.1830675472930875E-2</v>
      </c>
      <c r="R205" s="188">
        <f>_xll.qlOvernightIndexedSwapFairRate(O205,AllTriggers)</f>
        <v>4.8204606237164417E-2</v>
      </c>
      <c r="S205" s="190">
        <f t="shared" si="5"/>
        <v>3.6260692357664576E-3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obj_0038d#0000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5.1813467847027582E-2</v>
      </c>
      <c r="R206" s="188">
        <f>_xll.qlOvernightIndexedSwapFairRate(O206,AllTriggers)</f>
        <v>4.8185207775175168E-2</v>
      </c>
      <c r="S206" s="190">
        <f t="shared" si="5"/>
        <v>3.6282600718524141E-3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obj_002d7#0000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5.1799055696840839E-2</v>
      </c>
      <c r="R207" s="188">
        <f>_xll.qlOvernightIndexedSwapFairRate(O207,AllTriggers)</f>
        <v>4.8168541370427746E-2</v>
      </c>
      <c r="S207" s="190">
        <f t="shared" si="5"/>
        <v>3.6305143264130924E-3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obj_002f3#0000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5.1774540530220133E-2</v>
      </c>
      <c r="R208" s="188">
        <f>_xll.qlOvernightIndexedSwapFairRate(O208,AllTriggers)</f>
        <v>4.8142823357741824E-2</v>
      </c>
      <c r="S208" s="190">
        <f t="shared" si="5"/>
        <v>3.631717172478309E-3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obj_0029a#0000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5.1754259435519735E-2</v>
      </c>
      <c r="R209" s="188">
        <f>_xll.qlOvernightIndexedSwapFairRate(O209,AllTriggers)</f>
        <v>4.8120618550674343E-2</v>
      </c>
      <c r="S209" s="190">
        <f t="shared" si="5"/>
        <v>3.6336408848453919E-3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obj_002e2#0000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5.1728380964914347E-2</v>
      </c>
      <c r="R210" s="188">
        <f>_xll.qlOvernightIndexedSwapFairRate(O210,AllTriggers)</f>
        <v>4.8093516730874683E-2</v>
      </c>
      <c r="S210" s="190">
        <f t="shared" si="5"/>
        <v>3.6348642340396642E-3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obj_00377#0000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5.1699234063899056E-2</v>
      </c>
      <c r="R211" s="188">
        <f>_xll.qlOvernightIndexedSwapFairRate(O211,AllTriggers)</f>
        <v>4.8063344718831093E-2</v>
      </c>
      <c r="S211" s="190">
        <f t="shared" si="5"/>
        <v>3.6358893450679636E-3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obj_00363#0000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5.1668640464011623E-2</v>
      </c>
      <c r="R212" s="188">
        <f>_xll.qlOvernightIndexedSwapFairRate(O212,AllTriggers)</f>
        <v>4.803198831289672E-2</v>
      </c>
      <c r="S212" s="190">
        <f t="shared" si="5"/>
        <v>3.6366521511149025E-3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obj_0029b#0000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5.1631558925797322E-2</v>
      </c>
      <c r="R213" s="188">
        <f>_xll.qlOvernightIndexedSwapFairRate(O213,AllTriggers)</f>
        <v>4.799481180883363E-2</v>
      </c>
      <c r="S213" s="190">
        <f t="shared" si="5"/>
        <v>3.6367471169636914E-3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obj_002cd#0000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5.1600493127013591E-2</v>
      </c>
      <c r="R214" s="188">
        <f>_xll.qlOvernightIndexedSwapFairRate(O214,AllTriggers)</f>
        <v>4.7962995195490611E-2</v>
      </c>
      <c r="S214" s="190">
        <f t="shared" si="5"/>
        <v>3.6374979315229802E-3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obj_002bb#0000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5.1560437030125757E-2</v>
      </c>
      <c r="R215" s="188">
        <f>_xll.qlOvernightIndexedSwapFairRate(O215,AllTriggers)</f>
        <v>4.7922858543132385E-2</v>
      </c>
      <c r="S215" s="190">
        <f t="shared" si="5"/>
        <v>3.6375784869933717E-3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obj_002fa#0000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5.1515861624978336E-2</v>
      </c>
      <c r="R216" s="188">
        <f>_xll.qlOvernightIndexedSwapFairRate(O216,AllTriggers)</f>
        <v>4.7879318587810367E-2</v>
      </c>
      <c r="S216" s="190">
        <f t="shared" si="5"/>
        <v>3.6365430371679691E-3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obj_003c8#0000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5.1476666360777731E-2</v>
      </c>
      <c r="R217" s="188">
        <f>_xll.qlOvernightIndexedSwapFairRate(O217,AllTriggers)</f>
        <v>4.7839647119294927E-2</v>
      </c>
      <c r="S217" s="190">
        <f t="shared" si="5"/>
        <v>3.6370192414828043E-3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obj_0031c#0000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5.142337794372915E-2</v>
      </c>
      <c r="R218" s="188">
        <f>_xll.qlOvernightIndexedSwapFairRate(O218,AllTriggers)</f>
        <v>4.7788281061205938E-2</v>
      </c>
      <c r="S218" s="190">
        <f t="shared" si="5"/>
        <v>3.6350968825232116E-3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obj_00329#0000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5.1389526925453732E-2</v>
      </c>
      <c r="R219" s="188">
        <f>_xll.qlOvernightIndexedSwapFairRate(O219,AllTriggers)</f>
        <v>4.7753879993852326E-2</v>
      </c>
      <c r="S219" s="190">
        <f t="shared" si="5"/>
        <v>3.6356469316014065E-3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obj_00326#0000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5.1334361116857963E-2</v>
      </c>
      <c r="R220" s="188">
        <f>_xll.qlOvernightIndexedSwapFairRate(O220,AllTriggers)</f>
        <v>4.7700265954096766E-2</v>
      </c>
      <c r="S220" s="190">
        <f t="shared" si="5"/>
        <v>3.6340951627611973E-3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obj_002cb#0000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5.1287203838272725E-2</v>
      </c>
      <c r="R221" s="188">
        <f>_xll.qlOvernightIndexedSwapFairRate(O221,AllTriggers)</f>
        <v>4.7653928294469086E-2</v>
      </c>
      <c r="S221" s="190">
        <f t="shared" si="5"/>
        <v>3.6332755438036393E-3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obj_0036c#0000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5.1231561591203574E-2</v>
      </c>
      <c r="R222" s="188">
        <f>_xll.qlOvernightIndexedSwapFairRate(O222,AllTriggers)</f>
        <v>4.7599848898949991E-2</v>
      </c>
      <c r="S222" s="190">
        <f t="shared" si="5"/>
        <v>3.6317126922535831E-3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obj_0029c#0000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5.1177152491188128E-2</v>
      </c>
      <c r="R223" s="188">
        <f>_xll.qlOvernightIndexedSwapFairRate(O223,AllTriggers)</f>
        <v>4.7547124204860174E-2</v>
      </c>
      <c r="S223" s="190">
        <f t="shared" si="5"/>
        <v>3.6300282863279548E-3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obj_0029d#0000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5.1114793824406028E-2</v>
      </c>
      <c r="R224" s="188">
        <f>_xll.qlOvernightIndexedSwapFairRate(O224,AllTriggers)</f>
        <v>4.7486863417924075E-2</v>
      </c>
      <c r="S224" s="190">
        <f t="shared" si="5"/>
        <v>3.6279304064819537E-3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obj_0034f#0000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5.1051285503947885E-2</v>
      </c>
      <c r="R225" s="188">
        <f>_xll.qlOvernightIndexedSwapFairRate(O225,AllTriggers)</f>
        <v>4.7425964155564465E-2</v>
      </c>
      <c r="S225" s="190">
        <f t="shared" si="5"/>
        <v>3.6253213483834201E-3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obj_002a8#0000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5.0988447987014518E-2</v>
      </c>
      <c r="R226" s="188">
        <f>_xll.qlOvernightIndexedSwapFairRate(O226,AllTriggers)</f>
        <v>4.7365235397456691E-2</v>
      </c>
      <c r="S226" s="190">
        <f t="shared" si="5"/>
        <v>3.6232125895578268E-3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obj_0029e#0000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5.0920031608871055E-2</v>
      </c>
      <c r="R227" s="188">
        <f>_xll.qlOvernightIndexedSwapFairRate(O227,AllTriggers)</f>
        <v>4.7300185421609527E-2</v>
      </c>
      <c r="S227" s="190">
        <f t="shared" si="5"/>
        <v>3.6198461872615287E-3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obj_0029f#0000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5.0856817585811877E-2</v>
      </c>
      <c r="R228" s="188">
        <f>_xll.qlOvernightIndexedSwapFairRate(O228,AllTriggers)</f>
        <v>4.7239358894775457E-2</v>
      </c>
      <c r="S228" s="190">
        <f t="shared" si="5"/>
        <v>3.6174586910364195E-3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obj_003a8#0000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5.0779636140066621E-2</v>
      </c>
      <c r="R229" s="188">
        <f>_xll.qlOvernightIndexedSwapFairRate(O229,AllTriggers)</f>
        <v>4.716643570022086E-2</v>
      </c>
      <c r="S229" s="190">
        <f t="shared" si="5"/>
        <v>3.6132004398457609E-3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obj_00304#0000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5.0721295401989906E-2</v>
      </c>
      <c r="R230" s="188">
        <f>_xll.qlOvernightIndexedSwapFairRate(O230,AllTriggers)</f>
        <v>4.7109656825367295E-2</v>
      </c>
      <c r="S230" s="190">
        <f t="shared" si="5"/>
        <v>3.6116385766226111E-3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obj_00371#0000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5.0653960810389066E-2</v>
      </c>
      <c r="R231" s="188">
        <f>_xll.qlOvernightIndexedSwapFairRate(O231,AllTriggers)</f>
        <v>4.7045511080667027E-2</v>
      </c>
      <c r="S231" s="190">
        <f t="shared" si="5"/>
        <v>3.6084497297220394E-3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obj_00321#0000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5.0581632399450391E-2</v>
      </c>
      <c r="R232" s="188">
        <f>_xll.qlOvernightIndexedSwapFairRate(O232,AllTriggers)</f>
        <v>4.6976182645289473E-2</v>
      </c>
      <c r="S232" s="190">
        <f t="shared" si="5"/>
        <v>3.6054497541609179E-3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obj_00355#0000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5.0498132356724491E-2</v>
      </c>
      <c r="R233" s="188">
        <f>_xll.qlOvernightIndexedSwapFairRate(O233,AllTriggers)</f>
        <v>4.689740097176183E-2</v>
      </c>
      <c r="S233" s="190">
        <f t="shared" si="5"/>
        <v>3.6007313849626618E-3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obj_003b7#0000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5.0416780637518449E-2</v>
      </c>
      <c r="R234" s="188">
        <f>_xll.qlOvernightIndexedSwapFairRate(O234,AllTriggers)</f>
        <v>4.6820247493502581E-2</v>
      </c>
      <c r="S234" s="190">
        <f t="shared" si="5"/>
        <v>3.5965331440158677E-3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obj_0035b#0000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5.0331142315220623E-2</v>
      </c>
      <c r="R235" s="188">
        <f>_xll.qlOvernightIndexedSwapFairRate(O235,AllTriggers)</f>
        <v>4.6739170265596396E-2</v>
      </c>
      <c r="S235" s="190">
        <f t="shared" si="5"/>
        <v>3.5919720496242272E-3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obj_0030d#0000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5.024568992984025E-2</v>
      </c>
      <c r="R236" s="188">
        <f>_xll.qlOvernightIndexedSwapFairRate(O236,AllTriggers)</f>
        <v>4.6658695417338407E-2</v>
      </c>
      <c r="S236" s="190">
        <f t="shared" si="5"/>
        <v>3.5869945125018426E-3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obj_00302#0000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5.0159982835622154E-2</v>
      </c>
      <c r="R237" s="188">
        <f>_xll.qlOvernightIndexedSwapFairRate(O237,AllTriggers)</f>
        <v>4.6577758547018351E-2</v>
      </c>
      <c r="S237" s="190">
        <f t="shared" si="5"/>
        <v>3.5822242886038025E-3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obj_002a0#0000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5.0083071195640469E-2</v>
      </c>
      <c r="R238" s="188">
        <f>_xll.qlOvernightIndexedSwapFairRate(O238,AllTriggers)</f>
        <v>4.650515449596556E-2</v>
      </c>
      <c r="S238" s="190">
        <f t="shared" si="5"/>
        <v>3.5779166996749087E-3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obj_003bb#0000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4.9996773031930619E-2</v>
      </c>
      <c r="R239" s="188">
        <f>_xll.qlOvernightIndexedSwapFairRate(O239,AllTriggers)</f>
        <v>4.642506933353923E-2</v>
      </c>
      <c r="S239" s="190">
        <f t="shared" si="5"/>
        <v>3.5717036983913888E-3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obj_00353#0000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4.9916007588632183E-2</v>
      </c>
      <c r="R240" s="188">
        <f>_xll.qlOvernightIndexedSwapFairRate(O240,AllTriggers)</f>
        <v>4.6349995875379683E-2</v>
      </c>
      <c r="S240" s="190">
        <f t="shared" si="5"/>
        <v>3.5660117132524996E-3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obj_0035c#0000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4.9838359103889354E-2</v>
      </c>
      <c r="R241" s="188">
        <f>_xll.qlOvernightIndexedSwapFairRate(O241,AllTriggers)</f>
        <v>4.6277724723182014E-2</v>
      </c>
      <c r="S241" s="190">
        <f t="shared" si="5"/>
        <v>3.5606343807073407E-3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obj_002e8#0000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4.977183053304756E-2</v>
      </c>
      <c r="R242" s="188">
        <f>_xll.qlOvernightIndexedSwapFairRate(O242,AllTriggers)</f>
        <v>4.6216024095740174E-2</v>
      </c>
      <c r="S242" s="190">
        <f t="shared" si="5"/>
        <v>3.5558064373073864E-3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obj_002a1#0000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4.9694820990785142E-2</v>
      </c>
      <c r="R243" s="188">
        <f>_xll.qlOvernightIndexedSwapFairRate(O243,AllTriggers)</f>
        <v>4.6145224859166868E-2</v>
      </c>
      <c r="S243" s="190">
        <f t="shared" si="5"/>
        <v>3.5495961316182739E-3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obj_002cf#0000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4.9621112621527942E-2</v>
      </c>
      <c r="R244" s="188">
        <f>_xll.qlOvernightIndexedSwapFairRate(O244,AllTriggers)</f>
        <v>4.6077454152386441E-2</v>
      </c>
      <c r="S244" s="190">
        <f t="shared" si="5"/>
        <v>3.5436584691415016E-3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obj_002f2#0000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4.9548900246469726E-2</v>
      </c>
      <c r="R245" s="188">
        <f>_xll.qlOvernightIndexedSwapFairRate(O245,AllTriggers)</f>
        <v>4.6011491291820562E-2</v>
      </c>
      <c r="S245" s="190">
        <f t="shared" si="5"/>
        <v>3.5374089546491641E-3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obj_002a2#0000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4.9475707695874178E-2</v>
      </c>
      <c r="R246" s="188">
        <f>_xll.qlOvernightIndexedSwapFairRate(O246,AllTriggers)</f>
        <v>4.5944937986193153E-2</v>
      </c>
      <c r="S246" s="190">
        <f t="shared" si="5"/>
        <v>3.5307697096810253E-3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obj_003ce#0000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4.9406109434236831E-2</v>
      </c>
      <c r="R247" s="188">
        <f>_xll.qlOvernightIndexedSwapFairRate(O247,AllTriggers)</f>
        <v>4.5881953743596063E-2</v>
      </c>
      <c r="S247" s="190">
        <f t="shared" si="5"/>
        <v>3.5241556906407678E-3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obj_00306#0000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4.9333375405481827E-2</v>
      </c>
      <c r="R248" s="188">
        <f>_xll.qlOvernightIndexedSwapFairRate(O248,AllTriggers)</f>
        <v>4.5816538789809826E-2</v>
      </c>
      <c r="S248" s="190">
        <f t="shared" si="5"/>
        <v>3.5168366156720018E-3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obj_00364#0000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4.9270771468876845E-2</v>
      </c>
      <c r="R249" s="188">
        <f>_xll.qlOvernightIndexedSwapFairRate(O249,AllTriggers)</f>
        <v>4.5760381877032803E-2</v>
      </c>
      <c r="S249" s="190">
        <f t="shared" si="5"/>
        <v>3.5103895918440417E-3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obj_0034b#0000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4.9200834517061698E-2</v>
      </c>
      <c r="R250" s="188">
        <f>_xll.qlOvernightIndexedSwapFairRate(O250,AllTriggers)</f>
        <v>4.5698064582798341E-2</v>
      </c>
      <c r="S250" s="190">
        <f t="shared" si="5"/>
        <v>3.502769934263357E-3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obj_00370#0000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4.913624450080982E-2</v>
      </c>
      <c r="R251" s="188">
        <f>_xll.qlOvernightIndexedSwapFairRate(O251,AllTriggers)</f>
        <v>4.564086854250278E-2</v>
      </c>
      <c r="S251" s="190">
        <f t="shared" si="5"/>
        <v>3.4953759583070398E-3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obj_00344#0000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4.9071365174041051E-2</v>
      </c>
      <c r="R252" s="188">
        <f>_xll.qlOvernightIndexedSwapFairRate(O252,AllTriggers)</f>
        <v>4.5583706213763953E-2</v>
      </c>
      <c r="S252" s="190">
        <f t="shared" si="5"/>
        <v>3.4876589602770985E-3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obj_00339#0000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4.9005005799803603E-2</v>
      </c>
      <c r="R253" s="188">
        <f>_xll.qlOvernightIndexedSwapFairRate(O253,AllTriggers)</f>
        <v>4.5525617780556082E-2</v>
      </c>
      <c r="S253" s="190">
        <f t="shared" si="5"/>
        <v>3.4793880192475202E-3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obj_003af#0000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4.8950685523239841E-2</v>
      </c>
      <c r="R254" s="188">
        <f>_xll.qlOvernightIndexedSwapFairRate(O254,AllTriggers)</f>
        <v>4.5478384245132064E-2</v>
      </c>
      <c r="S254" s="190">
        <f t="shared" si="5"/>
        <v>3.4723012781077769E-3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obj_002ac#0000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4.8889512882876532E-2</v>
      </c>
      <c r="R255" s="188">
        <f>_xll.qlOvernightIndexedSwapFairRate(O255,AllTriggers)</f>
        <v>4.5425524502777384E-2</v>
      </c>
      <c r="S255" s="190">
        <f t="shared" si="5"/>
        <v>3.4639883800991478E-3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obj_0037b#0000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4.8835746464409288E-2</v>
      </c>
      <c r="R256" s="188">
        <f>_xll.qlOvernightIndexedSwapFairRate(O256,AllTriggers)</f>
        <v>4.5379456063734197E-2</v>
      </c>
      <c r="S256" s="190">
        <f t="shared" si="5"/>
        <v>3.4562904006750911E-3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obj_002c9#0000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4.8777241402896174E-2</v>
      </c>
      <c r="R257" s="188">
        <f>_xll.qlOvernightIndexedSwapFairRate(O257,AllTriggers)</f>
        <v>4.5329638658368067E-2</v>
      </c>
      <c r="S257" s="190">
        <f t="shared" si="5"/>
        <v>3.4476027445281068E-3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obj_0036e#0000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4.8723637041873533E-2</v>
      </c>
      <c r="R258" s="188">
        <f>_xll.qlOvernightIndexedSwapFairRate(O258,AllTriggers)</f>
        <v>4.5284352534728296E-2</v>
      </c>
      <c r="S258" s="190">
        <f t="shared" si="5"/>
        <v>3.4392845071452363E-3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obj_00333#0000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4.8666062806918695E-2</v>
      </c>
      <c r="R259" s="188">
        <f>_xll.qlOvernightIndexedSwapFairRate(O259,AllTriggers)</f>
        <v>4.5236122357259975E-2</v>
      </c>
      <c r="S259" s="190">
        <f t="shared" ref="S259:S322" si="6">Q259-R259</f>
        <v>3.4299404496587194E-3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obj_002d1#0000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4.8610911267773262E-2</v>
      </c>
      <c r="R260" s="188">
        <f>_xll.qlOvernightIndexedSwapFairRate(O260,AllTriggers)</f>
        <v>4.5190184748483922E-2</v>
      </c>
      <c r="S260" s="190">
        <f t="shared" si="6"/>
        <v>3.4207265192893396E-3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obj_00318#0000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4.8560193410195338E-2</v>
      </c>
      <c r="R261" s="188">
        <f>_xll.qlOvernightIndexedSwapFairRate(O261,AllTriggers)</f>
        <v>4.5148655976188133E-2</v>
      </c>
      <c r="S261" s="190">
        <f t="shared" si="6"/>
        <v>3.4115374340072044E-3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obj_003a5#0000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4.8510047796761671E-2</v>
      </c>
      <c r="R262" s="188">
        <f>_xll.qlOvernightIndexedSwapFairRate(O262,AllTriggers)</f>
        <v>4.5107837735246951E-2</v>
      </c>
      <c r="S262" s="190">
        <f t="shared" si="6"/>
        <v>3.4022100615147197E-3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obj_00307#0000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4.8457195960646751E-2</v>
      </c>
      <c r="R263" s="188">
        <f>_xll.qlOvernightIndexedSwapFairRate(O263,AllTriggers)</f>
        <v>4.506503974421857E-2</v>
      </c>
      <c r="S263" s="190">
        <f t="shared" si="6"/>
        <v>3.3921562164281813E-3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obj_002ed#0000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4.8407197237629221E-2</v>
      </c>
      <c r="R264" s="188">
        <f>_xll.qlOvernightIndexedSwapFairRate(O264,AllTriggers)</f>
        <v>4.5024961512456933E-2</v>
      </c>
      <c r="S264" s="190">
        <f t="shared" si="6"/>
        <v>3.3822357251722876E-3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obj_003c4#0000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4.8361914158376443E-2</v>
      </c>
      <c r="R265" s="188">
        <f>_xll.qlOvernightIndexedSwapFairRate(O265,AllTriggers)</f>
        <v>4.4989633399423891E-2</v>
      </c>
      <c r="S265" s="190">
        <f t="shared" si="6"/>
        <v>3.3722807589525519E-3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obj_003ca#0000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4.8323750054631791E-2</v>
      </c>
      <c r="R266" s="188">
        <f>_xll.qlOvernightIndexedSwapFairRate(O266,AllTriggers)</f>
        <v>4.4960316245072039E-2</v>
      </c>
      <c r="S266" s="190">
        <f t="shared" si="6"/>
        <v>3.3634338095597516E-3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obj_003c1#0000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4.8277494526952805E-2</v>
      </c>
      <c r="R267" s="188">
        <f>_xll.qlOvernightIndexedSwapFairRate(O267,AllTriggers)</f>
        <v>4.492449898921301E-2</v>
      </c>
      <c r="S267" s="190">
        <f t="shared" si="6"/>
        <v>3.3529955377397946E-3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obj_00357#0000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4.8236164818425187E-2</v>
      </c>
      <c r="R268" s="188">
        <f>_xll.qlOvernightIndexedSwapFairRate(O268,AllTriggers)</f>
        <v>4.4893685581349048E-2</v>
      </c>
      <c r="S268" s="190">
        <f t="shared" si="6"/>
        <v>3.3424792370761389E-3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obj_00317#0000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4.8195015696805371E-2</v>
      </c>
      <c r="R269" s="188">
        <f>_xll.qlOvernightIndexedSwapFairRate(O269,AllTriggers)</f>
        <v>4.4863119401250727E-2</v>
      </c>
      <c r="S269" s="190">
        <f t="shared" si="6"/>
        <v>3.3318962955546441E-3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obj_0032b#0000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4.8153887077194514E-2</v>
      </c>
      <c r="R270" s="188">
        <f>_xll.qlOvernightIndexedSwapFairRate(O270,AllTriggers)</f>
        <v>4.4833103267902318E-2</v>
      </c>
      <c r="S270" s="190">
        <f t="shared" si="6"/>
        <v>3.3207838092921965E-3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obj_00359#0000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4.811534945904368E-2</v>
      </c>
      <c r="R271" s="188">
        <f>_xll.qlOvernightIndexedSwapFairRate(O271,AllTriggers)</f>
        <v>4.4805513156492893E-2</v>
      </c>
      <c r="S271" s="190">
        <f t="shared" si="6"/>
        <v>3.3098363025507865E-3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obj_00335#0000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4.8076916504772541E-2</v>
      </c>
      <c r="R272" s="188">
        <f>_xll.qlOvernightIndexedSwapFairRate(O272,AllTriggers)</f>
        <v>4.477856902702531E-2</v>
      </c>
      <c r="S272" s="190">
        <f t="shared" si="6"/>
        <v>3.2983474777472307E-3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obj_002cc#0000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4.8042129093361037E-2</v>
      </c>
      <c r="R273" s="188">
        <f>_xll.qlOvernightIndexedSwapFairRate(O273,AllTriggers)</f>
        <v>4.4754726007111244E-2</v>
      </c>
      <c r="S273" s="190">
        <f t="shared" si="6"/>
        <v>3.2874030862497933E-3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obj_00336#0000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4.7994830446370436E-2</v>
      </c>
      <c r="R274" s="188">
        <f>_xll.qlOvernightIndexedSwapFairRate(O274,AllTriggers)</f>
        <v>4.472041100619828E-2</v>
      </c>
      <c r="S274" s="190">
        <f t="shared" si="6"/>
        <v>3.2744194401721563E-3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obj_003a7#0000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4.7967748360587273E-2</v>
      </c>
      <c r="R275" s="188">
        <f>_xll.qlOvernightIndexedSwapFairRate(O275,AllTriggers)</f>
        <v>4.4704241802901563E-2</v>
      </c>
      <c r="S275" s="190">
        <f t="shared" si="6"/>
        <v>3.2635065576857095E-3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obj_0037d#0000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4.7936255770373831E-2</v>
      </c>
      <c r="R276" s="188">
        <f>_xll.qlOvernightIndexedSwapFairRate(O276,AllTriggers)</f>
        <v>4.4685182166256568E-2</v>
      </c>
      <c r="S276" s="190">
        <f t="shared" si="6"/>
        <v>3.2510736041172633E-3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obj_002b7#0000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4.7911106886482799E-2</v>
      </c>
      <c r="R277" s="188">
        <f>_xll.qlOvernightIndexedSwapFairRate(O277,AllTriggers)</f>
        <v>4.4670723247082406E-2</v>
      </c>
      <c r="S277" s="190">
        <f t="shared" si="6"/>
        <v>3.2403836394003932E-3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obj_002af#0000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4.7878891492059976E-2</v>
      </c>
      <c r="R278" s="188">
        <f>_xll.qlOvernightIndexedSwapFairRate(O278,AllTriggers)</f>
        <v>4.465088081664622E-2</v>
      </c>
      <c r="S278" s="190">
        <f t="shared" si="6"/>
        <v>3.2280106754137561E-3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obj_002c5#0000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4.7852414357892323E-2</v>
      </c>
      <c r="R279" s="188">
        <f>_xll.qlOvernightIndexedSwapFairRate(O279,AllTriggers)</f>
        <v>4.4637019515660126E-2</v>
      </c>
      <c r="S279" s="190">
        <f t="shared" si="6"/>
        <v>3.2153948422321971E-3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obj_00391#0000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4.7825481717318021E-2</v>
      </c>
      <c r="R280" s="188">
        <f>_xll.qlOvernightIndexedSwapFairRate(O280,AllTriggers)</f>
        <v>4.4622655035574735E-2</v>
      </c>
      <c r="S280" s="190">
        <f t="shared" si="6"/>
        <v>3.2028266817432857E-3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obj_00300#0000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4.7799027803044368E-2</v>
      </c>
      <c r="R281" s="188">
        <f>_xll.qlOvernightIndexedSwapFairRate(O281,AllTriggers)</f>
        <v>4.4609362957990902E-2</v>
      </c>
      <c r="S281" s="190">
        <f t="shared" si="6"/>
        <v>3.1896648450534665E-3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obj_00325#0000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4.7774705959448931E-2</v>
      </c>
      <c r="R282" s="188">
        <f>_xll.qlOvernightIndexedSwapFairRate(O282,AllTriggers)</f>
        <v>4.459797402308098E-2</v>
      </c>
      <c r="S282" s="190">
        <f t="shared" si="6"/>
        <v>3.1767319363679505E-3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obj_0033f#0000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4.7748186573840321E-2</v>
      </c>
      <c r="R283" s="188">
        <f>_xll.qlOvernightIndexedSwapFairRate(O283,AllTriggers)</f>
        <v>4.4585138848367296E-2</v>
      </c>
      <c r="S283" s="190">
        <f t="shared" si="6"/>
        <v>3.1630477254730241E-3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obj_002a7#0000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4.7729916175674299E-2</v>
      </c>
      <c r="R284" s="188">
        <f>_xll.qlOvernightIndexedSwapFairRate(O284,AllTriggers)</f>
        <v>4.4579588553659302E-2</v>
      </c>
      <c r="S284" s="190">
        <f t="shared" si="6"/>
        <v>3.1503276220149964E-3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obj_002df#0000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4.7708171789131122E-2</v>
      </c>
      <c r="R285" s="188">
        <f>_xll.qlOvernightIndexedSwapFairRate(O285,AllTriggers)</f>
        <v>4.4572190884552436E-2</v>
      </c>
      <c r="S285" s="190">
        <f t="shared" si="6"/>
        <v>3.1359809045786863E-3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obj_003b1#0000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4.7684038751117035E-2</v>
      </c>
      <c r="R286" s="188">
        <f>_xll.qlOvernightIndexedSwapFairRate(O286,AllTriggers)</f>
        <v>4.4561540445417158E-2</v>
      </c>
      <c r="S286" s="190">
        <f t="shared" si="6"/>
        <v>3.1224983056998765E-3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obj_00331#0000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4.7670701969918176E-2</v>
      </c>
      <c r="R287" s="188">
        <f>_xll.qlOvernightIndexedSwapFairRate(O287,AllTriggers)</f>
        <v>4.4562675198396004E-2</v>
      </c>
      <c r="S287" s="190">
        <f t="shared" si="6"/>
        <v>3.1080267715221724E-3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obj_00372#0000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4.7645655568145727E-2</v>
      </c>
      <c r="R288" s="188">
        <f>_xll.qlOvernightIndexedSwapFairRate(O288,AllTriggers)</f>
        <v>4.4552022457160126E-2</v>
      </c>
      <c r="S288" s="190">
        <f t="shared" si="6"/>
        <v>3.0936331109856011E-3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obj_003a3#0000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4.7640421873999389E-2</v>
      </c>
      <c r="R289" s="188">
        <f>_xll.qlOvernightIndexedSwapFairRate(O289,AllTriggers)</f>
        <v>4.4559246815485412E-2</v>
      </c>
      <c r="S289" s="190">
        <f t="shared" si="6"/>
        <v>3.0811750585139769E-3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obj_003c5#0000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4.7622624751783846E-2</v>
      </c>
      <c r="R290" s="188">
        <f>_xll.qlOvernightIndexedSwapFairRate(O290,AllTriggers)</f>
        <v>4.455686475438516E-2</v>
      </c>
      <c r="S290" s="190">
        <f t="shared" si="6"/>
        <v>3.0657599973986857E-3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obj_002be#0000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4.761322560418714E-2</v>
      </c>
      <c r="R291" s="188">
        <f>_xll.qlOvernightIndexedSwapFairRate(O291,AllTriggers)</f>
        <v>4.4561440854436793E-2</v>
      </c>
      <c r="S291" s="190">
        <f t="shared" si="6"/>
        <v>3.051784749750347E-3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obj_003a6#0000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4.7601097126373178E-2</v>
      </c>
      <c r="R292" s="188">
        <f>_xll.qlOvernightIndexedSwapFairRate(O292,AllTriggers)</f>
        <v>4.4565003333800465E-2</v>
      </c>
      <c r="S292" s="190">
        <f t="shared" si="6"/>
        <v>3.0360937925727124E-3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obj_00337#0000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4.7591264332364679E-2</v>
      </c>
      <c r="R293" s="188">
        <f>_xll.qlOvernightIndexedSwapFairRate(O293,AllTriggers)</f>
        <v>4.4569584778853373E-2</v>
      </c>
      <c r="S293" s="190">
        <f t="shared" si="6"/>
        <v>3.0216795535113056E-3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obj_00380#0000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4.758168640454432E-2</v>
      </c>
      <c r="R294" s="188">
        <f>_xll.qlOvernightIndexedSwapFairRate(O294,AllTriggers)</f>
        <v>4.457540777386302E-2</v>
      </c>
      <c r="S294" s="190">
        <f t="shared" si="6"/>
        <v>3.0062786306813E-3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obj_002e5#0000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4.7569966341389096E-2</v>
      </c>
      <c r="R295" s="188">
        <f>_xll.qlOvernightIndexedSwapFairRate(O295,AllTriggers)</f>
        <v>4.4578586606577292E-2</v>
      </c>
      <c r="S295" s="190">
        <f t="shared" si="6"/>
        <v>2.991379734811804E-3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obj_002da#0000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4.75640689727004E-2</v>
      </c>
      <c r="R296" s="188">
        <f>_xll.qlOvernightIndexedSwapFairRate(O296,AllTriggers)</f>
        <v>4.4587609300349593E-2</v>
      </c>
      <c r="S296" s="190">
        <f t="shared" si="6"/>
        <v>2.9764596723508077E-3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obj_002bc#0000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4.7555651798394376E-2</v>
      </c>
      <c r="R297" s="188">
        <f>_xll.qlOvernightIndexedSwapFairRate(O297,AllTriggers)</f>
        <v>4.4593485597339465E-2</v>
      </c>
      <c r="S297" s="190">
        <f t="shared" si="6"/>
        <v>2.962166201054911E-3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obj_002e7#0000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4.7544167662004172E-2</v>
      </c>
      <c r="R298" s="188">
        <f>_xll.qlOvernightIndexedSwapFairRate(O298,AllTriggers)</f>
        <v>4.4596597597268244E-2</v>
      </c>
      <c r="S298" s="190">
        <f t="shared" si="6"/>
        <v>2.9475700647359285E-3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obj_003ab#0000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4.7536055572607858E-2</v>
      </c>
      <c r="R299" s="188">
        <f>_xll.qlOvernightIndexedSwapFairRate(O299,AllTriggers)</f>
        <v>4.4602260980540924E-2</v>
      </c>
      <c r="S299" s="190">
        <f t="shared" si="6"/>
        <v>2.9337945920669337E-3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obj_002fc#0000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4.7527839957173718E-2</v>
      </c>
      <c r="R300" s="188">
        <f>_xll.qlOvernightIndexedSwapFairRate(O300,AllTriggers)</f>
        <v>4.4607996659308029E-2</v>
      </c>
      <c r="S300" s="190">
        <f t="shared" si="6"/>
        <v>2.9198432978656888E-3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obj_003cb#0000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4.75234911076848E-2</v>
      </c>
      <c r="R301" s="188">
        <f>_xll.qlOvernightIndexedSwapFairRate(O301,AllTriggers)</f>
        <v>4.4615938191816147E-2</v>
      </c>
      <c r="S301" s="190">
        <f t="shared" si="6"/>
        <v>2.9075529158686525E-3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obj_0034a#0000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4.7512868716312384E-2</v>
      </c>
      <c r="R302" s="188">
        <f>_xll.qlOvernightIndexedSwapFairRate(O302,AllTriggers)</f>
        <v>4.4618448785267488E-2</v>
      </c>
      <c r="S302" s="190">
        <f t="shared" si="6"/>
        <v>2.8944199310448962E-3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obj_002a3#0000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4.7508315553617154E-2</v>
      </c>
      <c r="R303" s="188">
        <f>_xll.qlOvernightIndexedSwapFairRate(O303,AllTriggers)</f>
        <v>4.4626532926729003E-2</v>
      </c>
      <c r="S303" s="190">
        <f t="shared" si="6"/>
        <v>2.8817826268881519E-3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obj_00360#0000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4.7500953971368304E-2</v>
      </c>
      <c r="R304" s="188">
        <f>_xll.qlOvernightIndexedSwapFairRate(O304,AllTriggers)</f>
        <v>4.4631672402102994E-2</v>
      </c>
      <c r="S304" s="190">
        <f t="shared" si="6"/>
        <v>2.8692815692653098E-3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obj_00319#0000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4.7493513089135825E-2</v>
      </c>
      <c r="R305" s="188">
        <f>_xll.qlOvernightIndexedSwapFairRate(O305,AllTriggers)</f>
        <v>4.4636867256977075E-2</v>
      </c>
      <c r="S305" s="190">
        <f t="shared" si="6"/>
        <v>2.8566458321587496E-3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obj_00393#0000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4.7486457961226365E-2</v>
      </c>
      <c r="R306" s="188">
        <f>_xll.qlOvernightIndexedSwapFairRate(O306,AllTriggers)</f>
        <v>4.464179281250575E-2</v>
      </c>
      <c r="S306" s="190">
        <f t="shared" si="6"/>
        <v>2.8446651487206154E-3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obj_00367#0000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4.7476366605798716E-2</v>
      </c>
      <c r="R307" s="188">
        <f>_xll.qlOvernightIndexedSwapFairRate(O307,AllTriggers)</f>
        <v>4.4643932897997889E-2</v>
      </c>
      <c r="S307" s="190">
        <f t="shared" si="6"/>
        <v>2.8324337078008271E-3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obj_002dd#0000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4.747280008596453E-2</v>
      </c>
      <c r="R308" s="188">
        <f>_xll.qlOvernightIndexedSwapFairRate(O308,AllTriggers)</f>
        <v>4.4651328134943463E-2</v>
      </c>
      <c r="S308" s="190">
        <f t="shared" si="6"/>
        <v>2.8214719510210665E-3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obj_00308#0000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4.746577653134542E-2</v>
      </c>
      <c r="R309" s="188">
        <f>_xll.qlOvernightIndexedSwapFairRate(O309,AllTriggers)</f>
        <v>4.4656231690681447E-2</v>
      </c>
      <c r="S309" s="190">
        <f t="shared" si="6"/>
        <v>2.8095448406639731E-3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obj_0037c#0000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4.7453391393561875E-2</v>
      </c>
      <c r="R310" s="188">
        <f>_xll.qlOvernightIndexedSwapFairRate(O310,AllTriggers)</f>
        <v>4.4655068564884104E-2</v>
      </c>
      <c r="S310" s="190">
        <f t="shared" si="6"/>
        <v>2.7983228286777712E-3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obj_003d7#0000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4.7446695787086157E-2</v>
      </c>
      <c r="R311" s="188">
        <f>_xll.qlOvernightIndexedSwapFairRate(O311,AllTriggers)</f>
        <v>4.4659743241846073E-2</v>
      </c>
      <c r="S311" s="190">
        <f t="shared" si="6"/>
        <v>2.7869525452400845E-3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obj_003be#0000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4.7446706641107998E-2</v>
      </c>
      <c r="R312" s="188">
        <f>_xll.qlOvernightIndexedSwapFairRate(O312,AllTriggers)</f>
        <v>4.4669545574299634E-2</v>
      </c>
      <c r="S312" s="190">
        <f t="shared" si="6"/>
        <v>2.7771610668083646E-3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obj_002f9#0000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4.7441294249278669E-2</v>
      </c>
      <c r="R313" s="188">
        <f>_xll.qlOvernightIndexedSwapFairRate(O313,AllTriggers)</f>
        <v>4.4673324323381967E-2</v>
      </c>
      <c r="S313" s="190">
        <f t="shared" si="6"/>
        <v>2.7679699258967017E-3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obj_00305#0000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4.7432281152567438E-2</v>
      </c>
      <c r="R314" s="188">
        <f>_xll.qlOvernightIndexedSwapFairRate(O314,AllTriggers)</f>
        <v>4.46747118775827E-2</v>
      </c>
      <c r="S314" s="190">
        <f t="shared" si="6"/>
        <v>2.7575692749847378E-3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obj_0037f#0000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4.7429747440283714E-2</v>
      </c>
      <c r="R315" s="188">
        <f>_xll.qlOvernightIndexedSwapFairRate(O315,AllTriggers)</f>
        <v>4.4681385944324081E-2</v>
      </c>
      <c r="S315" s="190">
        <f t="shared" si="6"/>
        <v>2.7483614959596323E-3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obj_0038a#0000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4.7423847509736154E-2</v>
      </c>
      <c r="R316" s="188">
        <f>_xll.qlOvernightIndexedSwapFairRate(O316,AllTriggers)</f>
        <v>4.4685505106614475E-2</v>
      </c>
      <c r="S316" s="190">
        <f t="shared" si="6"/>
        <v>2.7383424031216796E-3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obj_00392#0000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4.7418460801563943E-2</v>
      </c>
      <c r="R317" s="188">
        <f>_xll.qlOvernightIndexedSwapFairRate(O317,AllTriggers)</f>
        <v>4.4689265960792111E-2</v>
      </c>
      <c r="S317" s="190">
        <f t="shared" si="6"/>
        <v>2.7291948407718314E-3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obj_002f7#0000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4.7410073334926299E-2</v>
      </c>
      <c r="R318" s="188">
        <f>_xll.qlOvernightIndexedSwapFairRate(O318,AllTriggers)</f>
        <v>4.4690216844694236E-2</v>
      </c>
      <c r="S318" s="190">
        <f t="shared" si="6"/>
        <v>2.7198564902320629E-3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obj_00312#0000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4.7408139742980568E-2</v>
      </c>
      <c r="R319" s="188">
        <f>_xll.qlOvernightIndexedSwapFairRate(O319,AllTriggers)</f>
        <v>4.4696471869257695E-2</v>
      </c>
      <c r="S319" s="190">
        <f t="shared" si="6"/>
        <v>2.7116678737228728E-3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obj_0037a#0000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4.7402892223971135E-2</v>
      </c>
      <c r="R320" s="188">
        <f>_xll.qlOvernightIndexedSwapFairRate(O320,AllTriggers)</f>
        <v>4.4700135569700712E-2</v>
      </c>
      <c r="S320" s="190">
        <f t="shared" si="6"/>
        <v>2.7027566542704232E-3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obj_002b2#0000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4.7392289242636214E-2</v>
      </c>
      <c r="R321" s="188">
        <f>_xll.qlOvernightIndexedSwapFairRate(O321,AllTriggers)</f>
        <v>4.4697728785919828E-2</v>
      </c>
      <c r="S321" s="190">
        <f t="shared" si="6"/>
        <v>2.6945604567163856E-3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obj_002c2#0000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4.7393348709084328E-2</v>
      </c>
      <c r="R322" s="188">
        <f>_xll.qlOvernightIndexedSwapFairRate(O322,AllTriggers)</f>
        <v>4.470679865937377E-2</v>
      </c>
      <c r="S322" s="190">
        <f t="shared" si="6"/>
        <v>2.6865500497105579E-3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obj_00303#0000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4.7379899149484574E-2</v>
      </c>
      <c r="R323" s="188">
        <f>_xll.qlOvernightIndexedSwapFairRate(O323,AllTriggers)</f>
        <v>4.4701475254612891E-2</v>
      </c>
      <c r="S323" s="190">
        <f t="shared" ref="S323:S350" si="7">Q323-R323</f>
        <v>2.6784238948716829E-3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obj_002ae#0000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4.7384975823790525E-2</v>
      </c>
      <c r="R324" s="188">
        <f>_xll.qlOvernightIndexedSwapFairRate(O324,AllTriggers)</f>
        <v>4.4712644461349302E-2</v>
      </c>
      <c r="S324" s="190">
        <f t="shared" si="7"/>
        <v>2.6723313624412229E-3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obj_0034d#0000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4.7377532805269976E-2</v>
      </c>
      <c r="R325" s="188">
        <f>_xll.qlOvernightIndexedSwapFairRate(O325,AllTriggers)</f>
        <v>4.4712936125972498E-2</v>
      </c>
      <c r="S325" s="190">
        <f t="shared" si="7"/>
        <v>2.6645966792974776E-3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obj_0032c#0000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4.7376638257666887E-2</v>
      </c>
      <c r="R326" s="188">
        <f>_xll.qlOvernightIndexedSwapFairRate(O326,AllTriggers)</f>
        <v>4.4718465624794493E-2</v>
      </c>
      <c r="S326" s="190">
        <f t="shared" si="7"/>
        <v>2.6581726328723937E-3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obj_0030f#0000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4.7372519491801907E-2</v>
      </c>
      <c r="R327" s="188">
        <f>_xll.qlOvernightIndexedSwapFairRate(O327,AllTriggers)</f>
        <v>4.4721341292884235E-2</v>
      </c>
      <c r="S327" s="190">
        <f t="shared" si="7"/>
        <v>2.6511781989176711E-3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obj_002a4#0000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4.7368923429750173E-2</v>
      </c>
      <c r="R328" s="188">
        <f>_xll.qlOvernightIndexedSwapFairRate(O328,AllTriggers)</f>
        <v>4.4723852020172032E-2</v>
      </c>
      <c r="S328" s="190">
        <f t="shared" si="7"/>
        <v>2.6450714095781411E-3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obj_0031a#0000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4.7365243274642164E-2</v>
      </c>
      <c r="R329" s="188">
        <f>_xll.qlOvernightIndexedSwapFairRate(O329,AllTriggers)</f>
        <v>4.4726421464200888E-2</v>
      </c>
      <c r="S329" s="190">
        <f t="shared" si="7"/>
        <v>2.6388218104412761E-3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obj_002a5#0000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4.7358823456226877E-2</v>
      </c>
      <c r="R330" s="188">
        <f>_xll.qlOvernightIndexedSwapFairRate(O330,AllTriggers)</f>
        <v>4.4725998837385268E-2</v>
      </c>
      <c r="S330" s="190">
        <f t="shared" si="7"/>
        <v>2.6328246188416088E-3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obj_003d5#0000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4.7358467489700171E-2</v>
      </c>
      <c r="R331" s="188">
        <f>_xll.qlOvernightIndexedSwapFairRate(O331,AllTriggers)</f>
        <v>4.4731152253628038E-2</v>
      </c>
      <c r="S331" s="190">
        <f t="shared" si="7"/>
        <v>2.6273152360721322E-3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obj_003ac#0000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4.7355361974453114E-2</v>
      </c>
      <c r="R332" s="188">
        <f>_xll.qlOvernightIndexedSwapFairRate(O332,AllTriggers)</f>
        <v>4.4733320499773278E-2</v>
      </c>
      <c r="S332" s="190">
        <f t="shared" si="7"/>
        <v>2.6220414746798357E-3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obj_00384#0000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4.7340259839626024E-2</v>
      </c>
      <c r="R333" s="188">
        <f>_xll.qlOvernightIndexedSwapFairRate(O333,AllTriggers)</f>
        <v>4.4724247761768809E-2</v>
      </c>
      <c r="S333" s="190">
        <f t="shared" si="7"/>
        <v>2.6160120778572146E-3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obj_00324#0000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4.7343483294891762E-2</v>
      </c>
      <c r="R334" s="188">
        <f>_xll.qlOvernightIndexedSwapFairRate(O334,AllTriggers)</f>
        <v>4.4731804839299727E-2</v>
      </c>
      <c r="S334" s="190">
        <f t="shared" si="7"/>
        <v>2.6116784555920355E-3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obj_003b6#0000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4.7343765773168532E-2</v>
      </c>
      <c r="R335" s="188">
        <f>_xll.qlOvernightIndexedSwapFairRate(O335,AllTriggers)</f>
        <v>4.4736512060788318E-2</v>
      </c>
      <c r="S335" s="190">
        <f t="shared" si="7"/>
        <v>2.6072537123802142E-3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obj_00390#0000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4.7344526069469636E-2</v>
      </c>
      <c r="R336" s="188">
        <f>_xll.qlOvernightIndexedSwapFairRate(O336,AllTriggers)</f>
        <v>4.4740886065238697E-2</v>
      </c>
      <c r="S336" s="190">
        <f t="shared" si="7"/>
        <v>2.6036400042309393E-3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obj_003b3#0000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4.7339147216391701E-2</v>
      </c>
      <c r="R337" s="188">
        <f>_xll.qlOvernightIndexedSwapFairRate(O337,AllTriggers)</f>
        <v>4.4739736734868613E-2</v>
      </c>
      <c r="S337" s="190">
        <f t="shared" si="7"/>
        <v>2.5994104815230887E-3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obj_003b8#0000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4.7339895231084873E-2</v>
      </c>
      <c r="R338" s="188">
        <f>_xll.qlOvernightIndexedSwapFairRate(O338,AllTriggers)</f>
        <v>4.4744119300144596E-2</v>
      </c>
      <c r="S338" s="190">
        <f t="shared" si="7"/>
        <v>2.5957759309402778E-3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obj_002e1#0000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4.7337845162497075E-2</v>
      </c>
      <c r="R339" s="188">
        <f>_xll.qlOvernightIndexedSwapFairRate(O339,AllTriggers)</f>
        <v>4.474555065278274E-2</v>
      </c>
      <c r="S339" s="190">
        <f t="shared" si="7"/>
        <v>2.5922945097143352E-3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obj_0039e#0000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4.7335887113808039E-2</v>
      </c>
      <c r="R340" s="188">
        <f>_xll.qlOvernightIndexedSwapFairRate(O340,AllTriggers)</f>
        <v>4.4746917758529611E-2</v>
      </c>
      <c r="S340" s="190">
        <f t="shared" si="7"/>
        <v>2.5889693552784282E-3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obj_0032d#0000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4.7334143462840386E-2</v>
      </c>
      <c r="R341" s="188">
        <f>_xll.qlOvernightIndexedSwapFairRate(O341,AllTriggers)</f>
        <v>4.4748135173166538E-2</v>
      </c>
      <c r="S341" s="190">
        <f t="shared" si="7"/>
        <v>2.5860082896738482E-3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obj_002a6#0000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4.7329468203021322E-2</v>
      </c>
      <c r="R342" s="188">
        <f>_xll.qlOvernightIndexedSwapFairRate(O342,AllTriggers)</f>
        <v>4.4746494637600095E-2</v>
      </c>
      <c r="S342" s="190">
        <f t="shared" si="7"/>
        <v>2.582973565421226E-3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obj_003cc#0000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4.7331108490577409E-2</v>
      </c>
      <c r="R343" s="188">
        <f>_xll.qlOvernightIndexedSwapFairRate(O343,AllTriggers)</f>
        <v>4.4750254188659182E-2</v>
      </c>
      <c r="S343" s="190">
        <f t="shared" si="7"/>
        <v>2.580854301918227E-3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obj_002f6#0000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4.7329739035403801E-2</v>
      </c>
      <c r="R344" s="188">
        <f>_xll.qlOvernightIndexedSwapFairRate(O344,AllTriggers)</f>
        <v>4.475121034219031E-2</v>
      </c>
      <c r="S344" s="190">
        <f t="shared" si="7"/>
        <v>2.5785286932134902E-3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obj_00388#0000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4.7325602031989454E-2</v>
      </c>
      <c r="R345" s="188">
        <f>_xll.qlOvernightIndexedSwapFairRate(O345,AllTriggers)</f>
        <v>4.4749194012139372E-2</v>
      </c>
      <c r="S345" s="190">
        <f t="shared" si="7"/>
        <v>2.5764080198500822E-3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obj_003c7#0000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4.7327599071415989E-2</v>
      </c>
      <c r="R346" s="188">
        <f>_xll.qlOvernightIndexedSwapFairRate(O346,AllTriggers)</f>
        <v>4.475270446605234E-2</v>
      </c>
      <c r="S346" s="190">
        <f t="shared" si="7"/>
        <v>2.5748946053636493E-3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obj_0032f#0000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4.7320684802865158E-2</v>
      </c>
      <c r="R347" s="188">
        <f>_xll.qlOvernightIndexedSwapFairRate(O347,AllTriggers)</f>
        <v>4.4747722862564565E-2</v>
      </c>
      <c r="S347" s="190">
        <f t="shared" si="7"/>
        <v>2.5729619403005929E-3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obj_0039b#0000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4.7332235455311074E-2</v>
      </c>
      <c r="R348" s="188">
        <f>_xll.qlOvernightIndexedSwapFairRate(O348,AllTriggers)</f>
        <v>4.475927813431891E-2</v>
      </c>
      <c r="S348" s="190">
        <f t="shared" si="7"/>
        <v>2.5729573209921641E-3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obj_00350#0000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4.7322542982658464E-2</v>
      </c>
      <c r="R349" s="188">
        <f>_xll.qlOvernightIndexedSwapFairRate(O349,AllTriggers)</f>
        <v>4.4751329854514424E-2</v>
      </c>
      <c r="S349" s="190">
        <f t="shared" si="7"/>
        <v>2.5712131281440398E-3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obj_0039f#0000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4.7325225571139412E-2</v>
      </c>
      <c r="R350" s="188">
        <f>_xll.qlOvernightIndexedSwapFairRate(O350,AllTriggers)</f>
        <v>4.4754361646652904E-2</v>
      </c>
      <c r="S350" s="190">
        <f t="shared" si="7"/>
        <v>2.5708639244865078E-3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4" t="s">
        <v>74</v>
      </c>
      <c r="AB2" s="354"/>
      <c r="AC2" s="354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5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-6.8467888391066795E-4</v>
      </c>
      <c r="X3" s="153"/>
      <c r="Y3" s="133">
        <f t="array" ref="Y3:Y5">_xll.ohFilter(N3:N7,P3:P7)</f>
        <v>3.7966859246604275E-4</v>
      </c>
      <c r="AA3" s="148">
        <f t="array" ref="AA3:AC5">MINVERSE(S3:U5)</f>
        <v>784.29160125588533</v>
      </c>
      <c r="AB3" s="149">
        <v>-844.95504002705889</v>
      </c>
      <c r="AC3" s="150">
        <v>61.337476979742142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66" si="0">$W$13</f>
        <v>1.5228465521989626E-3</v>
      </c>
      <c r="AI3" s="162">
        <f t="shared" ref="AI3:AI66" si="1">$W$10+$W$9*AG3</f>
        <v>1.3215727277677194E-3</v>
      </c>
      <c r="AJ3" s="163">
        <f t="shared" ref="AJ3:AJ66" si="2">($W$5+$W$4*AG3+$W$3*AG3^2)</f>
        <v>1.3128428257413E-3</v>
      </c>
    </row>
    <row r="4" spans="1:36" x14ac:dyDescent="0.2">
      <c r="D4" s="206" t="s">
        <v>105</v>
      </c>
      <c r="E4" s="132">
        <f>SettlementDate</f>
        <v>41892</v>
      </c>
      <c r="F4" s="132">
        <f>_xll.qlInterestRateIndexMaturity($E$9,E4)</f>
        <v>41983</v>
      </c>
      <c r="G4" s="131" t="str">
        <f>_xll.qlMakeDatedOIS(,E4,F4,OvernightIndex,0,,,,EvaluationDate)</f>
        <v>obj_00262#0000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3.7966859246604275E-4</v>
      </c>
      <c r="P4" s="168" t="b">
        <f>IF(E14="FUT",FALSE,IF(E14="FIX+FUT",FALSE,TRUE))</f>
        <v>1</v>
      </c>
      <c r="R4" s="355"/>
      <c r="S4" s="148">
        <v>6.4494113796226557E-3</v>
      </c>
      <c r="T4" s="149">
        <v>3.5860386564083316E-2</v>
      </c>
      <c r="U4" s="150">
        <v>0.24931506849315069</v>
      </c>
      <c r="V4" s="145" t="e">
        <f>#REF!</f>
        <v>#REF!</v>
      </c>
      <c r="W4" s="152">
        <v>1.7984457867355023E-3</v>
      </c>
      <c r="X4" s="145" t="e">
        <f>#REF!</f>
        <v>#REF!</v>
      </c>
      <c r="Y4" s="133">
        <v>3.8738868436203559E-4</v>
      </c>
      <c r="AA4" s="148">
        <v>-419.72135007849209</v>
      </c>
      <c r="AB4" s="149">
        <v>436.00906788554687</v>
      </c>
      <c r="AC4" s="150">
        <v>-16.468692449355419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1.5228465521989626E-3</v>
      </c>
      <c r="AI4" s="165">
        <f t="shared" si="1"/>
        <v>1.3259963283046698E-3</v>
      </c>
      <c r="AJ4" s="135">
        <f t="shared" si="2"/>
        <v>1.3177649352047981E-3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obj_0026a#0000</v>
      </c>
      <c r="H5" s="132" t="b">
        <f>_xll.qlInstrumentSetPricingEngine(G5,OisEngine)</f>
        <v>1</v>
      </c>
      <c r="I5" s="133">
        <f>1-_xll.qlQuoteValue($D5,AllTriggers)/100</f>
        <v>2.6150000000000118E-2</v>
      </c>
      <c r="J5" s="134">
        <f>_xll.qlOvernightIndexedSwapFairRate(G5,_xll.ohTrigger(H5,InterestRatesTrigger))</f>
        <v>2.4596188244042503E-2</v>
      </c>
      <c r="K5" s="157">
        <f>I5*_xll.qlDayCounterYearFraction(DayCounter3M,E5,F5,,,Trigger)</f>
        <v>6.5195890410959202E-3</v>
      </c>
      <c r="L5" s="157">
        <f>J5*_xll.qlDayCounterYearFraction(DayCounterOIS,E5,F5,,,Trigger)</f>
        <v>6.1322003567338846E-3</v>
      </c>
      <c r="M5" s="168">
        <f>K5-L5</f>
        <v>3.8738868436203559E-4</v>
      </c>
      <c r="N5" s="168">
        <f>M5</f>
        <v>3.8738868436203559E-4</v>
      </c>
      <c r="P5" s="168" t="b">
        <v>1</v>
      </c>
      <c r="R5" s="355"/>
      <c r="S5" s="148">
        <v>3.9096697573627888E-2</v>
      </c>
      <c r="T5" s="149">
        <v>9.6603490335897907E-2</v>
      </c>
      <c r="U5" s="150">
        <v>0.24657534246575341</v>
      </c>
      <c r="V5" s="147"/>
      <c r="W5" s="152">
        <v>1.3128428257413E-3</v>
      </c>
      <c r="X5" s="145"/>
      <c r="Y5" s="133">
        <v>4.7068212628010361E-4</v>
      </c>
      <c r="AA5" s="148">
        <v>40.082417582417506</v>
      </c>
      <c r="AB5" s="149">
        <v>-36.844909234411922</v>
      </c>
      <c r="AC5" s="150">
        <v>0.7820748925721287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1.5228465521989626E-3</v>
      </c>
      <c r="AI5" s="165">
        <f t="shared" si="1"/>
        <v>1.3304199288416202E-3</v>
      </c>
      <c r="AJ5" s="135">
        <f t="shared" si="2"/>
        <v>1.3226767661337286E-3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obj_00277#0000</v>
      </c>
      <c r="H6" s="132" t="b">
        <f>_xll.qlInstrumentSetPricingEngine(G6,OisEngine)</f>
        <v>1</v>
      </c>
      <c r="I6" s="133">
        <f>1-_xll.qlQuoteValue($D6,AllTriggers)/100</f>
        <v>2.6249999999999996E-2</v>
      </c>
      <c r="J6" s="134">
        <f>_xll.qlOvernightIndexedSwapFairRate(G6,_xll.ohTrigger(H6,InterestRatesTrigger))</f>
        <v>2.434112248786402E-2</v>
      </c>
      <c r="K6" s="157">
        <f>I6*_xll.qlDayCounterYearFraction(DayCounter3M,E6,F6,,,Trigger)</f>
        <v>6.4726027397260261E-3</v>
      </c>
      <c r="L6" s="157">
        <f>J6*_xll.qlDayCounterYearFraction(DayCounterOIS,E6,F6,,,Trigger)</f>
        <v>6.0019206134459225E-3</v>
      </c>
      <c r="M6" s="168">
        <f>K6-L6</f>
        <v>4.7068212628010361E-4</v>
      </c>
      <c r="N6" s="168">
        <f>M6</f>
        <v>4.7068212628010361E-4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1.5228465521989626E-3</v>
      </c>
      <c r="AI6" s="165">
        <f t="shared" si="1"/>
        <v>1.3436907304524713E-3</v>
      </c>
      <c r="AJ6" s="135">
        <f t="shared" si="2"/>
        <v>1.3373505877131112E-3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obj_00276#0000</v>
      </c>
      <c r="H7" s="137" t="b">
        <f>_xll.qlInstrumentSetPricingEngine(G7,OisEngine)</f>
        <v>1</v>
      </c>
      <c r="I7" s="139">
        <f>1-_xll.qlQuoteValue($D7,AllTriggers)/100</f>
        <v>2.6450000000000085E-2</v>
      </c>
      <c r="J7" s="139">
        <f>_xll.qlOvernightIndexedSwapFairRate(G7,_xll.ohTrigger(H7,InterestRatesTrigger))</f>
        <v>2.4565151822967694E-2</v>
      </c>
      <c r="K7" s="158">
        <f>I7*_xll.qlDayCounterYearFraction(DayCounter3M,E7,F7,,,Trigger)</f>
        <v>6.6668493150685145E-3</v>
      </c>
      <c r="L7" s="158">
        <f>J7*_xll.qlDayCounterYearFraction(DayCounterOIS,E7,F7,,,Trigger)</f>
        <v>6.1917642951041865E-3</v>
      </c>
      <c r="M7" s="169">
        <f>K7-L7</f>
        <v>4.7508501996432802E-4</v>
      </c>
      <c r="N7" s="169">
        <f>M7</f>
        <v>4.7508501996432802E-4</v>
      </c>
      <c r="P7" s="169" t="b">
        <f>IF(E14="FUT",TRUE,FALSE)</f>
        <v>0</v>
      </c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1.5228465521989626E-3</v>
      </c>
      <c r="AI7" s="165">
        <f t="shared" si="1"/>
        <v>1.3481143309894217E-3</v>
      </c>
      <c r="AJ7" s="135">
        <f t="shared" si="2"/>
        <v>1.3422213045037692E-3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1.5228465521989626E-3</v>
      </c>
      <c r="AI8" s="165">
        <f t="shared" si="1"/>
        <v>1.3525379315263721E-3</v>
      </c>
      <c r="AJ8" s="135">
        <f t="shared" si="2"/>
        <v>1.3470817427598597E-3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4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6" t="s">
        <v>29</v>
      </c>
      <c r="W9" s="152">
        <f t="array" ref="W9:W10">MMULT(AA9:AB10,Y9:Y10)</f>
        <v>1.6146141959868937E-3</v>
      </c>
      <c r="X9" s="356" t="s">
        <v>30</v>
      </c>
      <c r="Y9" s="133">
        <f t="array" ref="Y9:Y10">_xll.ohFilter(N3:N7,P3:P7)</f>
        <v>3.7966859246604275E-4</v>
      </c>
      <c r="AA9" s="148">
        <f t="array" ref="AA9:AB10">MINVERSE(T9:U10)</f>
        <v>-209.14442700156988</v>
      </c>
      <c r="AB9" s="150">
        <v>209.14442700156988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1.5228465521989626E-3</v>
      </c>
      <c r="AI9" s="165">
        <f t="shared" si="1"/>
        <v>1.3569615320633225E-3</v>
      </c>
      <c r="AJ9" s="135">
        <f t="shared" si="2"/>
        <v>1.3519319024813817E-3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4"/>
      <c r="S10" s="212"/>
      <c r="T10" s="148">
        <v>3.5860386564083316E-2</v>
      </c>
      <c r="U10" s="150">
        <v>0.24931506849315069</v>
      </c>
      <c r="V10" s="356"/>
      <c r="W10" s="152">
        <v>1.3215727277677194E-3</v>
      </c>
      <c r="X10" s="356"/>
      <c r="Y10" s="133">
        <v>3.8738868436203559E-4</v>
      </c>
      <c r="AA10" s="148">
        <v>30.08241758241758</v>
      </c>
      <c r="AB10" s="150">
        <v>-26.071428571428573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1.5228465521989626E-3</v>
      </c>
      <c r="AI10" s="165">
        <f t="shared" si="1"/>
        <v>1.3613851326002729E-3</v>
      </c>
      <c r="AJ10" s="135">
        <f t="shared" si="2"/>
        <v>1.3567717836683358E-3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1.5228465521989626E-3</v>
      </c>
      <c r="AI11" s="165">
        <f t="shared" si="1"/>
        <v>1.3746559342111241E-3</v>
      </c>
      <c r="AJ11" s="135">
        <f t="shared" si="2"/>
        <v>1.3712297560217906E-3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1.9178082191780823E-2</v>
      </c>
      <c r="K12" s="214">
        <f>_xll.qlDayCounterYearFraction(DayCounterON,SettlementDate,F5,,,Trigger)</f>
        <v>0.26849315068493151</v>
      </c>
      <c r="L12" s="214">
        <f>K12-J12</f>
        <v>0.24931506849315069</v>
      </c>
      <c r="M12" s="214">
        <f>(K12^2-J12^2)/2</f>
        <v>3.5860386564083316E-2</v>
      </c>
      <c r="N12" s="215">
        <f>(K12^3-J12^3)/3</f>
        <v>6.4494113796226557E-3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1.5228465521989626E-3</v>
      </c>
      <c r="AI12" s="165">
        <f t="shared" si="1"/>
        <v>1.3790795347480744E-3</v>
      </c>
      <c r="AJ12" s="135">
        <f t="shared" si="2"/>
        <v>1.3760285230704731E-3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obj_003e9#0007</v>
      </c>
      <c r="J13" s="213">
        <f>_xll.qlDayCounterYearFraction(DayCounterON,SettlementDate,E6,,,Trigger)</f>
        <v>0.26849315068493151</v>
      </c>
      <c r="K13" s="214">
        <f>_xll.qlDayCounterYearFraction(DayCounterON,SettlementDate,F6,,,Trigger)</f>
        <v>0.51506849315068493</v>
      </c>
      <c r="L13" s="214">
        <f>K13-J13</f>
        <v>0.24657534246575341</v>
      </c>
      <c r="M13" s="214">
        <f>(K13^2-J13^2)/2</f>
        <v>9.6603490335897907E-2</v>
      </c>
      <c r="N13" s="215">
        <f>(K13^3-J13^3)/3</f>
        <v>3.9096697573627888E-2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1.5228465521989626E-3</v>
      </c>
      <c r="X13" s="202" t="s">
        <v>30</v>
      </c>
      <c r="Y13" s="133">
        <f>_xll.ohFilter(N3:N7,P3:P7)</f>
        <v>3.7966859246604275E-4</v>
      </c>
      <c r="AA13" s="151">
        <f>MINVERSE(U13)</f>
        <v>4.0109890109890109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1.5228465521989626E-3</v>
      </c>
      <c r="AI13" s="165">
        <f t="shared" si="1"/>
        <v>1.3835031352850248E-3</v>
      </c>
      <c r="AJ13" s="135">
        <f t="shared" si="2"/>
        <v>1.3808170115845871E-3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0.51780821917808217</v>
      </c>
      <c r="K14" s="217">
        <f>_xll.qlDayCounterYearFraction(DayCounterON,SettlementDate,F7,,,Trigger)</f>
        <v>0.76986301369863008</v>
      </c>
      <c r="L14" s="217">
        <f>K14-J14</f>
        <v>0.25205479452054791</v>
      </c>
      <c r="M14" s="217">
        <f>(K14^2-J14^2)/2</f>
        <v>0.16228185400638015</v>
      </c>
      <c r="N14" s="218">
        <f>(K14^3-J14^3)/3</f>
        <v>0.10581729161793269</v>
      </c>
      <c r="P14" s="218" t="b">
        <f>P7</f>
        <v>0</v>
      </c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1.5228465521989626E-3</v>
      </c>
      <c r="AI14" s="165">
        <f t="shared" si="1"/>
        <v>1.3879267358219752E-3</v>
      </c>
      <c r="AJ14" s="135">
        <f t="shared" si="2"/>
        <v>1.3855952215641332E-3</v>
      </c>
    </row>
    <row r="15" spans="1:36" ht="14.25" customHeight="1" thickBot="1" x14ac:dyDescent="0.25">
      <c r="P15" s="146"/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1.5228465521989626E-3</v>
      </c>
      <c r="AI15" s="165">
        <f t="shared" si="1"/>
        <v>1.3923503363589256E-3</v>
      </c>
      <c r="AJ15" s="135">
        <f t="shared" si="2"/>
        <v>1.3903631530091118E-3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1.5228465521989626E-3</v>
      </c>
      <c r="AI16" s="165">
        <f t="shared" si="1"/>
        <v>1.4056211379697768E-3</v>
      </c>
      <c r="AJ16" s="135">
        <f t="shared" si="2"/>
        <v>1.4046052761366385E-3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1.5228465521989626E-3</v>
      </c>
      <c r="AI17" s="165">
        <f t="shared" si="1"/>
        <v>1.4100447385067272E-3</v>
      </c>
      <c r="AJ17" s="135">
        <f t="shared" si="2"/>
        <v>1.4093320934433448E-3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obj_0023b#0000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_xll.qlDayCounterYearFraction(DayCounter3M,E18,F18,,,Trigger)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2.6178181910309229E-2</v>
      </c>
      <c r="N18" s="165">
        <f>($I18*$J18+($W$10*L18+$W$9*L18^2/2))/$K18</f>
        <v>2.5983543486683414E-2</v>
      </c>
      <c r="O18" s="163">
        <f>($I18*$J18+($W$5*L18+$W$4*L18^2/2+$W$3*L18^3/3))/$K18</f>
        <v>2.5975553639145887E-2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1.5228465521989626E-3</v>
      </c>
      <c r="AI18" s="165">
        <f t="shared" si="1"/>
        <v>1.4144683390436776E-3</v>
      </c>
      <c r="AJ18" s="135">
        <f t="shared" si="2"/>
        <v>1.4140486322154829E-3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obj_00253#0000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2.6179345554888017E-2</v>
      </c>
      <c r="N19" s="165">
        <f t="shared" ref="N19:N24" si="3">($I19*$J19+($W$10*L19+$W$9*L19^2/2))/$K19</f>
        <v>2.5993554332336098E-2</v>
      </c>
      <c r="O19" s="135">
        <f t="shared" ref="O19:O24" si="4">($I19*$J19+($W$5*L19+$W$4*L19^2/2+$W$3*L19^3/3))/$K19</f>
        <v>2.5986503257622456E-2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1.5228465521989626E-3</v>
      </c>
      <c r="AI19" s="165">
        <f t="shared" si="1"/>
        <v>1.418891939580628E-3</v>
      </c>
      <c r="AJ19" s="135">
        <f t="shared" si="2"/>
        <v>1.4187548924530532E-3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obj_0025b#0000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2.6179845281588041E-2</v>
      </c>
      <c r="N20" s="165">
        <f t="shared" si="3"/>
        <v>2.6009536660915451E-2</v>
      </c>
      <c r="O20" s="135">
        <f t="shared" si="4"/>
        <v>2.6003996530783297E-2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1.5228465521989626E-3</v>
      </c>
      <c r="AI20" s="165">
        <f t="shared" si="1"/>
        <v>1.4233155401175784E-3</v>
      </c>
      <c r="AJ20" s="135">
        <f t="shared" si="2"/>
        <v>1.4234508741560554E-3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obj_00259#0000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_xll.qlDayCounterYearFraction(DayCounter3M,E21,F21,,,Trigger)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2.6179694333741437E-2</v>
      </c>
      <c r="N21" s="165">
        <f t="shared" si="3"/>
        <v>2.6024868314948171E-2</v>
      </c>
      <c r="O21" s="135">
        <f t="shared" si="4"/>
        <v>2.6020671246666238E-2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1.5228465521989626E-3</v>
      </c>
      <c r="AI21" s="165">
        <f t="shared" si="1"/>
        <v>1.4410099422653799E-3</v>
      </c>
      <c r="AJ21" s="135">
        <f t="shared" si="2"/>
        <v>1.4421320156223847E-3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obj_00257#0000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_xll.qlDayCounterYearFraction(DayCounter3M,E22,F22,,,Trigger)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2.6178781861931368E-2</v>
      </c>
      <c r="N22" s="165">
        <f t="shared" si="3"/>
        <v>2.6046073845822859E-2</v>
      </c>
      <c r="O22" s="135">
        <f t="shared" si="4"/>
        <v>2.6043504212180855E-2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1.5228465521989626E-3</v>
      </c>
      <c r="AI22" s="165">
        <f t="shared" si="1"/>
        <v>1.4454335428023303E-3</v>
      </c>
      <c r="AJ22" s="135">
        <f t="shared" si="2"/>
        <v>1.4467766046525469E-3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obj_0025e#0000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_xll.qlDayCounterYearFraction(DayCounter3M,E23,F23,,,Trigger)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2.6168075073646335E-2</v>
      </c>
      <c r="N23" s="165">
        <f t="shared" si="3"/>
        <v>2.6101721065592078E-2</v>
      </c>
      <c r="O23" s="135">
        <f t="shared" si="4"/>
        <v>2.6101978028956276E-2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1.5228465521989626E-3</v>
      </c>
      <c r="AI23" s="165">
        <f t="shared" si="1"/>
        <v>1.4498571433392807E-3</v>
      </c>
      <c r="AJ23" s="135">
        <f t="shared" si="2"/>
        <v>1.4514109151481413E-3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41894</v>
      </c>
      <c r="F24" s="176">
        <f>_xll.qlCalendarAdvance(Calendar,E24,D24,"Following",,Trigger)</f>
        <v>41985</v>
      </c>
      <c r="G24" s="177" t="str">
        <f>_xll.qlMakeDatedOIS(,E24,F24,OvernightIndex,0,,,,EvaluationDate)</f>
        <v>obj_00255#0000</v>
      </c>
      <c r="H24" s="201" t="b">
        <f>_xll.qlInstrumentSetPricingEngine(G24,OisEngine)</f>
        <v>1</v>
      </c>
      <c r="I24" s="139">
        <f>_xll.qlOvernightIndexedSwapFairRate(G24,_xll.ohTrigger(InterestRatesTrigger))</f>
        <v>2.4614576756490623E-2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2.6137423308689588E-2</v>
      </c>
      <c r="N24" s="167">
        <f t="shared" si="3"/>
        <v>2.6137423308689588E-2</v>
      </c>
      <c r="O24" s="140">
        <f t="shared" si="4"/>
        <v>2.6137423308689584E-2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1.5228465521989626E-3</v>
      </c>
      <c r="AI24" s="165">
        <f t="shared" si="1"/>
        <v>1.4542807438762311E-3</v>
      </c>
      <c r="AJ24" s="135">
        <f t="shared" si="2"/>
        <v>1.4560349471091677E-3</v>
      </c>
    </row>
    <row r="25" spans="4:36" x14ac:dyDescent="0.2"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1.5228465521989626E-3</v>
      </c>
      <c r="AI25" s="165">
        <f t="shared" si="1"/>
        <v>1.4675515454870825E-3</v>
      </c>
      <c r="AJ25" s="135">
        <f t="shared" si="2"/>
        <v>1.4698453717848386E-3</v>
      </c>
    </row>
    <row r="26" spans="4:36" x14ac:dyDescent="0.2"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1.5228465521989626E-3</v>
      </c>
      <c r="AI26" s="165">
        <f t="shared" si="1"/>
        <v>1.4719751460240329E-3</v>
      </c>
      <c r="AJ26" s="135">
        <f t="shared" si="2"/>
        <v>1.4744282896075927E-3</v>
      </c>
    </row>
    <row r="27" spans="4:36" x14ac:dyDescent="0.2"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1.5228465521989626E-3</v>
      </c>
      <c r="AI27" s="165">
        <f t="shared" si="1"/>
        <v>1.476398746560983E-3</v>
      </c>
      <c r="AJ27" s="135">
        <f t="shared" si="2"/>
        <v>1.4790009288957789E-3</v>
      </c>
    </row>
    <row r="28" spans="4:36" x14ac:dyDescent="0.2"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1.5228465521989626E-3</v>
      </c>
      <c r="AI28" s="165">
        <f t="shared" si="1"/>
        <v>1.4808223470979336E-3</v>
      </c>
      <c r="AJ28" s="135">
        <f t="shared" si="2"/>
        <v>1.4835632896493974E-3</v>
      </c>
    </row>
    <row r="29" spans="4:36" ht="12" thickBot="1" x14ac:dyDescent="0.25"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1.5228465521989626E-3</v>
      </c>
      <c r="AI29" s="165">
        <f t="shared" si="1"/>
        <v>1.485245947634884E-3</v>
      </c>
      <c r="AJ29" s="135">
        <f t="shared" si="2"/>
        <v>1.4881153718684476E-3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1.5228465521989626E-3</v>
      </c>
      <c r="AI30" s="165">
        <f t="shared" si="1"/>
        <v>1.4985167492457352E-3</v>
      </c>
      <c r="AJ30" s="135">
        <f t="shared" si="2"/>
        <v>1.5017099473181906E-3</v>
      </c>
    </row>
    <row r="31" spans="4:36" x14ac:dyDescent="0.2">
      <c r="D31" s="226" t="s">
        <v>68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1.5228465521989626E-3</v>
      </c>
      <c r="AI31" s="165">
        <f t="shared" si="1"/>
        <v>1.5029403497826856E-3</v>
      </c>
      <c r="AJ31" s="135">
        <f t="shared" si="2"/>
        <v>1.5062209153989693E-3</v>
      </c>
    </row>
    <row r="32" spans="4:36" x14ac:dyDescent="0.2">
      <c r="D32" s="165">
        <f t="shared" ref="D32:D38" si="6">IF($D$31="FLAT",M18,IF($D$31="linear",N18,O18))</f>
        <v>2.5975553639145887E-2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1.5228465521989626E-3</v>
      </c>
      <c r="AI32" s="165">
        <f t="shared" si="1"/>
        <v>1.507363950319636E-3</v>
      </c>
      <c r="AJ32" s="135">
        <f t="shared" si="2"/>
        <v>1.5107216049451795E-3</v>
      </c>
    </row>
    <row r="33" spans="4:36" x14ac:dyDescent="0.2">
      <c r="D33" s="165">
        <f t="shared" si="6"/>
        <v>2.5986503257622456E-2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1.5228465521989626E-3</v>
      </c>
      <c r="AI33" s="165">
        <f t="shared" si="1"/>
        <v>1.5117875508565864E-3</v>
      </c>
      <c r="AJ33" s="135">
        <f t="shared" si="2"/>
        <v>1.5152120159568217E-3</v>
      </c>
    </row>
    <row r="34" spans="4:36" x14ac:dyDescent="0.2">
      <c r="D34" s="165">
        <f t="shared" si="6"/>
        <v>2.6003996530783297E-2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1.5228465521989626E-3</v>
      </c>
      <c r="AI34" s="165">
        <f t="shared" si="1"/>
        <v>1.5162111513935368E-3</v>
      </c>
      <c r="AJ34" s="135">
        <f t="shared" si="2"/>
        <v>1.5196921484338963E-3</v>
      </c>
    </row>
    <row r="35" spans="4:36" x14ac:dyDescent="0.2">
      <c r="D35" s="165">
        <f t="shared" si="6"/>
        <v>2.6020671246666238E-2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si="0"/>
        <v>1.5228465521989626E-3</v>
      </c>
      <c r="AI35" s="165">
        <f t="shared" si="1"/>
        <v>1.5294819530043879E-3</v>
      </c>
      <c r="AJ35" s="135">
        <f t="shared" si="2"/>
        <v>1.5330708746577112E-3</v>
      </c>
    </row>
    <row r="36" spans="4:36" x14ac:dyDescent="0.2">
      <c r="D36" s="165">
        <f t="shared" si="6"/>
        <v>2.6043504212180855E-2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0"/>
        <v>1.5228465521989626E-3</v>
      </c>
      <c r="AI36" s="165">
        <f t="shared" si="1"/>
        <v>1.5339055535413383E-3</v>
      </c>
      <c r="AJ36" s="135">
        <f t="shared" si="2"/>
        <v>1.5375098929965136E-3</v>
      </c>
    </row>
    <row r="37" spans="4:36" x14ac:dyDescent="0.2">
      <c r="D37" s="165">
        <f t="shared" si="6"/>
        <v>2.6101978028956276E-2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0"/>
        <v>1.5228465521989626E-3</v>
      </c>
      <c r="AI37" s="165">
        <f t="shared" si="1"/>
        <v>1.5383291540782887E-3</v>
      </c>
      <c r="AJ37" s="135">
        <f t="shared" si="2"/>
        <v>1.5419386328007479E-3</v>
      </c>
    </row>
    <row r="38" spans="4:36" x14ac:dyDescent="0.2">
      <c r="D38" s="227">
        <f t="shared" si="6"/>
        <v>2.6137423308689584E-2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0"/>
        <v>1.5228465521989626E-3</v>
      </c>
      <c r="AI38" s="165">
        <f t="shared" si="1"/>
        <v>1.5427527546152391E-3</v>
      </c>
      <c r="AJ38" s="135">
        <f t="shared" si="2"/>
        <v>1.5463570940704144E-3</v>
      </c>
    </row>
    <row r="39" spans="4:36" x14ac:dyDescent="0.2"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0"/>
        <v>1.5228465521989626E-3</v>
      </c>
      <c r="AI39" s="165">
        <f t="shared" si="1"/>
        <v>1.5471763551521895E-3</v>
      </c>
      <c r="AJ39" s="135">
        <f t="shared" si="2"/>
        <v>1.5507652768055127E-3</v>
      </c>
    </row>
    <row r="40" spans="4:36" x14ac:dyDescent="0.2"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0"/>
        <v>1.5228465521989626E-3</v>
      </c>
      <c r="AI40" s="165">
        <f t="shared" si="1"/>
        <v>1.5604471567630407E-3</v>
      </c>
      <c r="AJ40" s="135">
        <f t="shared" si="2"/>
        <v>1.5639281538033997E-3</v>
      </c>
    </row>
    <row r="41" spans="4:36" x14ac:dyDescent="0.2"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0"/>
        <v>1.5228465521989626E-3</v>
      </c>
      <c r="AI41" s="165">
        <f t="shared" si="1"/>
        <v>1.5648707572999911E-3</v>
      </c>
      <c r="AJ41" s="135">
        <f t="shared" si="2"/>
        <v>1.568295222400226E-3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0"/>
        <v>1.5228465521989626E-3</v>
      </c>
      <c r="AI42" s="165">
        <f t="shared" si="1"/>
        <v>1.5692943578369414E-3</v>
      </c>
      <c r="AJ42" s="135">
        <f t="shared" si="2"/>
        <v>1.5726520124624845E-3</v>
      </c>
    </row>
    <row r="43" spans="4:36" ht="11.25" customHeight="1" x14ac:dyDescent="0.2">
      <c r="N43" s="224"/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0"/>
        <v>1.5228465521989626E-3</v>
      </c>
      <c r="AI43" s="165">
        <f t="shared" si="1"/>
        <v>1.5737179583738918E-3</v>
      </c>
      <c r="AJ43" s="135">
        <f t="shared" si="2"/>
        <v>1.5769985239901748E-3</v>
      </c>
    </row>
    <row r="44" spans="4:36" x14ac:dyDescent="0.2">
      <c r="J44" s="146"/>
      <c r="K44" s="146"/>
      <c r="N44" s="224"/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0"/>
        <v>1.5228465521989626E-3</v>
      </c>
      <c r="AI44" s="165">
        <f t="shared" si="1"/>
        <v>1.5781415589108422E-3</v>
      </c>
      <c r="AJ44" s="135">
        <f t="shared" si="2"/>
        <v>1.5813347569832974E-3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0"/>
        <v>1.5228465521989626E-3</v>
      </c>
      <c r="AI45" s="165">
        <f t="shared" si="1"/>
        <v>1.5914123605216934E-3</v>
      </c>
      <c r="AJ45" s="135">
        <f t="shared" si="2"/>
        <v>1.5942817847552566E-3</v>
      </c>
    </row>
    <row r="46" spans="4:36" x14ac:dyDescent="0.2"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0"/>
        <v>1.5228465521989626E-3</v>
      </c>
      <c r="AI46" s="165">
        <f t="shared" si="1"/>
        <v>1.5958359610586438E-3</v>
      </c>
      <c r="AJ46" s="135">
        <f t="shared" si="2"/>
        <v>1.5985769036101071E-3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0"/>
        <v>1.5228465521989626E-3</v>
      </c>
      <c r="AI47" s="165">
        <f t="shared" si="1"/>
        <v>1.6002595615955942E-3</v>
      </c>
      <c r="AJ47" s="135">
        <f t="shared" si="2"/>
        <v>1.6028617439303896E-3</v>
      </c>
    </row>
    <row r="48" spans="4:36" x14ac:dyDescent="0.2"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0"/>
        <v>1.5228465521989626E-3</v>
      </c>
      <c r="AI48" s="165">
        <f t="shared" si="1"/>
        <v>1.6046831621325446E-3</v>
      </c>
      <c r="AJ48" s="135">
        <f t="shared" si="2"/>
        <v>1.6071363057161038E-3</v>
      </c>
    </row>
    <row r="49" spans="10:36" x14ac:dyDescent="0.2"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0"/>
        <v>1.5228465521989626E-3</v>
      </c>
      <c r="AI49" s="165">
        <f t="shared" si="1"/>
        <v>1.609106762669495E-3</v>
      </c>
      <c r="AJ49" s="135">
        <f t="shared" si="2"/>
        <v>1.6114005889672502E-3</v>
      </c>
    </row>
    <row r="50" spans="10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0"/>
        <v>1.5228465521989626E-3</v>
      </c>
      <c r="AI50" s="165">
        <f t="shared" si="1"/>
        <v>1.6223775642803461E-3</v>
      </c>
      <c r="AJ50" s="135">
        <f t="shared" si="2"/>
        <v>1.6241317675132815E-3</v>
      </c>
    </row>
    <row r="51" spans="10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0"/>
        <v>1.5228465521989626E-3</v>
      </c>
      <c r="AI51" s="165">
        <f t="shared" si="1"/>
        <v>1.6268011648172965E-3</v>
      </c>
      <c r="AJ51" s="135">
        <f t="shared" si="2"/>
        <v>1.628354936626156E-3</v>
      </c>
    </row>
    <row r="52" spans="10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0"/>
        <v>1.5228465521989626E-3</v>
      </c>
      <c r="AI52" s="165">
        <f t="shared" si="1"/>
        <v>1.6312247653542469E-3</v>
      </c>
      <c r="AJ52" s="135">
        <f t="shared" si="2"/>
        <v>1.6325678272044624E-3</v>
      </c>
    </row>
    <row r="53" spans="10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0"/>
        <v>1.5228465521989626E-3</v>
      </c>
      <c r="AI53" s="165">
        <f t="shared" si="1"/>
        <v>1.6356483658911973E-3</v>
      </c>
      <c r="AJ53" s="135">
        <f t="shared" si="2"/>
        <v>1.6367704392482008E-3</v>
      </c>
    </row>
    <row r="54" spans="10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0"/>
        <v>1.5228465521989626E-3</v>
      </c>
      <c r="AI54" s="165">
        <f t="shared" si="1"/>
        <v>1.6400719664281477E-3</v>
      </c>
      <c r="AJ54" s="135">
        <f t="shared" si="2"/>
        <v>1.6409627727573713E-3</v>
      </c>
    </row>
    <row r="55" spans="10:36" x14ac:dyDescent="0.2"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0"/>
        <v>1.5228465521989626E-3</v>
      </c>
      <c r="AI55" s="165">
        <f t="shared" si="1"/>
        <v>1.6533427680389989E-3</v>
      </c>
      <c r="AJ55" s="135">
        <f t="shared" si="2"/>
        <v>1.6534781020774748E-3</v>
      </c>
    </row>
    <row r="56" spans="10:36" x14ac:dyDescent="0.2"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0"/>
        <v>1.5228465521989626E-3</v>
      </c>
      <c r="AI56" s="165">
        <f t="shared" si="1"/>
        <v>1.6577663685759492E-3</v>
      </c>
      <c r="AJ56" s="135">
        <f t="shared" si="2"/>
        <v>1.6576293214483732E-3</v>
      </c>
    </row>
    <row r="57" spans="10:36" x14ac:dyDescent="0.2"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0"/>
        <v>1.5228465521989626E-3</v>
      </c>
      <c r="AI57" s="165">
        <f t="shared" si="1"/>
        <v>1.6621899691128996E-3</v>
      </c>
      <c r="AJ57" s="135">
        <f t="shared" si="2"/>
        <v>1.6617702622847036E-3</v>
      </c>
    </row>
    <row r="58" spans="10:36" x14ac:dyDescent="0.2"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0"/>
        <v>1.5228465521989626E-3</v>
      </c>
      <c r="AI58" s="165">
        <f t="shared" si="1"/>
        <v>1.66661356964985E-3</v>
      </c>
      <c r="AJ58" s="135">
        <f t="shared" si="2"/>
        <v>1.6659009245864661E-3</v>
      </c>
    </row>
    <row r="59" spans="10:36" x14ac:dyDescent="0.2"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0"/>
        <v>1.5228465521989626E-3</v>
      </c>
      <c r="AI59" s="165">
        <f t="shared" si="1"/>
        <v>1.6710371701868004E-3</v>
      </c>
      <c r="AJ59" s="135">
        <f t="shared" si="2"/>
        <v>1.6700213083536606E-3</v>
      </c>
    </row>
    <row r="60" spans="10:36" x14ac:dyDescent="0.2"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0"/>
        <v>1.5228465521989626E-3</v>
      </c>
      <c r="AI60" s="165">
        <f t="shared" si="1"/>
        <v>1.6843079717976516E-3</v>
      </c>
      <c r="AJ60" s="135">
        <f t="shared" si="2"/>
        <v>1.6823207884478361E-3</v>
      </c>
    </row>
    <row r="61" spans="10:36" x14ac:dyDescent="0.2"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0"/>
        <v>1.5228465521989626E-3</v>
      </c>
      <c r="AI61" s="165">
        <f t="shared" si="1"/>
        <v>1.6887315723346022E-3</v>
      </c>
      <c r="AJ61" s="135">
        <f t="shared" si="2"/>
        <v>1.6864000580767585E-3</v>
      </c>
    </row>
    <row r="62" spans="10:36" x14ac:dyDescent="0.2"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0"/>
        <v>1.5228465521989626E-3</v>
      </c>
      <c r="AI62" s="165">
        <f t="shared" si="1"/>
        <v>1.6931551728715524E-3</v>
      </c>
      <c r="AJ62" s="135">
        <f t="shared" si="2"/>
        <v>1.6904690491711129E-3</v>
      </c>
    </row>
    <row r="63" spans="10:36" x14ac:dyDescent="0.2">
      <c r="J63" s="146"/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0"/>
        <v>1.5228465521989626E-3</v>
      </c>
      <c r="AI63" s="165">
        <f t="shared" si="1"/>
        <v>1.6975787734085028E-3</v>
      </c>
      <c r="AJ63" s="135">
        <f t="shared" si="2"/>
        <v>1.6945277617308994E-3</v>
      </c>
    </row>
    <row r="64" spans="10:36" x14ac:dyDescent="0.2">
      <c r="J64" s="146"/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0"/>
        <v>1.5228465521989626E-3</v>
      </c>
      <c r="AI64" s="165">
        <f t="shared" si="1"/>
        <v>1.7020023739454534E-3</v>
      </c>
      <c r="AJ64" s="135">
        <f t="shared" si="2"/>
        <v>1.6985761957561179E-3</v>
      </c>
    </row>
    <row r="65" spans="10:36" x14ac:dyDescent="0.2"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0"/>
        <v>1.5228465521989626E-3</v>
      </c>
      <c r="AI65" s="165">
        <f t="shared" si="1"/>
        <v>1.7152731755563045E-3</v>
      </c>
      <c r="AJ65" s="135">
        <f t="shared" si="2"/>
        <v>1.7106598266243655E-3</v>
      </c>
    </row>
    <row r="66" spans="10:36" x14ac:dyDescent="0.2"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0"/>
        <v>1.5228465521989626E-3</v>
      </c>
      <c r="AI66" s="165">
        <f t="shared" si="1"/>
        <v>1.7196967760932549E-3</v>
      </c>
      <c r="AJ66" s="135">
        <f t="shared" si="2"/>
        <v>1.714667146511312E-3</v>
      </c>
    </row>
    <row r="67" spans="10:36" ht="12" thickBot="1" x14ac:dyDescent="0.25">
      <c r="J67" s="146"/>
      <c r="AF67" s="166">
        <f>_xll.qlCalendarAdvance(Calendar,AF66,"1d","mf",,Trigger)</f>
        <v>41983</v>
      </c>
      <c r="AG67" s="177">
        <f>_xll.qlDayCounterYearFraction(DayCounterON,SettlementDate,AF67,,,Trigger)</f>
        <v>0.24931506849315069</v>
      </c>
      <c r="AH67" s="167">
        <f t="shared" ref="AH67" si="7">$W$13</f>
        <v>1.5228465521989626E-3</v>
      </c>
      <c r="AI67" s="167">
        <f t="shared" ref="AI67" si="8">$W$10+$W$9*AG67</f>
        <v>1.7241203766302053E-3</v>
      </c>
      <c r="AJ67" s="140">
        <f t="shared" ref="AJ67" si="9">($W$5+$W$4*AG67+$W$3*AG67^2)</f>
        <v>1.7186641878636907E-3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4" t="s">
        <v>74</v>
      </c>
      <c r="AB2" s="354"/>
      <c r="AC2" s="354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5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7.9074351833340051E-4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34" si="0">$W$13</f>
        <v>1.5945932828270231E-3</v>
      </c>
      <c r="AI3" s="162">
        <f t="shared" ref="AI3:AI34" si="1">$W$10+$W$9*AG3</f>
        <v>1.239712088592702E-3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41892</v>
      </c>
      <c r="F4" s="132">
        <f>_xll.qlInterestRateIndexMaturity($E$9,E4)</f>
        <v>42073</v>
      </c>
      <c r="G4" s="131" t="str">
        <f>_xll.qlMakeDatedOIS(,E4,F4,OvernightIndex,0,,,,EvaluationDate)</f>
        <v>obj_00268#0000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7.8869972451078678E-4</v>
      </c>
      <c r="P4" s="168" t="b">
        <v>0</v>
      </c>
      <c r="R4" s="355"/>
      <c r="S4" s="148">
        <v>0.29475543399560106</v>
      </c>
      <c r="T4" s="149">
        <v>0.37842747232126117</v>
      </c>
      <c r="U4" s="150">
        <v>0.50410958904109604</v>
      </c>
      <c r="V4" s="145" t="s">
        <v>192</v>
      </c>
      <c r="W4" s="152" t="e">
        <v>#N/A</v>
      </c>
      <c r="X4" s="145" t="s">
        <v>30</v>
      </c>
      <c r="Y4" s="133">
        <v>1.1606702002264924E-3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1.5945932828270231E-3</v>
      </c>
      <c r="AI4" s="165">
        <f t="shared" si="1"/>
        <v>1.2435905715897984E-3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41893</v>
      </c>
      <c r="F5" s="132">
        <f>_xll.qlInterestRateIndexMaturity($E$9,E5)</f>
        <v>42074</v>
      </c>
      <c r="G5" s="131" t="str">
        <f>_xll.qlMakeDatedOIS(,E5,F5,OvernightIndex,0,,,,EvaluationDate)</f>
        <v>obj_00267#0000</v>
      </c>
      <c r="H5" s="132" t="b">
        <f>_xll.qlInstrumentSetPricingEngine(G5,OisEngine)</f>
        <v>1</v>
      </c>
      <c r="I5" s="133">
        <f>'6M Swaps'!R30</f>
        <v>2.6153497392575518E-2</v>
      </c>
      <c r="J5" s="134">
        <f>_xll.qlOvernightIndexedSwapFairRate(G5,_xll.ohTrigger(H5,InterestRatesTrigger))</f>
        <v>2.4558904109748494E-2</v>
      </c>
      <c r="K5" s="157">
        <f>I5*_xll.qlDayCounterYearFraction(DayCounter6M,E5,F5,,,Trigger)</f>
        <v>1.2969268570016901E-2</v>
      </c>
      <c r="L5" s="157">
        <f>J5*_xll.qlDayCounterYearFraction(DayCounterOIS,E5,F5,,,Trigger)</f>
        <v>1.21785250516835E-2</v>
      </c>
      <c r="M5" s="168">
        <f>K5-L5</f>
        <v>7.9074351833340051E-4</v>
      </c>
      <c r="N5" s="168">
        <f>M5</f>
        <v>7.9074351833340051E-4</v>
      </c>
      <c r="P5" s="168" t="b">
        <f>IF(E14="FRA",TRUE,FALSE)</f>
        <v>1</v>
      </c>
      <c r="R5" s="355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1.5945932828270231E-3</v>
      </c>
      <c r="AI5" s="165">
        <f t="shared" si="1"/>
        <v>1.2474690545868949E-3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42074</v>
      </c>
      <c r="F6" s="132">
        <f>_xll.qlInterestRateIndexMaturity($E$9,E6)</f>
        <v>42258</v>
      </c>
      <c r="G6" s="131" t="str">
        <f>_xll.qlMakeDatedOIS(,E6,F6,OvernightIndex,0,,,,EvaluationDate)</f>
        <v>obj_00264#0000</v>
      </c>
      <c r="H6" s="132" t="b">
        <f>_xll.qlInstrumentSetPricingEngine(G6,OisEngine)</f>
        <v>1</v>
      </c>
      <c r="I6" s="133">
        <f>'6M Swaps'!R31</f>
        <v>2.6948305550940112E-2</v>
      </c>
      <c r="J6" s="134">
        <f>_xll.qlOvernightIndexedSwapFairRate(G6,_xll.ohTrigger(H6,InterestRatesTrigger))</f>
        <v>2.4645889121142992E-2</v>
      </c>
      <c r="K6" s="157">
        <f>I6*_xll.qlDayCounterYearFraction(DayCounter6M,E6,F6,,,Trigger)</f>
        <v>1.3584899236638304E-2</v>
      </c>
      <c r="L6" s="157">
        <f>J6*_xll.qlDayCounterYearFraction(DayCounterOIS,E6,F6,,,Trigger)</f>
        <v>1.2424229036411811E-2</v>
      </c>
      <c r="M6" s="168">
        <f>K6-L6</f>
        <v>1.1606702002264924E-3</v>
      </c>
      <c r="N6" s="168">
        <f>M6</f>
        <v>1.1606702002264924E-3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1.5945932828270231E-3</v>
      </c>
      <c r="AI6" s="165">
        <f t="shared" si="1"/>
        <v>1.259104503578184E-3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42258</v>
      </c>
      <c r="F7" s="137">
        <f>_xll.qlInterestRateIndexMaturity($E$9,E7)</f>
        <v>42440</v>
      </c>
      <c r="G7" s="136" t="str">
        <f>_xll.qlMakeDatedOIS(,E7,F7,OvernightIndex,0,,,,EvaluationDate)</f>
        <v>obj_00266#0000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1.5945932828270231E-3</v>
      </c>
      <c r="AI7" s="165">
        <f t="shared" si="1"/>
        <v>1.2629829865752804E-3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1.5945932828270231E-3</v>
      </c>
      <c r="AI8" s="165">
        <f t="shared" si="1"/>
        <v>1.2668614695723768E-3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4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6" t="s">
        <v>29</v>
      </c>
      <c r="W9" s="152">
        <f t="array" ref="W9:W10">MMULT(AA9:AB10,Y9:Y10)</f>
        <v>1.415646293940189E-3</v>
      </c>
      <c r="X9" s="356" t="s">
        <v>30</v>
      </c>
      <c r="Y9" s="133">
        <f t="array" ref="Y9:Y10">_xll.ohFilter(N3:N7,P3:P7)</f>
        <v>7.9074351833340051E-4</v>
      </c>
      <c r="AA9" s="148">
        <f t="array" ref="AA9:AB10">MINVERSE(T9:U10)</f>
        <v>-4.0331491712707175</v>
      </c>
      <c r="AB9" s="150">
        <v>3.9673913043478248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1.5945932828270231E-3</v>
      </c>
      <c r="AI9" s="165">
        <f t="shared" si="1"/>
        <v>1.2707399525694733E-3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4"/>
      <c r="S10" s="212"/>
      <c r="T10" s="148">
        <v>0.37842747232126117</v>
      </c>
      <c r="U10" s="150">
        <v>0.50410958904109604</v>
      </c>
      <c r="V10" s="356"/>
      <c r="W10" s="152">
        <v>1.239712088592702E-3</v>
      </c>
      <c r="X10" s="356"/>
      <c r="Y10" s="133">
        <v>1.1606702002264924E-3</v>
      </c>
      <c r="AA10" s="148">
        <v>3.027624309392265</v>
      </c>
      <c r="AB10" s="150">
        <v>-0.99456521739130388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1.5945932828270231E-3</v>
      </c>
      <c r="AI10" s="165">
        <f t="shared" si="1"/>
        <v>1.2746184355665697E-3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1.5945932828270231E-3</v>
      </c>
      <c r="AI11" s="165">
        <f t="shared" si="1"/>
        <v>1.2862538845578588E-3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1.5945932828270231E-3</v>
      </c>
      <c r="AI12" s="165">
        <f t="shared" si="1"/>
        <v>1.2901323675549553E-3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obj_0055a#0006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1.0027397260273974</v>
      </c>
      <c r="L13" s="214">
        <f>K13-J13</f>
        <v>0.50410958904109604</v>
      </c>
      <c r="M13" s="214">
        <f>(K13^2-J13^2)/2</f>
        <v>0.37842747232126117</v>
      </c>
      <c r="N13" s="215">
        <f>(K13^3-J13^3)/3</f>
        <v>0.29475543399560106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1.5945932828270231E-3</v>
      </c>
      <c r="X13" s="198" t="s">
        <v>30</v>
      </c>
      <c r="Y13" s="133">
        <f>_xll.ohFilter(N3:N7,P3:P7)</f>
        <v>7.9074351833340051E-4</v>
      </c>
      <c r="AA13" s="151">
        <f>MINVERSE(U13)</f>
        <v>2.0165745856353592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1.5945932828270231E-3</v>
      </c>
      <c r="AI13" s="165">
        <f t="shared" si="1"/>
        <v>1.2940108505520517E-3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1.0027397260273974</v>
      </c>
      <c r="K14" s="217">
        <f>_xll.qlDayCounterYearFraction(DayCounterON,SettlementDate,F7,,,Trigger)</f>
        <v>1.5013698630136987</v>
      </c>
      <c r="L14" s="217">
        <f>K14-J14</f>
        <v>0.49863013698630132</v>
      </c>
      <c r="M14" s="217">
        <f>(K14^2-J14^2)/2</f>
        <v>0.62431225370613608</v>
      </c>
      <c r="N14" s="218">
        <f>(K14^3-J14^3)/3</f>
        <v>0.79200443511037644</v>
      </c>
      <c r="P14" s="218"/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1.5945932828270231E-3</v>
      </c>
      <c r="AI14" s="165">
        <f t="shared" si="1"/>
        <v>1.2978893335491481E-3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1.5945932828270231E-3</v>
      </c>
      <c r="AI15" s="165">
        <f t="shared" si="1"/>
        <v>1.3017678165462446E-3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1.5945932828270231E-3</v>
      </c>
      <c r="AI16" s="165">
        <f t="shared" si="1"/>
        <v>1.3134032655375337E-3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1.5945932828270231E-3</v>
      </c>
      <c r="AI17" s="165">
        <f t="shared" si="1"/>
        <v>1.3172817485346301E-3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obj_00274#0000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2.6249928640937292E-2</v>
      </c>
      <c r="N18" s="165">
        <f>($I18*$J18+($W$10*L18+$W$9*L18^2/2))/$K18</f>
        <v>2.5900865171198613E-2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1.5945932828270231E-3</v>
      </c>
      <c r="AI18" s="165">
        <f t="shared" si="1"/>
        <v>1.3211602315317266E-3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obj_00273#0000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2.6251092285516076E-2</v>
      </c>
      <c r="N19" s="165">
        <f t="shared" ref="N19:N27" si="3">($I19*$J19+($W$10*L19+$W$9*L19^2/2))/$K19</f>
        <v>2.5909785781771593E-2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1.5945932828270231E-3</v>
      </c>
      <c r="AI19" s="165">
        <f t="shared" si="1"/>
        <v>1.325038714528823E-3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obj_0026b#0000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2.6251592012216097E-2</v>
      </c>
      <c r="N20" s="165">
        <f t="shared" si="3"/>
        <v>2.5923860198961455E-2</v>
      </c>
      <c r="O20" s="165" t="e">
        <f t="shared" si="4"/>
        <v>#N/A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1.5945932828270231E-3</v>
      </c>
      <c r="AI20" s="165">
        <f t="shared" si="1"/>
        <v>1.3289171975259194E-3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obj_00272#0000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2.6251441064369496E-2</v>
      </c>
      <c r="N21" s="165">
        <f t="shared" si="3"/>
        <v>2.5937283941604685E-2</v>
      </c>
      <c r="O21" s="165" t="e">
        <f t="shared" si="4"/>
        <v>#N/A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1.5945932828270231E-3</v>
      </c>
      <c r="AI21" s="165">
        <f t="shared" si="1"/>
        <v>1.344431129514305E-3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obj_0026c#0000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2.6250528592559431E-2</v>
      </c>
      <c r="N22" s="165">
        <f t="shared" si="3"/>
        <v>2.59557638847801E-2</v>
      </c>
      <c r="O22" s="165" t="e">
        <f t="shared" si="4"/>
        <v>#N/A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1.5945932828270231E-3</v>
      </c>
      <c r="AI22" s="165">
        <f t="shared" si="1"/>
        <v>1.3483096125114014E-3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obj_00271#0000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2.6239821804274397E-2</v>
      </c>
      <c r="N23" s="165">
        <f t="shared" si="3"/>
        <v>2.6003234341451513E-2</v>
      </c>
      <c r="O23" s="165" t="e">
        <f t="shared" si="4"/>
        <v>#N/A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1.5945932828270231E-3</v>
      </c>
      <c r="AI23" s="165">
        <f t="shared" si="1"/>
        <v>1.3521880955084979E-3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41894</v>
      </c>
      <c r="F24" s="174">
        <f>_xll.qlCalendarAdvance(Calendar,E24,D24,"Following",,Trigger)</f>
        <v>41985</v>
      </c>
      <c r="G24" s="175" t="str">
        <f>_xll.qlMakeDatedOIS(,E24,F24,OvernightIndex,0,,,,EvaluationDate)</f>
        <v>obj_0026f#0000</v>
      </c>
      <c r="H24" s="200" t="b">
        <f>_xll.qlInstrumentSetPricingEngine(G24,OisEngine)</f>
        <v>1</v>
      </c>
      <c r="I24" s="134">
        <f>_xll.qlOvernightIndexedSwapFairRate(G24,_xll.ohTrigger(InterestRatesTrigger))</f>
        <v>2.4614576756490623E-2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2.6209170039317647E-2</v>
      </c>
      <c r="N24" s="165">
        <f t="shared" si="3"/>
        <v>2.6030759821451213E-2</v>
      </c>
      <c r="O24" s="165" t="e">
        <f t="shared" si="4"/>
        <v>#N/A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1.5945932828270231E-3</v>
      </c>
      <c r="AI24" s="165">
        <f t="shared" si="1"/>
        <v>1.3560665785055943E-3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41894</v>
      </c>
      <c r="F25" s="174">
        <f>_xll.qlCalendarAdvance(Calendar,E25,D25,"Following",,Trigger)</f>
        <v>42016</v>
      </c>
      <c r="G25" s="175" t="str">
        <f>_xll.qlMakeDatedOIS(,E25,F25,OvernightIndex,0,,,,EvaluationDate)</f>
        <v>obj_0026e#0000</v>
      </c>
      <c r="H25" s="200" t="b">
        <f>_xll.qlInstrumentSetPricingEngine(G25,OisEngine)</f>
        <v>1</v>
      </c>
      <c r="I25" s="134">
        <f>_xll.qlOvernightIndexedSwapFairRate(G25,_xll.ohTrigger(InterestRatesTrigger))</f>
        <v>2.4581294626632364E-2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2.6175887909459388E-2</v>
      </c>
      <c r="N25" s="165">
        <f t="shared" si="3"/>
        <v>2.6057594178047948E-2</v>
      </c>
      <c r="O25" s="165" t="e">
        <f t="shared" si="4"/>
        <v>#N/A</v>
      </c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1.5945932828270231E-3</v>
      </c>
      <c r="AI25" s="165">
        <f t="shared" si="1"/>
        <v>1.3677020274968834E-3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41894</v>
      </c>
      <c r="F26" s="174">
        <f>_xll.qlCalendarAdvance(Calendar,E26,D26,"Following",,Trigger)</f>
        <v>42047</v>
      </c>
      <c r="G26" s="175" t="str">
        <f>_xll.qlMakeDatedOIS(,E26,F26,OvernightIndex,0,,,,EvaluationDate)</f>
        <v>obj_0026d#0000</v>
      </c>
      <c r="H26" s="200" t="b">
        <f>_xll.qlInstrumentSetPricingEngine(G26,OisEngine)</f>
        <v>1</v>
      </c>
      <c r="I26" s="134">
        <f>_xll.qlOvernightIndexedSwapFairRate(G26,_xll.ohTrigger(InterestRatesTrigger))</f>
        <v>2.4580759263772962E-2</v>
      </c>
      <c r="J26" s="214">
        <f>_xll.qlDayCounterYearFraction(DayCounterOIS,E26,F26,,,Trigger)</f>
        <v>0.41917808219178082</v>
      </c>
      <c r="K26" s="214">
        <f>_xll.qlDayCounterYearFraction(DayCounter6M,E26,F26,,,Trigger)</f>
        <v>0.41917808219178082</v>
      </c>
      <c r="L26" s="214">
        <f>_xll.qlDayCounterYearFraction(DayCounterON,E26,F26,,,Trigger)</f>
        <v>0.41917808219178082</v>
      </c>
      <c r="M26" s="165">
        <f t="shared" si="5"/>
        <v>2.6175352546599986E-2</v>
      </c>
      <c r="N26" s="165">
        <f t="shared" si="3"/>
        <v>2.6117175301643539E-2</v>
      </c>
      <c r="O26" s="165" t="e">
        <f t="shared" si="4"/>
        <v>#N/A</v>
      </c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1.5945932828270231E-3</v>
      </c>
      <c r="AI26" s="165">
        <f t="shared" si="1"/>
        <v>1.3715805104939798E-3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41894</v>
      </c>
      <c r="F27" s="176">
        <f>_xll.qlCalendarAdvance(Calendar,E27,D27,"Following",,Trigger)</f>
        <v>42075</v>
      </c>
      <c r="G27" s="177" t="str">
        <f>_xll.qlMakeDatedOIS(,E27,F27,OvernightIndex,0,,,,EvaluationDate)</f>
        <v>obj_00275#0000</v>
      </c>
      <c r="H27" s="201" t="b">
        <f>_xll.qlInstrumentSetPricingEngine(G27,OisEngine)</f>
        <v>1</v>
      </c>
      <c r="I27" s="139">
        <f>_xll.qlOvernightIndexedSwapFairRate(G27,_xll.ohTrigger(InterestRatesTrigger))</f>
        <v>2.4556347218278672E-2</v>
      </c>
      <c r="J27" s="217">
        <f>_xll.qlDayCounterYearFraction(DayCounterOIS,E27,F27,,,Trigger)</f>
        <v>0.49589041095890413</v>
      </c>
      <c r="K27" s="217">
        <f>_xll.qlDayCounterYearFraction(DayCounter6M,E27,F27,,,Trigger)</f>
        <v>0.49589041095890413</v>
      </c>
      <c r="L27" s="217">
        <f>_xll.qlDayCounterYearFraction(DayCounterON,E27,F27,,,Trigger)</f>
        <v>0.49589041095890413</v>
      </c>
      <c r="M27" s="167">
        <f t="shared" si="5"/>
        <v>2.6150940501105696E-2</v>
      </c>
      <c r="N27" s="167">
        <f t="shared" si="3"/>
        <v>2.61470620181086E-2</v>
      </c>
      <c r="O27" s="167" t="e">
        <f t="shared" si="4"/>
        <v>#N/A</v>
      </c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1.5945932828270231E-3</v>
      </c>
      <c r="AI27" s="165">
        <f t="shared" si="1"/>
        <v>1.3754589934910763E-3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1.5945932828270231E-3</v>
      </c>
      <c r="AI28" s="165">
        <f t="shared" si="1"/>
        <v>1.3793374764881727E-3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1.5945932828270231E-3</v>
      </c>
      <c r="AI29" s="165">
        <f t="shared" si="1"/>
        <v>1.3832159594852692E-3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1.5945932828270231E-3</v>
      </c>
      <c r="AI30" s="165">
        <f t="shared" si="1"/>
        <v>1.3948514084765583E-3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1.5945932828270231E-3</v>
      </c>
      <c r="AI31" s="165">
        <f t="shared" si="1"/>
        <v>1.3987298914736547E-3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2.5900865171198613E-2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1.5945932828270231E-3</v>
      </c>
      <c r="AI32" s="165">
        <f t="shared" si="1"/>
        <v>1.4026083744707511E-3</v>
      </c>
      <c r="AJ32" s="135" t="e">
        <f t="shared" si="2"/>
        <v>#N/A</v>
      </c>
    </row>
    <row r="33" spans="4:36" x14ac:dyDescent="0.2">
      <c r="D33" s="165">
        <f t="shared" si="6"/>
        <v>2.5909785781771593E-2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1.5945932828270231E-3</v>
      </c>
      <c r="AI33" s="165">
        <f t="shared" si="1"/>
        <v>1.4064868574678476E-3</v>
      </c>
      <c r="AJ33" s="135" t="e">
        <f t="shared" si="2"/>
        <v>#N/A</v>
      </c>
    </row>
    <row r="34" spans="4:36" x14ac:dyDescent="0.2">
      <c r="D34" s="165">
        <f t="shared" si="6"/>
        <v>2.5923860198961455E-2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1.5945932828270231E-3</v>
      </c>
      <c r="AI34" s="165">
        <f t="shared" si="1"/>
        <v>1.410365340464944E-3</v>
      </c>
      <c r="AJ34" s="135" t="e">
        <f t="shared" si="2"/>
        <v>#N/A</v>
      </c>
    </row>
    <row r="35" spans="4:36" x14ac:dyDescent="0.2">
      <c r="D35" s="165">
        <f t="shared" si="6"/>
        <v>2.5937283941604685E-2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ref="AH35:AH66" si="7">$W$13</f>
        <v>1.5945932828270231E-3</v>
      </c>
      <c r="AI35" s="165">
        <f t="shared" ref="AI35:AI66" si="8">$W$10+$W$9*AG35</f>
        <v>1.4220007894562331E-3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2.59557638847801E-2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7"/>
        <v>1.5945932828270231E-3</v>
      </c>
      <c r="AI36" s="165">
        <f t="shared" si="8"/>
        <v>1.4258792724533296E-3</v>
      </c>
      <c r="AJ36" s="135" t="e">
        <f t="shared" si="9"/>
        <v>#N/A</v>
      </c>
    </row>
    <row r="37" spans="4:36" x14ac:dyDescent="0.2">
      <c r="D37" s="165">
        <f t="shared" si="6"/>
        <v>2.6003234341451513E-2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7"/>
        <v>1.5945932828270231E-3</v>
      </c>
      <c r="AI37" s="165">
        <f t="shared" si="8"/>
        <v>1.429757755450426E-3</v>
      </c>
      <c r="AJ37" s="135" t="e">
        <f t="shared" si="9"/>
        <v>#N/A</v>
      </c>
    </row>
    <row r="38" spans="4:36" x14ac:dyDescent="0.2">
      <c r="D38" s="165">
        <f t="shared" si="6"/>
        <v>2.6030759821451213E-2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7"/>
        <v>1.5945932828270231E-3</v>
      </c>
      <c r="AI38" s="165">
        <f t="shared" si="8"/>
        <v>1.4336362384475224E-3</v>
      </c>
      <c r="AJ38" s="135" t="e">
        <f t="shared" si="9"/>
        <v>#N/A</v>
      </c>
    </row>
    <row r="39" spans="4:36" x14ac:dyDescent="0.2">
      <c r="D39" s="165">
        <f t="shared" si="6"/>
        <v>2.6057594178047948E-2</v>
      </c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7"/>
        <v>1.5945932828270231E-3</v>
      </c>
      <c r="AI39" s="165">
        <f t="shared" si="8"/>
        <v>1.4375147214446189E-3</v>
      </c>
      <c r="AJ39" s="135" t="e">
        <f t="shared" si="9"/>
        <v>#N/A</v>
      </c>
    </row>
    <row r="40" spans="4:36" x14ac:dyDescent="0.2">
      <c r="D40" s="165">
        <f t="shared" si="6"/>
        <v>2.6117175301643539E-2</v>
      </c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7"/>
        <v>1.5945932828270231E-3</v>
      </c>
      <c r="AI40" s="165">
        <f t="shared" si="8"/>
        <v>1.449150170435908E-3</v>
      </c>
      <c r="AJ40" s="135" t="e">
        <f t="shared" si="9"/>
        <v>#N/A</v>
      </c>
    </row>
    <row r="41" spans="4:36" ht="12" thickBot="1" x14ac:dyDescent="0.25">
      <c r="D41" s="167">
        <f t="shared" si="6"/>
        <v>2.61470620181086E-2</v>
      </c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7"/>
        <v>1.5945932828270231E-3</v>
      </c>
      <c r="AI41" s="165">
        <f t="shared" si="8"/>
        <v>1.4530286534330044E-3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7"/>
        <v>1.5945932828270231E-3</v>
      </c>
      <c r="AI42" s="165">
        <f t="shared" si="8"/>
        <v>1.4569071364301008E-3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7"/>
        <v>1.5945932828270231E-3</v>
      </c>
      <c r="AI43" s="165">
        <f t="shared" si="8"/>
        <v>1.4607856194271973E-3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7"/>
        <v>1.5945932828270231E-3</v>
      </c>
      <c r="AI44" s="165">
        <f t="shared" si="8"/>
        <v>1.4646641024242937E-3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7"/>
        <v>1.5945932828270231E-3</v>
      </c>
      <c r="AI45" s="165">
        <f t="shared" si="8"/>
        <v>1.4762995514155828E-3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7"/>
        <v>1.5945932828270231E-3</v>
      </c>
      <c r="AI46" s="165">
        <f t="shared" si="8"/>
        <v>1.4801780344126793E-3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7"/>
        <v>1.5945932828270231E-3</v>
      </c>
      <c r="AI47" s="165">
        <f t="shared" si="8"/>
        <v>1.4840565174097757E-3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7"/>
        <v>1.5945932828270231E-3</v>
      </c>
      <c r="AI48" s="165">
        <f t="shared" si="8"/>
        <v>1.4879350004068721E-3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7"/>
        <v>1.5945932828270231E-3</v>
      </c>
      <c r="AI49" s="165">
        <f t="shared" si="8"/>
        <v>1.4918134834039686E-3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7"/>
        <v>1.5945932828270231E-3</v>
      </c>
      <c r="AI50" s="165">
        <f t="shared" si="8"/>
        <v>1.5034489323952579E-3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7"/>
        <v>1.5945932828270231E-3</v>
      </c>
      <c r="AI51" s="165">
        <f t="shared" si="8"/>
        <v>1.5073274153923541E-3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7"/>
        <v>1.5945932828270231E-3</v>
      </c>
      <c r="AI52" s="165">
        <f t="shared" si="8"/>
        <v>1.5112058983894506E-3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7"/>
        <v>1.5945932828270231E-3</v>
      </c>
      <c r="AI53" s="165">
        <f t="shared" si="8"/>
        <v>1.515084381386547E-3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7"/>
        <v>1.5945932828270231E-3</v>
      </c>
      <c r="AI54" s="165">
        <f t="shared" si="8"/>
        <v>1.5189628643836434E-3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7"/>
        <v>1.5945932828270231E-3</v>
      </c>
      <c r="AI55" s="165">
        <f t="shared" si="8"/>
        <v>1.5305983133749325E-3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7"/>
        <v>1.5945932828270231E-3</v>
      </c>
      <c r="AI56" s="165">
        <f t="shared" si="8"/>
        <v>1.534476796372029E-3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7"/>
        <v>1.5945932828270231E-3</v>
      </c>
      <c r="AI57" s="165">
        <f t="shared" si="8"/>
        <v>1.5383552793691254E-3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7"/>
        <v>1.5945932828270231E-3</v>
      </c>
      <c r="AI58" s="165">
        <f t="shared" si="8"/>
        <v>1.5422337623662219E-3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7"/>
        <v>1.5945932828270231E-3</v>
      </c>
      <c r="AI59" s="165">
        <f t="shared" si="8"/>
        <v>1.5461122453633183E-3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7"/>
        <v>1.5945932828270231E-3</v>
      </c>
      <c r="AI60" s="165">
        <f t="shared" si="8"/>
        <v>1.5577476943546074E-3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7"/>
        <v>1.5945932828270231E-3</v>
      </c>
      <c r="AI61" s="165">
        <f t="shared" si="8"/>
        <v>1.5616261773517038E-3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7"/>
        <v>1.5945932828270231E-3</v>
      </c>
      <c r="AI62" s="165">
        <f t="shared" si="8"/>
        <v>1.5655046603488003E-3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7"/>
        <v>1.5945932828270231E-3</v>
      </c>
      <c r="AI63" s="165">
        <f t="shared" si="8"/>
        <v>1.5693831433458967E-3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7"/>
        <v>1.5945932828270231E-3</v>
      </c>
      <c r="AI64" s="165">
        <f t="shared" si="8"/>
        <v>1.5732616263429932E-3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7"/>
        <v>1.5945932828270231E-3</v>
      </c>
      <c r="AI65" s="165">
        <f t="shared" si="8"/>
        <v>1.5848970753342823E-3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7"/>
        <v>1.5945932828270231E-3</v>
      </c>
      <c r="AI66" s="165">
        <f t="shared" si="8"/>
        <v>1.5887755583313787E-3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41983</v>
      </c>
      <c r="AG67" s="175">
        <f>_xll.qlDayCounterYearFraction(DayCounterON,SettlementDate,AF67,,,Trigger)</f>
        <v>0.24931506849315069</v>
      </c>
      <c r="AH67" s="165">
        <f t="shared" ref="AH67:AH98" si="10">$W$13</f>
        <v>1.5945932828270231E-3</v>
      </c>
      <c r="AI67" s="165">
        <f t="shared" ref="AI67:AI98" si="11">$W$10+$W$9*AG67</f>
        <v>1.5926540413284751E-3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41984</v>
      </c>
      <c r="AG68" s="175">
        <f>_xll.qlDayCounterYearFraction(DayCounterON,SettlementDate,AF68,,,Trigger)</f>
        <v>0.25205479452054796</v>
      </c>
      <c r="AH68" s="165">
        <f t="shared" si="10"/>
        <v>1.5945932828270231E-3</v>
      </c>
      <c r="AI68" s="165">
        <f t="shared" si="11"/>
        <v>1.5965325243255716E-3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41985</v>
      </c>
      <c r="AG69" s="175">
        <f>_xll.qlDayCounterYearFraction(DayCounterON,SettlementDate,AF69,,,Trigger)</f>
        <v>0.25479452054794521</v>
      </c>
      <c r="AH69" s="165">
        <f t="shared" si="10"/>
        <v>1.5945932828270231E-3</v>
      </c>
      <c r="AI69" s="165">
        <f t="shared" si="11"/>
        <v>1.600411007322668E-3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41988</v>
      </c>
      <c r="AG70" s="175">
        <f>_xll.qlDayCounterYearFraction(DayCounterON,SettlementDate,AF70,,,Trigger)</f>
        <v>0.26301369863013696</v>
      </c>
      <c r="AH70" s="165">
        <f t="shared" si="10"/>
        <v>1.5945932828270231E-3</v>
      </c>
      <c r="AI70" s="165">
        <f t="shared" si="11"/>
        <v>1.6120464563139571E-3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41989</v>
      </c>
      <c r="AG71" s="175">
        <f>_xll.qlDayCounterYearFraction(DayCounterON,SettlementDate,AF71,,,Trigger)</f>
        <v>0.26575342465753427</v>
      </c>
      <c r="AH71" s="165">
        <f t="shared" si="10"/>
        <v>1.5945932828270231E-3</v>
      </c>
      <c r="AI71" s="165">
        <f t="shared" si="11"/>
        <v>1.6159249393110536E-3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41990</v>
      </c>
      <c r="AG72" s="175">
        <f>_xll.qlDayCounterYearFraction(DayCounterON,SettlementDate,AF72,,,Trigger)</f>
        <v>0.26849315068493151</v>
      </c>
      <c r="AH72" s="165">
        <f t="shared" si="10"/>
        <v>1.5945932828270231E-3</v>
      </c>
      <c r="AI72" s="165">
        <f t="shared" si="11"/>
        <v>1.61980342230815E-3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41991</v>
      </c>
      <c r="AG73" s="175">
        <f>_xll.qlDayCounterYearFraction(DayCounterON,SettlementDate,AF73,,,Trigger)</f>
        <v>0.27123287671232876</v>
      </c>
      <c r="AH73" s="165">
        <f t="shared" si="10"/>
        <v>1.5945932828270231E-3</v>
      </c>
      <c r="AI73" s="165">
        <f t="shared" si="11"/>
        <v>1.6236819053052464E-3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41992</v>
      </c>
      <c r="AG74" s="175">
        <f>_xll.qlDayCounterYearFraction(DayCounterON,SettlementDate,AF74,,,Trigger)</f>
        <v>0.27397260273972601</v>
      </c>
      <c r="AH74" s="165">
        <f t="shared" si="10"/>
        <v>1.5945932828270231E-3</v>
      </c>
      <c r="AI74" s="165">
        <f t="shared" si="11"/>
        <v>1.6275603883023429E-3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41995</v>
      </c>
      <c r="AG75" s="175">
        <f>_xll.qlDayCounterYearFraction(DayCounterON,SettlementDate,AF75,,,Trigger)</f>
        <v>0.28219178082191781</v>
      </c>
      <c r="AH75" s="165">
        <f t="shared" si="10"/>
        <v>1.5945932828270231E-3</v>
      </c>
      <c r="AI75" s="165">
        <f t="shared" si="11"/>
        <v>1.639195837293632E-3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41996</v>
      </c>
      <c r="AG76" s="175">
        <f>_xll.qlDayCounterYearFraction(DayCounterON,SettlementDate,AF76,,,Trigger)</f>
        <v>0.28493150684931506</v>
      </c>
      <c r="AH76" s="165">
        <f t="shared" si="10"/>
        <v>1.5945932828270231E-3</v>
      </c>
      <c r="AI76" s="165">
        <f t="shared" si="11"/>
        <v>1.6430743202907284E-3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41997</v>
      </c>
      <c r="AG77" s="175">
        <f>_xll.qlDayCounterYearFraction(DayCounterON,SettlementDate,AF77,,,Trigger)</f>
        <v>0.28767123287671231</v>
      </c>
      <c r="AH77" s="165">
        <f t="shared" si="10"/>
        <v>1.5945932828270231E-3</v>
      </c>
      <c r="AI77" s="165">
        <f t="shared" si="11"/>
        <v>1.6469528032878249E-3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42002</v>
      </c>
      <c r="AG78" s="175">
        <f>_xll.qlDayCounterYearFraction(DayCounterON,SettlementDate,AF78,,,Trigger)</f>
        <v>0.30136986301369861</v>
      </c>
      <c r="AH78" s="165">
        <f t="shared" si="10"/>
        <v>1.5945932828270231E-3</v>
      </c>
      <c r="AI78" s="165">
        <f t="shared" si="11"/>
        <v>1.6663452182733068E-3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42003</v>
      </c>
      <c r="AG79" s="175">
        <f>_xll.qlDayCounterYearFraction(DayCounterON,SettlementDate,AF79,,,Trigger)</f>
        <v>0.30410958904109592</v>
      </c>
      <c r="AH79" s="165">
        <f t="shared" si="10"/>
        <v>1.5945932828270231E-3</v>
      </c>
      <c r="AI79" s="165">
        <f t="shared" si="11"/>
        <v>1.6702237012704033E-3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42004</v>
      </c>
      <c r="AG80" s="175">
        <f>_xll.qlDayCounterYearFraction(DayCounterON,SettlementDate,AF80,,,Trigger)</f>
        <v>0.30684931506849317</v>
      </c>
      <c r="AH80" s="165">
        <f t="shared" si="10"/>
        <v>1.5945932828270231E-3</v>
      </c>
      <c r="AI80" s="165">
        <f t="shared" si="11"/>
        <v>1.6741021842674997E-3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42006</v>
      </c>
      <c r="AG81" s="175">
        <f>_xll.qlDayCounterYearFraction(DayCounterON,SettlementDate,AF81,,,Trigger)</f>
        <v>0.31232876712328766</v>
      </c>
      <c r="AH81" s="165">
        <f t="shared" si="10"/>
        <v>1.5945932828270231E-3</v>
      </c>
      <c r="AI81" s="165">
        <f t="shared" si="11"/>
        <v>1.6818591502616926E-3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42009</v>
      </c>
      <c r="AG82" s="175">
        <f>_xll.qlDayCounterYearFraction(DayCounterON,SettlementDate,AF82,,,Trigger)</f>
        <v>0.32054794520547947</v>
      </c>
      <c r="AH82" s="165">
        <f t="shared" si="10"/>
        <v>1.5945932828270231E-3</v>
      </c>
      <c r="AI82" s="165">
        <f t="shared" si="11"/>
        <v>1.6934945992529817E-3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42010</v>
      </c>
      <c r="AG83" s="175">
        <f>_xll.qlDayCounterYearFraction(DayCounterON,SettlementDate,AF83,,,Trigger)</f>
        <v>0.32328767123287672</v>
      </c>
      <c r="AH83" s="165">
        <f t="shared" si="10"/>
        <v>1.5945932828270231E-3</v>
      </c>
      <c r="AI83" s="165">
        <f t="shared" si="11"/>
        <v>1.6973730822500781E-3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42011</v>
      </c>
      <c r="AG84" s="175">
        <f>_xll.qlDayCounterYearFraction(DayCounterON,SettlementDate,AF84,,,Trigger)</f>
        <v>0.32602739726027397</v>
      </c>
      <c r="AH84" s="165">
        <f t="shared" si="10"/>
        <v>1.5945932828270231E-3</v>
      </c>
      <c r="AI84" s="165">
        <f t="shared" si="11"/>
        <v>1.7012515652471746E-3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42012</v>
      </c>
      <c r="AG85" s="175">
        <f>_xll.qlDayCounterYearFraction(DayCounterON,SettlementDate,AF85,,,Trigger)</f>
        <v>0.32876712328767121</v>
      </c>
      <c r="AH85" s="165">
        <f t="shared" si="10"/>
        <v>1.5945932828270231E-3</v>
      </c>
      <c r="AI85" s="165">
        <f t="shared" si="11"/>
        <v>1.705130048244271E-3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42013</v>
      </c>
      <c r="AG86" s="175">
        <f>_xll.qlDayCounterYearFraction(DayCounterON,SettlementDate,AF86,,,Trigger)</f>
        <v>0.33150684931506852</v>
      </c>
      <c r="AH86" s="165">
        <f t="shared" si="10"/>
        <v>1.5945932828270231E-3</v>
      </c>
      <c r="AI86" s="165">
        <f t="shared" si="11"/>
        <v>1.7090085312413674E-3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42016</v>
      </c>
      <c r="AG87" s="175">
        <f>_xll.qlDayCounterYearFraction(DayCounterON,SettlementDate,AF87,,,Trigger)</f>
        <v>0.33972602739726027</v>
      </c>
      <c r="AH87" s="165">
        <f t="shared" si="10"/>
        <v>1.5945932828270231E-3</v>
      </c>
      <c r="AI87" s="165">
        <f t="shared" si="11"/>
        <v>1.7206439802326565E-3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42017</v>
      </c>
      <c r="AG88" s="175">
        <f>_xll.qlDayCounterYearFraction(DayCounterON,SettlementDate,AF88,,,Trigger)</f>
        <v>0.34246575342465752</v>
      </c>
      <c r="AH88" s="165">
        <f t="shared" si="10"/>
        <v>1.5945932828270231E-3</v>
      </c>
      <c r="AI88" s="165">
        <f t="shared" si="11"/>
        <v>1.724522463229753E-3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42018</v>
      </c>
      <c r="AG89" s="175">
        <f>_xll.qlDayCounterYearFraction(DayCounterON,SettlementDate,AF89,,,Trigger)</f>
        <v>0.34520547945205482</v>
      </c>
      <c r="AH89" s="165">
        <f t="shared" si="10"/>
        <v>1.5945932828270231E-3</v>
      </c>
      <c r="AI89" s="165">
        <f t="shared" si="11"/>
        <v>1.7284009462268494E-3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42019</v>
      </c>
      <c r="AG90" s="175">
        <f>_xll.qlDayCounterYearFraction(DayCounterON,SettlementDate,AF90,,,Trigger)</f>
        <v>0.34794520547945207</v>
      </c>
      <c r="AH90" s="165">
        <f t="shared" si="10"/>
        <v>1.5945932828270231E-3</v>
      </c>
      <c r="AI90" s="165">
        <f t="shared" si="11"/>
        <v>1.7322794292239459E-3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42020</v>
      </c>
      <c r="AG91" s="175">
        <f>_xll.qlDayCounterYearFraction(DayCounterON,SettlementDate,AF91,,,Trigger)</f>
        <v>0.35068493150684932</v>
      </c>
      <c r="AH91" s="165">
        <f t="shared" si="10"/>
        <v>1.5945932828270231E-3</v>
      </c>
      <c r="AI91" s="165">
        <f t="shared" si="11"/>
        <v>1.7361579122210423E-3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42023</v>
      </c>
      <c r="AG92" s="175">
        <f>_xll.qlDayCounterYearFraction(DayCounterON,SettlementDate,AF92,,,Trigger)</f>
        <v>0.35890410958904112</v>
      </c>
      <c r="AH92" s="165">
        <f t="shared" si="10"/>
        <v>1.5945932828270231E-3</v>
      </c>
      <c r="AI92" s="165">
        <f t="shared" si="11"/>
        <v>1.7477933612123314E-3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42024</v>
      </c>
      <c r="AG93" s="175">
        <f>_xll.qlDayCounterYearFraction(DayCounterON,SettlementDate,AF93,,,Trigger)</f>
        <v>0.36164383561643837</v>
      </c>
      <c r="AH93" s="165">
        <f t="shared" si="10"/>
        <v>1.5945932828270231E-3</v>
      </c>
      <c r="AI93" s="165">
        <f t="shared" si="11"/>
        <v>1.7516718442094278E-3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42025</v>
      </c>
      <c r="AG94" s="175">
        <f>_xll.qlDayCounterYearFraction(DayCounterON,SettlementDate,AF94,,,Trigger)</f>
        <v>0.36438356164383562</v>
      </c>
      <c r="AH94" s="165">
        <f t="shared" si="10"/>
        <v>1.5945932828270231E-3</v>
      </c>
      <c r="AI94" s="165">
        <f t="shared" si="11"/>
        <v>1.7555503272065243E-3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42026</v>
      </c>
      <c r="AG95" s="175">
        <f>_xll.qlDayCounterYearFraction(DayCounterON,SettlementDate,AF95,,,Trigger)</f>
        <v>0.36712328767123287</v>
      </c>
      <c r="AH95" s="165">
        <f t="shared" si="10"/>
        <v>1.5945932828270231E-3</v>
      </c>
      <c r="AI95" s="165">
        <f t="shared" si="11"/>
        <v>1.7594288102036207E-3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42027</v>
      </c>
      <c r="AG96" s="175">
        <f>_xll.qlDayCounterYearFraction(DayCounterON,SettlementDate,AF96,,,Trigger)</f>
        <v>0.36986301369863012</v>
      </c>
      <c r="AH96" s="165">
        <f t="shared" si="10"/>
        <v>1.5945932828270231E-3</v>
      </c>
      <c r="AI96" s="165">
        <f t="shared" si="11"/>
        <v>1.7633072932007172E-3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42031</v>
      </c>
      <c r="AG97" s="175">
        <f>_xll.qlDayCounterYearFraction(DayCounterON,SettlementDate,AF97,,,Trigger)</f>
        <v>0.38082191780821917</v>
      </c>
      <c r="AH97" s="165">
        <f t="shared" si="10"/>
        <v>1.5945932828270231E-3</v>
      </c>
      <c r="AI97" s="165">
        <f t="shared" si="11"/>
        <v>1.7788212251891027E-3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42032</v>
      </c>
      <c r="AG98" s="175">
        <f>_xll.qlDayCounterYearFraction(DayCounterON,SettlementDate,AF98,,,Trigger)</f>
        <v>0.38356164383561642</v>
      </c>
      <c r="AH98" s="165">
        <f t="shared" si="10"/>
        <v>1.5945932828270231E-3</v>
      </c>
      <c r="AI98" s="165">
        <f t="shared" si="11"/>
        <v>1.7826997081861991E-3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42033</v>
      </c>
      <c r="AG99" s="175">
        <f>_xll.qlDayCounterYearFraction(DayCounterON,SettlementDate,AF99,,,Trigger)</f>
        <v>0.38630136986301372</v>
      </c>
      <c r="AH99" s="165">
        <f t="shared" ref="AH99:AH132" si="13">$W$13</f>
        <v>1.5945932828270231E-3</v>
      </c>
      <c r="AI99" s="165">
        <f t="shared" ref="AI99:AI132" si="14">$W$10+$W$9*AG99</f>
        <v>1.7865781911832956E-3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42034</v>
      </c>
      <c r="AG100" s="175">
        <f>_xll.qlDayCounterYearFraction(DayCounterON,SettlementDate,AF100,,,Trigger)</f>
        <v>0.38904109589041097</v>
      </c>
      <c r="AH100" s="165">
        <f t="shared" si="13"/>
        <v>1.5945932828270231E-3</v>
      </c>
      <c r="AI100" s="165">
        <f t="shared" si="14"/>
        <v>1.790456674180392E-3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42037</v>
      </c>
      <c r="AG101" s="175">
        <f>_xll.qlDayCounterYearFraction(DayCounterON,SettlementDate,AF101,,,Trigger)</f>
        <v>0.39726027397260272</v>
      </c>
      <c r="AH101" s="165">
        <f t="shared" si="13"/>
        <v>1.5945932828270231E-3</v>
      </c>
      <c r="AI101" s="165">
        <f t="shared" si="14"/>
        <v>1.8020921231716811E-3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42038</v>
      </c>
      <c r="AG102" s="175">
        <f>_xll.qlDayCounterYearFraction(DayCounterON,SettlementDate,AF102,,,Trigger)</f>
        <v>0.4</v>
      </c>
      <c r="AH102" s="165">
        <f t="shared" si="13"/>
        <v>1.5945932828270231E-3</v>
      </c>
      <c r="AI102" s="165">
        <f t="shared" si="14"/>
        <v>1.8059706061687776E-3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42039</v>
      </c>
      <c r="AG103" s="175">
        <f>_xll.qlDayCounterYearFraction(DayCounterON,SettlementDate,AF103,,,Trigger)</f>
        <v>0.40273972602739727</v>
      </c>
      <c r="AH103" s="165">
        <f t="shared" si="13"/>
        <v>1.5945932828270231E-3</v>
      </c>
      <c r="AI103" s="165">
        <f t="shared" si="14"/>
        <v>1.809849089165874E-3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42040</v>
      </c>
      <c r="AG104" s="175">
        <f>_xll.qlDayCounterYearFraction(DayCounterON,SettlementDate,AF104,,,Trigger)</f>
        <v>0.40547945205479452</v>
      </c>
      <c r="AH104" s="165">
        <f t="shared" si="13"/>
        <v>1.5945932828270231E-3</v>
      </c>
      <c r="AI104" s="165">
        <f t="shared" si="14"/>
        <v>1.8137275721629704E-3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42041</v>
      </c>
      <c r="AG105" s="175">
        <f>_xll.qlDayCounterYearFraction(DayCounterON,SettlementDate,AF105,,,Trigger)</f>
        <v>0.40821917808219177</v>
      </c>
      <c r="AH105" s="165">
        <f t="shared" si="13"/>
        <v>1.5945932828270231E-3</v>
      </c>
      <c r="AI105" s="165">
        <f t="shared" si="14"/>
        <v>1.8176060551600669E-3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42044</v>
      </c>
      <c r="AG106" s="175">
        <f>_xll.qlDayCounterYearFraction(DayCounterON,SettlementDate,AF106,,,Trigger)</f>
        <v>0.41643835616438357</v>
      </c>
      <c r="AH106" s="165">
        <f t="shared" si="13"/>
        <v>1.5945932828270231E-3</v>
      </c>
      <c r="AI106" s="165">
        <f t="shared" si="14"/>
        <v>1.8292415041513562E-3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42045</v>
      </c>
      <c r="AG107" s="175">
        <f>_xll.qlDayCounterYearFraction(DayCounterON,SettlementDate,AF107,,,Trigger)</f>
        <v>0.41917808219178082</v>
      </c>
      <c r="AH107" s="165">
        <f t="shared" si="13"/>
        <v>1.5945932828270231E-3</v>
      </c>
      <c r="AI107" s="165">
        <f t="shared" si="14"/>
        <v>1.8331199871484524E-3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42046</v>
      </c>
      <c r="AG108" s="175">
        <f>_xll.qlDayCounterYearFraction(DayCounterON,SettlementDate,AF108,,,Trigger)</f>
        <v>0.42191780821917807</v>
      </c>
      <c r="AH108" s="165">
        <f t="shared" si="13"/>
        <v>1.5945932828270231E-3</v>
      </c>
      <c r="AI108" s="165">
        <f t="shared" si="14"/>
        <v>1.8369984701455489E-3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42047</v>
      </c>
      <c r="AG109" s="175">
        <f>_xll.qlDayCounterYearFraction(DayCounterON,SettlementDate,AF109,,,Trigger)</f>
        <v>0.42465753424657532</v>
      </c>
      <c r="AH109" s="165">
        <f t="shared" si="13"/>
        <v>1.5945932828270231E-3</v>
      </c>
      <c r="AI109" s="165">
        <f t="shared" si="14"/>
        <v>1.8408769531426453E-3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42048</v>
      </c>
      <c r="AG110" s="175">
        <f>_xll.qlDayCounterYearFraction(DayCounterON,SettlementDate,AF110,,,Trigger)</f>
        <v>0.42739726027397262</v>
      </c>
      <c r="AH110" s="165">
        <f t="shared" si="13"/>
        <v>1.5945932828270231E-3</v>
      </c>
      <c r="AI110" s="165">
        <f t="shared" si="14"/>
        <v>1.8447554361397417E-3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42051</v>
      </c>
      <c r="AG111" s="175">
        <f>_xll.qlDayCounterYearFraction(DayCounterON,SettlementDate,AF111,,,Trigger)</f>
        <v>0.43561643835616437</v>
      </c>
      <c r="AH111" s="165">
        <f t="shared" si="13"/>
        <v>1.5945932828270231E-3</v>
      </c>
      <c r="AI111" s="165">
        <f t="shared" si="14"/>
        <v>1.8563908851310308E-3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42052</v>
      </c>
      <c r="AG112" s="175">
        <f>_xll.qlDayCounterYearFraction(DayCounterON,SettlementDate,AF112,,,Trigger)</f>
        <v>0.43835616438356162</v>
      </c>
      <c r="AH112" s="165">
        <f t="shared" si="13"/>
        <v>1.5945932828270231E-3</v>
      </c>
      <c r="AI112" s="165">
        <f t="shared" si="14"/>
        <v>1.8602693681281273E-3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42053</v>
      </c>
      <c r="AG113" s="175">
        <f>_xll.qlDayCounterYearFraction(DayCounterON,SettlementDate,AF113,,,Trigger)</f>
        <v>0.44109589041095892</v>
      </c>
      <c r="AH113" s="165">
        <f t="shared" si="13"/>
        <v>1.5945932828270231E-3</v>
      </c>
      <c r="AI113" s="165">
        <f t="shared" si="14"/>
        <v>1.8641478511252237E-3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42054</v>
      </c>
      <c r="AG114" s="175">
        <f>_xll.qlDayCounterYearFraction(DayCounterON,SettlementDate,AF114,,,Trigger)</f>
        <v>0.44383561643835617</v>
      </c>
      <c r="AH114" s="165">
        <f t="shared" si="13"/>
        <v>1.5945932828270231E-3</v>
      </c>
      <c r="AI114" s="165">
        <f t="shared" si="14"/>
        <v>1.8680263341223202E-3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42055</v>
      </c>
      <c r="AG115" s="175">
        <f>_xll.qlDayCounterYearFraction(DayCounterON,SettlementDate,AF115,,,Trigger)</f>
        <v>0.44657534246575342</v>
      </c>
      <c r="AH115" s="165">
        <f t="shared" si="13"/>
        <v>1.5945932828270231E-3</v>
      </c>
      <c r="AI115" s="165">
        <f t="shared" si="14"/>
        <v>1.8719048171194166E-3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42058</v>
      </c>
      <c r="AG116" s="175">
        <f>_xll.qlDayCounterYearFraction(DayCounterON,SettlementDate,AF116,,,Trigger)</f>
        <v>0.45479452054794522</v>
      </c>
      <c r="AH116" s="165">
        <f t="shared" si="13"/>
        <v>1.5945932828270231E-3</v>
      </c>
      <c r="AI116" s="165">
        <f t="shared" si="14"/>
        <v>1.8835402661107059E-3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42059</v>
      </c>
      <c r="AG117" s="175">
        <f>_xll.qlDayCounterYearFraction(DayCounterON,SettlementDate,AF117,,,Trigger)</f>
        <v>0.45753424657534247</v>
      </c>
      <c r="AH117" s="165">
        <f t="shared" si="13"/>
        <v>1.5945932828270231E-3</v>
      </c>
      <c r="AI117" s="165">
        <f t="shared" si="14"/>
        <v>1.8874187491078023E-3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42060</v>
      </c>
      <c r="AG118" s="175">
        <f>_xll.qlDayCounterYearFraction(DayCounterON,SettlementDate,AF118,,,Trigger)</f>
        <v>0.46027397260273972</v>
      </c>
      <c r="AH118" s="165">
        <f t="shared" si="13"/>
        <v>1.5945932828270231E-3</v>
      </c>
      <c r="AI118" s="165">
        <f t="shared" si="14"/>
        <v>1.8912972321048986E-3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42061</v>
      </c>
      <c r="AG119" s="175">
        <f>_xll.qlDayCounterYearFraction(DayCounterON,SettlementDate,AF119,,,Trigger)</f>
        <v>0.46301369863013697</v>
      </c>
      <c r="AH119" s="165">
        <f t="shared" si="13"/>
        <v>1.5945932828270231E-3</v>
      </c>
      <c r="AI119" s="165">
        <f t="shared" si="14"/>
        <v>1.895175715101995E-3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42062</v>
      </c>
      <c r="AG120" s="175">
        <f>_xll.qlDayCounterYearFraction(DayCounterON,SettlementDate,AF120,,,Trigger)</f>
        <v>0.46575342465753422</v>
      </c>
      <c r="AH120" s="165">
        <f t="shared" si="13"/>
        <v>1.5945932828270231E-3</v>
      </c>
      <c r="AI120" s="165">
        <f t="shared" si="14"/>
        <v>1.8990541980990912E-3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42065</v>
      </c>
      <c r="AG121" s="175">
        <f>_xll.qlDayCounterYearFraction(DayCounterON,SettlementDate,AF121,,,Trigger)</f>
        <v>0.47397260273972602</v>
      </c>
      <c r="AH121" s="165">
        <f t="shared" si="13"/>
        <v>1.5945932828270231E-3</v>
      </c>
      <c r="AI121" s="165">
        <f t="shared" si="14"/>
        <v>1.9106896470903805E-3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42066</v>
      </c>
      <c r="AG122" s="175">
        <f>_xll.qlDayCounterYearFraction(DayCounterON,SettlementDate,AF122,,,Trigger)</f>
        <v>0.47671232876712327</v>
      </c>
      <c r="AH122" s="165">
        <f t="shared" si="13"/>
        <v>1.5945932828270231E-3</v>
      </c>
      <c r="AI122" s="165">
        <f t="shared" si="14"/>
        <v>1.914568130087477E-3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42067</v>
      </c>
      <c r="AG123" s="175">
        <f>_xll.qlDayCounterYearFraction(DayCounterON,SettlementDate,AF123,,,Trigger)</f>
        <v>0.47945205479452052</v>
      </c>
      <c r="AH123" s="165">
        <f t="shared" si="13"/>
        <v>1.5945932828270231E-3</v>
      </c>
      <c r="AI123" s="165">
        <f t="shared" si="14"/>
        <v>1.9184466130845734E-3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42068</v>
      </c>
      <c r="AG124" s="175">
        <f>_xll.qlDayCounterYearFraction(DayCounterON,SettlementDate,AF124,,,Trigger)</f>
        <v>0.48219178082191783</v>
      </c>
      <c r="AH124" s="165">
        <f t="shared" si="13"/>
        <v>1.5945932828270231E-3</v>
      </c>
      <c r="AI124" s="165">
        <f t="shared" si="14"/>
        <v>1.9223250960816699E-3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42069</v>
      </c>
      <c r="AG125" s="175">
        <f>_xll.qlDayCounterYearFraction(DayCounterON,SettlementDate,AF125,,,Trigger)</f>
        <v>0.48493150684931507</v>
      </c>
      <c r="AH125" s="165">
        <f t="shared" si="13"/>
        <v>1.5945932828270231E-3</v>
      </c>
      <c r="AI125" s="165">
        <f t="shared" si="14"/>
        <v>1.9262035790787663E-3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42072</v>
      </c>
      <c r="AG126" s="175">
        <f>_xll.qlDayCounterYearFraction(DayCounterON,SettlementDate,AF126,,,Trigger)</f>
        <v>0.49315068493150682</v>
      </c>
      <c r="AH126" s="165">
        <f t="shared" si="13"/>
        <v>1.5945932828270231E-3</v>
      </c>
      <c r="AI126" s="165">
        <f t="shared" si="14"/>
        <v>1.9378390280700554E-3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42073</v>
      </c>
      <c r="AG127" s="175">
        <f>_xll.qlDayCounterYearFraction(DayCounterON,SettlementDate,AF127,,,Trigger)</f>
        <v>0.49589041095890413</v>
      </c>
      <c r="AH127" s="165">
        <f t="shared" si="13"/>
        <v>1.5945932828270231E-3</v>
      </c>
      <c r="AI127" s="165">
        <f t="shared" si="14"/>
        <v>1.9417175110671521E-3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42074</v>
      </c>
      <c r="AG128" s="175">
        <f>_xll.qlDayCounterYearFraction(DayCounterON,SettlementDate,AF128,,,Trigger)</f>
        <v>0.49863013698630138</v>
      </c>
      <c r="AH128" s="165">
        <f t="shared" si="13"/>
        <v>1.5945932828270231E-3</v>
      </c>
      <c r="AI128" s="165">
        <f t="shared" si="14"/>
        <v>1.9455959940642483E-3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42075</v>
      </c>
      <c r="AG129" s="175">
        <f>_xll.qlDayCounterYearFraction(DayCounterON,SettlementDate,AF129,,,Trigger)</f>
        <v>0.50136986301369868</v>
      </c>
      <c r="AH129" s="165">
        <f t="shared" si="13"/>
        <v>1.5945932828270231E-3</v>
      </c>
      <c r="AI129" s="165">
        <f t="shared" si="14"/>
        <v>1.9494744770613449E-3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42076</v>
      </c>
      <c r="AG130" s="175">
        <f>_xll.qlDayCounterYearFraction(DayCounterON,SettlementDate,AF130,,,Trigger)</f>
        <v>0.50410958904109593</v>
      </c>
      <c r="AH130" s="165">
        <f t="shared" si="13"/>
        <v>1.5945932828270231E-3</v>
      </c>
      <c r="AI130" s="165">
        <f t="shared" si="14"/>
        <v>1.9533529600584409E-3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42079</v>
      </c>
      <c r="AG131" s="175">
        <f>_xll.qlDayCounterYearFraction(DayCounterON,SettlementDate,AF131,,,Trigger)</f>
        <v>0.51232876712328768</v>
      </c>
      <c r="AH131" s="165">
        <f t="shared" si="13"/>
        <v>1.5945932828270231E-3</v>
      </c>
      <c r="AI131" s="165">
        <f t="shared" si="14"/>
        <v>1.9649884090497303E-3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42080</v>
      </c>
      <c r="AG132" s="177">
        <f>_xll.qlDayCounterYearFraction(DayCounterON,SettlementDate,AF132,,,Trigger)</f>
        <v>0.51506849315068493</v>
      </c>
      <c r="AH132" s="167">
        <f t="shared" si="13"/>
        <v>1.5945932828270231E-3</v>
      </c>
      <c r="AI132" s="167">
        <f t="shared" si="14"/>
        <v>1.9688668920468267E-3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4" t="s">
        <v>74</v>
      </c>
      <c r="AB2" s="354"/>
      <c r="AC2" s="354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5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-0.1282708095592574</v>
      </c>
      <c r="X3" s="153"/>
      <c r="Y3" s="133">
        <f t="array" ref="Y3:Y5">_xll.ohFilter(N3:N7,P3:P7)</f>
        <v>-1.0307456609186952E-3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66" si="0">$W$13</f>
        <v>-4.1343095190694906E-3</v>
      </c>
      <c r="AI3" s="162">
        <f t="shared" ref="AI3:AI66" si="1">$W$10+$W$9*AG3</f>
        <v>-9.2134833380907478E-3</v>
      </c>
      <c r="AJ3" s="163">
        <f t="shared" ref="AJ3:AJ66" si="2">($W$5+$W$4*AG3+$W$3*AG3^2)</f>
        <v>-1.4675202577671517E-2</v>
      </c>
    </row>
    <row r="4" spans="1:36" x14ac:dyDescent="0.2">
      <c r="D4" s="206" t="s">
        <v>120</v>
      </c>
      <c r="E4" s="132">
        <f>SettlementDate</f>
        <v>41892</v>
      </c>
      <c r="F4" s="132">
        <f>_xll.qlCalendarAdvance(Calendar,E4,"3M","mf",,Trigger)</f>
        <v>41983</v>
      </c>
      <c r="G4" s="131" t="str">
        <f>_xll.qlMakeDatedOIS(,E4,F4,OvernightIndex,0,,,,EvaluationDate)</f>
        <v>obj_00254#0000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-1.0685592489197862E-3</v>
      </c>
      <c r="P4" s="168" t="b">
        <v>0</v>
      </c>
      <c r="R4" s="355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0.10429704424992055</v>
      </c>
      <c r="X4" s="145" t="s">
        <v>30</v>
      </c>
      <c r="Y4" s="133">
        <v>1.4180459813593936E-3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-4.1343095190694906E-3</v>
      </c>
      <c r="AI4" s="165">
        <f t="shared" si="1"/>
        <v>-9.1042537935956663E-3</v>
      </c>
      <c r="AJ4" s="135">
        <f t="shared" si="2"/>
        <v>-1.4390420064316954E-2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41893</v>
      </c>
      <c r="F5" s="132">
        <f>_xll.qlCalendarAdvance(Calendar,E5,"3M","mf",,Trigger)</f>
        <v>41984</v>
      </c>
      <c r="G5" s="131" t="str">
        <f>_xll.qlMakeDatedOIS(,E5,F5,OvernightIndex,0,,,,EvaluationDate)</f>
        <v>obj_00261#0000</v>
      </c>
      <c r="H5" s="132" t="b">
        <f>_xll.qlInstrumentSetPricingEngine(G5,OisEngine)</f>
        <v>1</v>
      </c>
      <c r="I5" s="133">
        <f>'1M Swaps'!R30</f>
        <v>2.0483772672708227E-2</v>
      </c>
      <c r="J5" s="134">
        <f>_xll.qlOvernightIndexedSwapFairRate(G5,_xll.ohTrigger(H5,InterestRatesTrigger))</f>
        <v>2.4618082191777718E-2</v>
      </c>
      <c r="K5" s="157">
        <f>I5*_xll.qlDayCounterYearFraction(DayCounter6M,E5,F5,,,Trigger)</f>
        <v>5.1069131868943796E-3</v>
      </c>
      <c r="L5" s="157">
        <f>J5*_xll.qlDayCounterYearFraction(DayCounterOIS,E5,F5,,,Trigger)</f>
        <v>6.1376588478130748E-3</v>
      </c>
      <c r="M5" s="168">
        <f>K5-L5</f>
        <v>-1.0307456609186952E-3</v>
      </c>
      <c r="N5" s="168">
        <f>M5</f>
        <v>-1.0307456609186952E-3</v>
      </c>
      <c r="P5" s="168" t="b">
        <f>IF(E14="FRA",TRUE,FALSE)</f>
        <v>1</v>
      </c>
      <c r="R5" s="355"/>
      <c r="S5" s="148">
        <v>9.968548760936756E-2</v>
      </c>
      <c r="T5" s="149">
        <v>0.1574479264402327</v>
      </c>
      <c r="U5" s="150">
        <v>0.25205479452054796</v>
      </c>
      <c r="V5" s="147"/>
      <c r="W5" s="152">
        <v>-1.4675202577671517E-2</v>
      </c>
      <c r="X5" s="145"/>
      <c r="Y5" s="133">
        <v>-6.4340016230122685E-5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-4.1343095190694906E-3</v>
      </c>
      <c r="AI5" s="165">
        <f t="shared" si="1"/>
        <v>-8.9950242491005864E-3</v>
      </c>
      <c r="AJ5" s="135">
        <f t="shared" si="2"/>
        <v>-1.4107563177677484E-2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41984</v>
      </c>
      <c r="F6" s="132">
        <f>_xll.qlCalendarAdvance(Calendar,E6,"3M","mf",,Trigger)</f>
        <v>42074</v>
      </c>
      <c r="G6" s="131" t="str">
        <f>_xll.qlMakeDatedOIS(,E6,F6,OvernightIndex,0,,,,EvaluationDate)</f>
        <v>obj_00265#0000</v>
      </c>
      <c r="H6" s="132" t="b">
        <f>_xll.qlInstrumentSetPricingEngine(G6,OisEngine)</f>
        <v>1</v>
      </c>
      <c r="I6" s="133">
        <f>'1M Swaps'!R31</f>
        <v>3.0098520244998338E-2</v>
      </c>
      <c r="J6" s="134">
        <f>_xll.qlOvernightIndexedSwapFairRate(G6,_xll.ohTrigger(H6,InterestRatesTrigger))</f>
        <v>2.4347555987263018E-2</v>
      </c>
      <c r="K6" s="157">
        <f>I6*_xll.qlDayCounterYearFraction(DayCounter6M,E6,F6,,,Trigger)</f>
        <v>7.4215529371228772E-3</v>
      </c>
      <c r="L6" s="157">
        <f>J6*_xll.qlDayCounterYearFraction(DayCounterOIS,E6,F6,,,Trigger)</f>
        <v>6.0035069557634836E-3</v>
      </c>
      <c r="M6" s="168">
        <f t="shared" ref="M6:M7" si="3">K6-L6</f>
        <v>1.4180459813593936E-3</v>
      </c>
      <c r="N6" s="168">
        <f t="shared" ref="N6:N7" si="4">M6</f>
        <v>1.4180459813593936E-3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-4.1343095190694906E-3</v>
      </c>
      <c r="AI6" s="165">
        <f t="shared" si="1"/>
        <v>-8.6673356156153434E-3</v>
      </c>
      <c r="AJ6" s="135">
        <f t="shared" si="2"/>
        <v>-1.3270546278049649E-2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42074</v>
      </c>
      <c r="F7" s="137">
        <f>_xll.qlCalendarAdvance(Calendar,E7,"3M","mf",,Trigger)</f>
        <v>42166</v>
      </c>
      <c r="G7" s="136" t="str">
        <f>_xll.qlMakeDatedOIS(,E7,F7,OvernightIndex,0,,,,EvaluationDate)</f>
        <v>obj_00269#0000</v>
      </c>
      <c r="H7" s="137" t="b">
        <f>_xll.qlInstrumentSetPricingEngine(G7,OisEngine)</f>
        <v>1</v>
      </c>
      <c r="I7" s="138">
        <f>'1M Swaps'!R32</f>
        <v>2.4293199961362626E-2</v>
      </c>
      <c r="J7" s="139">
        <f>_xll.qlOvernightIndexedSwapFairRate(G7,_xll.ohTrigger(H7,InterestRatesTrigger))</f>
        <v>2.4548461982275612E-2</v>
      </c>
      <c r="K7" s="158">
        <f>I7*_xll.qlDayCounterYearFraction(DayCounter6M,E7,F7,,,Trigger)</f>
        <v>6.1232175245078402E-3</v>
      </c>
      <c r="L7" s="158">
        <f>J7*_xll.qlDayCounterYearFraction(DayCounterOIS,E7,F7,,,Trigger)</f>
        <v>6.1875575407379629E-3</v>
      </c>
      <c r="M7" s="169">
        <f t="shared" si="3"/>
        <v>-6.4340016230122685E-5</v>
      </c>
      <c r="N7" s="169">
        <f t="shared" si="4"/>
        <v>-6.4340016230122685E-5</v>
      </c>
      <c r="P7" s="168" t="b">
        <v>1</v>
      </c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-4.1343095190694906E-3</v>
      </c>
      <c r="AI7" s="165">
        <f t="shared" si="1"/>
        <v>-8.5581060711202635E-3</v>
      </c>
      <c r="AJ7" s="135">
        <f t="shared" si="2"/>
        <v>-1.2995391898270559E-2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-4.1343095190694906E-3</v>
      </c>
      <c r="AI8" s="165">
        <f t="shared" si="1"/>
        <v>-8.448876526625182E-3</v>
      </c>
      <c r="AJ8" s="135">
        <f t="shared" si="2"/>
        <v>-1.2722163145206562E-2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4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6" t="s">
        <v>29</v>
      </c>
      <c r="W9" s="152">
        <f t="array" ref="W9:W10">MMULT(AA9:AB10,Y9:Y10)</f>
        <v>3.9868783740704489E-2</v>
      </c>
      <c r="X9" s="356" t="s">
        <v>30</v>
      </c>
      <c r="Y9" s="133">
        <f t="array" ref="Y9:Y10">_xll.ohFilter(N3:N7,P3:P7)</f>
        <v>-1.0307456609186952E-3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-4.1343095190694906E-3</v>
      </c>
      <c r="AI9" s="165">
        <f t="shared" si="1"/>
        <v>-8.3396469821301021E-3</v>
      </c>
      <c r="AJ9" s="135">
        <f t="shared" si="2"/>
        <v>-1.2450860018857663E-2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4"/>
      <c r="S10" s="212"/>
      <c r="T10" s="148">
        <v>9.2550197035091E-2</v>
      </c>
      <c r="U10" s="150">
        <v>0.24657534246575341</v>
      </c>
      <c r="V10" s="356"/>
      <c r="W10" s="152">
        <v>-9.2134833380907478E-3</v>
      </c>
      <c r="X10" s="356"/>
      <c r="Y10" s="133">
        <v>1.4180459813593936E-3</v>
      </c>
      <c r="AA10" s="148">
        <v>6.0718839171877841</v>
      </c>
      <c r="AB10" s="150">
        <v>-2.0837937384898719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-4.1343095190694906E-3</v>
      </c>
      <c r="AI10" s="165">
        <f t="shared" si="1"/>
        <v>-8.2304174376350205E-3</v>
      </c>
      <c r="AJ10" s="135">
        <f t="shared" si="2"/>
        <v>-1.2181482519223859E-2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-4.1343095190694906E-3</v>
      </c>
      <c r="AI11" s="165">
        <f t="shared" si="1"/>
        <v>-7.9027288041497792E-3</v>
      </c>
      <c r="AJ11" s="135">
        <f t="shared" si="2"/>
        <v>-1.1384903780613015E-2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-4.1343095190694906E-3</v>
      </c>
      <c r="AI12" s="165">
        <f t="shared" si="1"/>
        <v>-7.7934992596546977E-3</v>
      </c>
      <c r="AJ12" s="135">
        <f t="shared" si="2"/>
        <v>-1.1123228787839589E-2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obj_00559#0006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-4.1343095190694906E-3</v>
      </c>
      <c r="X13" s="228" t="s">
        <v>30</v>
      </c>
      <c r="Y13" s="133">
        <f>_xll.ohFilter(N3:N7,P3:P7)</f>
        <v>-1.0307456609186952E-3</v>
      </c>
      <c r="AA13" s="151">
        <f>MINVERSE(U13)</f>
        <v>4.0109890109890101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-4.1343095190694906E-3</v>
      </c>
      <c r="AI13" s="165">
        <f t="shared" si="1"/>
        <v>-7.6842697151596169E-3</v>
      </c>
      <c r="AJ13" s="135">
        <f t="shared" si="2"/>
        <v>-1.0863479421781258E-2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-4.1343095190694906E-3</v>
      </c>
      <c r="AI14" s="165">
        <f t="shared" si="1"/>
        <v>-7.5750401706645362E-3</v>
      </c>
      <c r="AJ14" s="135">
        <f t="shared" si="2"/>
        <v>-1.0605655682438025E-2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-4.1343095190694906E-3</v>
      </c>
      <c r="AI15" s="165">
        <f t="shared" si="1"/>
        <v>-7.4658106261694555E-3</v>
      </c>
      <c r="AJ15" s="135">
        <f t="shared" si="2"/>
        <v>-1.0349757569809883E-2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-4.1343095190694906E-3</v>
      </c>
      <c r="AI16" s="165">
        <f t="shared" si="1"/>
        <v>-7.1381219926842134E-3</v>
      </c>
      <c r="AJ16" s="135">
        <f t="shared" si="2"/>
        <v>-9.5936169922160308E-3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-4.1343095190694906E-3</v>
      </c>
      <c r="AI17" s="165">
        <f t="shared" si="1"/>
        <v>-7.0288924481891318E-3</v>
      </c>
      <c r="AJ17" s="135">
        <f t="shared" si="2"/>
        <v>-9.3454213864482688E-3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obj_00260#0000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 t="shared" ref="M18:M24" si="5">($I18*$J18+$W$13*L18)/$K18</f>
        <v>2.0521025839040776E-2</v>
      </c>
      <c r="N18" s="165">
        <f t="shared" ref="N18:N24" si="6">($I18*$J18+($W$10*L18+$W$9*L18^2/2))/$K18</f>
        <v>1.5605696336762141E-2</v>
      </c>
      <c r="O18" s="135">
        <f t="shared" ref="O18:O24" si="7">($I18*$J18+($W$5*L18+$W$4*L18^2/2+$W$3*L18^3/3))/$K18</f>
        <v>1.0405862330434276E-2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-4.1343095190694906E-3</v>
      </c>
      <c r="AI18" s="165">
        <f t="shared" si="1"/>
        <v>-6.919662903694051E-3</v>
      </c>
      <c r="AJ18" s="135">
        <f t="shared" si="2"/>
        <v>-9.0991514073956031E-3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obj_0025f#0000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2.0522189483619564E-2</v>
      </c>
      <c r="N19" s="165">
        <f t="shared" si="6"/>
        <v>1.5825319070331089E-2</v>
      </c>
      <c r="O19" s="135">
        <f t="shared" si="7"/>
        <v>1.0965679117003316E-2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-4.1343095190694906E-3</v>
      </c>
      <c r="AI19" s="165">
        <f t="shared" si="1"/>
        <v>-6.8104333591989703E-3</v>
      </c>
      <c r="AJ19" s="135">
        <f t="shared" si="2"/>
        <v>-8.854807055058032E-3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obj_00258#0000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2.0522689210319585E-2</v>
      </c>
      <c r="N20" s="165">
        <f t="shared" si="6"/>
        <v>1.6208122202763894E-2</v>
      </c>
      <c r="O20" s="135">
        <f t="shared" si="7"/>
        <v>1.1919109632675905E-2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-4.1343095190694906E-3</v>
      </c>
      <c r="AI20" s="165">
        <f t="shared" si="1"/>
        <v>-6.7012038147038896E-3</v>
      </c>
      <c r="AJ20" s="135">
        <f t="shared" si="2"/>
        <v>-8.6123883294355538E-3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obj_0025d#0000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2.0522538262472981E-2</v>
      </c>
      <c r="N21" s="165">
        <f t="shared" si="6"/>
        <v>1.6590274660650075E-2</v>
      </c>
      <c r="O21" s="135">
        <f t="shared" si="7"/>
        <v>1.2840437570788649E-2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-4.1343095190694906E-3</v>
      </c>
      <c r="AI21" s="165">
        <f t="shared" si="1"/>
        <v>-6.2642856367235659E-3</v>
      </c>
      <c r="AJ21" s="135">
        <f t="shared" si="2"/>
        <v>-7.661969694096599E-3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obj_0025a#0000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2.0521625790662915E-2</v>
      </c>
      <c r="N22" s="165">
        <f t="shared" si="6"/>
        <v>1.7135509911315409E-2</v>
      </c>
      <c r="O22" s="135">
        <f t="shared" si="7"/>
        <v>1.4101364083897583E-2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-4.1343095190694906E-3</v>
      </c>
      <c r="AI22" s="165">
        <f t="shared" si="1"/>
        <v>-6.155056092228486E-3</v>
      </c>
      <c r="AJ22" s="135">
        <f t="shared" si="2"/>
        <v>-7.4291791020495964E-3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obj_0025c#0000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2.0510919002377882E-2</v>
      </c>
      <c r="N23" s="165">
        <f t="shared" si="6"/>
        <v>1.876324629045659E-2</v>
      </c>
      <c r="O23" s="135">
        <f t="shared" si="7"/>
        <v>1.7491048907350572E-2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-4.1343095190694906E-3</v>
      </c>
      <c r="AI23" s="165">
        <f t="shared" si="1"/>
        <v>-6.0458265477334044E-3</v>
      </c>
      <c r="AJ23" s="135">
        <f t="shared" si="2"/>
        <v>-7.19831413671769E-3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41894</v>
      </c>
      <c r="F24" s="176">
        <f>_xll.qlCalendarAdvance(Calendar,E24,D24,"Following",,Trigger)</f>
        <v>41985</v>
      </c>
      <c r="G24" s="177" t="str">
        <f>_xll.qlMakeDatedOIS(,E24,F24,OvernightIndex,0,,,,EvaluationDate)</f>
        <v>obj_00256#0000</v>
      </c>
      <c r="H24" s="201" t="b">
        <f>_xll.qlInstrumentSetPricingEngine(G24,OisEngine)</f>
        <v>1</v>
      </c>
      <c r="I24" s="139">
        <f>_xll.qlOvernightIndexedSwapFairRate(G24,_xll.ohTrigger(InterestRatesTrigger))</f>
        <v>2.4614576756490623E-2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2.0480267237421131E-2</v>
      </c>
      <c r="N24" s="167">
        <f t="shared" si="6"/>
        <v>2.0371037692926048E-2</v>
      </c>
      <c r="O24" s="140">
        <f t="shared" si="7"/>
        <v>2.0283100739603384E-2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-4.1343095190694906E-3</v>
      </c>
      <c r="AI24" s="165">
        <f t="shared" si="1"/>
        <v>-5.9365970032383246E-3</v>
      </c>
      <c r="AJ24" s="135">
        <f t="shared" si="2"/>
        <v>-6.9693747981008792E-3</v>
      </c>
    </row>
    <row r="25" spans="4:36" x14ac:dyDescent="0.2"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-4.1343095190694906E-3</v>
      </c>
      <c r="AI25" s="165">
        <f t="shared" si="1"/>
        <v>-5.6089083697530816E-3</v>
      </c>
      <c r="AJ25" s="135">
        <f t="shared" si="2"/>
        <v>-6.2941105425410107E-3</v>
      </c>
    </row>
    <row r="26" spans="4:36" x14ac:dyDescent="0.2"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-4.1343095190694906E-3</v>
      </c>
      <c r="AI26" s="165">
        <f t="shared" si="1"/>
        <v>-5.4996788252580009E-3</v>
      </c>
      <c r="AJ26" s="135">
        <f t="shared" si="2"/>
        <v>-6.0728737107845782E-3</v>
      </c>
    </row>
    <row r="27" spans="4:36" x14ac:dyDescent="0.2"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-4.1343095190694906E-3</v>
      </c>
      <c r="AI27" s="165">
        <f t="shared" si="1"/>
        <v>-5.3904492807629201E-3</v>
      </c>
      <c r="AJ27" s="135">
        <f t="shared" si="2"/>
        <v>-5.8535625057432403E-3</v>
      </c>
    </row>
    <row r="28" spans="4:36" x14ac:dyDescent="0.2">
      <c r="P28" s="146"/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-4.1343095190694906E-3</v>
      </c>
      <c r="AI28" s="165">
        <f t="shared" si="1"/>
        <v>-5.2812197362678394E-3</v>
      </c>
      <c r="AJ28" s="135">
        <f t="shared" si="2"/>
        <v>-5.6361769274169971E-3</v>
      </c>
    </row>
    <row r="29" spans="4:36" ht="12" thickBot="1" x14ac:dyDescent="0.25">
      <c r="P29" s="146"/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-4.1343095190694906E-3</v>
      </c>
      <c r="AI29" s="165">
        <f t="shared" si="1"/>
        <v>-5.1719901917727587E-3</v>
      </c>
      <c r="AJ29" s="135">
        <f t="shared" si="2"/>
        <v>-5.4207169758058492E-3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-4.1343095190694906E-3</v>
      </c>
      <c r="AI30" s="165">
        <f t="shared" si="1"/>
        <v>-4.8443015582875166E-3</v>
      </c>
      <c r="AJ30" s="135">
        <f t="shared" si="2"/>
        <v>-4.7858908812629742E-3</v>
      </c>
    </row>
    <row r="31" spans="4:36" x14ac:dyDescent="0.2">
      <c r="D31" s="226" t="s">
        <v>68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-4.1343095190694906E-3</v>
      </c>
      <c r="AI31" s="165">
        <f t="shared" si="1"/>
        <v>-4.7350720137924358E-3</v>
      </c>
      <c r="AJ31" s="135">
        <f t="shared" si="2"/>
        <v>-4.5781334365122064E-3</v>
      </c>
    </row>
    <row r="32" spans="4:36" x14ac:dyDescent="0.2">
      <c r="D32" s="165">
        <f t="shared" ref="D32:D38" si="8">IF($D$31="FLAT",M18,IF($D$31="linear",N18,O18))</f>
        <v>1.0405862330434276E-2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-4.1343095190694906E-3</v>
      </c>
      <c r="AI32" s="165">
        <f t="shared" si="1"/>
        <v>-4.6258424692973543E-3</v>
      </c>
      <c r="AJ32" s="135">
        <f t="shared" si="2"/>
        <v>-4.3723016184765307E-3</v>
      </c>
    </row>
    <row r="33" spans="4:36" x14ac:dyDescent="0.2">
      <c r="D33" s="165">
        <f t="shared" si="8"/>
        <v>1.0965679117003316E-2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-4.1343095190694906E-3</v>
      </c>
      <c r="AI33" s="165">
        <f t="shared" si="1"/>
        <v>-4.5166129248022735E-3</v>
      </c>
      <c r="AJ33" s="135">
        <f t="shared" si="2"/>
        <v>-4.1683954271559522E-3</v>
      </c>
    </row>
    <row r="34" spans="4:36" x14ac:dyDescent="0.2">
      <c r="D34" s="165">
        <f t="shared" si="8"/>
        <v>1.1919109632675905E-2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-4.1343095190694906E-3</v>
      </c>
      <c r="AI34" s="165">
        <f t="shared" si="1"/>
        <v>-4.4073833803071928E-3</v>
      </c>
      <c r="AJ34" s="135">
        <f t="shared" si="2"/>
        <v>-3.9664148625504683E-3</v>
      </c>
    </row>
    <row r="35" spans="4:36" x14ac:dyDescent="0.2">
      <c r="D35" s="165">
        <f t="shared" si="8"/>
        <v>1.2840437570788649E-2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si="0"/>
        <v>-4.1343095190694906E-3</v>
      </c>
      <c r="AI35" s="165">
        <f t="shared" si="1"/>
        <v>-4.0796947468219507E-3</v>
      </c>
      <c r="AJ35" s="135">
        <f t="shared" si="2"/>
        <v>-3.3720269290245857E-3</v>
      </c>
    </row>
    <row r="36" spans="4:36" x14ac:dyDescent="0.2">
      <c r="D36" s="165">
        <f t="shared" si="8"/>
        <v>1.4101364083897583E-2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0"/>
        <v>-4.1343095190694906E-3</v>
      </c>
      <c r="AI36" s="165">
        <f t="shared" si="1"/>
        <v>-3.9704652023268708E-3</v>
      </c>
      <c r="AJ36" s="135">
        <f t="shared" si="2"/>
        <v>-3.1777488712794815E-3</v>
      </c>
    </row>
    <row r="37" spans="4:36" x14ac:dyDescent="0.2">
      <c r="D37" s="165">
        <f t="shared" si="8"/>
        <v>1.7491048907350572E-2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0"/>
        <v>-4.1343095190694906E-3</v>
      </c>
      <c r="AI37" s="165">
        <f t="shared" si="1"/>
        <v>-3.8612356578317892E-3</v>
      </c>
      <c r="AJ37" s="135">
        <f t="shared" si="2"/>
        <v>-2.9853964402494701E-3</v>
      </c>
    </row>
    <row r="38" spans="4:36" x14ac:dyDescent="0.2">
      <c r="D38" s="227">
        <f t="shared" si="8"/>
        <v>2.0283100739603384E-2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0"/>
        <v>-4.1343095190694906E-3</v>
      </c>
      <c r="AI38" s="165">
        <f t="shared" si="1"/>
        <v>-3.7520061133367085E-3</v>
      </c>
      <c r="AJ38" s="135">
        <f t="shared" si="2"/>
        <v>-2.7949696359345572E-3</v>
      </c>
    </row>
    <row r="39" spans="4:36" x14ac:dyDescent="0.2"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0"/>
        <v>-4.1343095190694906E-3</v>
      </c>
      <c r="AI39" s="165">
        <f t="shared" si="1"/>
        <v>-3.6427765688416269E-3</v>
      </c>
      <c r="AJ39" s="135">
        <f t="shared" si="2"/>
        <v>-2.6064684583347363E-3</v>
      </c>
    </row>
    <row r="40" spans="4:36" x14ac:dyDescent="0.2"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0"/>
        <v>-4.1343095190694906E-3</v>
      </c>
      <c r="AI40" s="165">
        <f t="shared" si="1"/>
        <v>-3.3150879353563848E-3</v>
      </c>
      <c r="AJ40" s="135">
        <f t="shared" si="2"/>
        <v>-2.0525186858258463E-3</v>
      </c>
    </row>
    <row r="41" spans="4:36" x14ac:dyDescent="0.2"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0"/>
        <v>-4.1343095190694906E-3</v>
      </c>
      <c r="AI41" s="165">
        <f t="shared" si="1"/>
        <v>-3.2058583908613049E-3</v>
      </c>
      <c r="AJ41" s="135">
        <f t="shared" si="2"/>
        <v>-1.8717200150864055E-3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0"/>
        <v>-4.1343095190694906E-3</v>
      </c>
      <c r="AI42" s="165">
        <f t="shared" si="1"/>
        <v>-3.0966288463662233E-3</v>
      </c>
      <c r="AJ42" s="135">
        <f t="shared" si="2"/>
        <v>-1.6928469710620593E-3</v>
      </c>
    </row>
    <row r="43" spans="4:36" ht="11.25" customHeight="1" x14ac:dyDescent="0.2"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0"/>
        <v>-4.1343095190694906E-3</v>
      </c>
      <c r="AI43" s="165">
        <f t="shared" si="1"/>
        <v>-2.9873993018711426E-3</v>
      </c>
      <c r="AJ43" s="135">
        <f t="shared" si="2"/>
        <v>-1.5158995537528103E-3</v>
      </c>
    </row>
    <row r="44" spans="4:36" x14ac:dyDescent="0.2"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0"/>
        <v>-4.1343095190694906E-3</v>
      </c>
      <c r="AI44" s="165">
        <f t="shared" si="1"/>
        <v>-2.878169757376061E-3</v>
      </c>
      <c r="AJ44" s="135">
        <f t="shared" si="2"/>
        <v>-1.3408777631586533E-3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0"/>
        <v>-4.1343095190694906E-3</v>
      </c>
      <c r="AI45" s="165">
        <f t="shared" si="1"/>
        <v>-2.5504811238908189E-3</v>
      </c>
      <c r="AJ45" s="135">
        <f t="shared" si="2"/>
        <v>-8.2736615166675723E-4</v>
      </c>
    </row>
    <row r="46" spans="4:36" x14ac:dyDescent="0.2">
      <c r="J46" s="146"/>
      <c r="K46" s="146"/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0"/>
        <v>-4.1343095190694906E-3</v>
      </c>
      <c r="AI46" s="165">
        <f t="shared" si="1"/>
        <v>-2.441251579395739E-3</v>
      </c>
      <c r="AJ46" s="135">
        <f t="shared" si="2"/>
        <v>-6.6004686793297903E-4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0"/>
        <v>-4.1343095190694906E-3</v>
      </c>
      <c r="AI47" s="165">
        <f t="shared" si="1"/>
        <v>-2.3320220349006575E-3</v>
      </c>
      <c r="AJ47" s="135">
        <f t="shared" si="2"/>
        <v>-4.9465321091429672E-4</v>
      </c>
    </row>
    <row r="48" spans="4:36" x14ac:dyDescent="0.2">
      <c r="N48" s="224"/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0"/>
        <v>-4.1343095190694906E-3</v>
      </c>
      <c r="AI48" s="165">
        <f t="shared" si="1"/>
        <v>-2.2227924904055776E-3</v>
      </c>
      <c r="AJ48" s="135">
        <f t="shared" si="2"/>
        <v>-3.3118518061071162E-4</v>
      </c>
    </row>
    <row r="49" spans="14:36" x14ac:dyDescent="0.2">
      <c r="N49" s="224"/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0"/>
        <v>-4.1343095190694906E-3</v>
      </c>
      <c r="AI49" s="165">
        <f t="shared" si="1"/>
        <v>-2.1135629459104969E-3</v>
      </c>
      <c r="AJ49" s="135">
        <f t="shared" si="2"/>
        <v>-1.6964277702222197E-4</v>
      </c>
    </row>
    <row r="50" spans="14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0"/>
        <v>-4.1343095190694906E-3</v>
      </c>
      <c r="AI50" s="165">
        <f t="shared" si="1"/>
        <v>-1.7858743124252539E-3</v>
      </c>
      <c r="AJ50" s="135">
        <f t="shared" si="2"/>
        <v>3.0343067345268374E-4</v>
      </c>
    </row>
    <row r="51" spans="14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0"/>
        <v>-4.1343095190694906E-3</v>
      </c>
      <c r="AI51" s="165">
        <f t="shared" si="1"/>
        <v>-1.6766447679301731E-3</v>
      </c>
      <c r="AJ51" s="135">
        <f t="shared" si="2"/>
        <v>4.5727057018079848E-4</v>
      </c>
    </row>
    <row r="52" spans="14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0"/>
        <v>-4.1343095190694906E-3</v>
      </c>
      <c r="AI52" s="165">
        <f t="shared" si="1"/>
        <v>-1.5674152234350933E-3</v>
      </c>
      <c r="AJ52" s="135">
        <f t="shared" si="2"/>
        <v>6.0918484019381429E-4</v>
      </c>
    </row>
    <row r="53" spans="14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0"/>
        <v>-4.1343095190694906E-3</v>
      </c>
      <c r="AI53" s="165">
        <f t="shared" si="1"/>
        <v>-1.4581856789400117E-3</v>
      </c>
      <c r="AJ53" s="135">
        <f t="shared" si="2"/>
        <v>7.591734834917381E-4</v>
      </c>
    </row>
    <row r="54" spans="14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0"/>
        <v>-4.1343095190694906E-3</v>
      </c>
      <c r="AI54" s="165">
        <f t="shared" si="1"/>
        <v>-1.348956134444931E-3</v>
      </c>
      <c r="AJ54" s="135">
        <f t="shared" si="2"/>
        <v>9.0723650007456299E-4</v>
      </c>
    </row>
    <row r="55" spans="14:36" x14ac:dyDescent="0.2"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0"/>
        <v>-4.1343095190694906E-3</v>
      </c>
      <c r="AI55" s="165">
        <f t="shared" si="1"/>
        <v>-1.0212675009596897E-3</v>
      </c>
      <c r="AJ55" s="135">
        <f t="shared" si="2"/>
        <v>1.3398717895324787E-3</v>
      </c>
    </row>
    <row r="56" spans="14:36" x14ac:dyDescent="0.2"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0"/>
        <v>-4.1343095190694906E-3</v>
      </c>
      <c r="AI56" s="165">
        <f t="shared" si="1"/>
        <v>-9.1203795646460813E-4</v>
      </c>
      <c r="AJ56" s="135">
        <f t="shared" si="2"/>
        <v>1.4802322992549279E-3</v>
      </c>
    </row>
    <row r="57" spans="14:36" x14ac:dyDescent="0.2"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0"/>
        <v>-4.1343095190694906E-3</v>
      </c>
      <c r="AI57" s="165">
        <f t="shared" si="1"/>
        <v>-8.0280841196952654E-4</v>
      </c>
      <c r="AJ57" s="135">
        <f t="shared" si="2"/>
        <v>1.6186671822622789E-3</v>
      </c>
    </row>
    <row r="58" spans="14:36" x14ac:dyDescent="0.2"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0"/>
        <v>-4.1343095190694906E-3</v>
      </c>
      <c r="AI58" s="165">
        <f t="shared" si="1"/>
        <v>-6.9357886747444496E-4</v>
      </c>
      <c r="AJ58" s="135">
        <f t="shared" si="2"/>
        <v>1.755176438554538E-3</v>
      </c>
    </row>
    <row r="59" spans="14:36" x14ac:dyDescent="0.2"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0"/>
        <v>-4.1343095190694906E-3</v>
      </c>
      <c r="AI59" s="165">
        <f t="shared" si="1"/>
        <v>-5.8434932297936511E-4</v>
      </c>
      <c r="AJ59" s="135">
        <f t="shared" si="2"/>
        <v>1.8897600681316998E-3</v>
      </c>
    </row>
    <row r="60" spans="14:36" x14ac:dyDescent="0.2"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0"/>
        <v>-4.1343095190694906E-3</v>
      </c>
      <c r="AI60" s="165">
        <f t="shared" si="1"/>
        <v>-2.5666068949412382E-4</v>
      </c>
      <c r="AJ60" s="135">
        <f t="shared" si="2"/>
        <v>2.2819571965726187E-3</v>
      </c>
    </row>
    <row r="61" spans="14:36" x14ac:dyDescent="0.2"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0"/>
        <v>-4.1343095190694906E-3</v>
      </c>
      <c r="AI61" s="165">
        <f t="shared" si="1"/>
        <v>-1.4743114499904224E-4</v>
      </c>
      <c r="AJ61" s="135">
        <f t="shared" si="2"/>
        <v>2.4088383192894074E-3</v>
      </c>
    </row>
    <row r="62" spans="14:36" x14ac:dyDescent="0.2"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0"/>
        <v>-4.1343095190694906E-3</v>
      </c>
      <c r="AI62" s="165">
        <f t="shared" si="1"/>
        <v>-3.8201600503960653E-5</v>
      </c>
      <c r="AJ62" s="135">
        <f t="shared" si="2"/>
        <v>2.5337938152910945E-3</v>
      </c>
    </row>
    <row r="63" spans="14:36" x14ac:dyDescent="0.2"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0"/>
        <v>-4.1343095190694906E-3</v>
      </c>
      <c r="AI63" s="165">
        <f t="shared" si="1"/>
        <v>7.1027943991119197E-5</v>
      </c>
      <c r="AJ63" s="135">
        <f t="shared" si="2"/>
        <v>2.6568236845776871E-3</v>
      </c>
    </row>
    <row r="64" spans="14:36" x14ac:dyDescent="0.2"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0"/>
        <v>-4.1343095190694906E-3</v>
      </c>
      <c r="AI64" s="165">
        <f t="shared" si="1"/>
        <v>1.8025748848620078E-4</v>
      </c>
      <c r="AJ64" s="135">
        <f t="shared" si="2"/>
        <v>2.7779279271491868E-3</v>
      </c>
    </row>
    <row r="65" spans="10:36" x14ac:dyDescent="0.2"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0"/>
        <v>-4.1343095190694906E-3</v>
      </c>
      <c r="AI65" s="165">
        <f t="shared" si="1"/>
        <v>5.0794612197144207E-4</v>
      </c>
      <c r="AJ65" s="135">
        <f t="shared" si="2"/>
        <v>3.1296868945731139E-3</v>
      </c>
    </row>
    <row r="66" spans="10:36" x14ac:dyDescent="0.2"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0"/>
        <v>-4.1343095190694906E-3</v>
      </c>
      <c r="AI66" s="165">
        <f t="shared" si="1"/>
        <v>6.1717566646652365E-4</v>
      </c>
      <c r="AJ66" s="135">
        <f t="shared" si="2"/>
        <v>3.2430886302842353E-3</v>
      </c>
    </row>
    <row r="67" spans="10:36" x14ac:dyDescent="0.2">
      <c r="J67" s="146"/>
      <c r="AF67" s="164">
        <f>_xll.qlCalendarAdvance(Calendar,AF66,"1d","mf",,Trigger)</f>
        <v>41983</v>
      </c>
      <c r="AG67" s="175">
        <f>_xll.qlDayCounterYearFraction(DayCounterON,SettlementDate,AF67,,,Trigger)</f>
        <v>0.24931506849315069</v>
      </c>
      <c r="AH67" s="165">
        <f t="shared" ref="AH67:AH69" si="9">$W$13</f>
        <v>-4.1343095190694906E-3</v>
      </c>
      <c r="AI67" s="165">
        <f t="shared" ref="AI67:AI69" si="10">$W$10+$W$9*AG67</f>
        <v>7.264052109616035E-4</v>
      </c>
      <c r="AJ67" s="135">
        <f t="shared" ref="AJ67:AJ69" si="11">($W$5+$W$4*AG67+$W$3*AG67^2)</f>
        <v>3.3545647392802611E-3</v>
      </c>
    </row>
    <row r="68" spans="10:36" x14ac:dyDescent="0.2">
      <c r="J68" s="146"/>
      <c r="AF68" s="164">
        <f>_xll.qlCalendarAdvance(Calendar,AF67,"1d","mf",,Trigger)</f>
        <v>41984</v>
      </c>
      <c r="AG68" s="175">
        <f>_xll.qlDayCounterYearFraction(DayCounterON,SettlementDate,AF68,,,Trigger)</f>
        <v>0.25205479452054796</v>
      </c>
      <c r="AH68" s="165">
        <f t="shared" si="9"/>
        <v>-4.1343095190694906E-3</v>
      </c>
      <c r="AI68" s="165">
        <f t="shared" si="10"/>
        <v>8.3563475545668509E-4</v>
      </c>
      <c r="AJ68" s="135">
        <f t="shared" si="11"/>
        <v>3.4641152215611915E-3</v>
      </c>
    </row>
    <row r="69" spans="10:36" ht="12" thickBot="1" x14ac:dyDescent="0.25">
      <c r="J69" s="146"/>
      <c r="AF69" s="166">
        <f>_xll.qlCalendarAdvance(Calendar,AF68,"1d","mf",,Trigger)</f>
        <v>41985</v>
      </c>
      <c r="AG69" s="177">
        <f>_xll.qlDayCounterYearFraction(DayCounterON,SettlementDate,AF69,,,Trigger)</f>
        <v>0.25479452054794521</v>
      </c>
      <c r="AH69" s="167">
        <f t="shared" si="9"/>
        <v>-4.1343095190694906E-3</v>
      </c>
      <c r="AI69" s="167">
        <f t="shared" si="10"/>
        <v>9.4486429995176667E-4</v>
      </c>
      <c r="AJ69" s="140">
        <f t="shared" si="11"/>
        <v>3.5717400771270256E-3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22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_xll.qlSimpleQuote(C3,,RateTickValue,Permanent,EvaluationDate,ObjectOverwrite)</f>
        <v>AUDSND_SYNTH1M_Quote#0002</v>
      </c>
      <c r="E3" s="357" t="str">
        <f>_xll.ohRangeRetrieveError(D3)</f>
        <v/>
      </c>
      <c r="F3" s="40"/>
      <c r="H3" s="41"/>
      <c r="I3" s="71" t="str">
        <f>B3</f>
        <v>SND</v>
      </c>
      <c r="J3" s="72">
        <f>'1MSynthDepo'!D32</f>
        <v>1.0405862330434276E-2</v>
      </c>
      <c r="K3" s="44" t="s">
        <v>47</v>
      </c>
      <c r="L3" s="77">
        <v>1.0405862330434276E-2</v>
      </c>
      <c r="M3" s="42"/>
      <c r="N3" s="80">
        <f t="array" ref="N3:N26">QuoteLive</f>
        <v>1.0405862330434276E-2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_xll.qlSimpleQuote(C4,,RateTickValue,Permanent,EvaluationDate,ObjectOverwrite)</f>
        <v>AUDSWD_SYNTH1M_Quote#0002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1.0965679117003316E-2</v>
      </c>
      <c r="K4" s="44" t="s">
        <v>47</v>
      </c>
      <c r="L4" s="77">
        <v>1.0965679117003316E-2</v>
      </c>
      <c r="M4" s="42"/>
      <c r="N4" s="80">
        <v>1.0965679117003316E-2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_xll.qlSimpleQuote(C5,,RateTickValue,Permanent,EvaluationDate,ObjectOverwrite)</f>
        <v>AUD2WD_SYNTH1M_Quote#0002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1.1919109632675905E-2</v>
      </c>
      <c r="K5" s="44" t="s">
        <v>47</v>
      </c>
      <c r="L5" s="77">
        <v>1.1919109632675905E-2</v>
      </c>
      <c r="M5" s="42"/>
      <c r="N5" s="80">
        <v>1.1919109632675905E-2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_xll.qlSimpleQuote(C6,,RateTickValue,Permanent,EvaluationDate,ObjectOverwrite)</f>
        <v>AUD3WD_SYNTH1M_Quote#0002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1.2840437570788649E-2</v>
      </c>
      <c r="K6" s="44" t="s">
        <v>47</v>
      </c>
      <c r="L6" s="78">
        <v>1.2840437570788649E-2</v>
      </c>
      <c r="M6" s="42"/>
      <c r="N6" s="82">
        <v>1.2840437570788649E-2</v>
      </c>
      <c r="O6" s="83">
        <f>_xll.qlSimpleQuoteSetValue(D6,ROUND($N6,6),EvaluationDate)</f>
        <v>0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_xll.qlSimpleQuote(C7,,RateTickValue,Permanent,EvaluationDate,ObjectOverwrite)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1.4101364083897583E-2</v>
      </c>
      <c r="K7" s="44"/>
      <c r="L7" s="77">
        <v>1.4101364083897583E-2</v>
      </c>
      <c r="M7" s="42"/>
      <c r="N7" s="80">
        <v>1.4101364083897583E-2</v>
      </c>
      <c r="O7" s="81">
        <f>_xll.qlSimpleQuoteSetValue(D7,ROUND($N7,6),EvaluationDate)</f>
        <v>0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_xll.qlSimpleQuote(C8,,RateTickValue,Permanent,EvaluationDate,ObjectOverwrite)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1.7491048907350572E-2</v>
      </c>
      <c r="K8" s="44"/>
      <c r="L8" s="77">
        <v>1.7491048907350572E-2</v>
      </c>
      <c r="M8" s="42"/>
      <c r="N8" s="80">
        <v>1.7491048907350572E-2</v>
      </c>
      <c r="O8" s="81">
        <f>_xll.qlSimpleQuoteSetValue(D8,ROUND($N8,6),EvaluationDate)</f>
        <v>0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_xll.qlSimpleQuote(C9,,RateTickValue,Permanent,EvaluationDate,ObjectOverwrite)</f>
        <v>AUD3MD_SYNTH1M_Quote#0003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2.0283100739603384E-2</v>
      </c>
      <c r="K9" s="90" t="s">
        <v>47</v>
      </c>
      <c r="L9" s="79">
        <v>2.0283100739603384E-2</v>
      </c>
      <c r="M9" s="89"/>
      <c r="N9" s="84">
        <v>2.0283100739603384E-2</v>
      </c>
      <c r="O9" s="85">
        <f>_xll.qlSimpleQuoteSetValue(D9,ROUND($N9,6),EvaluationDate)</f>
        <v>0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_xll.qlSimpleQuote(C10,,RateTickValue,Permanent,EvaluationDate,ObjectOverwrite)</f>
        <v>AUDSND_SYNTH3M_Quote#0002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2.5975553639145887E-2</v>
      </c>
      <c r="K10" s="51"/>
      <c r="L10" s="93">
        <v>2.5975553639145887E-2</v>
      </c>
      <c r="M10" s="49"/>
      <c r="N10" s="94">
        <v>2.5975553639145887E-2</v>
      </c>
      <c r="O10" s="95">
        <f>_xll.qlSimpleQuoteSetValue(D10,ROUND($N10,6),EvaluationDate)</f>
        <v>0</v>
      </c>
      <c r="P10" s="114">
        <f>_xll.ohTrigger(O10:O16)</f>
        <v>8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_xll.qlSimpleQuote(C11,,RateTickValue,Permanent,EvaluationDate,ObjectOverwrite)</f>
        <v>AUDSWD_SYNTH3M_Quote#0002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2.5986503257622456E-2</v>
      </c>
      <c r="K11" s="51"/>
      <c r="L11" s="77">
        <v>2.5986503257622456E-2</v>
      </c>
      <c r="M11" s="49"/>
      <c r="N11" s="80">
        <v>2.5986503257622456E-2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_xll.qlSimpleQuote(C12,,RateTickValue,Permanent,EvaluationDate,ObjectOverwrite)</f>
        <v>AUD2WD_SYNTH3M_Quote#0002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2.6003996530783297E-2</v>
      </c>
      <c r="K12" s="51"/>
      <c r="L12" s="77">
        <v>2.6003996530783297E-2</v>
      </c>
      <c r="M12" s="49"/>
      <c r="N12" s="80">
        <v>2.6003996530783297E-2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_xll.qlSimpleQuote(C13,,RateTickValue,Permanent,EvaluationDate,ObjectOverwrite)</f>
        <v>AUD3WD_SYNTH3M_Quote#0002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2.6020671246666238E-2</v>
      </c>
      <c r="K13" s="51"/>
      <c r="L13" s="78">
        <v>2.6020671246666238E-2</v>
      </c>
      <c r="M13" s="49"/>
      <c r="N13" s="82">
        <v>2.6020671246666238E-2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_xll.qlSimpleQuote(C14,,RateTickValue,Permanent,EvaluationDate,ObjectOverwrite)</f>
        <v>AUD1MD_SYNTH3M_Quote#0002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2.6043504212180855E-2</v>
      </c>
      <c r="K14" s="51"/>
      <c r="L14" s="77">
        <v>2.6043504212180855E-2</v>
      </c>
      <c r="M14" s="49"/>
      <c r="N14" s="80">
        <v>2.6043504212180855E-2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_xll.qlSimpleQuote(C15,,RateTickValue,Permanent,EvaluationDate,ObjectOverwrite)</f>
        <v>AUD2MD_SYNTH3M_Quote#0002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2.6101978028956276E-2</v>
      </c>
      <c r="K15" s="51"/>
      <c r="L15" s="77">
        <v>2.6101978028956276E-2</v>
      </c>
      <c r="M15" s="49"/>
      <c r="N15" s="80">
        <v>2.6101978028956276E-2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_xll.qlSimpleQuote(C16,,RateTickValue,Permanent,EvaluationDate,ObjectOverwrite)</f>
        <v>AUD3MD_SYNTH3M_Quote#0002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2.6137423308689584E-2</v>
      </c>
      <c r="K16" s="51"/>
      <c r="L16" s="79">
        <v>2.6137423308689584E-2</v>
      </c>
      <c r="M16" s="49"/>
      <c r="N16" s="84">
        <v>2.6137423308689584E-2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_xll.qlSimpleQuote(C17,,RateTickValue,Permanent,EvaluationDate,ObjectOverwrite)</f>
        <v>AUDSND_SYNTH6M_Quote#0002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2.5900865171198613E-2</v>
      </c>
      <c r="K17" s="51"/>
      <c r="L17" s="93">
        <v>2.5900865171198613E-2</v>
      </c>
      <c r="M17" s="49"/>
      <c r="N17" s="94">
        <v>2.5900865171198613E-2</v>
      </c>
      <c r="O17" s="95">
        <f>_xll.qlSimpleQuoteSetValue(D17,ROUND($N17,6),EvaluationDate)</f>
        <v>0</v>
      </c>
      <c r="P17" s="115">
        <f>_xll.ohTrigger(O17:O26)</f>
        <v>11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_xll.qlSimpleQuote(C18,,RateTickValue,Permanent,EvaluationDate,ObjectOverwrite)</f>
        <v>AUDSWD_SYNTH6M_Quote#0002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2.5909785781771593E-2</v>
      </c>
      <c r="K18" s="51"/>
      <c r="L18" s="77">
        <v>2.5909785781771593E-2</v>
      </c>
      <c r="M18" s="49"/>
      <c r="N18" s="80">
        <v>2.5909785781771593E-2</v>
      </c>
      <c r="O18" s="81">
        <f>_xll.qlSimpleQuoteSetValue(D18,ROUND($N18,6),EvaluationDate)</f>
        <v>0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_xll.qlSimpleQuote(C19,,RateTickValue,Permanent,EvaluationDate,ObjectOverwrite)</f>
        <v>AUD2WD_SYNTH6M_Quote#0002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2.5923860198961455E-2</v>
      </c>
      <c r="K19" s="51"/>
      <c r="L19" s="77">
        <v>2.5923860198961455E-2</v>
      </c>
      <c r="M19" s="49"/>
      <c r="N19" s="80">
        <v>2.5923860198961455E-2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_xll.qlSimpleQuote(C20,,RateTickValue,Permanent,EvaluationDate,ObjectOverwrite)</f>
        <v>AUD3WD_SYNTH6M_Quote#0002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2.5937283941604685E-2</v>
      </c>
      <c r="K20" s="51"/>
      <c r="L20" s="77">
        <v>2.5937283941604685E-2</v>
      </c>
      <c r="M20" s="49"/>
      <c r="N20" s="80">
        <v>2.5937283941604685E-2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_xll.qlSimpleQuote(C21,,RateTickValue,Permanent,EvaluationDate,ObjectOverwrite)</f>
        <v>AUD1MD_SYNTH6M_Quote#0002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2.59557638847801E-2</v>
      </c>
      <c r="K21" s="51"/>
      <c r="L21" s="77">
        <v>2.59557638847801E-2</v>
      </c>
      <c r="M21" s="49"/>
      <c r="N21" s="80">
        <v>2.59557638847801E-2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_xll.qlSimpleQuote(C22,,RateTickValue,Permanent,EvaluationDate,ObjectOverwrite)</f>
        <v>AUD2MD_SYNTH6M_Quote#0002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2.6003234341451513E-2</v>
      </c>
      <c r="K22" s="51"/>
      <c r="L22" s="77">
        <v>2.6003234341451513E-2</v>
      </c>
      <c r="M22" s="49"/>
      <c r="N22" s="80">
        <v>2.6003234341451513E-2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_xll.qlSimpleQuote(C23,,RateTickValue,Permanent,EvaluationDate,ObjectOverwrite)</f>
        <v>AUD3MD_SYNTH6M_Quote#0002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2.6030759821451213E-2</v>
      </c>
      <c r="K23" s="51"/>
      <c r="L23" s="77">
        <v>2.6030759821451213E-2</v>
      </c>
      <c r="M23" s="49"/>
      <c r="N23" s="80">
        <v>2.6030759821451213E-2</v>
      </c>
      <c r="O23" s="81">
        <f>_xll.qlSimpleQuoteSetValue(D23,ROUND($N23,6),EvaluationDate)</f>
        <v>0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_xll.qlSimpleQuote(C24,,RateTickValue,Permanent,EvaluationDate,ObjectOverwrite)</f>
        <v>AUD4MD_SYNTH6M_Quote#0002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2.6057594178047948E-2</v>
      </c>
      <c r="K24" s="51"/>
      <c r="L24" s="77">
        <v>2.6057594178047948E-2</v>
      </c>
      <c r="M24" s="49"/>
      <c r="N24" s="80">
        <v>2.6057594178047948E-2</v>
      </c>
      <c r="O24" s="81">
        <f>_xll.qlSimpleQuoteSetValue(D24,ROUND($N24,6),EvaluationDate)</f>
        <v>0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_xll.qlSimpleQuote(C25,,RateTickValue,Permanent,EvaluationDate,ObjectOverwrite)</f>
        <v>AUD5MD_SYNTH6M_Quote#0002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2.6117175301643539E-2</v>
      </c>
      <c r="K25" s="51"/>
      <c r="L25" s="77">
        <v>2.6117175301643539E-2</v>
      </c>
      <c r="M25" s="49"/>
      <c r="N25" s="80">
        <v>2.6117175301643539E-2</v>
      </c>
      <c r="O25" s="81">
        <f>_xll.qlSimpleQuoteSetValue(D25,ROUND($N25,6),EvaluationDate)</f>
        <v>0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_xll.qlSimpleQuote(C26,,RateTickValue,Permanent,EvaluationDate,ObjectOverwrite)</f>
        <v>AUD6MD_SYNTH6M_Quote#0002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2.61470620181086E-2</v>
      </c>
      <c r="K26" s="51"/>
      <c r="L26" s="79">
        <v>2.61470620181086E-2</v>
      </c>
      <c r="M26" s="49"/>
      <c r="N26" s="84">
        <v>2.61470620181086E-2</v>
      </c>
      <c r="O26" s="85">
        <f>_xll.qlSimpleQuoteSetValue(D26,ROUND($N26,6),EvaluationDate)</f>
        <v>0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N2" sqref="N2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obj_0020d#0000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Currency&amp;D3&amp;E3&amp;C3&amp;"_S1BR3BR"&amp;QuoteSuffix</f>
        <v>AUDQM3AB3M_S1BR3BR_Quote</v>
      </c>
      <c r="K3" s="272" t="str">
        <f>_xll.qlSwapRateHelper2(,$J3,$C3,Calendar,$F3,$G3,$H3,$K$1,$I3,B3,Discounting,Permanent,Trigger,ObjectOverwrite)</f>
        <v>obj_00236#0000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2.0879536429625235E-2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41893</v>
      </c>
      <c r="S3" s="287">
        <f>_xll.qlRateHelperLatestDate(K3,Trigger)</f>
        <v>41984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Currency&amp;D4&amp;E4&amp;C4&amp;"_S1BR3BR"&amp;QuoteSuffix</f>
        <v>AUDQM3AB6M_S1BR3BR_Quote</v>
      </c>
      <c r="K4" s="272" t="str">
        <f>_xll.qlSwapRateHelper2(,$J4,$C4,Calendar,$F4,$G4,$H4,$K$1,$I4,B4,Discounting,Permanent,Trigger,ObjectOverwrite)</f>
        <v>obj_00232#0000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2.5760654713214284E-2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41893</v>
      </c>
      <c r="S4" s="287">
        <f>_xll.qlRateHelperLatestDate(K4,Trigger)</f>
        <v>42074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Currency&amp;D5&amp;E5&amp;C5&amp;"_S1BR3BR"&amp;QuoteSuffix</f>
        <v>AUDQM3AB9M_S1BR3BR_Quote</v>
      </c>
      <c r="K5" s="272" t="str">
        <f>_xll.qlSwapRateHelper2(,$J5,$C5,Calendar,$F5,$G5,$H5,$K$1,$I5,B5,Discounting,Permanent,Trigger,ObjectOverwrite)</f>
        <v>obj_00235#0000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2.555436055105903E-2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41893</v>
      </c>
      <c r="S5" s="287">
        <f>_xll.qlRateHelperLatestDate(K5,Trigger)</f>
        <v>42166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obj_0022f#0000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2.6450000000000001E-2</v>
      </c>
      <c r="P6" s="286">
        <f>_xll.qlSwapRateHelperSpread(K6,AllTriggers)</f>
        <v>6.8749999999999996E-4</v>
      </c>
      <c r="Q6" s="285" t="b">
        <v>0</v>
      </c>
      <c r="R6" s="287">
        <f>_xll.qlRateHelperEarliestDate(K6,Trigger)</f>
        <v>41893</v>
      </c>
      <c r="S6" s="287">
        <f>_xll.qlRateHelperLatestDate(K6,Trigger)</f>
        <v>42258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obj_00231#0000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2.8025000000000001E-2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41893</v>
      </c>
      <c r="S7" s="287">
        <f>_xll.qlRateHelperLatestDate(K7,Trigger)</f>
        <v>42625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obj_00234#0000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2.9825000000000001E-2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41893</v>
      </c>
      <c r="S8" s="290">
        <f>_xll.qlRateHelperLatestDate(K8,Trigger)</f>
        <v>42989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2.0879536429625235E-2</v>
      </c>
      <c r="P12" s="286">
        <f>_xll.qlSwapRateHelperSpread(L14,AllTriggers)</f>
        <v>3.8749999999999999E-4</v>
      </c>
      <c r="Q12" s="287">
        <f>_xll.qlRateHelperEarliestDate(L14,Trigger)</f>
        <v>41893</v>
      </c>
      <c r="R12" s="287">
        <f>_xll.qlRateHelperLatestDate(L14,Trigger)</f>
        <v>41984</v>
      </c>
      <c r="S12" s="315">
        <v>0.99486334372610008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2.5760654713214284E-2</v>
      </c>
      <c r="P13" s="286">
        <f>_xll.qlSwapRateHelperSpread(L15,AllTriggers)</f>
        <v>5.1250000000000004E-4</v>
      </c>
      <c r="Q13" s="287">
        <f>_xll.qlRateHelperEarliestDate(L15,Trigger)</f>
        <v>41893</v>
      </c>
      <c r="R13" s="287">
        <f>_xll.qlRateHelperLatestDate(L15,Trigger)</f>
        <v>42074</v>
      </c>
      <c r="S13" s="315">
        <v>0.98753430559986577</v>
      </c>
    </row>
    <row r="14" spans="1:19" x14ac:dyDescent="0.2">
      <c r="L14" s="312" t="str">
        <f t="array" ref="L14:L22">_xll.ohFilter(K3:K8,Q3:Q8)</f>
        <v>obj_00236#0000</v>
      </c>
      <c r="N14" s="330" t="str">
        <v>AUDQM3AB9M_S1BR3BR_Quote</v>
      </c>
      <c r="O14" s="286">
        <f>_xll.qlRateHelperQuoteValue(L16,AllTriggers)</f>
        <v>2.555436055105903E-2</v>
      </c>
      <c r="P14" s="286">
        <f>_xll.qlSwapRateHelperSpread(L16,AllTriggers)</f>
        <v>6.2500000000000001E-4</v>
      </c>
      <c r="Q14" s="287">
        <f>_xll.qlRateHelperEarliestDate(L16,Trigger)</f>
        <v>41893</v>
      </c>
      <c r="R14" s="287">
        <f>_xll.qlRateHelperLatestDate(L16,Trigger)</f>
        <v>42166</v>
      </c>
      <c r="S14" s="315">
        <v>0.98152421929952205</v>
      </c>
    </row>
    <row r="15" spans="1:19" x14ac:dyDescent="0.2">
      <c r="I15" s="279"/>
      <c r="J15" s="279"/>
      <c r="L15" s="313" t="str">
        <v>obj_00232#0000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obj_00235#0000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obj_003e5#0000</v>
      </c>
      <c r="P24" s="332" t="str">
        <f>Currency&amp;"QM1M"&amp;N24</f>
        <v>AUDQM1M3M</v>
      </c>
      <c r="Q24" s="332">
        <f>EvaluationDate</f>
        <v>41892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41893</v>
      </c>
      <c r="U24" s="332">
        <f>_xll.qlInterestRateIndexMaturity(N27,T24,Trigger)</f>
        <v>41984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obj_003e4#0000</v>
      </c>
      <c r="P25" s="336" t="str">
        <f>Currency&amp;"QM1M"&amp;N25</f>
        <v>AUDQM1M6M</v>
      </c>
      <c r="Q25" s="336">
        <f>EvaluationDate</f>
        <v>41892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41984</v>
      </c>
      <c r="U25" s="336">
        <f>_xll.qlInterestRateIndexMaturity(N27,T25,Trigger)</f>
        <v>42074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obj_003e3#0000</v>
      </c>
      <c r="P26" s="340" t="str">
        <f>Currency&amp;"QM1M"&amp;N26</f>
        <v>AUDQM1M9M</v>
      </c>
      <c r="Q26" s="340">
        <f>EvaluationDate</f>
        <v>41892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42074</v>
      </c>
      <c r="U26" s="340">
        <f>_xll.qlInterestRateIndexMaturity(N27,T26,Trigger)</f>
        <v>42166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obj_003df#0000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41893</v>
      </c>
      <c r="Q30" s="332">
        <f>_xll.qlInterestRateIndexMaturity($N$27,P30,Trigger)</f>
        <v>41984</v>
      </c>
      <c r="R30" s="335">
        <f>_xll.qlIndexFixing($N$27,P30,TRUE,AllTriggers)</f>
        <v>2.0483772672708227E-2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41984</v>
      </c>
      <c r="Q31" s="336">
        <f>_xll.qlInterestRateIndexMaturity($N$27,P31,Trigger)</f>
        <v>42074</v>
      </c>
      <c r="R31" s="339">
        <f>_xll.qlIndexFixing($N$27,P31,TRUE,AllTriggers)</f>
        <v>3.0098520244998338E-2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42074</v>
      </c>
      <c r="Q32" s="340">
        <f>_xll.qlInterestRateIndexMaturity($N$27,P32,Trigger)</f>
        <v>42166</v>
      </c>
      <c r="R32" s="343">
        <f>_xll.qlIndexFixing($N$27,P32,TRUE,AllTriggers)</f>
        <v>2.4293199961362626E-2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disablePrompts="1"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R8" sqref="R8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obj_0020b#0000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188</v>
      </c>
      <c r="G3" s="269" t="s">
        <v>158</v>
      </c>
      <c r="H3" s="269" t="s">
        <v>73</v>
      </c>
      <c r="I3" s="270">
        <v>0</v>
      </c>
      <c r="J3" s="271" t="str">
        <f>'6M BBSWSwapForBasisCalc'!J3</f>
        <v>AUDQM3AB6M_S3BR6BR_Quote</v>
      </c>
      <c r="K3" s="272" t="str">
        <f>_xll.qlSwapRateHelper2(,$J3,$C3,Calendar,$F3,$G3,$H3,$K$1,$I3,B3,Discounting,Permanent,_xll.ohTrigger(Trigger,'6M BBSWSwapForBasisCalc'!K3),ObjectOverwrite)</f>
        <v>obj_00238#0000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2.6153497392575876E-2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41893</v>
      </c>
      <c r="S3" s="287">
        <f>_xll.qlRateHelperLatestDate(K3,Trigger)</f>
        <v>42074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188</v>
      </c>
      <c r="G4" s="269" t="s">
        <v>158</v>
      </c>
      <c r="H4" s="269" t="s">
        <v>73</v>
      </c>
      <c r="I4" s="270">
        <v>0</v>
      </c>
      <c r="J4" s="271" t="str">
        <f>'6M BBSWSwapForBasisCalc'!J4</f>
        <v>AUDQM3AB1Y_S3BR6BR_Quote</v>
      </c>
      <c r="K4" s="272" t="str">
        <f>_xll.qlSwapRateHelper2(,$J4,$C4,Calendar,$F4,$G4,$H4,$K$1,$I4,B4,Discounting,Permanent,_xll.ohTrigger(Trigger,'6M BBSWSwapForBasisCalc'!K4),ObjectOverwrite)</f>
        <v>obj_0020c#0000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2.6551680505563172E-2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41893</v>
      </c>
      <c r="S4" s="287">
        <f>_xll.qlRateHelperLatestDate(K4,Trigger)</f>
        <v>42258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188</v>
      </c>
      <c r="G5" s="269" t="s">
        <v>158</v>
      </c>
      <c r="H5" s="269" t="s">
        <v>73</v>
      </c>
      <c r="I5" s="270">
        <v>0</v>
      </c>
      <c r="J5" s="271" t="str">
        <f>'6M BBSWSwapForBasisCalc'!J5</f>
        <v>AUDQM3AB2Y_S3BR6BR_Quote</v>
      </c>
      <c r="K5" s="272" t="str">
        <f>_xll.qlSwapRateHelper2(,$J5,$C5,Calendar,$F5,$G5,$H5,$K$1,$I5,B5,Discounting,Permanent,_xll.ohTrigger(Trigger,'6M BBSWSwapForBasisCalc'!K5),ObjectOverwrite)</f>
        <v>obj_0023a#0000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2.8676786892206631E-2</v>
      </c>
      <c r="P5" s="286">
        <f>_xll.qlSwapRateHelperSpread(K5,AllTriggers)</f>
        <v>0</v>
      </c>
      <c r="Q5" s="285" t="b">
        <v>0</v>
      </c>
      <c r="R5" s="287">
        <f>_xll.qlRateHelperEarliestDate(K5,Trigger)</f>
        <v>41893</v>
      </c>
      <c r="S5" s="287">
        <f>_xll.qlRateHelperLatestDate(K5,Trigger)</f>
        <v>42625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188</v>
      </c>
      <c r="G6" s="275" t="s">
        <v>158</v>
      </c>
      <c r="H6" s="275" t="s">
        <v>73</v>
      </c>
      <c r="I6" s="276">
        <v>0</v>
      </c>
      <c r="J6" s="277" t="str">
        <f>'6M BBSWSwapForBasisCalc'!J6</f>
        <v>AUDQM3AB3Y_S3BR6BR_Quote</v>
      </c>
      <c r="K6" s="278" t="str">
        <f>_xll.qlSwapRateHelper2(,$J6,$C6,Calendar,$F6,$G6,$H6,$K$1,$I6,B6,Discounting,Permanent,_xll.ohTrigger(Trigger,'6M BBSWSwapForBasisCalc'!K6),ObjectOverwrite)</f>
        <v>obj_00239#0000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3.0545552654260993E-2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41893</v>
      </c>
      <c r="S6" s="290">
        <f>_xll.qlRateHelperLatestDate(K6,Trigger)</f>
        <v>42989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2.6153497392575876E-2</v>
      </c>
      <c r="P12" s="286">
        <f>_xll.qlSwapRateHelperSpread(L14,AllTriggers)</f>
        <v>0</v>
      </c>
      <c r="Q12" s="287">
        <f>_xll.qlRateHelperEarliestDate(L14,Trigger)</f>
        <v>41893</v>
      </c>
      <c r="R12" s="287">
        <f>_xll.qlRateHelperLatestDate(L14,Trigger)</f>
        <v>42074</v>
      </c>
      <c r="S12" s="315">
        <v>0.98712650107902433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2.6551680505563172E-2</v>
      </c>
      <c r="P13" s="286">
        <f>_xll.qlSwapRateHelperSpread(L15,AllTriggers)</f>
        <v>0</v>
      </c>
      <c r="Q13" s="287">
        <f>_xll.qlRateHelperEarliestDate(L15,Trigger)</f>
        <v>41893</v>
      </c>
      <c r="R13" s="287">
        <f>_xll.qlRateHelperLatestDate(L15,Trigger)</f>
        <v>42258</v>
      </c>
      <c r="S13" s="315">
        <v>0.97389621907593471</v>
      </c>
    </row>
    <row r="14" spans="1:19" x14ac:dyDescent="0.2">
      <c r="L14" s="312" t="str">
        <f t="array" ref="L14:L22">_xll.ohFilter(K3:K8,Q3:Q8)</f>
        <v>obj_00238#0000</v>
      </c>
      <c r="N14" s="330" t="e">
        <v>#N/A</v>
      </c>
      <c r="O14" s="286" t="e">
        <f>_xll.qlRateHelperQuoteValue(L16,AllTriggers)</f>
        <v>#VALUE!</v>
      </c>
      <c r="P14" s="286" t="e">
        <f>_xll.qlSwapRateHelperSpread(L16,AllTriggers)</f>
        <v>#VALUE!</v>
      </c>
      <c r="Q14" s="287" t="e">
        <f>_xll.qlRateHelperEarliestDate(L16,Trigger)</f>
        <v>#VALUE!</v>
      </c>
      <c r="R14" s="287" t="e">
        <f>_xll.qlRateHelperLatestDate(L16,Trigger)</f>
        <v>#VALUE!</v>
      </c>
      <c r="S14" s="315" t="e">
        <v>#N/A</v>
      </c>
    </row>
    <row r="15" spans="1:19" x14ac:dyDescent="0.2">
      <c r="I15" s="279"/>
      <c r="J15" s="279"/>
      <c r="L15" s="313" t="str">
        <v>obj_0020c#0000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e">
        <v>#N/A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obj_003e6#0000</v>
      </c>
      <c r="P24" s="332" t="str">
        <f>Currency&amp;"QM1M"&amp;N24</f>
        <v>AUDQM1M6M</v>
      </c>
      <c r="Q24" s="332">
        <f>EvaluationDate</f>
        <v>41892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41893</v>
      </c>
      <c r="U24" s="332">
        <f>_xll.qlInterestRateIndexMaturity(N27,T24,Trigger)</f>
        <v>42074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 t="e">
        <f>R24</f>
        <v>#NUM!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obj_003e7#0000</v>
      </c>
      <c r="P25" s="336" t="str">
        <f>Currency&amp;"QM1M"&amp;N25</f>
        <v>AUDQM1M1Y</v>
      </c>
      <c r="Q25" s="336">
        <f>EvaluationDate</f>
        <v>41892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42074</v>
      </c>
      <c r="U25" s="336">
        <f>_xll.qlInterestRateIndexMaturity(N27,T25,Trigger)</f>
        <v>42258</v>
      </c>
      <c r="V25" s="338">
        <f>_xll.qlDayCounterYearFraction("actual/365 (fixed)",T25,U25,,,Trigger)</f>
        <v>0.50410958904109593</v>
      </c>
      <c r="W25" s="338">
        <f>_xll.qlDayCounterYearFraction("Actual/365 (fixed)",$T$24,U25,,,Trigger)</f>
        <v>1</v>
      </c>
      <c r="X25" s="339" t="e">
        <f>((1+R25*V24)*(1+R25*V25)/(1+X24*V24)-1)/V25</f>
        <v>#NUM!</v>
      </c>
    </row>
    <row r="26" spans="9:24" ht="12" hidden="1" thickBot="1" x14ac:dyDescent="0.25">
      <c r="N26" s="346" t="s">
        <v>189</v>
      </c>
      <c r="O26" s="340" t="str">
        <f>_xll.qlSwapIndex(,"BBSW",N26,1,Currency,Calendar,"6M","mf","actual/365 (fixed)",'6M Swaps'!$N$27,Discounting,,Trigger,ObjectOverwrite)</f>
        <v>obj_003e8#0000</v>
      </c>
      <c r="P26" s="340" t="str">
        <f>Currency&amp;"QM1M"&amp;N26</f>
        <v>AUDQM1M18M</v>
      </c>
      <c r="Q26" s="340">
        <f>EvaluationDate</f>
        <v>41892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42258</v>
      </c>
      <c r="U26" s="340">
        <f>_xll.qlInterestRateIndexMaturity(N27,T26,Trigger)</f>
        <v>42440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1.4986301369863013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obj_003e1#0000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41893</v>
      </c>
      <c r="Q30" s="332">
        <f>_xll.qlInterestRateIndexMaturity($N$27,P30,Trigger)</f>
        <v>42074</v>
      </c>
      <c r="R30" s="335">
        <f>_xll.qlIndexFixing($N$27,P30,TRUE,AllTriggers)</f>
        <v>2.6153497392575518E-2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42074</v>
      </c>
      <c r="Q31" s="340">
        <f>_xll.qlInterestRateIndexMaturity($N$27,P31,Trigger)</f>
        <v>42258</v>
      </c>
      <c r="R31" s="343">
        <f>_xll.qlIndexFixing($N$27,P31,TRUE,AllTriggers)</f>
        <v>2.6948305550940112E-2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191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2014-09-10T14:10:36Z</dcterms:modified>
</cp:coreProperties>
</file>