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55" windowHeight="828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RateHelpers!$K$2:$K$108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RateHelpers!$E$2:$E$108</definedName>
    <definedName name="RateHelpersIncluded">RateHelpers!$I$2:$I$108</definedName>
    <definedName name="RateHelpersPriority">RateHelpers!$J$2:$J$108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9" i="4" l="1"/>
  <c r="D20" i="4"/>
  <c r="D21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6" i="11" l="1"/>
  <c r="E16" i="11" s="1"/>
  <c r="C17" i="11"/>
  <c r="E17" i="11" s="1"/>
  <c r="C18" i="11"/>
  <c r="E18" i="11" s="1"/>
  <c r="C19" i="11"/>
  <c r="E19" i="11" s="1"/>
  <c r="C5" i="11"/>
  <c r="E5" i="11" s="1"/>
  <c r="C6" i="11"/>
  <c r="E6" i="11" s="1"/>
  <c r="C7" i="11"/>
  <c r="E7" i="11" s="1"/>
  <c r="C10" i="11"/>
  <c r="E10" i="11" s="1"/>
  <c r="C8" i="11"/>
  <c r="E8" i="11" s="1"/>
  <c r="C12" i="11"/>
  <c r="E12" i="11" s="1"/>
  <c r="C13" i="11"/>
  <c r="E13" i="11" s="1"/>
  <c r="C14" i="11"/>
  <c r="E14" i="11" s="1"/>
  <c r="C15" i="11"/>
  <c r="E15" i="11" s="1"/>
  <c r="C9" i="11"/>
  <c r="E9" i="11" s="1"/>
  <c r="C11" i="11"/>
  <c r="E11" i="11" s="1"/>
  <c r="F16" i="11"/>
  <c r="F17" i="11"/>
  <c r="F18" i="11"/>
  <c r="F19" i="11"/>
  <c r="F5" i="11"/>
  <c r="F6" i="11"/>
  <c r="F7" i="11"/>
  <c r="F10" i="11"/>
  <c r="F8" i="11"/>
  <c r="F12" i="11"/>
  <c r="F13" i="11"/>
  <c r="F14" i="11"/>
  <c r="F15" i="11"/>
  <c r="F9" i="11"/>
  <c r="F11" i="11"/>
  <c r="E10" i="4" l="1"/>
  <c r="E8" i="4"/>
  <c r="E14" i="4"/>
  <c r="E13" i="4"/>
  <c r="E12" i="4"/>
  <c r="E11" i="4"/>
  <c r="E7" i="4"/>
  <c r="E9" i="4"/>
  <c r="E6" i="4"/>
  <c r="E5" i="4"/>
  <c r="E4" i="4"/>
  <c r="E18" i="4"/>
  <c r="E17" i="4"/>
  <c r="E16" i="4"/>
  <c r="E15" i="4"/>
  <c r="F9" i="4"/>
  <c r="G9" i="4"/>
  <c r="L9" i="4"/>
  <c r="M9" i="4"/>
  <c r="F6" i="4"/>
  <c r="G6" i="4"/>
  <c r="F5" i="4"/>
  <c r="G5" i="4"/>
  <c r="F4" i="4"/>
  <c r="G4" i="4"/>
  <c r="F18" i="4"/>
  <c r="G18" i="4"/>
  <c r="F17" i="4"/>
  <c r="G17" i="4"/>
  <c r="L17" i="4"/>
  <c r="M17" i="4"/>
  <c r="F16" i="4"/>
  <c r="G16" i="4"/>
  <c r="L16" i="4"/>
  <c r="M16" i="4"/>
  <c r="F15" i="4"/>
  <c r="G15" i="4"/>
  <c r="L15" i="4"/>
  <c r="M15" i="4"/>
  <c r="F10" i="4"/>
  <c r="G10" i="4"/>
  <c r="L10" i="4"/>
  <c r="M10" i="4"/>
  <c r="F8" i="4"/>
  <c r="G8" i="4"/>
  <c r="L8" i="4"/>
  <c r="M8" i="4"/>
  <c r="F14" i="4"/>
  <c r="G14" i="4"/>
  <c r="L14" i="4"/>
  <c r="M14" i="4"/>
  <c r="F13" i="4"/>
  <c r="G13" i="4"/>
  <c r="L13" i="4"/>
  <c r="M13" i="4"/>
  <c r="F12" i="4"/>
  <c r="G12" i="4"/>
  <c r="L12" i="4"/>
  <c r="M12" i="4"/>
  <c r="F11" i="4"/>
  <c r="G11" i="4"/>
  <c r="L11" i="4"/>
  <c r="M11" i="4"/>
  <c r="F7" i="4"/>
  <c r="G7" i="4"/>
  <c r="I7" i="4" l="1"/>
  <c r="I11" i="4"/>
  <c r="I12" i="4"/>
  <c r="I13" i="4"/>
  <c r="I14" i="4"/>
  <c r="I8" i="4"/>
  <c r="I10" i="4"/>
  <c r="I15" i="4"/>
  <c r="I16" i="4"/>
  <c r="I17" i="4"/>
  <c r="I18" i="4"/>
  <c r="I4" i="4"/>
  <c r="I5" i="4"/>
  <c r="I6" i="4"/>
  <c r="I9" i="4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C4" i="11"/>
  <c r="G12" i="7"/>
  <c r="G13" i="7"/>
  <c r="G8" i="7"/>
  <c r="G10" i="7"/>
  <c r="K3" i="13"/>
  <c r="G3" i="7"/>
  <c r="G4" i="7"/>
  <c r="G11" i="7"/>
  <c r="G5" i="7"/>
  <c r="G7" i="7"/>
  <c r="G9" i="7"/>
  <c r="G6" i="7"/>
  <c r="E22" i="4" l="1"/>
  <c r="E26" i="4"/>
  <c r="E25" i="4"/>
  <c r="E24" i="4"/>
  <c r="E23" i="4"/>
  <c r="E29" i="4"/>
  <c r="E21" i="4"/>
  <c r="E28" i="4"/>
  <c r="E27" i="4"/>
  <c r="E20" i="4"/>
  <c r="E19" i="4"/>
  <c r="C26" i="6"/>
  <c r="F28" i="4"/>
  <c r="F27" i="4"/>
  <c r="F20" i="4"/>
  <c r="F19" i="4"/>
  <c r="F22" i="4"/>
  <c r="F26" i="4"/>
  <c r="F25" i="4"/>
  <c r="F24" i="4"/>
  <c r="F23" i="4"/>
  <c r="F29" i="4"/>
  <c r="F21" i="4"/>
  <c r="H4" i="7"/>
  <c r="H11" i="7"/>
  <c r="H9" i="7"/>
  <c r="H7" i="7"/>
  <c r="H6" i="7"/>
  <c r="H10" i="7"/>
  <c r="H8" i="7"/>
  <c r="H5" i="7"/>
  <c r="H12" i="7"/>
  <c r="D3" i="9" a="1"/>
  <c r="H13" i="7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E3" i="11"/>
  <c r="E4" i="11"/>
  <c r="K5" i="13"/>
  <c r="F4" i="11"/>
  <c r="E3" i="4" l="1"/>
  <c r="E2" i="4"/>
  <c r="E72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F3" i="4"/>
  <c r="G3" i="4"/>
  <c r="F2" i="4"/>
  <c r="F72" i="4"/>
  <c r="K30" i="13"/>
  <c r="K36" i="13"/>
  <c r="I3" i="4" l="1"/>
  <c r="E103" i="4"/>
  <c r="E97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F103" i="4"/>
  <c r="F97" i="4"/>
  <c r="H26" i="9"/>
  <c r="K25" i="13"/>
  <c r="H12" i="9"/>
  <c r="F3" i="11"/>
  <c r="K17" i="13"/>
  <c r="K29" i="13"/>
  <c r="L3" i="13"/>
  <c r="K9" i="13"/>
  <c r="H37" i="9"/>
  <c r="H15" i="9"/>
  <c r="H42" i="9"/>
  <c r="H33" i="9"/>
  <c r="H34" i="9"/>
  <c r="H4" i="9"/>
  <c r="K40" i="13"/>
  <c r="H23" i="9"/>
  <c r="K10" i="13"/>
  <c r="K27" i="13"/>
  <c r="H28" i="9"/>
  <c r="H14" i="9"/>
  <c r="H25" i="9"/>
  <c r="H22" i="9"/>
  <c r="H36" i="9"/>
  <c r="H27" i="9"/>
  <c r="H5" i="9"/>
  <c r="K31" i="13"/>
  <c r="H40" i="9"/>
  <c r="K34" i="13"/>
  <c r="K32" i="13"/>
  <c r="K8" i="13"/>
  <c r="H31" i="9"/>
  <c r="H44" i="9"/>
  <c r="H3" i="9"/>
  <c r="H35" i="9"/>
  <c r="H8" i="9"/>
  <c r="K13" i="13"/>
  <c r="K24" i="13"/>
  <c r="K33" i="13"/>
  <c r="H9" i="9"/>
  <c r="H6" i="9"/>
  <c r="K35" i="13"/>
  <c r="K23" i="13"/>
  <c r="K6" i="13"/>
  <c r="H43" i="9"/>
  <c r="H13" i="9"/>
  <c r="H20" i="9"/>
  <c r="K21" i="13"/>
  <c r="H2" i="7"/>
  <c r="K7" i="13"/>
  <c r="K18" i="13"/>
  <c r="H7" i="9"/>
  <c r="H24" i="9"/>
  <c r="K26" i="13"/>
  <c r="K11" i="13"/>
  <c r="H32" i="9"/>
  <c r="H18" i="9"/>
  <c r="K16" i="13"/>
  <c r="K20" i="13"/>
  <c r="H39" i="9"/>
  <c r="H21" i="9"/>
  <c r="K15" i="13"/>
  <c r="K38" i="13"/>
  <c r="K39" i="13"/>
  <c r="H38" i="9"/>
  <c r="H19" i="9"/>
  <c r="H11" i="9"/>
  <c r="K41" i="13"/>
  <c r="K22" i="13"/>
  <c r="H17" i="9"/>
  <c r="H30" i="9"/>
  <c r="H29" i="9"/>
  <c r="K28" i="13"/>
  <c r="H41" i="9"/>
  <c r="K12" i="13"/>
  <c r="H10" i="9"/>
  <c r="H16" i="9"/>
  <c r="K14" i="13"/>
  <c r="K19" i="13"/>
  <c r="K37" i="13"/>
  <c r="H3" i="7"/>
  <c r="E50" i="4" l="1"/>
  <c r="E69" i="4"/>
  <c r="E40" i="4"/>
  <c r="E67" i="4"/>
  <c r="E65" i="4"/>
  <c r="E33" i="4"/>
  <c r="E52" i="4"/>
  <c r="E35" i="4"/>
  <c r="E59" i="4"/>
  <c r="E56" i="4"/>
  <c r="E51" i="4"/>
  <c r="E31" i="4"/>
  <c r="E46" i="4"/>
  <c r="E38" i="4"/>
  <c r="E66" i="4"/>
  <c r="E62" i="4"/>
  <c r="E43" i="4"/>
  <c r="E57" i="4"/>
  <c r="E58" i="4"/>
  <c r="E70" i="4"/>
  <c r="E32" i="4"/>
  <c r="E39" i="4"/>
  <c r="E49" i="4"/>
  <c r="E41" i="4"/>
  <c r="E55" i="4"/>
  <c r="E37" i="4"/>
  <c r="E44" i="4"/>
  <c r="E42" i="4"/>
  <c r="E54" i="4"/>
  <c r="E63" i="4"/>
  <c r="E30" i="4"/>
  <c r="E71" i="4"/>
  <c r="E34" i="4"/>
  <c r="E61" i="4"/>
  <c r="E47" i="4"/>
  <c r="E53" i="4"/>
  <c r="E36" i="4"/>
  <c r="E48" i="4"/>
  <c r="E45" i="4"/>
  <c r="E68" i="4"/>
  <c r="E60" i="4"/>
  <c r="E64" i="4"/>
  <c r="E78" i="4"/>
  <c r="E100" i="4"/>
  <c r="E79" i="4"/>
  <c r="E96" i="4"/>
  <c r="E98" i="4"/>
  <c r="E91" i="4"/>
  <c r="E76" i="4"/>
  <c r="E83" i="4"/>
  <c r="E86" i="4"/>
  <c r="E94" i="4"/>
  <c r="E74" i="4"/>
  <c r="E75" i="4"/>
  <c r="E102" i="4"/>
  <c r="E73" i="4"/>
  <c r="E106" i="4"/>
  <c r="E101" i="4"/>
  <c r="E92" i="4"/>
  <c r="E108" i="4"/>
  <c r="E89" i="4"/>
  <c r="E90" i="4"/>
  <c r="E95" i="4"/>
  <c r="E85" i="4"/>
  <c r="E104" i="4"/>
  <c r="E84" i="4"/>
  <c r="E82" i="4"/>
  <c r="E81" i="4"/>
  <c r="E88" i="4"/>
  <c r="E99" i="4"/>
  <c r="E105" i="4"/>
  <c r="E93" i="4"/>
  <c r="E107" i="4"/>
  <c r="E80" i="4"/>
  <c r="E77" i="4"/>
  <c r="E87" i="4"/>
  <c r="D7" i="6"/>
  <c r="D8" i="6"/>
  <c r="B74" i="4" s="1"/>
  <c r="D9" i="6"/>
  <c r="D16" i="6"/>
  <c r="D19" i="6"/>
  <c r="D22" i="4"/>
  <c r="D23" i="4"/>
  <c r="D24" i="4"/>
  <c r="D25" i="4"/>
  <c r="D26" i="4"/>
  <c r="D27" i="4"/>
  <c r="D28" i="4"/>
  <c r="D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F50" i="4"/>
  <c r="F43" i="4"/>
  <c r="F34" i="4"/>
  <c r="F76" i="4"/>
  <c r="F104" i="4"/>
  <c r="F53" i="4"/>
  <c r="F65" i="4"/>
  <c r="F74" i="4"/>
  <c r="F39" i="4"/>
  <c r="F49" i="4"/>
  <c r="F105" i="4"/>
  <c r="F62" i="4"/>
  <c r="F69" i="4"/>
  <c r="F57" i="4"/>
  <c r="F61" i="4"/>
  <c r="F83" i="4"/>
  <c r="F84" i="4"/>
  <c r="F70" i="4"/>
  <c r="F94" i="4"/>
  <c r="F36" i="4"/>
  <c r="F88" i="4"/>
  <c r="F48" i="4"/>
  <c r="F99" i="4"/>
  <c r="F45" i="4"/>
  <c r="F30" i="4"/>
  <c r="F85" i="4"/>
  <c r="F40" i="4"/>
  <c r="F58" i="4"/>
  <c r="F47" i="4"/>
  <c r="F86" i="4"/>
  <c r="F82" i="4"/>
  <c r="F67" i="4"/>
  <c r="F81" i="4"/>
  <c r="F32" i="4"/>
  <c r="F33" i="4"/>
  <c r="F75" i="4"/>
  <c r="F52" i="4"/>
  <c r="F102" i="4"/>
  <c r="F95" i="4"/>
  <c r="F91" i="4"/>
  <c r="F35" i="4"/>
  <c r="F41" i="4"/>
  <c r="F68" i="4"/>
  <c r="F73" i="4"/>
  <c r="F93" i="4"/>
  <c r="F59" i="4"/>
  <c r="F55" i="4"/>
  <c r="F60" i="4"/>
  <c r="F106" i="4"/>
  <c r="F107" i="4"/>
  <c r="F56" i="4"/>
  <c r="F37" i="4"/>
  <c r="F64" i="4"/>
  <c r="F101" i="4"/>
  <c r="F80" i="4"/>
  <c r="F51" i="4"/>
  <c r="F44" i="4"/>
  <c r="F78" i="4"/>
  <c r="F92" i="4"/>
  <c r="F77" i="4"/>
  <c r="F31" i="4"/>
  <c r="F42" i="4"/>
  <c r="F100" i="4"/>
  <c r="F108" i="4"/>
  <c r="F87" i="4"/>
  <c r="F46" i="4"/>
  <c r="F54" i="4"/>
  <c r="F79" i="4"/>
  <c r="F89" i="4"/>
  <c r="F38" i="4"/>
  <c r="F63" i="4"/>
  <c r="F96" i="4"/>
  <c r="F90" i="4"/>
  <c r="F66" i="4"/>
  <c r="F98" i="4"/>
  <c r="F71" i="4"/>
  <c r="D30" i="4" a="1"/>
  <c r="G53" i="4"/>
  <c r="I25" i="9"/>
  <c r="F2" i="11"/>
  <c r="I21" i="9"/>
  <c r="L2" i="13"/>
  <c r="L25" i="13"/>
  <c r="L31" i="13"/>
  <c r="G44" i="4"/>
  <c r="H46" i="4"/>
  <c r="H49" i="4"/>
  <c r="H33" i="4"/>
  <c r="I17" i="9"/>
  <c r="I19" i="9"/>
  <c r="L29" i="13"/>
  <c r="L41" i="13"/>
  <c r="I36" i="9"/>
  <c r="I44" i="9"/>
  <c r="L34" i="13"/>
  <c r="L40" i="13"/>
  <c r="I33" i="9"/>
  <c r="I27" i="9"/>
  <c r="L23" i="13"/>
  <c r="G59" i="4"/>
  <c r="I43" i="9"/>
  <c r="G50" i="4"/>
  <c r="H58" i="4"/>
  <c r="H59" i="4"/>
  <c r="H31" i="4"/>
  <c r="L15" i="13"/>
  <c r="L30" i="13"/>
  <c r="L20" i="13"/>
  <c r="L27" i="13"/>
  <c r="G48" i="4"/>
  <c r="H68" i="4"/>
  <c r="L17" i="13"/>
  <c r="I35" i="9"/>
  <c r="G61" i="4"/>
  <c r="H53" i="4"/>
  <c r="L39" i="13"/>
  <c r="G69" i="4"/>
  <c r="I39" i="9"/>
  <c r="H63" i="4"/>
  <c r="L22" i="13"/>
  <c r="G56" i="4"/>
  <c r="L26" i="13"/>
  <c r="H54" i="4"/>
  <c r="L7" i="13"/>
  <c r="G57" i="4"/>
  <c r="G30" i="4"/>
  <c r="G37" i="4"/>
  <c r="B1" i="6"/>
  <c r="I30" i="9"/>
  <c r="H57" i="4"/>
  <c r="H37" i="4"/>
  <c r="G65" i="4"/>
  <c r="I2" i="9"/>
  <c r="I34" i="9"/>
  <c r="H65" i="4"/>
  <c r="G62" i="4"/>
  <c r="I13" i="9"/>
  <c r="I4" i="9"/>
  <c r="I31" i="9"/>
  <c r="G67" i="4"/>
  <c r="L8" i="13"/>
  <c r="H51" i="4"/>
  <c r="H32" i="4"/>
  <c r="G46" i="4"/>
  <c r="H61" i="4"/>
  <c r="L11" i="13"/>
  <c r="G49" i="4"/>
  <c r="H69" i="4"/>
  <c r="G33" i="4"/>
  <c r="G63" i="4"/>
  <c r="L37" i="13"/>
  <c r="H56" i="4"/>
  <c r="I10" i="9"/>
  <c r="G54" i="4"/>
  <c r="L6" i="13"/>
  <c r="H30" i="4"/>
  <c r="L33" i="13"/>
  <c r="G64" i="4"/>
  <c r="I24" i="9"/>
  <c r="I28" i="9"/>
  <c r="H64" i="4"/>
  <c r="L14" i="13"/>
  <c r="L9" i="13"/>
  <c r="H71" i="4"/>
  <c r="G51" i="4"/>
  <c r="G32" i="4"/>
  <c r="I14" i="9"/>
  <c r="L10" i="13"/>
  <c r="H67" i="4"/>
  <c r="I26" i="9"/>
  <c r="I11" i="9"/>
  <c r="I9" i="9"/>
  <c r="H50" i="4"/>
  <c r="H40" i="4"/>
  <c r="H36" i="4"/>
  <c r="I15" i="9"/>
  <c r="G58" i="4"/>
  <c r="G52" i="4"/>
  <c r="H62" i="4"/>
  <c r="H55" i="4"/>
  <c r="I38" i="9"/>
  <c r="G31" i="4"/>
  <c r="I7" i="9"/>
  <c r="G43" i="4"/>
  <c r="G40" i="4"/>
  <c r="G36" i="4"/>
  <c r="H38" i="4"/>
  <c r="I41" i="9"/>
  <c r="H52" i="4"/>
  <c r="L19" i="13"/>
  <c r="G55" i="4"/>
  <c r="I18" i="9"/>
  <c r="H42" i="4"/>
  <c r="H66" i="4"/>
  <c r="H43" i="4"/>
  <c r="H47" i="4"/>
  <c r="I23" i="9"/>
  <c r="G38" i="4"/>
  <c r="L36" i="13"/>
  <c r="H45" i="4"/>
  <c r="H35" i="4"/>
  <c r="H60" i="4"/>
  <c r="L13" i="13"/>
  <c r="G42" i="4"/>
  <c r="G66" i="4"/>
  <c r="H34" i="4"/>
  <c r="G47" i="4"/>
  <c r="I40" i="9"/>
  <c r="I3" i="9"/>
  <c r="G70" i="4"/>
  <c r="G45" i="4"/>
  <c r="G35" i="4"/>
  <c r="G60" i="4"/>
  <c r="L18" i="13"/>
  <c r="L35" i="13"/>
  <c r="I8" i="9"/>
  <c r="G34" i="4"/>
  <c r="I22" i="9"/>
  <c r="I16" i="9"/>
  <c r="L24" i="13"/>
  <c r="H70" i="4"/>
  <c r="L5" i="13"/>
  <c r="H41" i="4"/>
  <c r="I37" i="9"/>
  <c r="L32" i="13"/>
  <c r="L21" i="13"/>
  <c r="L28" i="13"/>
  <c r="I42" i="9"/>
  <c r="L16" i="13"/>
  <c r="H39" i="4"/>
  <c r="L38" i="13"/>
  <c r="L12" i="13"/>
  <c r="I5" i="9"/>
  <c r="G41" i="4"/>
  <c r="I32" i="9"/>
  <c r="I12" i="9"/>
  <c r="G39" i="4"/>
  <c r="G68" i="4"/>
  <c r="I20" i="9"/>
  <c r="I6" i="9"/>
  <c r="G71" i="4"/>
  <c r="I29" i="9"/>
  <c r="H48" i="4"/>
  <c r="H44" i="4"/>
  <c r="B107" i="4" l="1"/>
  <c r="B104" i="4"/>
  <c r="B96" i="4"/>
  <c r="B86" i="4"/>
  <c r="B81" i="4"/>
  <c r="B99" i="4"/>
  <c r="B77" i="4"/>
  <c r="B87" i="4"/>
  <c r="B108" i="4"/>
  <c r="B73" i="4"/>
  <c r="B95" i="4"/>
  <c r="B83" i="4"/>
  <c r="B94" i="4"/>
  <c r="B91" i="4"/>
  <c r="B79" i="4"/>
  <c r="B78" i="4"/>
  <c r="B103" i="4"/>
  <c r="B100" i="4"/>
  <c r="B89" i="4"/>
  <c r="B72" i="4"/>
  <c r="B97" i="4"/>
  <c r="B80" i="4"/>
  <c r="B105" i="4"/>
  <c r="B88" i="4"/>
  <c r="B93" i="4"/>
  <c r="B76" i="4"/>
  <c r="B101" i="4"/>
  <c r="B84" i="4"/>
  <c r="B102" i="4"/>
  <c r="B85" i="4"/>
  <c r="B92" i="4"/>
  <c r="B75" i="4"/>
  <c r="B106" i="4"/>
  <c r="B98" i="4"/>
  <c r="B90" i="4"/>
  <c r="B82" i="4"/>
  <c r="D34" i="4"/>
  <c r="D42" i="4"/>
  <c r="D50" i="4"/>
  <c r="D58" i="4"/>
  <c r="D66" i="4"/>
  <c r="D33" i="4"/>
  <c r="D41" i="4"/>
  <c r="D49" i="4"/>
  <c r="D57" i="4"/>
  <c r="D65" i="4"/>
  <c r="D30" i="4"/>
  <c r="D38" i="4"/>
  <c r="D46" i="4"/>
  <c r="D54" i="4"/>
  <c r="D62" i="4"/>
  <c r="D70" i="4"/>
  <c r="D37" i="4"/>
  <c r="D47" i="4"/>
  <c r="D52" i="4"/>
  <c r="D67" i="4"/>
  <c r="D64" i="4"/>
  <c r="D69" i="4"/>
  <c r="D31" i="4"/>
  <c r="D35" i="4"/>
  <c r="D39" i="4"/>
  <c r="D56" i="4"/>
  <c r="D61" i="4"/>
  <c r="D51" i="4"/>
  <c r="D63" i="4"/>
  <c r="D68" i="4"/>
  <c r="D44" i="4"/>
  <c r="D32" i="4"/>
  <c r="D55" i="4"/>
  <c r="D53" i="4"/>
  <c r="D36" i="4"/>
  <c r="D45" i="4"/>
  <c r="D48" i="4"/>
  <c r="D59" i="4"/>
  <c r="D40" i="4"/>
  <c r="D43" i="4"/>
  <c r="D60" i="4"/>
  <c r="D71" i="4"/>
  <c r="M55" i="4"/>
  <c r="M89" i="4"/>
  <c r="L75" i="4"/>
  <c r="M43" i="4"/>
  <c r="M105" i="4"/>
  <c r="M29" i="4"/>
  <c r="M69" i="4"/>
  <c r="H79" i="4"/>
  <c r="L33" i="4"/>
  <c r="G79" i="4"/>
  <c r="L78" i="4"/>
  <c r="M5" i="4"/>
  <c r="G107" i="4"/>
  <c r="L19" i="4"/>
  <c r="L7" i="4"/>
  <c r="L82" i="4"/>
  <c r="M96" i="4"/>
  <c r="M90" i="4"/>
  <c r="L58" i="4"/>
  <c r="L41" i="4"/>
  <c r="G75" i="4"/>
  <c r="L28" i="4"/>
  <c r="L49" i="4"/>
  <c r="G74" i="4"/>
  <c r="M63" i="4"/>
  <c r="L96" i="4"/>
  <c r="M86" i="4"/>
  <c r="M93" i="4"/>
  <c r="G103" i="4"/>
  <c r="G77" i="4"/>
  <c r="G78" i="4"/>
  <c r="L24" i="4"/>
  <c r="M91" i="4"/>
  <c r="L54" i="4"/>
  <c r="M97" i="4"/>
  <c r="G23" i="4"/>
  <c r="G83" i="4"/>
  <c r="G98" i="4"/>
  <c r="M103" i="4"/>
  <c r="L45" i="4"/>
  <c r="M36" i="4"/>
  <c r="G104" i="4"/>
  <c r="L55" i="4"/>
  <c r="G72" i="4"/>
  <c r="L4" i="4"/>
  <c r="M54" i="4"/>
  <c r="M67" i="4"/>
  <c r="H86" i="4"/>
  <c r="L86" i="4"/>
  <c r="G91" i="4"/>
  <c r="L92" i="4"/>
  <c r="G28" i="4"/>
  <c r="G93" i="4"/>
  <c r="H97" i="4"/>
  <c r="M46" i="4"/>
  <c r="L99" i="4"/>
  <c r="M31" i="4"/>
  <c r="M58" i="4"/>
  <c r="L62" i="4"/>
  <c r="M59" i="4"/>
  <c r="M19" i="4"/>
  <c r="M104" i="4"/>
  <c r="M74" i="4"/>
  <c r="M50" i="4"/>
  <c r="M20" i="4"/>
  <c r="M25" i="4"/>
  <c r="L70" i="4"/>
  <c r="M76" i="4"/>
  <c r="M94" i="4"/>
  <c r="M7" i="4"/>
  <c r="G99" i="4"/>
  <c r="M107" i="4"/>
  <c r="L85" i="4"/>
  <c r="L77" i="4"/>
  <c r="G76" i="4"/>
  <c r="L93" i="4"/>
  <c r="H91" i="4"/>
  <c r="L103" i="4"/>
  <c r="H103" i="4"/>
  <c r="L20" i="4"/>
  <c r="L56" i="4"/>
  <c r="L81" i="4"/>
  <c r="M34" i="4"/>
  <c r="M57" i="4"/>
  <c r="L72" i="4"/>
  <c r="L38" i="4"/>
  <c r="L59" i="4"/>
  <c r="G20" i="4"/>
  <c r="H100" i="4"/>
  <c r="L26" i="4"/>
  <c r="G100" i="4"/>
  <c r="G97" i="4"/>
  <c r="L51" i="4"/>
  <c r="M98" i="4"/>
  <c r="L46" i="4"/>
  <c r="G25" i="4"/>
  <c r="M83" i="4"/>
  <c r="G105" i="4"/>
  <c r="M56" i="4"/>
  <c r="L88" i="4"/>
  <c r="L64" i="4"/>
  <c r="G102" i="4"/>
  <c r="M88" i="4"/>
  <c r="G22" i="4"/>
  <c r="M85" i="4"/>
  <c r="L27" i="4"/>
  <c r="L21" i="4"/>
  <c r="M18" i="4"/>
  <c r="M99" i="4"/>
  <c r="G2" i="4"/>
  <c r="L35" i="4"/>
  <c r="M26" i="4"/>
  <c r="M68" i="4"/>
  <c r="M75" i="4"/>
  <c r="M45" i="4"/>
  <c r="H105" i="4"/>
  <c r="G87" i="4"/>
  <c r="G27" i="4"/>
  <c r="L50" i="4"/>
  <c r="M100" i="4"/>
  <c r="H87" i="4"/>
  <c r="L22" i="4"/>
  <c r="H98" i="4"/>
  <c r="L83" i="4"/>
  <c r="G80" i="4"/>
  <c r="M60" i="4"/>
  <c r="H85" i="4"/>
  <c r="G19" i="4"/>
  <c r="H107" i="4"/>
  <c r="M92" i="4"/>
  <c r="G88" i="4"/>
  <c r="L65" i="4"/>
  <c r="M30" i="4"/>
  <c r="M6" i="4"/>
  <c r="M101" i="4"/>
  <c r="L68" i="4"/>
  <c r="M73" i="4"/>
  <c r="M81" i="4"/>
  <c r="M62" i="4"/>
  <c r="L57" i="4"/>
  <c r="L104" i="4"/>
  <c r="G86" i="4"/>
  <c r="G95" i="4"/>
  <c r="H90" i="4"/>
  <c r="M51" i="4"/>
  <c r="L48" i="4"/>
  <c r="H106" i="4"/>
  <c r="M24" i="4"/>
  <c r="H81" i="4"/>
  <c r="L108" i="4"/>
  <c r="L6" i="4"/>
  <c r="L89" i="4"/>
  <c r="H104" i="4"/>
  <c r="L61" i="4"/>
  <c r="L30" i="4"/>
  <c r="L80" i="4"/>
  <c r="L105" i="4"/>
  <c r="M23" i="4"/>
  <c r="M102" i="4"/>
  <c r="M42" i="4"/>
  <c r="L66" i="4"/>
  <c r="G24" i="4"/>
  <c r="L5" i="4"/>
  <c r="L102" i="4"/>
  <c r="H95" i="4"/>
  <c r="M40" i="4"/>
  <c r="L60" i="4"/>
  <c r="G84" i="4"/>
  <c r="H75" i="4"/>
  <c r="L47" i="4"/>
  <c r="L2" i="4"/>
  <c r="L31" i="4"/>
  <c r="L100" i="4"/>
  <c r="M38" i="4"/>
  <c r="G108" i="4"/>
  <c r="H82" i="4"/>
  <c r="H99" i="4"/>
  <c r="L53" i="4"/>
  <c r="M49" i="4"/>
  <c r="L39" i="4"/>
  <c r="G92" i="4"/>
  <c r="M80" i="4"/>
  <c r="L106" i="4"/>
  <c r="L98" i="4"/>
  <c r="G73" i="4"/>
  <c r="L52" i="4"/>
  <c r="G94" i="4"/>
  <c r="G90" i="4"/>
  <c r="L101" i="4"/>
  <c r="M4" i="4"/>
  <c r="M70" i="4"/>
  <c r="G96" i="4"/>
  <c r="L73" i="4"/>
  <c r="L71" i="4"/>
  <c r="L67" i="4"/>
  <c r="G29" i="4"/>
  <c r="M52" i="4"/>
  <c r="M28" i="4"/>
  <c r="H92" i="4"/>
  <c r="H76" i="4"/>
  <c r="M37" i="4"/>
  <c r="G82" i="4"/>
  <c r="M72" i="4"/>
  <c r="L42" i="4"/>
  <c r="L87" i="4"/>
  <c r="G89" i="4"/>
  <c r="L76" i="4"/>
  <c r="M66" i="4"/>
  <c r="M33" i="4"/>
  <c r="M22" i="4"/>
  <c r="H96" i="4"/>
  <c r="M32" i="4"/>
  <c r="L40" i="4"/>
  <c r="H80" i="4"/>
  <c r="L25" i="4"/>
  <c r="G26" i="4"/>
  <c r="M3" i="4"/>
  <c r="H88" i="4"/>
  <c r="L79" i="4"/>
  <c r="L37" i="4"/>
  <c r="H108" i="4"/>
  <c r="H74" i="4"/>
  <c r="L74" i="4"/>
  <c r="H78" i="4"/>
  <c r="H83" i="4"/>
  <c r="L63" i="4"/>
  <c r="M21" i="4"/>
  <c r="H93" i="4"/>
  <c r="M95" i="4"/>
  <c r="M41" i="4"/>
  <c r="M84" i="4"/>
  <c r="L91" i="4"/>
  <c r="L3" i="4"/>
  <c r="L36" i="4"/>
  <c r="M65" i="4"/>
  <c r="M64" i="4"/>
  <c r="L18" i="4"/>
  <c r="L34" i="4"/>
  <c r="H101" i="4"/>
  <c r="L94" i="4"/>
  <c r="L90" i="4"/>
  <c r="H77" i="4"/>
  <c r="L29" i="4"/>
  <c r="H84" i="4"/>
  <c r="M44" i="4"/>
  <c r="H89" i="4"/>
  <c r="H73" i="4"/>
  <c r="L84" i="4"/>
  <c r="G85" i="4"/>
  <c r="L43" i="4"/>
  <c r="M79" i="4"/>
  <c r="M53" i="4"/>
  <c r="L44" i="4"/>
  <c r="M2" i="4"/>
  <c r="M47" i="4"/>
  <c r="L23" i="4"/>
  <c r="L32" i="4"/>
  <c r="M87" i="4"/>
  <c r="H72" i="4"/>
  <c r="G101" i="4"/>
  <c r="M35" i="4"/>
  <c r="M82" i="4"/>
  <c r="L69" i="4"/>
  <c r="G106" i="4"/>
  <c r="M61" i="4"/>
  <c r="G21" i="4"/>
  <c r="L97" i="4"/>
  <c r="M48" i="4"/>
  <c r="M78" i="4"/>
  <c r="H94" i="4"/>
  <c r="M71" i="4"/>
  <c r="M77" i="4"/>
  <c r="H102" i="4"/>
  <c r="L107" i="4"/>
  <c r="L95" i="4"/>
  <c r="M39" i="4"/>
  <c r="M108" i="4"/>
  <c r="M27" i="4"/>
  <c r="M106" i="4"/>
  <c r="G81" i="4"/>
  <c r="I2" i="4" l="1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H100" i="5"/>
  <c r="I100" i="5"/>
  <c r="G100" i="5"/>
  <c r="F100" i="5"/>
  <c r="E100" i="5"/>
  <c r="H110" i="5"/>
  <c r="I110" i="5"/>
  <c r="F110" i="5"/>
  <c r="G110" i="5"/>
  <c r="E110" i="5"/>
  <c r="F61" i="5"/>
  <c r="G61" i="5"/>
  <c r="H61" i="5"/>
  <c r="I61" i="5"/>
  <c r="E61" i="5"/>
  <c r="F89" i="5"/>
  <c r="H89" i="5"/>
  <c r="G89" i="5"/>
  <c r="I89" i="5"/>
  <c r="E89" i="5"/>
  <c r="I11" i="5"/>
  <c r="G11" i="5"/>
  <c r="H11" i="5"/>
  <c r="F11" i="5"/>
  <c r="E11" i="5"/>
  <c r="I57" i="5"/>
  <c r="H57" i="5"/>
  <c r="F57" i="5"/>
  <c r="G57" i="5"/>
  <c r="E57" i="5"/>
  <c r="I59" i="5"/>
  <c r="G59" i="5"/>
  <c r="H59" i="5"/>
  <c r="F59" i="5"/>
  <c r="E59" i="5"/>
  <c r="H64" i="5"/>
  <c r="G64" i="5"/>
  <c r="F64" i="5"/>
  <c r="I64" i="5"/>
  <c r="E64" i="5"/>
  <c r="F93" i="5"/>
  <c r="G93" i="5"/>
  <c r="H93" i="5"/>
  <c r="I93" i="5"/>
  <c r="E93" i="5"/>
  <c r="I73" i="5"/>
  <c r="G73" i="5"/>
  <c r="F73" i="5"/>
  <c r="H73" i="5"/>
  <c r="E73" i="5"/>
  <c r="I43" i="5"/>
  <c r="F43" i="5"/>
  <c r="H43" i="5"/>
  <c r="G43" i="5"/>
  <c r="E43" i="5"/>
  <c r="F92" i="5"/>
  <c r="G92" i="5"/>
  <c r="H92" i="5"/>
  <c r="I92" i="5"/>
  <c r="E92" i="5"/>
  <c r="F60" i="5"/>
  <c r="I60" i="5"/>
  <c r="H60" i="5"/>
  <c r="G60" i="5"/>
  <c r="E60" i="5"/>
  <c r="G45" i="5"/>
  <c r="H45" i="5"/>
  <c r="F45" i="5"/>
  <c r="I45" i="5"/>
  <c r="E45" i="5"/>
  <c r="H124" i="5"/>
  <c r="I124" i="5"/>
  <c r="F124" i="5"/>
  <c r="G124" i="5"/>
  <c r="E124" i="5"/>
  <c r="G35" i="5"/>
  <c r="I35" i="5"/>
  <c r="H35" i="5"/>
  <c r="F35" i="5"/>
  <c r="E35" i="5"/>
  <c r="F37" i="5"/>
  <c r="I37" i="5"/>
  <c r="G37" i="5"/>
  <c r="H37" i="5"/>
  <c r="E37" i="5"/>
  <c r="I86" i="5"/>
  <c r="H86" i="5"/>
  <c r="G86" i="5"/>
  <c r="F86" i="5"/>
  <c r="E86" i="5"/>
  <c r="G44" i="5"/>
  <c r="F44" i="5"/>
  <c r="H44" i="5"/>
  <c r="I44" i="5"/>
  <c r="E44" i="5"/>
  <c r="F40" i="5"/>
  <c r="G40" i="5"/>
  <c r="I40" i="5"/>
  <c r="H40" i="5"/>
  <c r="E40" i="5"/>
  <c r="I117" i="5"/>
  <c r="H117" i="5"/>
  <c r="F117" i="5"/>
  <c r="G117" i="5"/>
  <c r="E117" i="5"/>
  <c r="F91" i="5"/>
  <c r="H91" i="5"/>
  <c r="I91" i="5"/>
  <c r="G91" i="5"/>
  <c r="E91" i="5"/>
  <c r="H16" i="5"/>
  <c r="F16" i="5"/>
  <c r="G16" i="5"/>
  <c r="I16" i="5"/>
  <c r="E16" i="5"/>
  <c r="G84" i="5"/>
  <c r="F84" i="5"/>
  <c r="H84" i="5"/>
  <c r="I84" i="5"/>
  <c r="E84" i="5"/>
  <c r="I121" i="5"/>
  <c r="G121" i="5"/>
  <c r="H121" i="5"/>
  <c r="F121" i="5"/>
  <c r="E121" i="5"/>
  <c r="H6" i="5"/>
  <c r="F6" i="5"/>
  <c r="I6" i="5"/>
  <c r="G6" i="5"/>
  <c r="E6" i="5"/>
  <c r="G34" i="5"/>
  <c r="F34" i="5"/>
  <c r="H34" i="5"/>
  <c r="I34" i="5"/>
  <c r="E34" i="5"/>
  <c r="H101" i="5"/>
  <c r="I101" i="5"/>
  <c r="G101" i="5"/>
  <c r="F101" i="5"/>
  <c r="E101" i="5"/>
  <c r="G67" i="5"/>
  <c r="I67" i="5"/>
  <c r="F67" i="5"/>
  <c r="H67" i="5"/>
  <c r="E67" i="5"/>
  <c r="H53" i="5"/>
  <c r="F53" i="5"/>
  <c r="I53" i="5"/>
  <c r="G53" i="5"/>
  <c r="E53" i="5"/>
  <c r="G32" i="5"/>
  <c r="F32" i="5"/>
  <c r="H32" i="5"/>
  <c r="I32" i="5"/>
  <c r="E32" i="5"/>
  <c r="F99" i="5"/>
  <c r="G99" i="5"/>
  <c r="H99" i="5"/>
  <c r="I99" i="5"/>
  <c r="E99" i="5"/>
  <c r="F9" i="5"/>
  <c r="I9" i="5"/>
  <c r="H9" i="5"/>
  <c r="G9" i="5"/>
  <c r="E9" i="5"/>
  <c r="H49" i="5"/>
  <c r="F49" i="5"/>
  <c r="G49" i="5"/>
  <c r="I49" i="5"/>
  <c r="E49" i="5"/>
  <c r="I75" i="5"/>
  <c r="F75" i="5"/>
  <c r="H75" i="5"/>
  <c r="G75" i="5"/>
  <c r="E75" i="5"/>
  <c r="F10" i="5"/>
  <c r="G10" i="5"/>
  <c r="I10" i="5"/>
  <c r="H10" i="5"/>
  <c r="E10" i="5"/>
  <c r="F24" i="5"/>
  <c r="G24" i="5"/>
  <c r="I24" i="5"/>
  <c r="H24" i="5"/>
  <c r="E24" i="5"/>
  <c r="H52" i="5"/>
  <c r="G52" i="5"/>
  <c r="I52" i="5"/>
  <c r="F52" i="5"/>
  <c r="E52" i="5"/>
  <c r="I105" i="5"/>
  <c r="F105" i="5"/>
  <c r="G105" i="5"/>
  <c r="H105" i="5"/>
  <c r="E105" i="5"/>
  <c r="H106" i="5"/>
  <c r="F106" i="5"/>
  <c r="I106" i="5"/>
  <c r="G106" i="5"/>
  <c r="E106" i="5"/>
  <c r="F46" i="5"/>
  <c r="G46" i="5"/>
  <c r="I46" i="5"/>
  <c r="H46" i="5"/>
  <c r="E46" i="5"/>
  <c r="I125" i="5"/>
  <c r="H125" i="5"/>
  <c r="F125" i="5"/>
  <c r="G125" i="5"/>
  <c r="E125" i="5"/>
  <c r="G102" i="5"/>
  <c r="I102" i="5"/>
  <c r="F102" i="5"/>
  <c r="H102" i="5"/>
  <c r="E102" i="5"/>
  <c r="H3" i="5"/>
  <c r="I3" i="5"/>
  <c r="G3" i="5"/>
  <c r="F3" i="5"/>
  <c r="E3" i="5"/>
  <c r="F122" i="5"/>
  <c r="I122" i="5"/>
  <c r="G122" i="5"/>
  <c r="H122" i="5"/>
  <c r="E122" i="5"/>
  <c r="H103" i="5"/>
  <c r="F103" i="5"/>
  <c r="G103" i="5"/>
  <c r="I103" i="5"/>
  <c r="E103" i="5"/>
  <c r="I108" i="5"/>
  <c r="H108" i="5"/>
  <c r="F108" i="5"/>
  <c r="G108" i="5"/>
  <c r="E108" i="5"/>
  <c r="I22" i="5"/>
  <c r="F22" i="5"/>
  <c r="H22" i="5"/>
  <c r="G22" i="5"/>
  <c r="E22" i="5"/>
  <c r="F54" i="5"/>
  <c r="G54" i="5"/>
  <c r="H54" i="5"/>
  <c r="I54" i="5"/>
  <c r="E54" i="5"/>
  <c r="G15" i="5"/>
  <c r="I15" i="5"/>
  <c r="H15" i="5"/>
  <c r="F15" i="5"/>
  <c r="E15" i="5"/>
  <c r="H116" i="5"/>
  <c r="I116" i="5"/>
  <c r="G116" i="5"/>
  <c r="F116" i="5"/>
  <c r="E116" i="5"/>
  <c r="I94" i="5"/>
  <c r="H94" i="5"/>
  <c r="G94" i="5"/>
  <c r="F94" i="5"/>
  <c r="E94" i="5"/>
  <c r="G48" i="5"/>
  <c r="H48" i="5"/>
  <c r="F48" i="5"/>
  <c r="I48" i="5"/>
  <c r="E48" i="5"/>
  <c r="G97" i="5"/>
  <c r="I97" i="5"/>
  <c r="F97" i="5"/>
  <c r="H97" i="5"/>
  <c r="E97" i="5"/>
  <c r="I120" i="5"/>
  <c r="G120" i="5"/>
  <c r="F120" i="5"/>
  <c r="H120" i="5"/>
  <c r="E120" i="5"/>
  <c r="G109" i="5"/>
  <c r="H109" i="5"/>
  <c r="F109" i="5"/>
  <c r="I109" i="5"/>
  <c r="E109" i="5"/>
  <c r="F30" i="5"/>
  <c r="G30" i="5"/>
  <c r="I30" i="5"/>
  <c r="H30" i="5"/>
  <c r="E30" i="5"/>
  <c r="F76" i="5"/>
  <c r="H76" i="5"/>
  <c r="I76" i="5"/>
  <c r="G76" i="5"/>
  <c r="E76" i="5"/>
  <c r="G88" i="5"/>
  <c r="H88" i="5"/>
  <c r="F88" i="5"/>
  <c r="I88" i="5"/>
  <c r="E88" i="5"/>
  <c r="I31" i="5"/>
  <c r="H31" i="5"/>
  <c r="G31" i="5"/>
  <c r="F31" i="5"/>
  <c r="E31" i="5"/>
  <c r="I8" i="5"/>
  <c r="G8" i="5"/>
  <c r="F8" i="5"/>
  <c r="H8" i="5"/>
  <c r="E8" i="5"/>
  <c r="H4" i="5"/>
  <c r="F4" i="5"/>
  <c r="I4" i="5"/>
  <c r="G4" i="5"/>
  <c r="E4" i="5"/>
  <c r="G81" i="5"/>
  <c r="F81" i="5"/>
  <c r="H81" i="5"/>
  <c r="I81" i="5"/>
  <c r="E81" i="5"/>
  <c r="H36" i="5"/>
  <c r="F36" i="5"/>
  <c r="G36" i="5"/>
  <c r="I36" i="5"/>
  <c r="E36" i="5"/>
  <c r="F104" i="5"/>
  <c r="G104" i="5"/>
  <c r="I104" i="5"/>
  <c r="H104" i="5"/>
  <c r="E104" i="5"/>
  <c r="G123" i="5"/>
  <c r="I123" i="5"/>
  <c r="F123" i="5"/>
  <c r="H123" i="5"/>
  <c r="E123" i="5"/>
  <c r="F90" i="5"/>
  <c r="H90" i="5"/>
  <c r="I90" i="5"/>
  <c r="G90" i="5"/>
  <c r="E90" i="5"/>
  <c r="G63" i="5"/>
  <c r="F63" i="5"/>
  <c r="I63" i="5"/>
  <c r="H63" i="5"/>
  <c r="E63" i="5"/>
  <c r="F71" i="5"/>
  <c r="H71" i="5"/>
  <c r="I71" i="5"/>
  <c r="G71" i="5"/>
  <c r="E71" i="5"/>
  <c r="F19" i="5"/>
  <c r="G19" i="5"/>
  <c r="H19" i="5"/>
  <c r="I19" i="5"/>
  <c r="E19" i="5"/>
  <c r="I23" i="5"/>
  <c r="G23" i="5"/>
  <c r="H23" i="5"/>
  <c r="F23" i="5"/>
  <c r="E23" i="5"/>
  <c r="F62" i="5"/>
  <c r="H62" i="5"/>
  <c r="G62" i="5"/>
  <c r="I62" i="5"/>
  <c r="E62" i="5"/>
  <c r="I69" i="5"/>
  <c r="G69" i="5"/>
  <c r="H69" i="5"/>
  <c r="F69" i="5"/>
  <c r="E69" i="5"/>
  <c r="H119" i="5"/>
  <c r="I119" i="5"/>
  <c r="G119" i="5"/>
  <c r="F119" i="5"/>
  <c r="E119" i="5"/>
  <c r="H26" i="5"/>
  <c r="F26" i="5"/>
  <c r="I26" i="5"/>
  <c r="G26" i="5"/>
  <c r="E26" i="5"/>
  <c r="G7" i="5"/>
  <c r="F7" i="5"/>
  <c r="I7" i="5"/>
  <c r="H7" i="5"/>
  <c r="E7" i="5"/>
  <c r="H72" i="5"/>
  <c r="I72" i="5"/>
  <c r="G72" i="5"/>
  <c r="F72" i="5"/>
  <c r="E72" i="5"/>
  <c r="I50" i="5"/>
  <c r="H50" i="5"/>
  <c r="F50" i="5"/>
  <c r="G50" i="5"/>
  <c r="E50" i="5"/>
  <c r="F51" i="5"/>
  <c r="G51" i="5"/>
  <c r="H51" i="5"/>
  <c r="I51" i="5"/>
  <c r="E51" i="5"/>
  <c r="G107" i="5"/>
  <c r="I107" i="5"/>
  <c r="F107" i="5"/>
  <c r="H107" i="5"/>
  <c r="E107" i="5"/>
  <c r="F56" i="5"/>
  <c r="H56" i="5"/>
  <c r="G56" i="5"/>
  <c r="I56" i="5"/>
  <c r="E56" i="5"/>
  <c r="G113" i="5"/>
  <c r="H113" i="5"/>
  <c r="I113" i="5"/>
  <c r="F113" i="5"/>
  <c r="E113" i="5"/>
  <c r="F39" i="5"/>
  <c r="H39" i="5"/>
  <c r="I39" i="5"/>
  <c r="G39" i="5"/>
  <c r="E39" i="5"/>
  <c r="H14" i="5"/>
  <c r="F14" i="5"/>
  <c r="G14" i="5"/>
  <c r="I14" i="5"/>
  <c r="E14" i="5"/>
  <c r="I111" i="5"/>
  <c r="H111" i="5"/>
  <c r="F111" i="5"/>
  <c r="G111" i="5"/>
  <c r="E111" i="5"/>
  <c r="G68" i="5"/>
  <c r="H68" i="5"/>
  <c r="I68" i="5"/>
  <c r="F68" i="5"/>
  <c r="E68" i="5"/>
  <c r="G42" i="5"/>
  <c r="I42" i="5"/>
  <c r="F42" i="5"/>
  <c r="H42" i="5"/>
  <c r="E42" i="5"/>
  <c r="I82" i="5"/>
  <c r="H82" i="5"/>
  <c r="F82" i="5"/>
  <c r="G82" i="5"/>
  <c r="E82" i="5"/>
  <c r="H83" i="5"/>
  <c r="G83" i="5"/>
  <c r="F83" i="5"/>
  <c r="I83" i="5"/>
  <c r="E83" i="5"/>
  <c r="G5" i="5"/>
  <c r="I5" i="5"/>
  <c r="F5" i="5"/>
  <c r="H5" i="5"/>
  <c r="E5" i="5"/>
  <c r="H55" i="5"/>
  <c r="I55" i="5"/>
  <c r="F55" i="5"/>
  <c r="G55" i="5"/>
  <c r="E55" i="5"/>
  <c r="F98" i="5"/>
  <c r="H98" i="5"/>
  <c r="G98" i="5"/>
  <c r="I98" i="5"/>
  <c r="E98" i="5"/>
  <c r="H27" i="5"/>
  <c r="F27" i="5"/>
  <c r="G27" i="5"/>
  <c r="I27" i="5"/>
  <c r="E27" i="5"/>
  <c r="I87" i="5"/>
  <c r="F87" i="5"/>
  <c r="G87" i="5"/>
  <c r="H87" i="5"/>
  <c r="E87" i="5"/>
  <c r="I114" i="5"/>
  <c r="H114" i="5"/>
  <c r="F114" i="5"/>
  <c r="G114" i="5"/>
  <c r="E114" i="5"/>
  <c r="I115" i="5"/>
  <c r="G115" i="5"/>
  <c r="H115" i="5"/>
  <c r="F115" i="5"/>
  <c r="E115" i="5"/>
  <c r="G21" i="5"/>
  <c r="F21" i="5"/>
  <c r="I21" i="5"/>
  <c r="H21" i="5"/>
  <c r="E21" i="5"/>
  <c r="G66" i="5"/>
  <c r="H66" i="5"/>
  <c r="I66" i="5"/>
  <c r="F66" i="5"/>
  <c r="E66" i="5"/>
  <c r="F79" i="5"/>
  <c r="G79" i="5"/>
  <c r="H79" i="5"/>
  <c r="I79" i="5"/>
  <c r="E79" i="5"/>
  <c r="F38" i="5"/>
  <c r="H38" i="5"/>
  <c r="I38" i="5"/>
  <c r="G38" i="5"/>
  <c r="E38" i="5"/>
  <c r="I70" i="5"/>
  <c r="F70" i="5"/>
  <c r="H70" i="5"/>
  <c r="G70" i="5"/>
  <c r="E70" i="5"/>
  <c r="F33" i="5"/>
  <c r="I33" i="5"/>
  <c r="H33" i="5"/>
  <c r="G33" i="5"/>
  <c r="E33" i="5"/>
  <c r="F17" i="5"/>
  <c r="I17" i="5"/>
  <c r="H17" i="5"/>
  <c r="G17" i="5"/>
  <c r="E17" i="5"/>
  <c r="H58" i="5"/>
  <c r="I58" i="5"/>
  <c r="G58" i="5"/>
  <c r="F58" i="5"/>
  <c r="E58" i="5"/>
  <c r="G118" i="5"/>
  <c r="H118" i="5"/>
  <c r="F118" i="5"/>
  <c r="I118" i="5"/>
  <c r="E118" i="5"/>
  <c r="F47" i="5"/>
  <c r="H47" i="5"/>
  <c r="G47" i="5"/>
  <c r="I47" i="5"/>
  <c r="E47" i="5"/>
  <c r="H13" i="5"/>
  <c r="F13" i="5"/>
  <c r="I13" i="5"/>
  <c r="G13" i="5"/>
  <c r="E13" i="5"/>
  <c r="I25" i="5"/>
  <c r="F25" i="5"/>
  <c r="G25" i="5"/>
  <c r="H25" i="5"/>
  <c r="E25" i="5"/>
  <c r="I126" i="5"/>
  <c r="H126" i="5"/>
  <c r="F126" i="5"/>
  <c r="G126" i="5"/>
  <c r="E126" i="5"/>
  <c r="G20" i="5"/>
  <c r="H20" i="5"/>
  <c r="F20" i="5"/>
  <c r="I20" i="5"/>
  <c r="E20" i="5"/>
  <c r="F78" i="5"/>
  <c r="I78" i="5"/>
  <c r="H78" i="5"/>
  <c r="G78" i="5"/>
  <c r="E78" i="5"/>
  <c r="F2" i="5"/>
  <c r="H2" i="5"/>
  <c r="I2" i="5"/>
  <c r="G2" i="5"/>
  <c r="B6" i="5"/>
  <c r="E2" i="5"/>
  <c r="F85" i="5"/>
  <c r="H85" i="5"/>
  <c r="I85" i="5"/>
  <c r="G85" i="5"/>
  <c r="E85" i="5"/>
  <c r="I96" i="5"/>
  <c r="H96" i="5"/>
  <c r="G96" i="5"/>
  <c r="F96" i="5"/>
  <c r="E96" i="5"/>
  <c r="I12" i="5"/>
  <c r="F12" i="5"/>
  <c r="G12" i="5"/>
  <c r="H12" i="5"/>
  <c r="E12" i="5"/>
  <c r="I80" i="5"/>
  <c r="F80" i="5"/>
  <c r="G80" i="5"/>
  <c r="H80" i="5"/>
  <c r="E80" i="5"/>
  <c r="I74" i="5"/>
  <c r="F74" i="5"/>
  <c r="G74" i="5"/>
  <c r="H74" i="5"/>
  <c r="E74" i="5"/>
  <c r="G65" i="5"/>
  <c r="F65" i="5"/>
  <c r="H65" i="5"/>
  <c r="I65" i="5"/>
  <c r="E65" i="5"/>
  <c r="F41" i="5"/>
  <c r="H41" i="5"/>
  <c r="G41" i="5"/>
  <c r="I41" i="5"/>
  <c r="E41" i="5"/>
  <c r="G77" i="5"/>
  <c r="H77" i="5"/>
  <c r="F77" i="5"/>
  <c r="I77" i="5"/>
  <c r="E77" i="5"/>
  <c r="F28" i="5"/>
  <c r="G28" i="5"/>
  <c r="I28" i="5"/>
  <c r="H28" i="5"/>
  <c r="E28" i="5"/>
  <c r="G18" i="5"/>
  <c r="I18" i="5"/>
  <c r="H18" i="5"/>
  <c r="F18" i="5"/>
  <c r="E18" i="5"/>
  <c r="G112" i="5"/>
  <c r="H112" i="5"/>
  <c r="F112" i="5"/>
  <c r="I112" i="5"/>
  <c r="E112" i="5"/>
  <c r="H95" i="5"/>
  <c r="G95" i="5"/>
  <c r="I95" i="5"/>
  <c r="F95" i="5"/>
  <c r="E95" i="5"/>
  <c r="H29" i="5"/>
  <c r="G29" i="5"/>
  <c r="I29" i="5"/>
  <c r="F29" i="5"/>
  <c r="E29" i="5"/>
  <c r="C24" i="6"/>
  <c r="A7" i="5" l="1"/>
  <c r="D14" i="6"/>
  <c r="B7" i="5"/>
  <c r="C23" i="6"/>
  <c r="D15" i="6"/>
  <c r="J1" i="5" a="1"/>
  <c r="D26" i="6"/>
  <c r="J125" i="5"/>
  <c r="J72" i="5"/>
  <c r="J96" i="5"/>
  <c r="J113" i="5"/>
  <c r="J53" i="5"/>
  <c r="J38" i="5"/>
  <c r="J63" i="5"/>
  <c r="J82" i="5"/>
  <c r="J70" i="5"/>
  <c r="J28" i="5"/>
  <c r="J48" i="5"/>
  <c r="J117" i="5"/>
  <c r="J19" i="5"/>
  <c r="J7" i="5"/>
  <c r="J118" i="5"/>
  <c r="J103" i="5"/>
  <c r="J94" i="5"/>
  <c r="J75" i="5"/>
  <c r="J5" i="5"/>
  <c r="J91" i="5"/>
  <c r="J121" i="5"/>
  <c r="J112" i="5"/>
  <c r="J25" i="5"/>
  <c r="J126" i="5"/>
  <c r="J21" i="5"/>
  <c r="J52" i="5"/>
  <c r="J33" i="5"/>
  <c r="J16" i="5"/>
  <c r="J45" i="5"/>
  <c r="J95" i="5"/>
  <c r="J89" i="5"/>
  <c r="J116" i="5"/>
  <c r="J12" i="5"/>
  <c r="J51" i="5"/>
  <c r="J42" i="5"/>
  <c r="J11" i="5"/>
  <c r="J31" i="5"/>
  <c r="J56" i="5"/>
  <c r="J27" i="5"/>
  <c r="J20" i="5"/>
  <c r="J36" i="5"/>
  <c r="J114" i="5"/>
  <c r="J32" i="5"/>
  <c r="J59" i="5"/>
  <c r="J102" i="5"/>
  <c r="J92" i="5"/>
  <c r="J3" i="5"/>
  <c r="J122" i="5"/>
  <c r="J4" i="5"/>
  <c r="J107" i="5"/>
  <c r="J87" i="5"/>
  <c r="J66" i="5"/>
  <c r="J58" i="5"/>
  <c r="J73" i="5"/>
  <c r="J83" i="5"/>
  <c r="J37" i="5"/>
  <c r="J119" i="5"/>
  <c r="J54" i="5"/>
  <c r="J61" i="5"/>
  <c r="J6" i="5"/>
  <c r="J44" i="5"/>
  <c r="J26" i="5"/>
  <c r="J100" i="5"/>
  <c r="J106" i="5"/>
  <c r="J111" i="5"/>
  <c r="J60" i="5"/>
  <c r="J115" i="5"/>
  <c r="J108" i="5"/>
  <c r="J29" i="5"/>
  <c r="J13" i="5"/>
  <c r="J62" i="5"/>
  <c r="J41" i="5"/>
  <c r="J55" i="5"/>
  <c r="J101" i="5"/>
  <c r="J14" i="5"/>
  <c r="J30" i="5"/>
  <c r="J98" i="5"/>
  <c r="J105" i="5"/>
  <c r="J78" i="5"/>
  <c r="J84" i="5"/>
  <c r="J64" i="5"/>
  <c r="J74" i="5"/>
  <c r="J57" i="5"/>
  <c r="J86" i="5"/>
  <c r="J109" i="5"/>
  <c r="J120" i="5"/>
  <c r="J49" i="5"/>
  <c r="J81" i="5"/>
  <c r="J68" i="5"/>
  <c r="J34" i="5"/>
  <c r="J97" i="5"/>
  <c r="J43" i="5"/>
  <c r="J69" i="5"/>
  <c r="J47" i="5"/>
  <c r="J110" i="5"/>
  <c r="J85" i="5"/>
  <c r="J8" i="5"/>
  <c r="J23" i="5"/>
  <c r="J77" i="5"/>
  <c r="J2" i="5"/>
  <c r="J71" i="5"/>
  <c r="J35" i="5"/>
  <c r="J123" i="5"/>
  <c r="J40" i="5"/>
  <c r="J99" i="5"/>
  <c r="J67" i="5"/>
  <c r="J90" i="5"/>
  <c r="J124" i="5"/>
  <c r="J24" i="5"/>
  <c r="J18" i="5"/>
  <c r="J93" i="5"/>
  <c r="J46" i="5"/>
  <c r="J80" i="5"/>
  <c r="J10" i="5"/>
  <c r="J65" i="5"/>
  <c r="J50" i="5"/>
  <c r="J1" i="5"/>
  <c r="J88" i="5"/>
  <c r="J15" i="5"/>
  <c r="J79" i="5"/>
  <c r="J9" i="5"/>
  <c r="J76" i="5"/>
  <c r="J39" i="5"/>
  <c r="J104" i="5"/>
  <c r="J22" i="5"/>
  <c r="J17" i="5"/>
  <c r="D27" i="6"/>
  <c r="D25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<sst xmlns="http://schemas.openxmlformats.org/spreadsheetml/2006/main" count="338" uniqueCount="139">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</sst>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207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9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9" xfId="1" applyNumberFormat="1" applyFont="1" applyFill="1" applyBorder="1" applyAlignment="1">
      <alignment horizontal="right"/>
    </xf>
    <xf numFmtId="177" fontId="16" fillId="2" borderId="29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5" xfId="1" applyFill="1" applyBorder="1"/>
    <xf numFmtId="0" fontId="1" fillId="2" borderId="17" xfId="1" applyFill="1" applyBorder="1"/>
    <xf numFmtId="169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4" xfId="3" applyFont="1" applyFill="1" applyBorder="1"/>
    <xf numFmtId="0" fontId="2" fillId="12" borderId="33" xfId="3" applyFont="1" applyFill="1" applyBorder="1"/>
    <xf numFmtId="0" fontId="2" fillId="12" borderId="32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3" xfId="1" applyFont="1" applyFill="1" applyBorder="1" applyAlignment="1">
      <alignment horizontal="centerContinuous"/>
    </xf>
    <xf numFmtId="0" fontId="14" fillId="8" borderId="34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8" fillId="2" borderId="33" xfId="1" applyFont="1" applyFill="1" applyBorder="1"/>
    <xf numFmtId="0" fontId="8" fillId="2" borderId="34" xfId="1" applyFont="1" applyFill="1" applyBorder="1"/>
    <xf numFmtId="0" fontId="8" fillId="2" borderId="32" xfId="1" applyFont="1" applyFill="1" applyBorder="1"/>
    <xf numFmtId="0" fontId="20" fillId="8" borderId="33" xfId="3" applyFont="1" applyFill="1" applyBorder="1" applyAlignment="1">
      <alignment horizontal="centerContinuous"/>
    </xf>
    <xf numFmtId="0" fontId="7" fillId="8" borderId="34" xfId="3" applyFont="1" applyFill="1" applyBorder="1" applyAlignment="1">
      <alignment horizontal="centerContinuous"/>
    </xf>
    <xf numFmtId="0" fontId="2" fillId="2" borderId="33" xfId="3" applyFont="1" applyFill="1" applyBorder="1"/>
    <xf numFmtId="0" fontId="3" fillId="2" borderId="34" xfId="3" applyFont="1" applyFill="1" applyBorder="1"/>
    <xf numFmtId="0" fontId="2" fillId="2" borderId="34" xfId="3" applyFont="1" applyFill="1" applyBorder="1"/>
    <xf numFmtId="0" fontId="2" fillId="2" borderId="32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34" xfId="1" applyFont="1" applyBorder="1"/>
    <xf numFmtId="0" fontId="16" fillId="2" borderId="32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8" xfId="1" applyNumberFormat="1" applyFont="1" applyFill="1" applyBorder="1" applyAlignment="1">
      <alignment horizontal="left"/>
    </xf>
    <xf numFmtId="0" fontId="16" fillId="2" borderId="6" xfId="1" applyNumberFormat="1" applyFont="1" applyFill="1" applyBorder="1" applyAlignment="1">
      <alignment horizontal="left"/>
    </xf>
    <xf numFmtId="0" fontId="16" fillId="2" borderId="31" xfId="1" applyNumberFormat="1" applyFont="1" applyFill="1" applyBorder="1" applyAlignment="1">
      <alignment horizontal="left"/>
    </xf>
    <xf numFmtId="0" fontId="17" fillId="4" borderId="6" xfId="1" applyNumberFormat="1" applyFont="1" applyFill="1" applyBorder="1" applyAlignment="1" applyProtection="1">
      <alignment vertical="center"/>
    </xf>
    <xf numFmtId="0" fontId="16" fillId="2" borderId="3" xfId="1" applyNumberFormat="1" applyFont="1" applyFill="1" applyBorder="1" applyAlignment="1">
      <alignment horizontal="left"/>
    </xf>
    <xf numFmtId="0" fontId="16" fillId="2" borderId="29" xfId="1" applyNumberFormat="1" applyFont="1" applyFill="1" applyBorder="1" applyAlignment="1">
      <alignment horizontal="left"/>
    </xf>
    <xf numFmtId="0" fontId="17" fillId="4" borderId="1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9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9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3" xfId="1" applyFont="1" applyBorder="1"/>
    <xf numFmtId="0" fontId="16" fillId="0" borderId="32" xfId="1" applyFont="1" applyBorder="1" applyAlignment="1">
      <alignment horizontal="center"/>
    </xf>
    <xf numFmtId="0" fontId="16" fillId="2" borderId="29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8" xfId="1" applyFont="1" applyFill="1" applyBorder="1" applyAlignment="1">
      <alignment horizontal="center" vertical="center" wrapText="1"/>
    </xf>
    <xf numFmtId="0" fontId="16" fillId="2" borderId="5" xfId="1" applyNumberFormat="1" applyFont="1" applyFill="1" applyBorder="1" applyAlignment="1">
      <alignment horizontal="left"/>
    </xf>
    <xf numFmtId="0" fontId="16" fillId="2" borderId="4" xfId="1" applyNumberFormat="1" applyFont="1" applyFill="1" applyBorder="1" applyAlignment="1">
      <alignment horizontal="left"/>
    </xf>
    <xf numFmtId="0" fontId="16" fillId="2" borderId="30" xfId="1" applyNumberFormat="1" applyFont="1" applyFill="1" applyBorder="1" applyAlignment="1">
      <alignment horizontal="left"/>
    </xf>
    <xf numFmtId="0" fontId="17" fillId="4" borderId="4" xfId="1" applyNumberFormat="1" applyFont="1" applyFill="1" applyBorder="1" applyAlignment="1" applyProtection="1">
      <alignment vertical="center"/>
    </xf>
    <xf numFmtId="0" fontId="16" fillId="0" borderId="7" xfId="1" applyFont="1" applyBorder="1" applyAlignment="1">
      <alignment horizontal="lef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1.4.0 - MS VC++ 9.0 - Multithreaded Dynamic Runtime library - Release Configuration - Apr 29 2014 14:47:17</v>
      </c>
    </row>
    <row r="2" spans="1:33" s="3" customFormat="1" ht="19.5" customHeight="1" thickBot="1" x14ac:dyDescent="0.3">
      <c r="B2" s="112" t="s">
        <v>88</v>
      </c>
      <c r="C2" s="113"/>
      <c r="D2" s="113"/>
      <c r="E2" s="113"/>
      <c r="F2" s="113"/>
      <c r="G2" s="28"/>
      <c r="K2" s="106" t="s">
        <v>100</v>
      </c>
      <c r="L2" s="107"/>
      <c r="M2" s="107"/>
      <c r="N2" s="108"/>
    </row>
    <row r="3" spans="1:33" ht="12" thickBot="1" x14ac:dyDescent="0.25">
      <c r="A3" s="3"/>
      <c r="B3" s="114"/>
      <c r="C3" s="115"/>
      <c r="D3" s="116"/>
      <c r="E3" s="116"/>
      <c r="F3" s="117"/>
      <c r="G3" s="28"/>
      <c r="H3" s="3"/>
      <c r="I3" s="3"/>
      <c r="J3" s="3"/>
      <c r="K3" s="109"/>
      <c r="L3" s="110"/>
      <c r="M3" s="110"/>
      <c r="N3" s="1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87</v>
      </c>
      <c r="D4" s="29" t="s">
        <v>78</v>
      </c>
      <c r="E4" s="4"/>
      <c r="F4" s="4"/>
      <c r="G4" s="28"/>
      <c r="H4" s="100" t="s">
        <v>86</v>
      </c>
      <c r="I4" s="101"/>
      <c r="J4" s="3"/>
      <c r="K4" s="42"/>
      <c r="L4" s="41" t="s">
        <v>99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85</v>
      </c>
      <c r="D5" s="6">
        <v>3</v>
      </c>
      <c r="E5" s="4"/>
      <c r="F5" s="4"/>
      <c r="G5" s="28"/>
      <c r="H5" s="102" t="s">
        <v>84</v>
      </c>
      <c r="I5" s="103" t="s">
        <v>83</v>
      </c>
      <c r="J5" s="3"/>
      <c r="K5" s="42"/>
      <c r="L5" s="41" t="s">
        <v>98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82</v>
      </c>
      <c r="D6" s="6" t="s">
        <v>81</v>
      </c>
      <c r="E6" s="4"/>
      <c r="F6" s="4"/>
      <c r="G6" s="28"/>
      <c r="H6" s="102" t="s">
        <v>80</v>
      </c>
      <c r="I6" s="103"/>
      <c r="J6" s="3"/>
      <c r="K6" s="42"/>
      <c r="L6" s="41" t="s">
        <v>97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79</v>
      </c>
      <c r="D7" s="6" t="str">
        <f>Months&amp;IF(UPPER(Currency)="EUR","E","L")</f>
        <v>3L</v>
      </c>
      <c r="E7" s="4"/>
      <c r="F7" s="4"/>
      <c r="G7" s="28"/>
      <c r="H7" s="102" t="s">
        <v>78</v>
      </c>
      <c r="I7" s="103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77</v>
      </c>
      <c r="D8" s="6">
        <f>VLOOKUP(Currency,H4:I8,2)</f>
        <v>0</v>
      </c>
      <c r="E8" s="4"/>
      <c r="F8" s="4"/>
      <c r="G8" s="28"/>
      <c r="H8" s="104" t="s">
        <v>76</v>
      </c>
      <c r="I8" s="105" t="s">
        <v>75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74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6" t="s">
        <v>96</v>
      </c>
      <c r="L9" s="107"/>
      <c r="M9" s="107"/>
      <c r="N9" s="10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73</v>
      </c>
      <c r="D10" s="6" t="b">
        <v>1</v>
      </c>
      <c r="E10" s="4"/>
      <c r="F10" s="4"/>
      <c r="G10" s="28"/>
      <c r="H10" s="3"/>
      <c r="I10" s="3"/>
      <c r="J10" s="3"/>
      <c r="K10" s="109"/>
      <c r="L10" s="110"/>
      <c r="M10" s="110"/>
      <c r="N10" s="1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72</v>
      </c>
      <c r="D11" s="25"/>
      <c r="E11" s="4"/>
      <c r="F11" s="4"/>
      <c r="G11" s="28"/>
      <c r="H11" s="3"/>
      <c r="I11" s="3"/>
      <c r="J11" s="3"/>
      <c r="K11" s="35"/>
      <c r="L11" s="34" t="s">
        <v>95</v>
      </c>
      <c r="M11" s="36" t="s">
        <v>94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71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93</v>
      </c>
      <c r="M12" s="33" t="s">
        <v>92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123</v>
      </c>
      <c r="M13" s="36" t="s">
        <v>128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70</v>
      </c>
      <c r="D14" s="22" t="str">
        <f>_xll.qlPiecewiseYieldCurve(D16,NDays,Calendar,RateHelpersSelected,,,,Accuracy,TraitsID,InterpolatorID,Permanent,,ObjectOverwrite)</f>
        <v>_JPYYCSTD#0019</v>
      </c>
      <c r="E14" s="4"/>
      <c r="F14" s="4"/>
      <c r="G14" s="28"/>
      <c r="H14" s="3"/>
      <c r="I14" s="3"/>
      <c r="J14" s="3"/>
      <c r="K14" s="69"/>
      <c r="L14" s="34" t="s">
        <v>122</v>
      </c>
      <c r="M14" s="36" t="s">
        <v>121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53</v>
      </c>
      <c r="D15" s="21" t="str">
        <f>_xll.ohRangeRetrieveError(YieldCurve)</f>
        <v/>
      </c>
      <c r="E15" s="4" t="s">
        <v>124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69</v>
      </c>
      <c r="D16" s="19" t="str">
        <f>"_"&amp;Currency&amp;$E$16</f>
        <v>_JPYYCSTD</v>
      </c>
      <c r="E16" s="18" t="s">
        <v>68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67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66</v>
      </c>
      <c r="D18" s="16" t="s">
        <v>126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65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64</v>
      </c>
      <c r="D20" s="13" t="s">
        <v>63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62</v>
      </c>
      <c r="D21" s="11" t="s">
        <v>61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41800</v>
      </c>
      <c r="D23" s="8">
        <f>MAX(_xll.ohPack(Selected!J1:J126))</f>
        <v>1.8817274796240749E-2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52761</v>
      </c>
      <c r="D24" s="6">
        <f>MIN(_xll.ohPack(Selected!J1:J126))</f>
        <v>5.4313987369326768E-4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0" t="s">
        <v>53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JPYSTD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4"/>
      <c r="B27" s="4"/>
      <c r="C27" s="95" t="s">
        <v>125</v>
      </c>
      <c r="D27" s="44" t="b">
        <f>_xll.qlExtrapolatorEnableExtrapolation(YieldCurve,TRUE)</f>
        <v>1</v>
      </c>
      <c r="E27" s="4"/>
      <c r="F27" s="4"/>
      <c r="G27" s="9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4"/>
      <c r="B28" s="4"/>
      <c r="C28" s="97"/>
      <c r="D28" s="1"/>
      <c r="E28" s="4"/>
      <c r="F28" s="4"/>
      <c r="G28" s="9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8"/>
      <c r="B29" s="99"/>
      <c r="C29" s="99"/>
      <c r="D29" s="99"/>
      <c r="E29" s="99"/>
      <c r="F29" s="99"/>
      <c r="G29" s="9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9"/>
  <sheetViews>
    <sheetView topLeftCell="F1" workbookViewId="0">
      <selection activeCell="F1" sqref="F1"/>
    </sheetView>
  </sheetViews>
  <sheetFormatPr defaultRowHeight="13.5" x14ac:dyDescent="0.25"/>
  <cols>
    <col min="1" max="1" width="3.5703125" style="63" hidden="1" customWidth="1"/>
    <col min="2" max="2" width="11.28515625" style="89" hidden="1" customWidth="1"/>
    <col min="3" max="3" width="14" style="89" hidden="1" customWidth="1"/>
    <col min="4" max="4" width="15.7109375" style="89" hidden="1" customWidth="1"/>
    <col min="5" max="5" width="27.28515625" style="89" hidden="1" customWidth="1"/>
    <col min="6" max="6" width="27.5703125" style="89" bestFit="1" customWidth="1"/>
    <col min="7" max="7" width="9.140625" style="89" customWidth="1"/>
    <col min="8" max="8" width="10.5703125" style="89" customWidth="1"/>
    <col min="9" max="9" width="8.5703125" style="89" customWidth="1"/>
    <col min="10" max="10" width="9.140625" style="89" customWidth="1"/>
    <col min="11" max="11" width="9.42578125" style="89" customWidth="1"/>
    <col min="12" max="13" width="17.28515625" style="89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202" t="s">
        <v>52</v>
      </c>
      <c r="C1" s="203"/>
      <c r="D1" s="204"/>
      <c r="E1" s="118" t="s">
        <v>51</v>
      </c>
      <c r="F1" s="118" t="s">
        <v>127</v>
      </c>
      <c r="G1" s="118" t="s">
        <v>50</v>
      </c>
      <c r="H1" s="118" t="s">
        <v>49</v>
      </c>
      <c r="I1" s="118" t="s">
        <v>48</v>
      </c>
      <c r="J1" s="118" t="s">
        <v>47</v>
      </c>
      <c r="K1" s="118" t="s">
        <v>46</v>
      </c>
      <c r="L1" s="118" t="s">
        <v>45</v>
      </c>
      <c r="M1" s="118" t="s">
        <v>44</v>
      </c>
    </row>
    <row r="2" spans="2:15" ht="11.25" customHeight="1" x14ac:dyDescent="0.2">
      <c r="B2" s="119"/>
      <c r="C2" s="120"/>
      <c r="D2" s="121" t="s">
        <v>109</v>
      </c>
      <c r="E2" s="121" t="str">
        <f>Deposits!E3</f>
        <v>obj_00361#0011</v>
      </c>
      <c r="F2" s="121" t="str">
        <f>SUBSTITUTE(SUBSTITUTE(_xll.qlRateHelperQuoteName(E2),"LastFixing","D"),"Libor","")</f>
        <v>JPYOND_Quote</v>
      </c>
      <c r="G2" s="122" t="e">
        <f>_xll.qlRateHelperQuoteValue($E2,Trigger)</f>
        <v>#NUM!</v>
      </c>
      <c r="H2" s="122"/>
      <c r="I2" s="65" t="b">
        <f>IF(ISERROR(G2),FALSE,TRUE)</f>
        <v>0</v>
      </c>
      <c r="J2" s="65">
        <v>10</v>
      </c>
      <c r="K2" s="65">
        <v>1</v>
      </c>
      <c r="L2" s="123">
        <f>_xll.qlRateHelperEarliestDate($E2,Trigger)</f>
        <v>41800</v>
      </c>
      <c r="M2" s="124">
        <f>_xll.qlRateHelperLatestDate($E2,Trigger)</f>
        <v>41801</v>
      </c>
      <c r="N2" s="63">
        <v>10</v>
      </c>
      <c r="O2" s="63" t="s">
        <v>43</v>
      </c>
    </row>
    <row r="3" spans="2:15" ht="11.25" x14ac:dyDescent="0.2">
      <c r="B3" s="119"/>
      <c r="C3" s="120"/>
      <c r="D3" s="121" t="s">
        <v>129</v>
      </c>
      <c r="E3" s="121" t="str">
        <f>Deposits!E4</f>
        <v>obj_0036a#0012</v>
      </c>
      <c r="F3" s="121" t="str">
        <f>SUBSTITUTE(SUBSTITUTE(_xll.qlRateHelperQuoteName(E3),"LastFixing","D"),"Libor","")</f>
        <v>JpySND_Quote</v>
      </c>
      <c r="G3" s="122">
        <f>_xll.qlRateHelperQuoteValue($E3,Trigger)</f>
        <v>5.3569999999999996E-4</v>
      </c>
      <c r="H3" s="122"/>
      <c r="I3" s="65" t="b">
        <f t="shared" ref="I3:I18" si="0">IF(ISERROR(G3),FALSE,TRUE)</f>
        <v>1</v>
      </c>
      <c r="J3" s="65">
        <v>10</v>
      </c>
      <c r="K3" s="65">
        <v>1</v>
      </c>
      <c r="L3" s="123">
        <f>_xll.qlRateHelperEarliestDate($E3,Trigger)</f>
        <v>41802</v>
      </c>
      <c r="M3" s="124">
        <f>_xll.qlRateHelperLatestDate($E3,Trigger)</f>
        <v>41803</v>
      </c>
      <c r="N3" s="63">
        <v>20</v>
      </c>
      <c r="O3" s="63" t="s">
        <v>42</v>
      </c>
    </row>
    <row r="4" spans="2:15" ht="11.25" x14ac:dyDescent="0.2">
      <c r="B4" s="119"/>
      <c r="C4" s="120"/>
      <c r="D4" s="121" t="s">
        <v>108</v>
      </c>
      <c r="E4" s="121" t="str">
        <f>Deposits!E5</f>
        <v>obj_00508#0001</v>
      </c>
      <c r="F4" s="121" t="str">
        <f>SUBSTITUTE(SUBSTITUTE(_xll.qlRateHelperQuoteName(E4),"LastFixing","D"),"Libor","")</f>
        <v>JpySWD_Quote</v>
      </c>
      <c r="G4" s="122">
        <f>_xll.qlRateHelperQuoteValue($E4,Trigger)</f>
        <v>7.000000000000001E-4</v>
      </c>
      <c r="H4" s="122"/>
      <c r="I4" s="65" t="b">
        <f t="shared" si="0"/>
        <v>1</v>
      </c>
      <c r="J4" s="65">
        <v>10</v>
      </c>
      <c r="K4" s="65">
        <v>1</v>
      </c>
      <c r="L4" s="123">
        <f>_xll.qlRateHelperEarliestDate($E4,Trigger)</f>
        <v>41802</v>
      </c>
      <c r="M4" s="124">
        <f>_xll.qlRateHelperLatestDate($E4,Trigger)</f>
        <v>41809</v>
      </c>
      <c r="N4" s="63">
        <v>30</v>
      </c>
      <c r="O4" s="63" t="s">
        <v>41</v>
      </c>
    </row>
    <row r="5" spans="2:15" ht="11.25" x14ac:dyDescent="0.2">
      <c r="B5" s="119"/>
      <c r="C5" s="120"/>
      <c r="D5" s="121" t="s">
        <v>130</v>
      </c>
      <c r="E5" s="121" t="e">
        <f>Deposits!E6</f>
        <v>#NUM!</v>
      </c>
      <c r="F5" s="121" t="e">
        <f>SUBSTITUTE(SUBSTITUTE(_xll.qlRateHelperQuoteName(E5),"LastFixing","D"),"Libor","")</f>
        <v>#VALUE!</v>
      </c>
      <c r="G5" s="122" t="e">
        <f>_xll.qlRateHelperQuoteValue($E5,Trigger)</f>
        <v>#VALUE!</v>
      </c>
      <c r="H5" s="122"/>
      <c r="I5" s="65" t="b">
        <f t="shared" si="0"/>
        <v>0</v>
      </c>
      <c r="J5" s="65">
        <v>10</v>
      </c>
      <c r="K5" s="65">
        <v>1</v>
      </c>
      <c r="L5" s="123" t="e">
        <f>_xll.qlRateHelperEarliestDate($E5,Trigger)</f>
        <v>#VALUE!</v>
      </c>
      <c r="M5" s="124" t="e">
        <f>_xll.qlRateHelperLatestDate($E5,Trigger)</f>
        <v>#VALUE!</v>
      </c>
      <c r="N5" s="63">
        <v>40</v>
      </c>
      <c r="O5" s="63" t="s">
        <v>40</v>
      </c>
    </row>
    <row r="6" spans="2:15" ht="11.25" x14ac:dyDescent="0.2">
      <c r="B6" s="119"/>
      <c r="C6" s="120"/>
      <c r="D6" s="121" t="s">
        <v>131</v>
      </c>
      <c r="E6" s="121" t="e">
        <f>Deposits!E7</f>
        <v>#NUM!</v>
      </c>
      <c r="F6" s="121" t="e">
        <f>SUBSTITUTE(SUBSTITUTE(_xll.qlRateHelperQuoteName(E6),"LastFixing","D"),"Libor","")</f>
        <v>#VALUE!</v>
      </c>
      <c r="G6" s="122" t="e">
        <f>_xll.qlRateHelperQuoteValue($E6,Trigger)</f>
        <v>#VALUE!</v>
      </c>
      <c r="H6" s="122"/>
      <c r="I6" s="65" t="b">
        <f t="shared" si="0"/>
        <v>0</v>
      </c>
      <c r="J6" s="65">
        <v>10</v>
      </c>
      <c r="K6" s="65">
        <v>1</v>
      </c>
      <c r="L6" s="123" t="e">
        <f>_xll.qlRateHelperEarliestDate($E6,Trigger)</f>
        <v>#VALUE!</v>
      </c>
      <c r="M6" s="124" t="e">
        <f>_xll.qlRateHelperLatestDate($E6,Trigger)</f>
        <v>#VALUE!</v>
      </c>
      <c r="N6" s="63">
        <v>50</v>
      </c>
      <c r="O6" s="63" t="s">
        <v>39</v>
      </c>
    </row>
    <row r="7" spans="2:15" ht="11.25" x14ac:dyDescent="0.2">
      <c r="B7" s="119"/>
      <c r="C7" s="120"/>
      <c r="D7" s="121" t="s">
        <v>107</v>
      </c>
      <c r="E7" s="121" t="str">
        <f>Deposits!E8</f>
        <v>obj_0050a#0001</v>
      </c>
      <c r="F7" s="121" t="str">
        <f>SUBSTITUTE(SUBSTITUTE(_xll.qlRateHelperQuoteName(E7),"LastFixing","D"),"Libor","")</f>
        <v>Jpy1MD_Quote</v>
      </c>
      <c r="G7" s="122">
        <f>_xll.qlRateHelperQuoteValue($E7,Trigger)</f>
        <v>9.7860000000000004E-4</v>
      </c>
      <c r="H7" s="122"/>
      <c r="I7" s="65" t="b">
        <f t="shared" si="0"/>
        <v>1</v>
      </c>
      <c r="J7" s="65">
        <v>10</v>
      </c>
      <c r="K7" s="65">
        <v>1</v>
      </c>
      <c r="L7" s="123">
        <f>_xll.qlRateHelperEarliestDate($E7,Trigger)</f>
        <v>41802</v>
      </c>
      <c r="M7" s="124">
        <f>_xll.qlRateHelperLatestDate($E7,Trigger)</f>
        <v>41834</v>
      </c>
      <c r="N7" s="63">
        <v>60</v>
      </c>
      <c r="O7" s="63" t="s">
        <v>38</v>
      </c>
    </row>
    <row r="8" spans="2:15" x14ac:dyDescent="0.25">
      <c r="B8" s="119"/>
      <c r="C8" s="120"/>
      <c r="D8" s="121" t="s">
        <v>106</v>
      </c>
      <c r="E8" s="121" t="str">
        <f>Deposits!E9</f>
        <v>obj_0050b#0001</v>
      </c>
      <c r="F8" s="121" t="str">
        <f>SUBSTITUTE(SUBSTITUTE(_xll.qlRateHelperQuoteName(E8),"LastFixing","D"),"Libor","")</f>
        <v>Jpy2MD_Quote</v>
      </c>
      <c r="G8" s="122">
        <f>_xll.qlRateHelperQuoteValue($E8,Trigger)</f>
        <v>1.2286E-3</v>
      </c>
      <c r="H8" s="122"/>
      <c r="I8" s="65" t="b">
        <f t="shared" si="0"/>
        <v>1</v>
      </c>
      <c r="J8" s="65">
        <v>10</v>
      </c>
      <c r="K8" s="65">
        <v>1</v>
      </c>
      <c r="L8" s="123">
        <f>_xll.qlRateHelperEarliestDate($E8,Trigger)</f>
        <v>41802</v>
      </c>
      <c r="M8" s="124">
        <f>_xll.qlRateHelperLatestDate($E8,Trigger)</f>
        <v>41863</v>
      </c>
    </row>
    <row r="9" spans="2:15" x14ac:dyDescent="0.25">
      <c r="B9" s="119"/>
      <c r="C9" s="120"/>
      <c r="D9" s="121" t="s">
        <v>81</v>
      </c>
      <c r="E9" s="121" t="str">
        <f>Deposits!E10</f>
        <v>obj_00509#0001</v>
      </c>
      <c r="F9" s="121" t="str">
        <f>SUBSTITUTE(SUBSTITUTE(_xll.qlRateHelperQuoteName(E9),"LastFixing","D"),"Libor","")</f>
        <v>Jpy3MD_Quote</v>
      </c>
      <c r="G9" s="122">
        <f>_xll.qlRateHelperQuoteValue($E9,Trigger)</f>
        <v>1.3500000000000001E-3</v>
      </c>
      <c r="H9" s="122"/>
      <c r="I9" s="65" t="b">
        <f t="shared" si="0"/>
        <v>1</v>
      </c>
      <c r="J9" s="65">
        <v>10</v>
      </c>
      <c r="K9" s="65">
        <v>1</v>
      </c>
      <c r="L9" s="123">
        <f>_xll.qlRateHelperEarliestDate($E9,Trigger)</f>
        <v>41802</v>
      </c>
      <c r="M9" s="124">
        <f>_xll.qlRateHelperLatestDate($E9,Trigger)</f>
        <v>41894</v>
      </c>
    </row>
    <row r="10" spans="2:15" x14ac:dyDescent="0.25">
      <c r="B10" s="119"/>
      <c r="C10" s="120"/>
      <c r="D10" s="121" t="s">
        <v>132</v>
      </c>
      <c r="E10" s="121" t="e">
        <f>Deposits!E11</f>
        <v>#NUM!</v>
      </c>
      <c r="F10" s="121" t="e">
        <f>SUBSTITUTE(SUBSTITUTE(_xll.qlRateHelperQuoteName(E10),"LastFixing","D"),"Libor","")</f>
        <v>#VALUE!</v>
      </c>
      <c r="G10" s="122" t="e">
        <f>_xll.qlRateHelperQuoteValue($E10,Trigger)</f>
        <v>#VALUE!</v>
      </c>
      <c r="H10" s="122"/>
      <c r="I10" s="65" t="b">
        <f t="shared" si="0"/>
        <v>0</v>
      </c>
      <c r="J10" s="65">
        <v>10</v>
      </c>
      <c r="K10" s="65">
        <v>1</v>
      </c>
      <c r="L10" s="123" t="e">
        <f>_xll.qlRateHelperEarliestDate($E10,Trigger)</f>
        <v>#VALUE!</v>
      </c>
      <c r="M10" s="124" t="e">
        <f>_xll.qlRateHelperLatestDate($E10,Trigger)</f>
        <v>#VALUE!</v>
      </c>
    </row>
    <row r="11" spans="2:15" x14ac:dyDescent="0.25">
      <c r="B11" s="119"/>
      <c r="C11" s="120"/>
      <c r="D11" s="121" t="s">
        <v>133</v>
      </c>
      <c r="E11" s="121" t="e">
        <f>Deposits!E12</f>
        <v>#NUM!</v>
      </c>
      <c r="F11" s="121" t="e">
        <f>SUBSTITUTE(SUBSTITUTE(_xll.qlRateHelperQuoteName(E11),"LastFixing","D"),"Libor","")</f>
        <v>#VALUE!</v>
      </c>
      <c r="G11" s="122" t="e">
        <f>_xll.qlRateHelperQuoteValue($E11,Trigger)</f>
        <v>#VALUE!</v>
      </c>
      <c r="H11" s="122"/>
      <c r="I11" s="65" t="b">
        <f t="shared" si="0"/>
        <v>0</v>
      </c>
      <c r="J11" s="65">
        <v>10</v>
      </c>
      <c r="K11" s="65">
        <v>1</v>
      </c>
      <c r="L11" s="123" t="e">
        <f>_xll.qlRateHelperEarliestDate($E11,Trigger)</f>
        <v>#VALUE!</v>
      </c>
      <c r="M11" s="124" t="e">
        <f>_xll.qlRateHelperLatestDate($E11,Trigger)</f>
        <v>#VALUE!</v>
      </c>
    </row>
    <row r="12" spans="2:15" x14ac:dyDescent="0.25">
      <c r="B12" s="119"/>
      <c r="C12" s="120"/>
      <c r="D12" s="121" t="s">
        <v>105</v>
      </c>
      <c r="E12" s="121" t="str">
        <f>Deposits!E13</f>
        <v>obj_0036b#0015</v>
      </c>
      <c r="F12" s="121" t="str">
        <f>SUBSTITUTE(SUBSTITUTE(_xll.qlRateHelperQuoteName(E12),"LastFixing","D"),"Libor","")</f>
        <v>Jpy6MD_Quote</v>
      </c>
      <c r="G12" s="122">
        <f>_xll.qlRateHelperQuoteValue($E12,Trigger)</f>
        <v>1.8179000000000001E-3</v>
      </c>
      <c r="H12" s="122"/>
      <c r="I12" s="65" t="b">
        <f t="shared" si="0"/>
        <v>1</v>
      </c>
      <c r="J12" s="65">
        <v>10</v>
      </c>
      <c r="K12" s="65">
        <v>1</v>
      </c>
      <c r="L12" s="123">
        <f>_xll.qlRateHelperEarliestDate($E12,Trigger)</f>
        <v>41802</v>
      </c>
      <c r="M12" s="124">
        <f>_xll.qlRateHelperLatestDate($E12,Trigger)</f>
        <v>41985</v>
      </c>
    </row>
    <row r="13" spans="2:15" x14ac:dyDescent="0.25">
      <c r="B13" s="119"/>
      <c r="C13" s="120"/>
      <c r="D13" s="121" t="s">
        <v>134</v>
      </c>
      <c r="E13" s="121" t="e">
        <f>Deposits!E14</f>
        <v>#NUM!</v>
      </c>
      <c r="F13" s="121" t="e">
        <f>SUBSTITUTE(SUBSTITUTE(_xll.qlRateHelperQuoteName(E13),"LastFixing","D"),"Libor","")</f>
        <v>#VALUE!</v>
      </c>
      <c r="G13" s="122" t="e">
        <f>_xll.qlRateHelperQuoteValue($E13,Trigger)</f>
        <v>#VALUE!</v>
      </c>
      <c r="H13" s="122"/>
      <c r="I13" s="65" t="b">
        <f t="shared" si="0"/>
        <v>0</v>
      </c>
      <c r="J13" s="65">
        <v>10</v>
      </c>
      <c r="K13" s="65">
        <v>1</v>
      </c>
      <c r="L13" s="123" t="e">
        <f>_xll.qlRateHelperEarliestDate($E13,Trigger)</f>
        <v>#VALUE!</v>
      </c>
      <c r="M13" s="124" t="e">
        <f>_xll.qlRateHelperLatestDate($E13,Trigger)</f>
        <v>#VALUE!</v>
      </c>
    </row>
    <row r="14" spans="2:15" x14ac:dyDescent="0.25">
      <c r="B14" s="119"/>
      <c r="C14" s="120"/>
      <c r="D14" s="121" t="s">
        <v>135</v>
      </c>
      <c r="E14" s="121" t="e">
        <f>Deposits!E15</f>
        <v>#NUM!</v>
      </c>
      <c r="F14" s="121" t="e">
        <f>SUBSTITUTE(SUBSTITUTE(_xll.qlRateHelperQuoteName(E14),"LastFixing","D"),"Libor","")</f>
        <v>#VALUE!</v>
      </c>
      <c r="G14" s="122" t="e">
        <f>_xll.qlRateHelperQuoteValue($E14,Trigger)</f>
        <v>#VALUE!</v>
      </c>
      <c r="H14" s="122"/>
      <c r="I14" s="65" t="b">
        <f t="shared" si="0"/>
        <v>0</v>
      </c>
      <c r="J14" s="65">
        <v>10</v>
      </c>
      <c r="K14" s="65">
        <v>1</v>
      </c>
      <c r="L14" s="123" t="e">
        <f>_xll.qlRateHelperEarliestDate($E14,Trigger)</f>
        <v>#VALUE!</v>
      </c>
      <c r="M14" s="124" t="e">
        <f>_xll.qlRateHelperLatestDate($E14,Trigger)</f>
        <v>#VALUE!</v>
      </c>
    </row>
    <row r="15" spans="2:15" x14ac:dyDescent="0.25">
      <c r="B15" s="119"/>
      <c r="C15" s="120"/>
      <c r="D15" s="121" t="s">
        <v>136</v>
      </c>
      <c r="E15" s="121" t="e">
        <f>Deposits!E16</f>
        <v>#NUM!</v>
      </c>
      <c r="F15" s="121" t="e">
        <f>SUBSTITUTE(SUBSTITUTE(_xll.qlRateHelperQuoteName(E15),"LastFixing","D"),"Libor","")</f>
        <v>#VALUE!</v>
      </c>
      <c r="G15" s="122" t="e">
        <f>_xll.qlRateHelperQuoteValue($E15,Trigger)</f>
        <v>#VALUE!</v>
      </c>
      <c r="H15" s="122"/>
      <c r="I15" s="65" t="b">
        <f t="shared" si="0"/>
        <v>0</v>
      </c>
      <c r="J15" s="65">
        <v>10</v>
      </c>
      <c r="K15" s="65">
        <v>1</v>
      </c>
      <c r="L15" s="123" t="e">
        <f>_xll.qlRateHelperEarliestDate($E15,Trigger)</f>
        <v>#VALUE!</v>
      </c>
      <c r="M15" s="124" t="e">
        <f>_xll.qlRateHelperLatestDate($E15,Trigger)</f>
        <v>#VALUE!</v>
      </c>
    </row>
    <row r="16" spans="2:15" x14ac:dyDescent="0.25">
      <c r="B16" s="119"/>
      <c r="C16" s="120"/>
      <c r="D16" s="121" t="s">
        <v>137</v>
      </c>
      <c r="E16" s="121" t="e">
        <f>Deposits!E17</f>
        <v>#NUM!</v>
      </c>
      <c r="F16" s="121" t="e">
        <f>SUBSTITUTE(SUBSTITUTE(_xll.qlRateHelperQuoteName(E16),"LastFixing","D"),"Libor","")</f>
        <v>#VALUE!</v>
      </c>
      <c r="G16" s="122" t="e">
        <f>_xll.qlRateHelperQuoteValue($E16,Trigger)</f>
        <v>#VALUE!</v>
      </c>
      <c r="H16" s="122"/>
      <c r="I16" s="65" t="b">
        <f t="shared" si="0"/>
        <v>0</v>
      </c>
      <c r="J16" s="65">
        <v>10</v>
      </c>
      <c r="K16" s="65">
        <v>1</v>
      </c>
      <c r="L16" s="123" t="e">
        <f>_xll.qlRateHelperEarliestDate($E16,Trigger)</f>
        <v>#VALUE!</v>
      </c>
      <c r="M16" s="124" t="e">
        <f>_xll.qlRateHelperLatestDate($E16,Trigger)</f>
        <v>#VALUE!</v>
      </c>
    </row>
    <row r="17" spans="1:13" x14ac:dyDescent="0.25">
      <c r="B17" s="119"/>
      <c r="C17" s="120"/>
      <c r="D17" s="121" t="s">
        <v>138</v>
      </c>
      <c r="E17" s="121" t="e">
        <f>Deposits!E18</f>
        <v>#NUM!</v>
      </c>
      <c r="F17" s="121" t="e">
        <f>SUBSTITUTE(SUBSTITUTE(_xll.qlRateHelperQuoteName(E17),"LastFixing","D"),"Libor","")</f>
        <v>#VALUE!</v>
      </c>
      <c r="G17" s="122" t="e">
        <f>_xll.qlRateHelperQuoteValue($E17,Trigger)</f>
        <v>#VALUE!</v>
      </c>
      <c r="H17" s="122"/>
      <c r="I17" s="65" t="b">
        <f t="shared" si="0"/>
        <v>0</v>
      </c>
      <c r="J17" s="65">
        <v>10</v>
      </c>
      <c r="K17" s="65">
        <v>1</v>
      </c>
      <c r="L17" s="123" t="e">
        <f>_xll.qlRateHelperEarliestDate($E17,Trigger)</f>
        <v>#VALUE!</v>
      </c>
      <c r="M17" s="124" t="e">
        <f>_xll.qlRateHelperLatestDate($E17,Trigger)</f>
        <v>#VALUE!</v>
      </c>
    </row>
    <row r="18" spans="1:13" x14ac:dyDescent="0.25">
      <c r="B18" s="119"/>
      <c r="C18" s="120"/>
      <c r="D18" s="121" t="s">
        <v>36</v>
      </c>
      <c r="E18" s="121" t="str">
        <f>Deposits!E19</f>
        <v>obj_0050c#0002</v>
      </c>
      <c r="F18" s="121" t="str">
        <f>SUBSTITUTE(SUBSTITUTE(_xll.qlRateHelperQuoteName(E18),"LastFixing","D"),"Libor","")</f>
        <v>Jpy1YD_Quote</v>
      </c>
      <c r="G18" s="122">
        <f>_xll.qlRateHelperQuoteValue($E18,Trigger)</f>
        <v>3.3214E-3</v>
      </c>
      <c r="H18" s="122"/>
      <c r="I18" s="65" t="b">
        <f t="shared" si="0"/>
        <v>1</v>
      </c>
      <c r="J18" s="65">
        <v>10</v>
      </c>
      <c r="K18" s="65">
        <v>1</v>
      </c>
      <c r="L18" s="123">
        <f>_xll.qlRateHelperEarliestDate($E18,Trigger)</f>
        <v>41802</v>
      </c>
      <c r="M18" s="124">
        <f>_xll.qlRateHelperLatestDate($E18,Trigger)</f>
        <v>42167</v>
      </c>
    </row>
    <row r="19" spans="1:13" x14ac:dyDescent="0.25">
      <c r="B19" s="136">
        <v>1</v>
      </c>
      <c r="C19" s="133" t="s">
        <v>37</v>
      </c>
      <c r="D19" s="137" t="str">
        <f t="shared" ref="D19:D29" si="1">(B19+Months)&amp;"F"</f>
        <v>4F</v>
      </c>
      <c r="E19" s="137" t="str">
        <f>FRAs!G3</f>
        <v>obj_00363#0001</v>
      </c>
      <c r="F19" s="137" t="str">
        <f>SUBSTITUTE(SUBSTITUTE(_xll.qlRateHelperQuoteName(E19),"LastFixing","D"),"Libor","")</f>
        <v>JPY1x4F_Quote</v>
      </c>
      <c r="G19" s="138">
        <f>_xll.qlRateHelperQuoteValue($E19,Trigger)</f>
        <v>1.3500000000000001E-3</v>
      </c>
      <c r="H19" s="138"/>
      <c r="I19" s="139" t="b">
        <v>0</v>
      </c>
      <c r="J19" s="139">
        <v>20</v>
      </c>
      <c r="K19" s="139">
        <v>7</v>
      </c>
      <c r="L19" s="140">
        <f>_xll.qlRateHelperEarliestDate($E19,Trigger)</f>
        <v>41834</v>
      </c>
      <c r="M19" s="141">
        <f>_xll.qlRateHelperLatestDate($E19,Trigger)</f>
        <v>41926</v>
      </c>
    </row>
    <row r="20" spans="1:13" ht="11.25" customHeight="1" x14ac:dyDescent="0.25">
      <c r="B20" s="131">
        <v>2</v>
      </c>
      <c r="C20" s="120" t="s">
        <v>37</v>
      </c>
      <c r="D20" s="121" t="str">
        <f t="shared" si="1"/>
        <v>5F</v>
      </c>
      <c r="E20" s="121" t="str">
        <f>FRAs!G4</f>
        <v>obj_00364#0001</v>
      </c>
      <c r="F20" s="121" t="str">
        <f>SUBSTITUTE(SUBSTITUTE(_xll.qlRateHelperQuoteName(E20),"LastFixing","D"),"Libor","")</f>
        <v>JPY2x5F_Quote</v>
      </c>
      <c r="G20" s="122">
        <f>_xll.qlRateHelperQuoteValue($E20,Trigger)</f>
        <v>1.3500000000000001E-3</v>
      </c>
      <c r="H20" s="122"/>
      <c r="I20" s="65" t="b">
        <v>0</v>
      </c>
      <c r="J20" s="65">
        <v>20</v>
      </c>
      <c r="K20" s="65">
        <v>7</v>
      </c>
      <c r="L20" s="123">
        <f>_xll.qlRateHelperEarliestDate($E20,Trigger)</f>
        <v>41863</v>
      </c>
      <c r="M20" s="124">
        <f>_xll.qlRateHelperLatestDate($E20,Trigger)</f>
        <v>41955</v>
      </c>
    </row>
    <row r="21" spans="1:13" x14ac:dyDescent="0.25">
      <c r="B21" s="131">
        <v>3</v>
      </c>
      <c r="C21" s="120" t="s">
        <v>37</v>
      </c>
      <c r="D21" s="121" t="str">
        <f t="shared" si="1"/>
        <v>6F</v>
      </c>
      <c r="E21" s="121" t="str">
        <f>FRAs!G5</f>
        <v>obj_00366#0001</v>
      </c>
      <c r="F21" s="121" t="str">
        <f>SUBSTITUTE(SUBSTITUTE(_xll.qlRateHelperQuoteName(E21),"LastFixing","D"),"Libor","")</f>
        <v>JPY3x6F_Quote</v>
      </c>
      <c r="G21" s="122">
        <f>_xll.qlRateHelperQuoteValue($E21,Trigger)</f>
        <v>1.3500000000000001E-3</v>
      </c>
      <c r="H21" s="122"/>
      <c r="I21" s="65" t="b">
        <v>0</v>
      </c>
      <c r="J21" s="65">
        <v>20</v>
      </c>
      <c r="K21" s="65">
        <v>7</v>
      </c>
      <c r="L21" s="123">
        <f>_xll.qlRateHelperEarliestDate($E21,Trigger)</f>
        <v>41894</v>
      </c>
      <c r="M21" s="124">
        <f>_xll.qlRateHelperLatestDate($E21,Trigger)</f>
        <v>41985</v>
      </c>
    </row>
    <row r="22" spans="1:13" x14ac:dyDescent="0.25">
      <c r="B22" s="131">
        <v>4</v>
      </c>
      <c r="C22" s="120" t="s">
        <v>37</v>
      </c>
      <c r="D22" s="121" t="str">
        <f t="shared" si="1"/>
        <v>7F</v>
      </c>
      <c r="E22" s="121" t="str">
        <f>FRAs!G6</f>
        <v>obj_00369#0001</v>
      </c>
      <c r="F22" s="121" t="str">
        <f>SUBSTITUTE(SUBSTITUTE(_xll.qlRateHelperQuoteName(E22),"LastFixing","D"),"Libor","")</f>
        <v>JPY4x7F_Quote</v>
      </c>
      <c r="G22" s="122">
        <f>_xll.qlRateHelperQuoteValue($E22,Trigger)</f>
        <v>1.3500000000000001E-3</v>
      </c>
      <c r="H22" s="122"/>
      <c r="I22" s="65" t="b">
        <v>0</v>
      </c>
      <c r="J22" s="65">
        <v>20</v>
      </c>
      <c r="K22" s="65">
        <v>7</v>
      </c>
      <c r="L22" s="123">
        <f>_xll.qlRateHelperEarliestDate($E22,Trigger)</f>
        <v>41925</v>
      </c>
      <c r="M22" s="124">
        <f>_xll.qlRateHelperLatestDate($E22,Trigger)</f>
        <v>42017</v>
      </c>
    </row>
    <row r="23" spans="1:13" x14ac:dyDescent="0.25">
      <c r="B23" s="131">
        <v>5</v>
      </c>
      <c r="C23" s="120" t="s">
        <v>37</v>
      </c>
      <c r="D23" s="121" t="str">
        <f t="shared" si="1"/>
        <v>8F</v>
      </c>
      <c r="E23" s="121" t="str">
        <f>FRAs!G7</f>
        <v>obj_00367#0001</v>
      </c>
      <c r="F23" s="121" t="str">
        <f>SUBSTITUTE(SUBSTITUTE(_xll.qlRateHelperQuoteName(E23),"LastFixing","D"),"Libor","")</f>
        <v>JPY5x8F_Quote</v>
      </c>
      <c r="G23" s="122">
        <f>_xll.qlRateHelperQuoteValue($E23,Trigger)</f>
        <v>1.3500000000000001E-3</v>
      </c>
      <c r="H23" s="122"/>
      <c r="I23" s="65" t="b">
        <v>0</v>
      </c>
      <c r="J23" s="65">
        <v>20</v>
      </c>
      <c r="K23" s="65">
        <v>7</v>
      </c>
      <c r="L23" s="123">
        <f>_xll.qlRateHelperEarliestDate($E23,Trigger)</f>
        <v>41955</v>
      </c>
      <c r="M23" s="124">
        <f>_xll.qlRateHelperLatestDate($E23,Trigger)</f>
        <v>42047</v>
      </c>
    </row>
    <row r="24" spans="1:13" x14ac:dyDescent="0.25">
      <c r="B24" s="131">
        <v>6</v>
      </c>
      <c r="C24" s="120" t="s">
        <v>37</v>
      </c>
      <c r="D24" s="121" t="str">
        <f t="shared" si="1"/>
        <v>9F</v>
      </c>
      <c r="E24" s="121" t="str">
        <f>FRAs!G8</f>
        <v>obj_0035f#0001</v>
      </c>
      <c r="F24" s="121" t="str">
        <f>SUBSTITUTE(SUBSTITUTE(_xll.qlRateHelperQuoteName(E24),"LastFixing","D"),"Libor","")</f>
        <v>JPY6x9F_Quote</v>
      </c>
      <c r="G24" s="122">
        <f>_xll.qlRateHelperQuoteValue($E24,Trigger)</f>
        <v>1.3500000000000001E-3</v>
      </c>
      <c r="H24" s="122"/>
      <c r="I24" s="65" t="b">
        <v>0</v>
      </c>
      <c r="J24" s="65">
        <v>20</v>
      </c>
      <c r="K24" s="65">
        <v>7</v>
      </c>
      <c r="L24" s="123">
        <f>_xll.qlRateHelperEarliestDate($E24,Trigger)</f>
        <v>41985</v>
      </c>
      <c r="M24" s="124">
        <f>_xll.qlRateHelperLatestDate($E24,Trigger)</f>
        <v>42075</v>
      </c>
    </row>
    <row r="25" spans="1:13" x14ac:dyDescent="0.25">
      <c r="B25" s="131">
        <v>7</v>
      </c>
      <c r="C25" s="120" t="s">
        <v>37</v>
      </c>
      <c r="D25" s="121" t="str">
        <f t="shared" si="1"/>
        <v>10F</v>
      </c>
      <c r="E25" s="121" t="str">
        <f>FRAs!G9</f>
        <v>obj_00368#0001</v>
      </c>
      <c r="F25" s="121" t="str">
        <f>SUBSTITUTE(SUBSTITUTE(_xll.qlRateHelperQuoteName(E25),"LastFixing","D"),"Libor","")</f>
        <v>JPY9x12F_Quote</v>
      </c>
      <c r="G25" s="122">
        <f>_xll.qlRateHelperQuoteValue($E25,Trigger)</f>
        <v>1.2999999999999999E-3</v>
      </c>
      <c r="H25" s="122"/>
      <c r="I25" s="65" t="b">
        <v>0</v>
      </c>
      <c r="J25" s="65">
        <v>20</v>
      </c>
      <c r="K25" s="65">
        <v>7</v>
      </c>
      <c r="L25" s="123">
        <f>_xll.qlRateHelperEarliestDate($E25,Trigger)</f>
        <v>42075</v>
      </c>
      <c r="M25" s="124">
        <f>_xll.qlRateHelperLatestDate($E25,Trigger)</f>
        <v>42167</v>
      </c>
    </row>
    <row r="26" spans="1:13" x14ac:dyDescent="0.25">
      <c r="B26" s="131">
        <v>8</v>
      </c>
      <c r="C26" s="120" t="s">
        <v>37</v>
      </c>
      <c r="D26" s="121" t="str">
        <f t="shared" si="1"/>
        <v>11F</v>
      </c>
      <c r="E26" s="121" t="str">
        <f>FRAs!G10</f>
        <v>obj_00360#0001</v>
      </c>
      <c r="F26" s="121" t="str">
        <f>SUBSTITUTE(SUBSTITUTE(_xll.qlRateHelperQuoteName(E26),"LastFixing","D"),"Libor","")</f>
        <v>JPY12x15F_Quote</v>
      </c>
      <c r="G26" s="122">
        <f>_xll.qlRateHelperQuoteValue($E26,Trigger)</f>
        <v>1.2999999999999999E-3</v>
      </c>
      <c r="H26" s="122"/>
      <c r="I26" s="65" t="b">
        <v>0</v>
      </c>
      <c r="J26" s="65">
        <v>20</v>
      </c>
      <c r="K26" s="65">
        <v>7</v>
      </c>
      <c r="L26" s="123">
        <f>_xll.qlRateHelperEarliestDate($E26,Trigger)</f>
        <v>42167</v>
      </c>
      <c r="M26" s="124">
        <f>_xll.qlRateHelperLatestDate($E26,Trigger)</f>
        <v>42261</v>
      </c>
    </row>
    <row r="27" spans="1:13" x14ac:dyDescent="0.25">
      <c r="B27" s="131">
        <v>9</v>
      </c>
      <c r="C27" s="120" t="s">
        <v>37</v>
      </c>
      <c r="D27" s="121" t="str">
        <f t="shared" si="1"/>
        <v>12F</v>
      </c>
      <c r="E27" s="121" t="str">
        <f>FRAs!G11</f>
        <v>obj_00365#0001</v>
      </c>
      <c r="F27" s="121" t="str">
        <f>SUBSTITUTE(SUBSTITUTE(_xll.qlRateHelperQuoteName(E27),"LastFixing","D"),"Libor","")</f>
        <v>JPY15x18F_Quote</v>
      </c>
      <c r="G27" s="122">
        <f>_xll.qlRateHelperQuoteValue($E27,Trigger)</f>
        <v>1.2999999999999999E-3</v>
      </c>
      <c r="H27" s="122"/>
      <c r="I27" s="65" t="b">
        <v>0</v>
      </c>
      <c r="J27" s="65">
        <v>20</v>
      </c>
      <c r="K27" s="65">
        <v>7</v>
      </c>
      <c r="L27" s="123">
        <f>_xll.qlRateHelperEarliestDate($E27,Trigger)</f>
        <v>42261</v>
      </c>
      <c r="M27" s="124">
        <f>_xll.qlRateHelperLatestDate($E27,Trigger)</f>
        <v>42352</v>
      </c>
    </row>
    <row r="28" spans="1:13" x14ac:dyDescent="0.25">
      <c r="B28" s="131">
        <v>10</v>
      </c>
      <c r="C28" s="120" t="s">
        <v>37</v>
      </c>
      <c r="D28" s="121" t="str">
        <f t="shared" si="1"/>
        <v>13F</v>
      </c>
      <c r="E28" s="121" t="str">
        <f>FRAs!G12</f>
        <v>obj_0035d#0001</v>
      </c>
      <c r="F28" s="121" t="str">
        <f>SUBSTITUTE(SUBSTITUTE(_xll.qlRateHelperQuoteName(E28),"LastFixing","D"),"Libor","")</f>
        <v>JPY18x21F_Quote</v>
      </c>
      <c r="G28" s="122">
        <f>_xll.qlRateHelperQuoteValue($E28,Trigger)</f>
        <v>1.2999999999999999E-3</v>
      </c>
      <c r="H28" s="122"/>
      <c r="I28" s="65" t="b">
        <v>0</v>
      </c>
      <c r="J28" s="65">
        <v>20</v>
      </c>
      <c r="K28" s="65">
        <v>7</v>
      </c>
      <c r="L28" s="123">
        <f>_xll.qlRateHelperEarliestDate($E28,Trigger)</f>
        <v>42352</v>
      </c>
      <c r="M28" s="124">
        <f>_xll.qlRateHelperLatestDate($E28,Trigger)</f>
        <v>42443</v>
      </c>
    </row>
    <row r="29" spans="1:13" x14ac:dyDescent="0.25">
      <c r="B29" s="132">
        <v>11</v>
      </c>
      <c r="C29" s="125" t="s">
        <v>37</v>
      </c>
      <c r="D29" s="126" t="str">
        <f t="shared" si="1"/>
        <v>14F</v>
      </c>
      <c r="E29" s="126" t="str">
        <f>FRAs!G13</f>
        <v>obj_0035e#0001</v>
      </c>
      <c r="F29" s="126" t="str">
        <f>SUBSTITUTE(SUBSTITUTE(_xll.qlRateHelperQuoteName(E29),"LastFixing","D"),"Libor","")</f>
        <v>JPY21x24F_Quote</v>
      </c>
      <c r="G29" s="127">
        <f>_xll.qlRateHelperQuoteValue($E29,Trigger)</f>
        <v>1.4000000000000002E-3</v>
      </c>
      <c r="H29" s="127"/>
      <c r="I29" s="128" t="b">
        <v>0</v>
      </c>
      <c r="J29" s="128">
        <v>20</v>
      </c>
      <c r="K29" s="128">
        <v>7</v>
      </c>
      <c r="L29" s="129">
        <f>_xll.qlRateHelperEarliestDate($E29,Trigger)</f>
        <v>42443</v>
      </c>
      <c r="M29" s="130">
        <f>_xll.qlRateHelperLatestDate($E29,Trigger)</f>
        <v>42535</v>
      </c>
    </row>
    <row r="30" spans="1:13" x14ac:dyDescent="0.25">
      <c r="A30" s="133" t="b">
        <v>0</v>
      </c>
      <c r="B30" s="131"/>
      <c r="C30" s="120" t="str">
        <f t="shared" ref="C30:C71" si="2">"FUT"&amp;IndexTenor</f>
        <v>FUT3M</v>
      </c>
      <c r="D30" s="121" t="str">
        <f t="array" ref="D30:D71">_xll.qlIMMNextCodes(_xll.qlSettingsEvaluationDate(Trigger)-1,$A30:$A71)</f>
        <v>M4</v>
      </c>
      <c r="E30" s="121" t="str">
        <f>Futures!H3</f>
        <v>obj_00391#0001</v>
      </c>
      <c r="F30" s="121" t="str">
        <f>SUBSTITUTE(SUBSTITUTE(_xll.qlRateHelperQuoteName(E30),"LastFixing","D"),"Libor","")</f>
        <v>JPYFUT3MM4_Quote</v>
      </c>
      <c r="G30" s="134">
        <f>_xll.qlRateHelperQuoteValue(E30,Trigger)</f>
        <v>99.792500000000004</v>
      </c>
      <c r="H30" s="122">
        <f>_xll.qlFuturesRateHelperConvexityAdjustment(E30,Trigger)</f>
        <v>0</v>
      </c>
      <c r="I30" s="65" t="b">
        <v>0</v>
      </c>
      <c r="J30" s="65">
        <v>60</v>
      </c>
      <c r="K30" s="65">
        <v>1</v>
      </c>
      <c r="L30" s="123" t="e">
        <f>_xll.qlRateHelperEarliestDate(#REF!,Trigger)</f>
        <v>#VALUE!</v>
      </c>
      <c r="M30" s="124" t="e">
        <f>_xll.qlRateHelperLatestDate(#REF!,Trigger)</f>
        <v>#VALUE!</v>
      </c>
    </row>
    <row r="31" spans="1:13" x14ac:dyDescent="0.25">
      <c r="A31" s="120" t="b">
        <v>0</v>
      </c>
      <c r="B31" s="131"/>
      <c r="C31" s="120" t="str">
        <f t="shared" si="2"/>
        <v>FUT3M</v>
      </c>
      <c r="D31" s="121" t="str">
        <v>N4</v>
      </c>
      <c r="E31" s="121" t="str">
        <f>Futures!H4</f>
        <v>obj_0037e#0001</v>
      </c>
      <c r="F31" s="121" t="str">
        <f>SUBSTITUTE(SUBSTITUTE(_xll.qlRateHelperQuoteName(E31),"LastFixing","D"),"Libor","")</f>
        <v>JPYFUT3MN4_Quote</v>
      </c>
      <c r="G31" s="134" t="e">
        <f>_xll.qlRateHelperQuoteValue(E31,Trigger)</f>
        <v>#NUM!</v>
      </c>
      <c r="H31" s="122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23" t="e">
        <f>_xll.qlRateHelperEarliestDate(#REF!,Trigger)</f>
        <v>#VALUE!</v>
      </c>
      <c r="M31" s="124" t="e">
        <f>_xll.qlRateHelperLatestDate(#REF!,Trigger)</f>
        <v>#VALUE!</v>
      </c>
    </row>
    <row r="32" spans="1:13" x14ac:dyDescent="0.25">
      <c r="A32" s="120" t="b">
        <v>0</v>
      </c>
      <c r="B32" s="131"/>
      <c r="C32" s="120" t="str">
        <f t="shared" si="2"/>
        <v>FUT3M</v>
      </c>
      <c r="D32" s="121" t="str">
        <v>Q4</v>
      </c>
      <c r="E32" s="121" t="str">
        <f>Futures!H5</f>
        <v>obj_00389#0001</v>
      </c>
      <c r="F32" s="121" t="str">
        <f>SUBSTITUTE(SUBSTITUTE(_xll.qlRateHelperQuoteName(E32),"LastFixing","D"),"Libor","")</f>
        <v>JPYFUT3MQ4_Quote</v>
      </c>
      <c r="G32" s="134" t="e">
        <f>_xll.qlRateHelperQuoteValue(E32,Trigger)</f>
        <v>#NUM!</v>
      </c>
      <c r="H32" s="122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23" t="e">
        <f>_xll.qlRateHelperEarliestDate(#REF!,Trigger)</f>
        <v>#VALUE!</v>
      </c>
      <c r="M32" s="124" t="e">
        <f>_xll.qlRateHelperLatestDate(#REF!,Trigger)</f>
        <v>#VALUE!</v>
      </c>
    </row>
    <row r="33" spans="1:13" x14ac:dyDescent="0.25">
      <c r="A33" s="120" t="b">
        <v>0</v>
      </c>
      <c r="B33" s="131"/>
      <c r="C33" s="120" t="str">
        <f t="shared" si="2"/>
        <v>FUT3M</v>
      </c>
      <c r="D33" s="121" t="str">
        <v>U4</v>
      </c>
      <c r="E33" s="121" t="str">
        <f>Futures!H6</f>
        <v>obj_00398#0001</v>
      </c>
      <c r="F33" s="121" t="str">
        <f>SUBSTITUTE(SUBSTITUTE(_xll.qlRateHelperQuoteName(E33),"LastFixing","D"),"Libor","")</f>
        <v>JPYFUT3MU4_Quote</v>
      </c>
      <c r="G33" s="134">
        <f>_xll.qlRateHelperQuoteValue(E33,Trigger)</f>
        <v>99.802500000000009</v>
      </c>
      <c r="H33" s="122">
        <f>_xll.qlFuturesRateHelperConvexityAdjustment(E33,Trigger)</f>
        <v>0</v>
      </c>
      <c r="I33" s="65" t="b">
        <v>0</v>
      </c>
      <c r="J33" s="65">
        <v>60</v>
      </c>
      <c r="K33" s="65">
        <v>1</v>
      </c>
      <c r="L33" s="123" t="e">
        <f>_xll.qlRateHelperEarliestDate(#REF!,Trigger)</f>
        <v>#VALUE!</v>
      </c>
      <c r="M33" s="124" t="e">
        <f>_xll.qlRateHelperLatestDate(#REF!,Trigger)</f>
        <v>#VALUE!</v>
      </c>
    </row>
    <row r="34" spans="1:13" x14ac:dyDescent="0.25">
      <c r="A34" s="120" t="b">
        <v>0</v>
      </c>
      <c r="B34" s="131"/>
      <c r="C34" s="120" t="str">
        <f t="shared" si="2"/>
        <v>FUT3M</v>
      </c>
      <c r="D34" s="121" t="str">
        <v>V4</v>
      </c>
      <c r="E34" s="121" t="str">
        <f>Futures!H7</f>
        <v>obj_003a2#0001</v>
      </c>
      <c r="F34" s="121" t="str">
        <f>SUBSTITUTE(SUBSTITUTE(_xll.qlRateHelperQuoteName(E34),"LastFixing","D"),"Libor","")</f>
        <v>JPYFUT3MV4_Quote</v>
      </c>
      <c r="G34" s="134" t="e">
        <f>_xll.qlRateHelperQuoteValue(E34,Trigger)</f>
        <v>#NUM!</v>
      </c>
      <c r="H34" s="122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23" t="e">
        <f>_xll.qlRateHelperEarliestDate(#REF!,Trigger)</f>
        <v>#VALUE!</v>
      </c>
      <c r="M34" s="124" t="e">
        <f>_xll.qlRateHelperLatestDate(#REF!,Trigger)</f>
        <v>#VALUE!</v>
      </c>
    </row>
    <row r="35" spans="1:13" x14ac:dyDescent="0.25">
      <c r="A35" s="120" t="b">
        <v>0</v>
      </c>
      <c r="B35" s="131"/>
      <c r="C35" s="120" t="str">
        <f t="shared" si="2"/>
        <v>FUT3M</v>
      </c>
      <c r="D35" s="121" t="str">
        <v>X4</v>
      </c>
      <c r="E35" s="121" t="str">
        <f>Futures!H8</f>
        <v>obj_00393#0001</v>
      </c>
      <c r="F35" s="121" t="str">
        <f>SUBSTITUTE(SUBSTITUTE(_xll.qlRateHelperQuoteName(E35),"LastFixing","D"),"Libor","")</f>
        <v>JPYFUT3MX4_Quote</v>
      </c>
      <c r="G35" s="134" t="e">
        <f>_xll.qlRateHelperQuoteValue(E35,Trigger)</f>
        <v>#NUM!</v>
      </c>
      <c r="H35" s="122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23" t="e">
        <f>_xll.qlRateHelperEarliestDate(#REF!,Trigger)</f>
        <v>#VALUE!</v>
      </c>
      <c r="M35" s="124" t="e">
        <f>_xll.qlRateHelperLatestDate(#REF!,Trigger)</f>
        <v>#VALUE!</v>
      </c>
    </row>
    <row r="36" spans="1:13" x14ac:dyDescent="0.25">
      <c r="A36" s="120" t="b">
        <v>0</v>
      </c>
      <c r="B36" s="131"/>
      <c r="C36" s="120" t="str">
        <f t="shared" si="2"/>
        <v>FUT3M</v>
      </c>
      <c r="D36" s="121" t="str">
        <v>Z4</v>
      </c>
      <c r="E36" s="121" t="str">
        <f>Futures!H9</f>
        <v>obj_00397#0001</v>
      </c>
      <c r="F36" s="121" t="str">
        <f>SUBSTITUTE(SUBSTITUTE(_xll.qlRateHelperQuoteName(E36),"LastFixing","D"),"Libor","")</f>
        <v>JPYFUT3MZ4_Quote</v>
      </c>
      <c r="G36" s="134">
        <f>_xll.qlRateHelperQuoteValue(E36,Trigger)</f>
        <v>99.807500000000005</v>
      </c>
      <c r="H36" s="122">
        <f>_xll.qlFuturesRateHelperConvexityAdjustment(E36,Trigger)</f>
        <v>0</v>
      </c>
      <c r="I36" s="65" t="b">
        <v>0</v>
      </c>
      <c r="J36" s="65">
        <v>60</v>
      </c>
      <c r="K36" s="65">
        <v>1</v>
      </c>
      <c r="L36" s="123" t="e">
        <f>_xll.qlRateHelperEarliestDate(#REF!,Trigger)</f>
        <v>#VALUE!</v>
      </c>
      <c r="M36" s="124" t="e">
        <f>_xll.qlRateHelperLatestDate(#REF!,Trigger)</f>
        <v>#VALUE!</v>
      </c>
    </row>
    <row r="37" spans="1:13" x14ac:dyDescent="0.25">
      <c r="A37" s="120" t="b">
        <v>0</v>
      </c>
      <c r="B37" s="131"/>
      <c r="C37" s="120" t="str">
        <f t="shared" si="2"/>
        <v>FUT3M</v>
      </c>
      <c r="D37" s="121" t="str">
        <v>F5</v>
      </c>
      <c r="E37" s="121" t="str">
        <f>Futures!H10</f>
        <v>obj_003ba#0001</v>
      </c>
      <c r="F37" s="121" t="str">
        <f>SUBSTITUTE(SUBSTITUTE(_xll.qlRateHelperQuoteName(E37),"LastFixing","D"),"Libor","")</f>
        <v>JPYFUT3MF5_Quote</v>
      </c>
      <c r="G37" s="134" t="e">
        <f>_xll.qlRateHelperQuoteValue(E37,Trigger)</f>
        <v>#NUM!</v>
      </c>
      <c r="H37" s="122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23" t="e">
        <f>_xll.qlRateHelperEarliestDate(#REF!,Trigger)</f>
        <v>#VALUE!</v>
      </c>
      <c r="M37" s="124" t="e">
        <f>_xll.qlRateHelperLatestDate(#REF!,Trigger)</f>
        <v>#VALUE!</v>
      </c>
    </row>
    <row r="38" spans="1:13" x14ac:dyDescent="0.25">
      <c r="A38" s="120" t="b">
        <v>0</v>
      </c>
      <c r="B38" s="131"/>
      <c r="C38" s="120" t="str">
        <f t="shared" si="2"/>
        <v>FUT3M</v>
      </c>
      <c r="D38" s="121" t="str">
        <v>G5</v>
      </c>
      <c r="E38" s="121" t="str">
        <f>Futures!H11</f>
        <v>obj_003b1#0001</v>
      </c>
      <c r="F38" s="121" t="str">
        <f>SUBSTITUTE(SUBSTITUTE(_xll.qlRateHelperQuoteName(E38),"LastFixing","D"),"Libor","")</f>
        <v>JPYFUT3MG5_Quote</v>
      </c>
      <c r="G38" s="134" t="e">
        <f>_xll.qlRateHelperQuoteValue(E38,Trigger)</f>
        <v>#NUM!</v>
      </c>
      <c r="H38" s="122" t="e">
        <f>_xll.qlFuturesRateHelperConvexityAdjustment(E38,Trigger)</f>
        <v>#NUM!</v>
      </c>
      <c r="I38" s="65" t="b">
        <v>0</v>
      </c>
      <c r="J38" s="65">
        <v>60</v>
      </c>
      <c r="K38" s="65">
        <v>1</v>
      </c>
      <c r="L38" s="123" t="e">
        <f>_xll.qlRateHelperEarliestDate(#REF!,Trigger)</f>
        <v>#VALUE!</v>
      </c>
      <c r="M38" s="124" t="e">
        <f>_xll.qlRateHelperLatestDate(#REF!,Trigger)</f>
        <v>#VALUE!</v>
      </c>
    </row>
    <row r="39" spans="1:13" x14ac:dyDescent="0.25">
      <c r="A39" s="120" t="b">
        <v>0</v>
      </c>
      <c r="B39" s="131"/>
      <c r="C39" s="120" t="str">
        <f t="shared" si="2"/>
        <v>FUT3M</v>
      </c>
      <c r="D39" s="121" t="str">
        <v>H5</v>
      </c>
      <c r="E39" s="121" t="str">
        <f>Futures!H12</f>
        <v>obj_00375#0001</v>
      </c>
      <c r="F39" s="121" t="str">
        <f>SUBSTITUTE(SUBSTITUTE(_xll.qlRateHelperQuoteName(E39),"LastFixing","D"),"Libor","")</f>
        <v>JPYFUT3MH5_Quote</v>
      </c>
      <c r="G39" s="134">
        <f>_xll.qlRateHelperQuoteValue(E39,Trigger)</f>
        <v>99.807500000000005</v>
      </c>
      <c r="H39" s="122">
        <f>_xll.qlFuturesRateHelperConvexityAdjustment(E39,Trigger)</f>
        <v>0</v>
      </c>
      <c r="I39" s="65" t="b">
        <v>0</v>
      </c>
      <c r="J39" s="65">
        <v>60</v>
      </c>
      <c r="K39" s="65">
        <v>1</v>
      </c>
      <c r="L39" s="123" t="e">
        <f>_xll.qlRateHelperEarliestDate(#REF!,Trigger)</f>
        <v>#VALUE!</v>
      </c>
      <c r="M39" s="124" t="e">
        <f>_xll.qlRateHelperLatestDate(#REF!,Trigger)</f>
        <v>#VALUE!</v>
      </c>
    </row>
    <row r="40" spans="1:13" x14ac:dyDescent="0.25">
      <c r="A40" s="120" t="b">
        <v>0</v>
      </c>
      <c r="B40" s="131"/>
      <c r="C40" s="120" t="str">
        <f t="shared" si="2"/>
        <v>FUT3M</v>
      </c>
      <c r="D40" s="121" t="str">
        <v>J5</v>
      </c>
      <c r="E40" s="121" t="str">
        <f>Futures!H13</f>
        <v>obj_0039d#0001</v>
      </c>
      <c r="F40" s="121" t="str">
        <f>SUBSTITUTE(SUBSTITUTE(_xll.qlRateHelperQuoteName(E40),"LastFixing","D"),"Libor","")</f>
        <v>JPYFUT3MJ5_Quote</v>
      </c>
      <c r="G40" s="134" t="e">
        <f>_xll.qlRateHelperQuoteValue(E40,Trigger)</f>
        <v>#NUM!</v>
      </c>
      <c r="H40" s="122" t="e">
        <f>_xll.qlFuturesRateHelperConvexityAdjustment(E40,Trigger)</f>
        <v>#NUM!</v>
      </c>
      <c r="I40" s="65" t="b">
        <v>0</v>
      </c>
      <c r="J40" s="65">
        <v>60</v>
      </c>
      <c r="K40" s="65">
        <v>1</v>
      </c>
      <c r="L40" s="123" t="e">
        <f>_xll.qlRateHelperEarliestDate(#REF!,Trigger)</f>
        <v>#VALUE!</v>
      </c>
      <c r="M40" s="124" t="e">
        <f>_xll.qlRateHelperLatestDate(#REF!,Trigger)</f>
        <v>#VALUE!</v>
      </c>
    </row>
    <row r="41" spans="1:13" x14ac:dyDescent="0.25">
      <c r="A41" s="120" t="b">
        <v>0</v>
      </c>
      <c r="B41" s="131"/>
      <c r="C41" s="120" t="str">
        <f t="shared" si="2"/>
        <v>FUT3M</v>
      </c>
      <c r="D41" s="121" t="str">
        <v>K5</v>
      </c>
      <c r="E41" s="121" t="str">
        <f>Futures!H14</f>
        <v>obj_00384#0001</v>
      </c>
      <c r="F41" s="121" t="str">
        <f>SUBSTITUTE(SUBSTITUTE(_xll.qlRateHelperQuoteName(E41),"LastFixing","D"),"Libor","")</f>
        <v>JPYFUT3MK5_Quote</v>
      </c>
      <c r="G41" s="134" t="e">
        <f>_xll.qlRateHelperQuoteValue(E41,Trigger)</f>
        <v>#NUM!</v>
      </c>
      <c r="H41" s="122" t="e">
        <f>_xll.qlFuturesRateHelperConvexityAdjustment(E41,Trigger)</f>
        <v>#NUM!</v>
      </c>
      <c r="I41" s="65" t="b">
        <v>0</v>
      </c>
      <c r="J41" s="65">
        <v>60</v>
      </c>
      <c r="K41" s="65">
        <v>1</v>
      </c>
      <c r="L41" s="123" t="e">
        <f>_xll.qlRateHelperEarliestDate(#REF!,Trigger)</f>
        <v>#VALUE!</v>
      </c>
      <c r="M41" s="124" t="e">
        <f>_xll.qlRateHelperLatestDate(#REF!,Trigger)</f>
        <v>#VALUE!</v>
      </c>
    </row>
    <row r="42" spans="1:13" x14ac:dyDescent="0.25">
      <c r="A42" s="120" t="b">
        <v>1</v>
      </c>
      <c r="B42" s="131"/>
      <c r="C42" s="120" t="str">
        <f t="shared" si="2"/>
        <v>FUT3M</v>
      </c>
      <c r="D42" s="121" t="str">
        <v>M5</v>
      </c>
      <c r="E42" s="121" t="str">
        <f>Futures!H15</f>
        <v>obj_0037a#0001</v>
      </c>
      <c r="F42" s="121" t="str">
        <f>SUBSTITUTE(SUBSTITUTE(_xll.qlRateHelperQuoteName(E42),"LastFixing","D"),"Libor","")</f>
        <v>JPYFUT3MM5_Quote</v>
      </c>
      <c r="G42" s="134">
        <f>_xll.qlRateHelperQuoteValue(E42,Trigger)</f>
        <v>99.81</v>
      </c>
      <c r="H42" s="122">
        <f>_xll.qlFuturesRateHelperConvexityAdjustment(E42,Trigger)</f>
        <v>0</v>
      </c>
      <c r="I42" s="65" t="b">
        <v>0</v>
      </c>
      <c r="J42" s="65">
        <v>60</v>
      </c>
      <c r="K42" s="65">
        <v>1</v>
      </c>
      <c r="L42" s="123" t="e">
        <f>_xll.qlRateHelperEarliestDate(#REF!,Trigger)</f>
        <v>#VALUE!</v>
      </c>
      <c r="M42" s="124" t="e">
        <f>_xll.qlRateHelperLatestDate(#REF!,Trigger)</f>
        <v>#VALUE!</v>
      </c>
    </row>
    <row r="43" spans="1:13" x14ac:dyDescent="0.25">
      <c r="A43" s="120" t="b">
        <v>1</v>
      </c>
      <c r="B43" s="131"/>
      <c r="C43" s="120" t="str">
        <f t="shared" si="2"/>
        <v>FUT3M</v>
      </c>
      <c r="D43" s="121" t="str">
        <v>U5</v>
      </c>
      <c r="E43" s="121" t="str">
        <f>Futures!H16</f>
        <v>obj_003bb#0001</v>
      </c>
      <c r="F43" s="121" t="str">
        <f>SUBSTITUTE(SUBSTITUTE(_xll.qlRateHelperQuoteName(E43),"LastFixing","D"),"Libor","")</f>
        <v>JPYFUT3MU5_Quote</v>
      </c>
      <c r="G43" s="134">
        <f>_xll.qlRateHelperQuoteValue(E43,Trigger)</f>
        <v>99.807500000000005</v>
      </c>
      <c r="H43" s="122">
        <f>_xll.qlFuturesRateHelperConvexityAdjustment(E43,Trigger)</f>
        <v>0</v>
      </c>
      <c r="I43" s="65" t="b">
        <v>0</v>
      </c>
      <c r="J43" s="65">
        <v>60</v>
      </c>
      <c r="K43" s="65">
        <v>1</v>
      </c>
      <c r="L43" s="123" t="e">
        <f>_xll.qlRateHelperEarliestDate(#REF!,Trigger)</f>
        <v>#VALUE!</v>
      </c>
      <c r="M43" s="124" t="e">
        <f>_xll.qlRateHelperLatestDate(#REF!,Trigger)</f>
        <v>#VALUE!</v>
      </c>
    </row>
    <row r="44" spans="1:13" x14ac:dyDescent="0.25">
      <c r="A44" s="120" t="b">
        <v>1</v>
      </c>
      <c r="B44" s="131"/>
      <c r="C44" s="120" t="str">
        <f t="shared" si="2"/>
        <v>FUT3M</v>
      </c>
      <c r="D44" s="121" t="str">
        <v>Z5</v>
      </c>
      <c r="E44" s="121" t="str">
        <f>Futures!H17</f>
        <v>obj_003b4#0001</v>
      </c>
      <c r="F44" s="121" t="str">
        <f>SUBSTITUTE(SUBSTITUTE(_xll.qlRateHelperQuoteName(E44),"LastFixing","D"),"Libor","")</f>
        <v>JPYFUT3MZ5_Quote</v>
      </c>
      <c r="G44" s="134">
        <f>_xll.qlRateHelperQuoteValue(E44,Trigger)</f>
        <v>99.802500000000009</v>
      </c>
      <c r="H44" s="122">
        <f>_xll.qlFuturesRateHelperConvexityAdjustment(E44,Trigger)</f>
        <v>0</v>
      </c>
      <c r="I44" s="65" t="b">
        <v>0</v>
      </c>
      <c r="J44" s="65">
        <v>60</v>
      </c>
      <c r="K44" s="65">
        <v>1</v>
      </c>
      <c r="L44" s="123" t="e">
        <f>_xll.qlRateHelperEarliestDate(#REF!,Trigger)</f>
        <v>#VALUE!</v>
      </c>
      <c r="M44" s="124" t="e">
        <f>_xll.qlRateHelperLatestDate(#REF!,Trigger)</f>
        <v>#VALUE!</v>
      </c>
    </row>
    <row r="45" spans="1:13" x14ac:dyDescent="0.25">
      <c r="A45" s="120" t="b">
        <v>1</v>
      </c>
      <c r="B45" s="131"/>
      <c r="C45" s="120" t="str">
        <f t="shared" si="2"/>
        <v>FUT3M</v>
      </c>
      <c r="D45" s="121" t="str">
        <v>H6</v>
      </c>
      <c r="E45" s="121" t="str">
        <f>Futures!H18</f>
        <v>obj_003a7#0001</v>
      </c>
      <c r="F45" s="121" t="str">
        <f>SUBSTITUTE(SUBSTITUTE(_xll.qlRateHelperQuoteName(E45),"LastFixing","D"),"Libor","")</f>
        <v>JPYFUT3MH6_Quote</v>
      </c>
      <c r="G45" s="134">
        <f>_xll.qlRateHelperQuoteValue(E45,Trigger)</f>
        <v>99.797499999999999</v>
      </c>
      <c r="H45" s="122">
        <f>_xll.qlFuturesRateHelperConvexityAdjustment(E45,Trigger)</f>
        <v>0</v>
      </c>
      <c r="I45" s="65" t="b">
        <v>0</v>
      </c>
      <c r="J45" s="65">
        <v>60</v>
      </c>
      <c r="K45" s="65">
        <v>1</v>
      </c>
      <c r="L45" s="123" t="e">
        <f>_xll.qlRateHelperEarliestDate(#REF!,Trigger)</f>
        <v>#VALUE!</v>
      </c>
      <c r="M45" s="124" t="e">
        <f>_xll.qlRateHelperLatestDate(#REF!,Trigger)</f>
        <v>#VALUE!</v>
      </c>
    </row>
    <row r="46" spans="1:13" x14ac:dyDescent="0.25">
      <c r="A46" s="120" t="b">
        <v>1</v>
      </c>
      <c r="B46" s="131"/>
      <c r="C46" s="120" t="str">
        <f t="shared" si="2"/>
        <v>FUT3M</v>
      </c>
      <c r="D46" s="121" t="str">
        <v>M6</v>
      </c>
      <c r="E46" s="121" t="str">
        <f>Futures!H19</f>
        <v>obj_003b0#0001</v>
      </c>
      <c r="F46" s="121" t="str">
        <f>SUBSTITUTE(SUBSTITUTE(_xll.qlRateHelperQuoteName(E46),"LastFixing","D"),"Libor","")</f>
        <v>JPYFUT3MM6_Quote</v>
      </c>
      <c r="G46" s="134">
        <f>_xll.qlRateHelperQuoteValue(E46,Trigger)</f>
        <v>99.78</v>
      </c>
      <c r="H46" s="122">
        <f>_xll.qlFuturesRateHelperConvexityAdjustment(E46,Trigger)</f>
        <v>0</v>
      </c>
      <c r="I46" s="65" t="b">
        <v>0</v>
      </c>
      <c r="J46" s="65">
        <v>60</v>
      </c>
      <c r="K46" s="65">
        <v>1</v>
      </c>
      <c r="L46" s="123" t="e">
        <f>_xll.qlRateHelperEarliestDate(#REF!,Trigger)</f>
        <v>#VALUE!</v>
      </c>
      <c r="M46" s="124" t="e">
        <f>_xll.qlRateHelperLatestDate(#REF!,Trigger)</f>
        <v>#VALUE!</v>
      </c>
    </row>
    <row r="47" spans="1:13" x14ac:dyDescent="0.25">
      <c r="A47" s="120" t="b">
        <v>1</v>
      </c>
      <c r="B47" s="131"/>
      <c r="C47" s="120" t="str">
        <f t="shared" si="2"/>
        <v>FUT3M</v>
      </c>
      <c r="D47" s="121" t="str">
        <v>U6</v>
      </c>
      <c r="E47" s="121" t="str">
        <f>Futures!H20</f>
        <v>obj_0039e#0001</v>
      </c>
      <c r="F47" s="121" t="str">
        <f>SUBSTITUTE(SUBSTITUTE(_xll.qlRateHelperQuoteName(E47),"LastFixing","D"),"Libor","")</f>
        <v>JPYFUT3MU6_Quote</v>
      </c>
      <c r="G47" s="134">
        <f>_xll.qlRateHelperQuoteValue(E47,Trigger)</f>
        <v>99.762500000000003</v>
      </c>
      <c r="H47" s="122">
        <f>_xll.qlFuturesRateHelperConvexityAdjustment(E47,Trigger)</f>
        <v>0</v>
      </c>
      <c r="I47" s="65" t="b">
        <v>0</v>
      </c>
      <c r="J47" s="65">
        <v>30</v>
      </c>
      <c r="K47" s="65">
        <v>1</v>
      </c>
      <c r="L47" s="123" t="e">
        <f>_xll.qlRateHelperEarliestDate(#REF!,Trigger)</f>
        <v>#VALUE!</v>
      </c>
      <c r="M47" s="124" t="e">
        <f>_xll.qlRateHelperLatestDate(#REF!,Trigger)</f>
        <v>#VALUE!</v>
      </c>
    </row>
    <row r="48" spans="1:13" x14ac:dyDescent="0.25">
      <c r="A48" s="120" t="b">
        <v>1</v>
      </c>
      <c r="B48" s="131"/>
      <c r="C48" s="120" t="str">
        <f t="shared" si="2"/>
        <v>FUT3M</v>
      </c>
      <c r="D48" s="121" t="str">
        <v>Z6</v>
      </c>
      <c r="E48" s="121" t="str">
        <f>Futures!H21</f>
        <v>obj_003ab#0001</v>
      </c>
      <c r="F48" s="121" t="str">
        <f>SUBSTITUTE(SUBSTITUTE(_xll.qlRateHelperQuoteName(E48),"LastFixing","D"),"Libor","")</f>
        <v>JPYFUT3MZ6_Quote</v>
      </c>
      <c r="G48" s="134">
        <f>_xll.qlRateHelperQuoteValue(E48,Trigger)</f>
        <v>99.740000000000009</v>
      </c>
      <c r="H48" s="122">
        <f>_xll.qlFuturesRateHelperConvexityAdjustment(E48,Trigger)</f>
        <v>0</v>
      </c>
      <c r="I48" s="65" t="b">
        <v>0</v>
      </c>
      <c r="J48" s="65">
        <v>30</v>
      </c>
      <c r="K48" s="65">
        <v>1</v>
      </c>
      <c r="L48" s="123" t="e">
        <f>_xll.qlRateHelperEarliestDate(#REF!,Trigger)</f>
        <v>#VALUE!</v>
      </c>
      <c r="M48" s="124" t="e">
        <f>_xll.qlRateHelperLatestDate(#REF!,Trigger)</f>
        <v>#VALUE!</v>
      </c>
    </row>
    <row r="49" spans="1:15" x14ac:dyDescent="0.25">
      <c r="A49" s="120" t="b">
        <v>1</v>
      </c>
      <c r="B49" s="131"/>
      <c r="C49" s="120" t="str">
        <f t="shared" si="2"/>
        <v>FUT3M</v>
      </c>
      <c r="D49" s="121" t="str">
        <v>H7</v>
      </c>
      <c r="E49" s="121" t="str">
        <f>Futures!H22</f>
        <v>obj_00386#0001</v>
      </c>
      <c r="F49" s="121" t="str">
        <f>SUBSTITUTE(SUBSTITUTE(_xll.qlRateHelperQuoteName(E49),"LastFixing","D"),"Libor","")</f>
        <v>JPYFUT3MH7_Quote</v>
      </c>
      <c r="G49" s="134" t="e">
        <f>_xll.qlRateHelperQuoteValue(E49,Trigger)</f>
        <v>#NUM!</v>
      </c>
      <c r="H49" s="122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23" t="e">
        <f>_xll.qlRateHelperEarliestDate(#REF!,Trigger)</f>
        <v>#VALUE!</v>
      </c>
      <c r="M49" s="124" t="e">
        <f>_xll.qlRateHelperLatestDate(#REF!,Trigger)</f>
        <v>#VALUE!</v>
      </c>
    </row>
    <row r="50" spans="1:15" x14ac:dyDescent="0.25">
      <c r="A50" s="120" t="b">
        <v>1</v>
      </c>
      <c r="B50" s="131"/>
      <c r="C50" s="120" t="str">
        <f t="shared" si="2"/>
        <v>FUT3M</v>
      </c>
      <c r="D50" s="121" t="str">
        <v>M7</v>
      </c>
      <c r="E50" s="121" t="str">
        <f>Futures!H23</f>
        <v>obj_00380#0001</v>
      </c>
      <c r="F50" s="121" t="str">
        <f>SUBSTITUTE(SUBSTITUTE(_xll.qlRateHelperQuoteName(E50),"LastFixing","D"),"Libor","")</f>
        <v>JPYFUT3MM7_Quote</v>
      </c>
      <c r="G50" s="134" t="e">
        <f>_xll.qlRateHelperQuoteValue(E50,Trigger)</f>
        <v>#NUM!</v>
      </c>
      <c r="H50" s="122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23" t="e">
        <f>_xll.qlRateHelperEarliestDate(#REF!,Trigger)</f>
        <v>#VALUE!</v>
      </c>
      <c r="M50" s="124" t="e">
        <f>_xll.qlRateHelperLatestDate(#REF!,Trigger)</f>
        <v>#VALUE!</v>
      </c>
    </row>
    <row r="51" spans="1:15" x14ac:dyDescent="0.25">
      <c r="A51" s="120" t="b">
        <v>1</v>
      </c>
      <c r="B51" s="131"/>
      <c r="C51" s="120" t="str">
        <f t="shared" si="2"/>
        <v>FUT3M</v>
      </c>
      <c r="D51" s="121" t="str">
        <v>U7</v>
      </c>
      <c r="E51" s="121" t="str">
        <f>Futures!H24</f>
        <v>obj_003a3#0001</v>
      </c>
      <c r="F51" s="121" t="str">
        <f>SUBSTITUTE(SUBSTITUTE(_xll.qlRateHelperQuoteName(E51),"LastFixing","D"),"Libor","")</f>
        <v>JPYFUT3MU7_Quote</v>
      </c>
      <c r="G51" s="134" t="e">
        <f>_xll.qlRateHelperQuoteValue(E51,Trigger)</f>
        <v>#NUM!</v>
      </c>
      <c r="H51" s="122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23" t="e">
        <f>_xll.qlRateHelperEarliestDate(#REF!,Trigger)</f>
        <v>#VALUE!</v>
      </c>
      <c r="M51" s="124" t="e">
        <f>_xll.qlRateHelperLatestDate(#REF!,Trigger)</f>
        <v>#VALUE!</v>
      </c>
    </row>
    <row r="52" spans="1:15" x14ac:dyDescent="0.25">
      <c r="A52" s="120" t="b">
        <v>1</v>
      </c>
      <c r="B52" s="131"/>
      <c r="C52" s="120" t="str">
        <f t="shared" si="2"/>
        <v>FUT3M</v>
      </c>
      <c r="D52" s="121" t="str">
        <v>Z7</v>
      </c>
      <c r="E52" s="121" t="str">
        <f>Futures!H25</f>
        <v>obj_00385#0001</v>
      </c>
      <c r="F52" s="121" t="str">
        <f>SUBSTITUTE(SUBSTITUTE(_xll.qlRateHelperQuoteName(E52),"LastFixing","D"),"Libor","")</f>
        <v>JPYFUT3MZ7_Quote</v>
      </c>
      <c r="G52" s="134" t="e">
        <f>_xll.qlRateHelperQuoteValue(E52,Trigger)</f>
        <v>#NUM!</v>
      </c>
      <c r="H52" s="122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23" t="e">
        <f>_xll.qlRateHelperEarliestDate(#REF!,Trigger)</f>
        <v>#VALUE!</v>
      </c>
      <c r="M52" s="124" t="e">
        <f>_xll.qlRateHelperLatestDate(#REF!,Trigger)</f>
        <v>#VALUE!</v>
      </c>
    </row>
    <row r="53" spans="1:15" x14ac:dyDescent="0.25">
      <c r="A53" s="120" t="b">
        <v>1</v>
      </c>
      <c r="B53" s="131"/>
      <c r="C53" s="120" t="str">
        <f t="shared" si="2"/>
        <v>FUT3M</v>
      </c>
      <c r="D53" s="121" t="str">
        <v>H8</v>
      </c>
      <c r="E53" s="121" t="str">
        <f>Futures!H26</f>
        <v>obj_00373#0001</v>
      </c>
      <c r="F53" s="121" t="str">
        <f>SUBSTITUTE(SUBSTITUTE(_xll.qlRateHelperQuoteName(E53),"LastFixing","D"),"Libor","")</f>
        <v>JPYFUT3MH8_Quote</v>
      </c>
      <c r="G53" s="134" t="e">
        <f>_xll.qlRateHelperQuoteValue(E53,Trigger)</f>
        <v>#NUM!</v>
      </c>
      <c r="H53" s="122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23" t="e">
        <f>_xll.qlRateHelperEarliestDate(#REF!,Trigger)</f>
        <v>#VALUE!</v>
      </c>
      <c r="M53" s="124" t="e">
        <f>_xll.qlRateHelperLatestDate(#REF!,Trigger)</f>
        <v>#VALUE!</v>
      </c>
    </row>
    <row r="54" spans="1:15" x14ac:dyDescent="0.25">
      <c r="A54" s="120" t="b">
        <v>1</v>
      </c>
      <c r="B54" s="131"/>
      <c r="C54" s="120" t="str">
        <f t="shared" si="2"/>
        <v>FUT3M</v>
      </c>
      <c r="D54" s="121" t="str">
        <v>M8</v>
      </c>
      <c r="E54" s="121" t="str">
        <f>Futures!H27</f>
        <v>obj_00388#0001</v>
      </c>
      <c r="F54" s="121" t="str">
        <f>SUBSTITUTE(SUBSTITUTE(_xll.qlRateHelperQuoteName(E54),"LastFixing","D"),"Libor","")</f>
        <v>JPYFUT3MM8_Quote</v>
      </c>
      <c r="G54" s="134" t="e">
        <f>_xll.qlRateHelperQuoteValue(E54,Trigger)</f>
        <v>#NUM!</v>
      </c>
      <c r="H54" s="122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23" t="e">
        <f>_xll.qlRateHelperEarliestDate(#REF!,Trigger)</f>
        <v>#VALUE!</v>
      </c>
      <c r="M54" s="124" t="e">
        <f>_xll.qlRateHelperLatestDate(#REF!,Trigger)</f>
        <v>#VALUE!</v>
      </c>
    </row>
    <row r="55" spans="1:15" x14ac:dyDescent="0.25">
      <c r="A55" s="120" t="b">
        <v>1</v>
      </c>
      <c r="B55" s="131"/>
      <c r="C55" s="120" t="str">
        <f t="shared" si="2"/>
        <v>FUT3M</v>
      </c>
      <c r="D55" s="121" t="str">
        <v>U8</v>
      </c>
      <c r="E55" s="121" t="str">
        <f>Futures!H28</f>
        <v>obj_00383#0001</v>
      </c>
      <c r="F55" s="121" t="str">
        <f>SUBSTITUTE(SUBSTITUTE(_xll.qlRateHelperQuoteName(E55),"LastFixing","D"),"Libor","")</f>
        <v>JPYFUT3MU8_Quote</v>
      </c>
      <c r="G55" s="134" t="e">
        <f>_xll.qlRateHelperQuoteValue(E55,Trigger)</f>
        <v>#NUM!</v>
      </c>
      <c r="H55" s="122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23" t="e">
        <f>_xll.qlRateHelperEarliestDate(#REF!,Trigger)</f>
        <v>#VALUE!</v>
      </c>
      <c r="M55" s="124" t="e">
        <f>_xll.qlRateHelperLatestDate(#REF!,Trigger)</f>
        <v>#VALUE!</v>
      </c>
    </row>
    <row r="56" spans="1:15" x14ac:dyDescent="0.25">
      <c r="A56" s="120" t="b">
        <v>1</v>
      </c>
      <c r="B56" s="131"/>
      <c r="C56" s="120" t="str">
        <f t="shared" si="2"/>
        <v>FUT3M</v>
      </c>
      <c r="D56" s="121" t="str">
        <v>Z8</v>
      </c>
      <c r="E56" s="121" t="str">
        <f>Futures!H29</f>
        <v>obj_003b6#0001</v>
      </c>
      <c r="F56" s="121" t="str">
        <f>SUBSTITUTE(SUBSTITUTE(_xll.qlRateHelperQuoteName(E56),"LastFixing","D"),"Libor","")</f>
        <v>JPYFUT3MZ8_Quote</v>
      </c>
      <c r="G56" s="134" t="e">
        <f>_xll.qlRateHelperQuoteValue(E56,Trigger)</f>
        <v>#NUM!</v>
      </c>
      <c r="H56" s="122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23" t="e">
        <f>_xll.qlRateHelperEarliestDate(#REF!,Trigger)</f>
        <v>#VALUE!</v>
      </c>
      <c r="M56" s="124" t="e">
        <f>_xll.qlRateHelperLatestDate(#REF!,Trigger)</f>
        <v>#VALUE!</v>
      </c>
    </row>
    <row r="57" spans="1:15" x14ac:dyDescent="0.25">
      <c r="A57" s="120" t="b">
        <v>1</v>
      </c>
      <c r="B57" s="131"/>
      <c r="C57" s="120" t="str">
        <f t="shared" si="2"/>
        <v>FUT3M</v>
      </c>
      <c r="D57" s="121" t="str">
        <v>H9</v>
      </c>
      <c r="E57" s="121" t="str">
        <f>Futures!H30</f>
        <v>obj_003b5#0001</v>
      </c>
      <c r="F57" s="121" t="str">
        <f>SUBSTITUTE(SUBSTITUTE(_xll.qlRateHelperQuoteName(E57),"LastFixing","D"),"Libor","")</f>
        <v>JPYFUT3MH9_Quote</v>
      </c>
      <c r="G57" s="134" t="e">
        <f>_xll.qlRateHelperQuoteValue(E57,Trigger)</f>
        <v>#NUM!</v>
      </c>
      <c r="H57" s="122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23" t="e">
        <f>_xll.qlRateHelperEarliestDate(#REF!,Trigger)</f>
        <v>#VALUE!</v>
      </c>
      <c r="M57" s="124" t="e">
        <f>_xll.qlRateHelperLatestDate(#REF!,Trigger)</f>
        <v>#VALUE!</v>
      </c>
    </row>
    <row r="58" spans="1:15" x14ac:dyDescent="0.25">
      <c r="A58" s="120" t="b">
        <v>1</v>
      </c>
      <c r="B58" s="131"/>
      <c r="C58" s="120" t="str">
        <f t="shared" si="2"/>
        <v>FUT3M</v>
      </c>
      <c r="D58" s="121" t="str">
        <v>M9</v>
      </c>
      <c r="E58" s="121" t="str">
        <f>Futures!H31</f>
        <v>obj_0038f#0001</v>
      </c>
      <c r="F58" s="121" t="str">
        <f>SUBSTITUTE(SUBSTITUTE(_xll.qlRateHelperQuoteName(E58),"LastFixing","D"),"Libor","")</f>
        <v>JPYFUT3MM9_Quote</v>
      </c>
      <c r="G58" s="134" t="e">
        <f>_xll.qlRateHelperQuoteValue(E58,Trigger)</f>
        <v>#NUM!</v>
      </c>
      <c r="H58" s="122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23" t="e">
        <f>_xll.qlRateHelperEarliestDate(#REF!,Trigger)</f>
        <v>#VALUE!</v>
      </c>
      <c r="M58" s="124" t="e">
        <f>_xll.qlRateHelperLatestDate(#REF!,Trigger)</f>
        <v>#VALUE!</v>
      </c>
    </row>
    <row r="59" spans="1:15" x14ac:dyDescent="0.25">
      <c r="A59" s="120" t="b">
        <v>1</v>
      </c>
      <c r="B59" s="131"/>
      <c r="C59" s="120" t="str">
        <f t="shared" si="2"/>
        <v>FUT3M</v>
      </c>
      <c r="D59" s="121" t="str">
        <v>U9</v>
      </c>
      <c r="E59" s="121" t="str">
        <f>Futures!H32</f>
        <v>obj_003a6#0001</v>
      </c>
      <c r="F59" s="121" t="str">
        <f>SUBSTITUTE(SUBSTITUTE(_xll.qlRateHelperQuoteName(E59),"LastFixing","D"),"Libor","")</f>
        <v>JPYFUT3MU9_Quote</v>
      </c>
      <c r="G59" s="134" t="e">
        <f>_xll.qlRateHelperQuoteValue(E59,Trigger)</f>
        <v>#NUM!</v>
      </c>
      <c r="H59" s="122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23" t="e">
        <f>_xll.qlRateHelperEarliestDate(#REF!,Trigger)</f>
        <v>#VALUE!</v>
      </c>
      <c r="M59" s="124" t="e">
        <f>_xll.qlRateHelperLatestDate(#REF!,Trigger)</f>
        <v>#VALUE!</v>
      </c>
    </row>
    <row r="60" spans="1:15" x14ac:dyDescent="0.25">
      <c r="A60" s="120" t="b">
        <v>1</v>
      </c>
      <c r="B60" s="131"/>
      <c r="C60" s="120" t="str">
        <f t="shared" si="2"/>
        <v>FUT3M</v>
      </c>
      <c r="D60" s="121" t="str">
        <v>Z9</v>
      </c>
      <c r="E60" s="121" t="str">
        <f>Futures!H33</f>
        <v>obj_0037c#0001</v>
      </c>
      <c r="F60" s="121" t="str">
        <f>SUBSTITUTE(SUBSTITUTE(_xll.qlRateHelperQuoteName(E60),"LastFixing","D"),"Libor","")</f>
        <v>JPYFUT3MZ9_Quote</v>
      </c>
      <c r="G60" s="134" t="e">
        <f>_xll.qlRateHelperQuoteValue(E60,Trigger)</f>
        <v>#NUM!</v>
      </c>
      <c r="H60" s="122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23" t="e">
        <f>_xll.qlRateHelperEarliestDate(#REF!,Trigger)</f>
        <v>#VALUE!</v>
      </c>
      <c r="M60" s="124" t="e">
        <f>_xll.qlRateHelperLatestDate(#REF!,Trigger)</f>
        <v>#VALUE!</v>
      </c>
    </row>
    <row r="61" spans="1:15" x14ac:dyDescent="0.25">
      <c r="A61" s="120" t="b">
        <v>1</v>
      </c>
      <c r="B61" s="131"/>
      <c r="C61" s="120" t="str">
        <f t="shared" si="2"/>
        <v>FUT3M</v>
      </c>
      <c r="D61" s="121" t="str">
        <v>H0</v>
      </c>
      <c r="E61" s="121" t="str">
        <f>Futures!H34</f>
        <v>obj_0037d#0001</v>
      </c>
      <c r="F61" s="121" t="str">
        <f>SUBSTITUTE(SUBSTITUTE(_xll.qlRateHelperQuoteName(E61),"LastFixing","D"),"Libor","")</f>
        <v>JPYFUT3MH0_Quote</v>
      </c>
      <c r="G61" s="134" t="e">
        <f>_xll.qlRateHelperQuoteValue(E61,Trigger)</f>
        <v>#NUM!</v>
      </c>
      <c r="H61" s="122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23" t="e">
        <f>_xll.qlRateHelperEarliestDate(#REF!,Trigger)</f>
        <v>#VALUE!</v>
      </c>
      <c r="M61" s="124" t="e">
        <f>_xll.qlRateHelperLatestDate(#REF!,Trigger)</f>
        <v>#VALUE!</v>
      </c>
      <c r="N61" s="135"/>
    </row>
    <row r="62" spans="1:15" x14ac:dyDescent="0.25">
      <c r="A62" s="120" t="b">
        <v>1</v>
      </c>
      <c r="B62" s="131"/>
      <c r="C62" s="120" t="str">
        <f t="shared" si="2"/>
        <v>FUT3M</v>
      </c>
      <c r="D62" s="121" t="str">
        <v>M0</v>
      </c>
      <c r="E62" s="121" t="str">
        <f>Futures!H35</f>
        <v>obj_00392#0001</v>
      </c>
      <c r="F62" s="121" t="str">
        <f>SUBSTITUTE(SUBSTITUTE(_xll.qlRateHelperQuoteName(E62),"LastFixing","D"),"Libor","")</f>
        <v>JPYFUT3MM0_Quote</v>
      </c>
      <c r="G62" s="134" t="e">
        <f>_xll.qlRateHelperQuoteValue(E62,Trigger)</f>
        <v>#NUM!</v>
      </c>
      <c r="H62" s="122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23" t="e">
        <f>_xll.qlRateHelperEarliestDate(#REF!,Trigger)</f>
        <v>#VALUE!</v>
      </c>
      <c r="M62" s="124" t="e">
        <f>_xll.qlRateHelperLatestDate(#REF!,Trigger)</f>
        <v>#VALUE!</v>
      </c>
      <c r="O62" s="142"/>
    </row>
    <row r="63" spans="1:15" x14ac:dyDescent="0.25">
      <c r="A63" s="120" t="b">
        <v>1</v>
      </c>
      <c r="B63" s="131"/>
      <c r="C63" s="120" t="str">
        <f t="shared" si="2"/>
        <v>FUT3M</v>
      </c>
      <c r="D63" s="121" t="str">
        <v>U0</v>
      </c>
      <c r="E63" s="121" t="str">
        <f>Futures!H36</f>
        <v>obj_00387#0001</v>
      </c>
      <c r="F63" s="121" t="str">
        <f>SUBSTITUTE(SUBSTITUTE(_xll.qlRateHelperQuoteName(E63),"LastFixing","D"),"Libor","")</f>
        <v>JPYFUT3MU0_Quote</v>
      </c>
      <c r="G63" s="134" t="e">
        <f>_xll.qlRateHelperQuoteValue(E63,Trigger)</f>
        <v>#NUM!</v>
      </c>
      <c r="H63" s="122" t="e">
        <f>_xll.qlFuturesRateHelperConvexityAdjustment(E63,Trigger)</f>
        <v>#NUM!</v>
      </c>
      <c r="I63" s="65" t="b">
        <v>0</v>
      </c>
      <c r="J63" s="65">
        <v>30</v>
      </c>
      <c r="K63" s="65">
        <v>1</v>
      </c>
      <c r="L63" s="123" t="e">
        <f>_xll.qlRateHelperEarliestDate(#REF!,Trigger)</f>
        <v>#VALUE!</v>
      </c>
      <c r="M63" s="124" t="e">
        <f>_xll.qlRateHelperLatestDate(#REF!,Trigger)</f>
        <v>#VALUE!</v>
      </c>
      <c r="O63" s="142"/>
    </row>
    <row r="64" spans="1:15" x14ac:dyDescent="0.25">
      <c r="A64" s="120" t="b">
        <v>1</v>
      </c>
      <c r="B64" s="131"/>
      <c r="C64" s="120" t="str">
        <f t="shared" si="2"/>
        <v>FUT3M</v>
      </c>
      <c r="D64" s="121" t="str">
        <v>Z0</v>
      </c>
      <c r="E64" s="121" t="str">
        <f>Futures!H37</f>
        <v>obj_00379#0001</v>
      </c>
      <c r="F64" s="121" t="str">
        <f>SUBSTITUTE(SUBSTITUTE(_xll.qlRateHelperQuoteName(E64),"LastFixing","D"),"Libor","")</f>
        <v>JPYFUT3MZ0_Quote</v>
      </c>
      <c r="G64" s="134" t="e">
        <f>_xll.qlRateHelperQuoteValue(E64,Trigger)</f>
        <v>#NUM!</v>
      </c>
      <c r="H64" s="122" t="e">
        <f>_xll.qlFuturesRateHelperConvexityAdjustment(E64,Trigger)</f>
        <v>#NUM!</v>
      </c>
      <c r="I64" s="65" t="b">
        <v>0</v>
      </c>
      <c r="J64" s="65">
        <v>30</v>
      </c>
      <c r="K64" s="65">
        <v>1</v>
      </c>
      <c r="L64" s="123" t="e">
        <f>_xll.qlRateHelperEarliestDate(#REF!,Trigger)</f>
        <v>#VALUE!</v>
      </c>
      <c r="M64" s="124" t="e">
        <f>_xll.qlRateHelperLatestDate(#REF!,Trigger)</f>
        <v>#VALUE!</v>
      </c>
      <c r="O64" s="142"/>
    </row>
    <row r="65" spans="1:15" x14ac:dyDescent="0.25">
      <c r="A65" s="120" t="b">
        <v>1</v>
      </c>
      <c r="B65" s="131"/>
      <c r="C65" s="120" t="str">
        <f t="shared" si="2"/>
        <v>FUT3M</v>
      </c>
      <c r="D65" s="121" t="str">
        <v>H1</v>
      </c>
      <c r="E65" s="121" t="str">
        <f>Futures!H38</f>
        <v>obj_003af#0001</v>
      </c>
      <c r="F65" s="121" t="str">
        <f>SUBSTITUTE(SUBSTITUTE(_xll.qlRateHelperQuoteName(E65),"LastFixing","D"),"Libor","")</f>
        <v>JPYFUT3MH1_Quote</v>
      </c>
      <c r="G65" s="134" t="e">
        <f>_xll.qlRateHelperQuoteValue(E65,Trigger)</f>
        <v>#NUM!</v>
      </c>
      <c r="H65" s="122" t="e">
        <f>_xll.qlFuturesRateHelperConvexityAdjustment(E65,Trigger)</f>
        <v>#NUM!</v>
      </c>
      <c r="I65" s="65" t="b">
        <v>0</v>
      </c>
      <c r="J65" s="65">
        <v>30</v>
      </c>
      <c r="K65" s="65">
        <v>1</v>
      </c>
      <c r="L65" s="123" t="e">
        <f>_xll.qlRateHelperEarliestDate(#REF!,Trigger)</f>
        <v>#VALUE!</v>
      </c>
      <c r="M65" s="124" t="e">
        <f>_xll.qlRateHelperLatestDate(#REF!,Trigger)</f>
        <v>#VALUE!</v>
      </c>
      <c r="O65" s="142"/>
    </row>
    <row r="66" spans="1:15" x14ac:dyDescent="0.25">
      <c r="A66" s="120" t="b">
        <v>1</v>
      </c>
      <c r="B66" s="131"/>
      <c r="C66" s="120" t="str">
        <f t="shared" si="2"/>
        <v>FUT3M</v>
      </c>
      <c r="D66" s="121" t="str">
        <v>M1</v>
      </c>
      <c r="E66" s="121" t="str">
        <f>Futures!H39</f>
        <v>obj_003aa#0001</v>
      </c>
      <c r="F66" s="121" t="str">
        <f>SUBSTITUTE(SUBSTITUTE(_xll.qlRateHelperQuoteName(E66),"LastFixing","D"),"Libor","")</f>
        <v>JPYFUT3MM1_Quote</v>
      </c>
      <c r="G66" s="134" t="e">
        <f>_xll.qlRateHelperQuoteValue(E66,Trigger)</f>
        <v>#NUM!</v>
      </c>
      <c r="H66" s="122" t="e">
        <f>_xll.qlFuturesRateHelperConvexityAdjustment(E66,Trigger)</f>
        <v>#NUM!</v>
      </c>
      <c r="I66" s="65" t="b">
        <v>0</v>
      </c>
      <c r="J66" s="65">
        <v>30</v>
      </c>
      <c r="K66" s="65">
        <v>1</v>
      </c>
      <c r="L66" s="123" t="e">
        <f>_xll.qlRateHelperEarliestDate(#REF!,Trigger)</f>
        <v>#VALUE!</v>
      </c>
      <c r="M66" s="124" t="e">
        <f>_xll.qlRateHelperLatestDate(#REF!,Trigger)</f>
        <v>#VALUE!</v>
      </c>
      <c r="O66" s="142"/>
    </row>
    <row r="67" spans="1:15" x14ac:dyDescent="0.25">
      <c r="A67" s="120" t="b">
        <v>1</v>
      </c>
      <c r="B67" s="131"/>
      <c r="C67" s="120" t="str">
        <f t="shared" si="2"/>
        <v>FUT3M</v>
      </c>
      <c r="D67" s="121" t="str">
        <v>U1</v>
      </c>
      <c r="E67" s="121" t="str">
        <f>Futures!H40</f>
        <v>obj_0038b#0001</v>
      </c>
      <c r="F67" s="121" t="str">
        <f>SUBSTITUTE(SUBSTITUTE(_xll.qlRateHelperQuoteName(E67),"LastFixing","D"),"Libor","")</f>
        <v>JPYFUT3MU1_Quote</v>
      </c>
      <c r="G67" s="134" t="e">
        <f>_xll.qlRateHelperQuoteValue(E67,Trigger)</f>
        <v>#NUM!</v>
      </c>
      <c r="H67" s="122" t="e">
        <f>_xll.qlFuturesRateHelperConvexityAdjustment(E67,Trigger)</f>
        <v>#NUM!</v>
      </c>
      <c r="I67" s="65" t="b">
        <v>0</v>
      </c>
      <c r="J67" s="65">
        <v>30</v>
      </c>
      <c r="K67" s="65">
        <v>1</v>
      </c>
      <c r="L67" s="123" t="e">
        <f>_xll.qlRateHelperEarliestDate(#REF!,Trigger)</f>
        <v>#VALUE!</v>
      </c>
      <c r="M67" s="124" t="e">
        <f>_xll.qlRateHelperLatestDate(#REF!,Trigger)</f>
        <v>#VALUE!</v>
      </c>
      <c r="O67" s="142"/>
    </row>
    <row r="68" spans="1:15" x14ac:dyDescent="0.25">
      <c r="A68" s="120" t="b">
        <v>1</v>
      </c>
      <c r="B68" s="131"/>
      <c r="C68" s="120" t="str">
        <f t="shared" si="2"/>
        <v>FUT3M</v>
      </c>
      <c r="D68" s="121" t="str">
        <v>Z1</v>
      </c>
      <c r="E68" s="121" t="str">
        <f>Futures!H41</f>
        <v>obj_003b8#0001</v>
      </c>
      <c r="F68" s="121" t="str">
        <f>SUBSTITUTE(SUBSTITUTE(_xll.qlRateHelperQuoteName(E68),"LastFixing","D"),"Libor","")</f>
        <v>JPYFUT3MZ1_Quote</v>
      </c>
      <c r="G68" s="134" t="e">
        <f>_xll.qlRateHelperQuoteValue(E68,Trigger)</f>
        <v>#NUM!</v>
      </c>
      <c r="H68" s="122" t="e">
        <f>_xll.qlFuturesRateHelperConvexityAdjustment(E68,Trigger)</f>
        <v>#NUM!</v>
      </c>
      <c r="I68" s="65" t="b">
        <v>0</v>
      </c>
      <c r="J68" s="65">
        <v>30</v>
      </c>
      <c r="K68" s="65">
        <v>1</v>
      </c>
      <c r="L68" s="123" t="e">
        <f>_xll.qlRateHelperEarliestDate(#REF!,Trigger)</f>
        <v>#VALUE!</v>
      </c>
      <c r="M68" s="124" t="e">
        <f>_xll.qlRateHelperLatestDate(#REF!,Trigger)</f>
        <v>#VALUE!</v>
      </c>
      <c r="O68" s="142"/>
    </row>
    <row r="69" spans="1:15" x14ac:dyDescent="0.25">
      <c r="A69" s="120" t="b">
        <v>1</v>
      </c>
      <c r="B69" s="131"/>
      <c r="C69" s="120" t="str">
        <f t="shared" si="2"/>
        <v>FUT3M</v>
      </c>
      <c r="D69" s="121" t="str">
        <v>H2</v>
      </c>
      <c r="E69" s="121" t="str">
        <f>Futures!H42</f>
        <v>obj_0037b#0001</v>
      </c>
      <c r="F69" s="121" t="str">
        <f>SUBSTITUTE(SUBSTITUTE(_xll.qlRateHelperQuoteName(E69),"LastFixing","D"),"Libor","")</f>
        <v>JPYFUT3MH2_Quote</v>
      </c>
      <c r="G69" s="134" t="e">
        <f>_xll.qlRateHelperQuoteValue(E69,Trigger)</f>
        <v>#NUM!</v>
      </c>
      <c r="H69" s="122" t="e">
        <f>_xll.qlFuturesRateHelperConvexityAdjustment(E69,Trigger)</f>
        <v>#NUM!</v>
      </c>
      <c r="I69" s="65" t="b">
        <v>0</v>
      </c>
      <c r="J69" s="65">
        <v>30</v>
      </c>
      <c r="K69" s="65">
        <v>1</v>
      </c>
      <c r="L69" s="123" t="e">
        <f>_xll.qlRateHelperEarliestDate(#REF!,Trigger)</f>
        <v>#VALUE!</v>
      </c>
      <c r="M69" s="124" t="e">
        <f>_xll.qlRateHelperLatestDate(#REF!,Trigger)</f>
        <v>#VALUE!</v>
      </c>
      <c r="O69" s="142"/>
    </row>
    <row r="70" spans="1:15" x14ac:dyDescent="0.25">
      <c r="A70" s="120" t="b">
        <v>1</v>
      </c>
      <c r="B70" s="131"/>
      <c r="C70" s="120" t="str">
        <f t="shared" si="2"/>
        <v>FUT3M</v>
      </c>
      <c r="D70" s="121" t="str">
        <v>M2</v>
      </c>
      <c r="E70" s="121" t="str">
        <f>Futures!H43</f>
        <v>obj_0039c#0001</v>
      </c>
      <c r="F70" s="121" t="str">
        <f>SUBSTITUTE(SUBSTITUTE(_xll.qlRateHelperQuoteName(E70),"LastFixing","D"),"Libor","")</f>
        <v>JPYFUT3MM2_Quote</v>
      </c>
      <c r="G70" s="134" t="e">
        <f>_xll.qlRateHelperQuoteValue(E70,Trigger)</f>
        <v>#NUM!</v>
      </c>
      <c r="H70" s="122" t="e">
        <f>_xll.qlFuturesRateHelperConvexityAdjustment(E70,Trigger)</f>
        <v>#NUM!</v>
      </c>
      <c r="I70" s="65" t="b">
        <v>0</v>
      </c>
      <c r="J70" s="65">
        <v>30</v>
      </c>
      <c r="K70" s="65">
        <v>1</v>
      </c>
      <c r="L70" s="123" t="e">
        <f>_xll.qlRateHelperEarliestDate(#REF!,Trigger)</f>
        <v>#VALUE!</v>
      </c>
      <c r="M70" s="124" t="e">
        <f>_xll.qlRateHelperLatestDate(#REF!,Trigger)</f>
        <v>#VALUE!</v>
      </c>
      <c r="O70" s="142"/>
    </row>
    <row r="71" spans="1:15" x14ac:dyDescent="0.25">
      <c r="A71" s="125" t="b">
        <v>1</v>
      </c>
      <c r="B71" s="132"/>
      <c r="C71" s="125" t="str">
        <f t="shared" si="2"/>
        <v>FUT3M</v>
      </c>
      <c r="D71" s="126" t="str">
        <v>U2</v>
      </c>
      <c r="E71" s="121" t="str">
        <f>Futures!H44</f>
        <v>obj_00390#0001</v>
      </c>
      <c r="F71" s="121" t="str">
        <f>SUBSTITUTE(SUBSTITUTE(_xll.qlRateHelperQuoteName(E71),"LastFixing","D"),"Libor","")</f>
        <v>JPYFUT3MU2_Quote</v>
      </c>
      <c r="G71" s="134" t="e">
        <f>_xll.qlRateHelperQuoteValue(E71,Trigger)</f>
        <v>#NUM!</v>
      </c>
      <c r="H71" s="122" t="e">
        <f>_xll.qlFuturesRateHelperConvexityAdjustment(E71,Trigger)</f>
        <v>#NUM!</v>
      </c>
      <c r="I71" s="65" t="b">
        <v>0</v>
      </c>
      <c r="J71" s="65">
        <v>30</v>
      </c>
      <c r="K71" s="65">
        <v>1</v>
      </c>
      <c r="L71" s="123" t="e">
        <f>_xll.qlRateHelperEarliestDate(#REF!,Trigger)</f>
        <v>#VALUE!</v>
      </c>
      <c r="M71" s="124" t="e">
        <f>_xll.qlRateHelperLatestDate(#REF!,Trigger)</f>
        <v>#VALUE!</v>
      </c>
      <c r="O71" s="142"/>
    </row>
    <row r="72" spans="1:15" x14ac:dyDescent="0.25">
      <c r="B72" s="131">
        <f t="shared" ref="B72:B103" si="3">SwapFixedFreq</f>
        <v>0</v>
      </c>
      <c r="C72" s="120" t="s">
        <v>113</v>
      </c>
      <c r="D72" s="121" t="s">
        <v>36</v>
      </c>
      <c r="E72" s="121" t="str">
        <f>Swaps!K5</f>
        <v>obj_00370#0001</v>
      </c>
      <c r="F72" s="137" t="str">
        <f>SUBSTITUTE(SUBSTITUTE(_xll.qlRateHelperQuoteName(E72),"LastFixing","D"),"Libor","")</f>
        <v>JPYSB6L1Y_Quote</v>
      </c>
      <c r="G72" s="138">
        <f>_xll.qlRateHelperQuoteValue($E72,Trigger)</f>
        <v>1.8E-3</v>
      </c>
      <c r="H72" s="138">
        <f>_xll.qlSwapRateHelperSpread($E72,Trigger)</f>
        <v>0</v>
      </c>
      <c r="I72" s="139" t="b">
        <v>1</v>
      </c>
      <c r="J72" s="139">
        <v>50</v>
      </c>
      <c r="K72" s="139">
        <v>1</v>
      </c>
      <c r="L72" s="140">
        <f>_xll.qlRateHelperEarliestDate($E72,Trigger)</f>
        <v>41802</v>
      </c>
      <c r="M72" s="141">
        <f>_xll.qlRateHelperLatestDate($E72,Trigger)</f>
        <v>42167</v>
      </c>
      <c r="O72" s="142"/>
    </row>
    <row r="73" spans="1:15" x14ac:dyDescent="0.25">
      <c r="B73" s="131">
        <f t="shared" si="3"/>
        <v>0</v>
      </c>
      <c r="C73" s="120" t="s">
        <v>113</v>
      </c>
      <c r="D73" s="121" t="s">
        <v>35</v>
      </c>
      <c r="E73" s="121" t="str">
        <f>Swaps!K6</f>
        <v>obj_0039b#0001</v>
      </c>
      <c r="F73" s="121" t="str">
        <f>SUBSTITUTE(SUBSTITUTE(_xll.qlRateHelperQuoteName(E73),"LastFixing","D"),"Libor","")</f>
        <v>JPYSB6L15M_Quote</v>
      </c>
      <c r="G73" s="122" t="e">
        <f>_xll.qlRateHelperQuoteValue($E73,Trigger)</f>
        <v>#NUM!</v>
      </c>
      <c r="H73" s="122">
        <f>_xll.qlSwapRateHelperSpread($E73,Trigger)</f>
        <v>0</v>
      </c>
      <c r="I73" s="65" t="b">
        <v>0</v>
      </c>
      <c r="J73" s="65">
        <v>50</v>
      </c>
      <c r="K73" s="65">
        <v>1</v>
      </c>
      <c r="L73" s="123">
        <f>_xll.qlRateHelperEarliestDate($E73,Trigger)</f>
        <v>41802</v>
      </c>
      <c r="M73" s="124">
        <f>_xll.qlRateHelperLatestDate($E73,Trigger)</f>
        <v>42261</v>
      </c>
      <c r="O73" s="142"/>
    </row>
    <row r="74" spans="1:15" x14ac:dyDescent="0.25">
      <c r="B74" s="131">
        <f t="shared" si="3"/>
        <v>0</v>
      </c>
      <c r="C74" s="120" t="s">
        <v>113</v>
      </c>
      <c r="D74" s="121" t="s">
        <v>34</v>
      </c>
      <c r="E74" s="121" t="str">
        <f>Swaps!K7</f>
        <v>obj_003a0#0001</v>
      </c>
      <c r="F74" s="121" t="str">
        <f>SUBSTITUTE(SUBSTITUTE(_xll.qlRateHelperQuoteName(E74),"LastFixing","D"),"Libor","")</f>
        <v>JPYSB6L18M_Quote</v>
      </c>
      <c r="G74" s="122">
        <f>_xll.qlRateHelperQuoteValue($E74,Trigger)</f>
        <v>1.8E-3</v>
      </c>
      <c r="H74" s="122">
        <f>_xll.qlSwapRateHelperSpread($E74,Trigger)</f>
        <v>0</v>
      </c>
      <c r="I74" s="65" t="b">
        <v>1</v>
      </c>
      <c r="J74" s="65">
        <v>50</v>
      </c>
      <c r="K74" s="65">
        <v>1</v>
      </c>
      <c r="L74" s="123">
        <f>_xll.qlRateHelperEarliestDate($E74,Trigger)</f>
        <v>41802</v>
      </c>
      <c r="M74" s="124">
        <f>_xll.qlRateHelperLatestDate($E74,Trigger)</f>
        <v>42352</v>
      </c>
      <c r="O74" s="142"/>
    </row>
    <row r="75" spans="1:15" x14ac:dyDescent="0.25">
      <c r="B75" s="131">
        <f t="shared" si="3"/>
        <v>0</v>
      </c>
      <c r="C75" s="120" t="s">
        <v>113</v>
      </c>
      <c r="D75" s="121" t="s">
        <v>33</v>
      </c>
      <c r="E75" s="121" t="str">
        <f>Swaps!K8</f>
        <v>obj_0038e#0001</v>
      </c>
      <c r="F75" s="121" t="str">
        <f>SUBSTITUTE(SUBSTITUTE(_xll.qlRateHelperQuoteName(E75),"LastFixing","D"),"Libor","")</f>
        <v>JPYSB6L21M_Quote</v>
      </c>
      <c r="G75" s="122" t="e">
        <f>_xll.qlRateHelperQuoteValue($E75,Trigger)</f>
        <v>#NUM!</v>
      </c>
      <c r="H75" s="122">
        <f>_xll.qlSwapRateHelperSpread($E75,Trigger)</f>
        <v>0</v>
      </c>
      <c r="I75" s="65" t="b">
        <v>0</v>
      </c>
      <c r="J75" s="65">
        <v>50</v>
      </c>
      <c r="K75" s="65">
        <v>1</v>
      </c>
      <c r="L75" s="123">
        <f>_xll.qlRateHelperEarliestDate($E75,Trigger)</f>
        <v>41802</v>
      </c>
      <c r="M75" s="124">
        <f>_xll.qlRateHelperLatestDate($E75,Trigger)</f>
        <v>42443</v>
      </c>
      <c r="O75" s="142"/>
    </row>
    <row r="76" spans="1:15" x14ac:dyDescent="0.25">
      <c r="B76" s="131">
        <f t="shared" si="3"/>
        <v>0</v>
      </c>
      <c r="C76" s="120" t="s">
        <v>113</v>
      </c>
      <c r="D76" s="121" t="s">
        <v>32</v>
      </c>
      <c r="E76" s="121" t="str">
        <f>Swaps!K9</f>
        <v>obj_00378#0001</v>
      </c>
      <c r="F76" s="121" t="str">
        <f>SUBSTITUTE(SUBSTITUTE(_xll.qlRateHelperQuoteName(E76),"LastFixing","D"),"Libor","")</f>
        <v>JPYSB6L2Y_Quote</v>
      </c>
      <c r="G76" s="122">
        <f>_xll.qlRateHelperQuoteValue($E76,Trigger)</f>
        <v>1.825E-3</v>
      </c>
      <c r="H76" s="122">
        <f>_xll.qlSwapRateHelperSpread($E76,Trigger)</f>
        <v>0</v>
      </c>
      <c r="I76" s="65" t="b">
        <v>0</v>
      </c>
      <c r="J76" s="65">
        <v>50</v>
      </c>
      <c r="K76" s="65">
        <v>1</v>
      </c>
      <c r="L76" s="123">
        <f>_xll.qlRateHelperEarliestDate($E76,Trigger)</f>
        <v>41802</v>
      </c>
      <c r="M76" s="124">
        <f>_xll.qlRateHelperLatestDate($E76,Trigger)</f>
        <v>42534</v>
      </c>
      <c r="O76" s="142"/>
    </row>
    <row r="77" spans="1:15" x14ac:dyDescent="0.25">
      <c r="B77" s="131">
        <f t="shared" si="3"/>
        <v>0</v>
      </c>
      <c r="C77" s="120" t="s">
        <v>113</v>
      </c>
      <c r="D77" s="121" t="s">
        <v>31</v>
      </c>
      <c r="E77" s="121" t="str">
        <f>Swaps!K10</f>
        <v>obj_00381#0001</v>
      </c>
      <c r="F77" s="121" t="str">
        <f>SUBSTITUTE(SUBSTITUTE(_xll.qlRateHelperQuoteName(E77),"LastFixing","D"),"Libor","")</f>
        <v>JPYSB6L3Y_Quote</v>
      </c>
      <c r="G77" s="122">
        <f>_xll.qlRateHelperQuoteValue($E77,Trigger)</f>
        <v>2.0250000000000003E-3</v>
      </c>
      <c r="H77" s="122">
        <f>_xll.qlSwapRateHelperSpread($E77,Trigger)</f>
        <v>0</v>
      </c>
      <c r="I77" s="65" t="b">
        <v>1</v>
      </c>
      <c r="J77" s="65">
        <v>50</v>
      </c>
      <c r="K77" s="65">
        <v>1</v>
      </c>
      <c r="L77" s="123">
        <f>_xll.qlRateHelperEarliestDate($E77,Trigger)</f>
        <v>41802</v>
      </c>
      <c r="M77" s="124">
        <f>_xll.qlRateHelperLatestDate($E77,Trigger)</f>
        <v>42898</v>
      </c>
      <c r="O77" s="142"/>
    </row>
    <row r="78" spans="1:15" x14ac:dyDescent="0.25">
      <c r="B78" s="131">
        <f t="shared" si="3"/>
        <v>0</v>
      </c>
      <c r="C78" s="120" t="s">
        <v>113</v>
      </c>
      <c r="D78" s="121" t="s">
        <v>30</v>
      </c>
      <c r="E78" s="121" t="str">
        <f>Swaps!K11</f>
        <v>obj_003a5#0001</v>
      </c>
      <c r="F78" s="121" t="str">
        <f>SUBSTITUTE(SUBSTITUTE(_xll.qlRateHelperQuoteName(E78),"LastFixing","D"),"Libor","")</f>
        <v>JPYSB6L4Y_Quote</v>
      </c>
      <c r="G78" s="122">
        <f>_xll.qlRateHelperQuoteValue($E78,Trigger)</f>
        <v>2.4250000000000001E-3</v>
      </c>
      <c r="H78" s="122">
        <f>_xll.qlSwapRateHelperSpread($E78,Trigger)</f>
        <v>0</v>
      </c>
      <c r="I78" s="65" t="b">
        <v>1</v>
      </c>
      <c r="J78" s="65">
        <v>50</v>
      </c>
      <c r="K78" s="65">
        <v>1</v>
      </c>
      <c r="L78" s="123">
        <f>_xll.qlRateHelperEarliestDate($E78,Trigger)</f>
        <v>41802</v>
      </c>
      <c r="M78" s="124">
        <f>_xll.qlRateHelperLatestDate($E78,Trigger)</f>
        <v>43263</v>
      </c>
      <c r="O78" s="142"/>
    </row>
    <row r="79" spans="1:15" x14ac:dyDescent="0.25">
      <c r="B79" s="131">
        <f t="shared" si="3"/>
        <v>0</v>
      </c>
      <c r="C79" s="120" t="s">
        <v>113</v>
      </c>
      <c r="D79" s="121" t="s">
        <v>29</v>
      </c>
      <c r="E79" s="121" t="str">
        <f>Swaps!K12</f>
        <v>obj_003b9#0001</v>
      </c>
      <c r="F79" s="121" t="str">
        <f>SUBSTITUTE(SUBSTITUTE(_xll.qlRateHelperQuoteName(E79),"LastFixing","D"),"Libor","")</f>
        <v>JPYSB6L5Y_Quote</v>
      </c>
      <c r="G79" s="122">
        <f>_xll.qlRateHelperQuoteValue($E79,Trigger)</f>
        <v>3.0249999999999999E-3</v>
      </c>
      <c r="H79" s="122">
        <f>_xll.qlSwapRateHelperSpread($E79,Trigger)</f>
        <v>0</v>
      </c>
      <c r="I79" s="65" t="b">
        <v>1</v>
      </c>
      <c r="J79" s="65">
        <v>50</v>
      </c>
      <c r="K79" s="65">
        <v>1</v>
      </c>
      <c r="L79" s="123">
        <f>_xll.qlRateHelperEarliestDate($E79,Trigger)</f>
        <v>41802</v>
      </c>
      <c r="M79" s="124">
        <f>_xll.qlRateHelperLatestDate($E79,Trigger)</f>
        <v>43628</v>
      </c>
      <c r="O79" s="142"/>
    </row>
    <row r="80" spans="1:15" x14ac:dyDescent="0.25">
      <c r="B80" s="131">
        <f t="shared" si="3"/>
        <v>0</v>
      </c>
      <c r="C80" s="120" t="s">
        <v>113</v>
      </c>
      <c r="D80" s="121" t="s">
        <v>28</v>
      </c>
      <c r="E80" s="121" t="str">
        <f>Swaps!K13</f>
        <v>obj_00394#0001</v>
      </c>
      <c r="F80" s="121" t="str">
        <f>SUBSTITUTE(SUBSTITUTE(_xll.qlRateHelperQuoteName(E80),"LastFixing","D"),"Libor","")</f>
        <v>JPYSB6L6Y_Quote</v>
      </c>
      <c r="G80" s="122">
        <f>_xll.qlRateHelperQuoteValue($E80,Trigger)</f>
        <v>3.8E-3</v>
      </c>
      <c r="H80" s="122">
        <f>_xll.qlSwapRateHelperSpread($E80,Trigger)</f>
        <v>0</v>
      </c>
      <c r="I80" s="65" t="b">
        <v>1</v>
      </c>
      <c r="J80" s="65">
        <v>50</v>
      </c>
      <c r="K80" s="65">
        <v>1</v>
      </c>
      <c r="L80" s="123">
        <f>_xll.qlRateHelperEarliestDate($E80,Trigger)</f>
        <v>41802</v>
      </c>
      <c r="M80" s="124">
        <f>_xll.qlRateHelperLatestDate($E80,Trigger)</f>
        <v>43994</v>
      </c>
      <c r="O80" s="142"/>
    </row>
    <row r="81" spans="2:15" x14ac:dyDescent="0.25">
      <c r="B81" s="131">
        <f t="shared" si="3"/>
        <v>0</v>
      </c>
      <c r="C81" s="120" t="s">
        <v>113</v>
      </c>
      <c r="D81" s="121" t="s">
        <v>27</v>
      </c>
      <c r="E81" s="121" t="str">
        <f>Swaps!K14</f>
        <v>obj_003bc#0001</v>
      </c>
      <c r="F81" s="121" t="str">
        <f>SUBSTITUTE(SUBSTITUTE(_xll.qlRateHelperQuoteName(E81),"LastFixing","D"),"Libor","")</f>
        <v>JPYSB6L7Y_Quote</v>
      </c>
      <c r="G81" s="122">
        <f>_xll.qlRateHelperQuoteValue($E81,Trigger)</f>
        <v>4.6750000000000003E-3</v>
      </c>
      <c r="H81" s="122">
        <f>_xll.qlSwapRateHelperSpread($E81,Trigger)</f>
        <v>0</v>
      </c>
      <c r="I81" s="65" t="b">
        <v>1</v>
      </c>
      <c r="J81" s="65">
        <v>50</v>
      </c>
      <c r="K81" s="65">
        <v>1</v>
      </c>
      <c r="L81" s="123">
        <f>_xll.qlRateHelperEarliestDate($E81,Trigger)</f>
        <v>41802</v>
      </c>
      <c r="M81" s="124">
        <f>_xll.qlRateHelperLatestDate($E81,Trigger)</f>
        <v>44361</v>
      </c>
      <c r="O81" s="142"/>
    </row>
    <row r="82" spans="2:15" x14ac:dyDescent="0.25">
      <c r="B82" s="131">
        <f t="shared" si="3"/>
        <v>0</v>
      </c>
      <c r="C82" s="120" t="s">
        <v>113</v>
      </c>
      <c r="D82" s="121" t="s">
        <v>26</v>
      </c>
      <c r="E82" s="121" t="str">
        <f>Swaps!K15</f>
        <v>obj_003ac#0001</v>
      </c>
      <c r="F82" s="121" t="str">
        <f>SUBSTITUTE(SUBSTITUTE(_xll.qlRateHelperQuoteName(E82),"LastFixing","D"),"Libor","")</f>
        <v>JPYSB6L8Y_Quote</v>
      </c>
      <c r="G82" s="122">
        <f>_xll.qlRateHelperQuoteValue($E82,Trigger)</f>
        <v>5.6000000000000008E-3</v>
      </c>
      <c r="H82" s="122">
        <f>_xll.qlSwapRateHelperSpread($E82,Trigger)</f>
        <v>0</v>
      </c>
      <c r="I82" s="65" t="b">
        <v>1</v>
      </c>
      <c r="J82" s="65">
        <v>50</v>
      </c>
      <c r="K82" s="65">
        <v>1</v>
      </c>
      <c r="L82" s="123">
        <f>_xll.qlRateHelperEarliestDate($E82,Trigger)</f>
        <v>41802</v>
      </c>
      <c r="M82" s="124">
        <f>_xll.qlRateHelperLatestDate($E82,Trigger)</f>
        <v>44725</v>
      </c>
      <c r="O82" s="142"/>
    </row>
    <row r="83" spans="2:15" x14ac:dyDescent="0.25">
      <c r="B83" s="131">
        <f t="shared" si="3"/>
        <v>0</v>
      </c>
      <c r="C83" s="120" t="s">
        <v>113</v>
      </c>
      <c r="D83" s="121" t="s">
        <v>25</v>
      </c>
      <c r="E83" s="121" t="str">
        <f>Swaps!K16</f>
        <v>obj_003a8#0001</v>
      </c>
      <c r="F83" s="121" t="str">
        <f>SUBSTITUTE(SUBSTITUTE(_xll.qlRateHelperQuoteName(E83),"LastFixing","D"),"Libor","")</f>
        <v>JPYSB6L9Y_Quote</v>
      </c>
      <c r="G83" s="122">
        <f>_xll.qlRateHelperQuoteValue($E83,Trigger)</f>
        <v>6.5500000000000003E-3</v>
      </c>
      <c r="H83" s="122">
        <f>_xll.qlSwapRateHelperSpread($E83,Trigger)</f>
        <v>0</v>
      </c>
      <c r="I83" s="65" t="b">
        <v>1</v>
      </c>
      <c r="J83" s="65">
        <v>50</v>
      </c>
      <c r="K83" s="65">
        <v>1</v>
      </c>
      <c r="L83" s="123">
        <f>_xll.qlRateHelperEarliestDate($E83,Trigger)</f>
        <v>41802</v>
      </c>
      <c r="M83" s="124">
        <f>_xll.qlRateHelperLatestDate($E83,Trigger)</f>
        <v>45089</v>
      </c>
      <c r="O83" s="142"/>
    </row>
    <row r="84" spans="2:15" x14ac:dyDescent="0.25">
      <c r="B84" s="131">
        <f t="shared" si="3"/>
        <v>0</v>
      </c>
      <c r="C84" s="120" t="s">
        <v>113</v>
      </c>
      <c r="D84" s="121" t="s">
        <v>24</v>
      </c>
      <c r="E84" s="121" t="str">
        <f>Swaps!K17</f>
        <v>obj_00376#0001</v>
      </c>
      <c r="F84" s="121" t="str">
        <f>SUBSTITUTE(SUBSTITUTE(_xll.qlRateHelperQuoteName(E84),"LastFixing","D"),"Libor","")</f>
        <v>JPYSB6L10Y_Quote</v>
      </c>
      <c r="G84" s="122">
        <f>_xll.qlRateHelperQuoteValue($E84,Trigger)</f>
        <v>7.4750000000000007E-3</v>
      </c>
      <c r="H84" s="122">
        <f>_xll.qlSwapRateHelperSpread($E84,Trigger)</f>
        <v>0</v>
      </c>
      <c r="I84" s="65" t="b">
        <v>1</v>
      </c>
      <c r="J84" s="65">
        <v>50</v>
      </c>
      <c r="K84" s="65">
        <v>1</v>
      </c>
      <c r="L84" s="123">
        <f>_xll.qlRateHelperEarliestDate($E84,Trigger)</f>
        <v>41802</v>
      </c>
      <c r="M84" s="124">
        <f>_xll.qlRateHelperLatestDate($E84,Trigger)</f>
        <v>45455</v>
      </c>
      <c r="O84" s="142"/>
    </row>
    <row r="85" spans="2:15" x14ac:dyDescent="0.25">
      <c r="B85" s="131">
        <f t="shared" si="3"/>
        <v>0</v>
      </c>
      <c r="C85" s="120" t="s">
        <v>113</v>
      </c>
      <c r="D85" s="121" t="s">
        <v>23</v>
      </c>
      <c r="E85" s="121" t="str">
        <f>Swaps!K18</f>
        <v>obj_003a1#0001</v>
      </c>
      <c r="F85" s="121" t="str">
        <f>SUBSTITUTE(SUBSTITUTE(_xll.qlRateHelperQuoteName(E85),"LastFixing","D"),"Libor","")</f>
        <v>JPYSB6L11Y_Quote</v>
      </c>
      <c r="G85" s="122" t="e">
        <f>_xll.qlRateHelperQuoteValue($E85,Trigger)</f>
        <v>#NUM!</v>
      </c>
      <c r="H85" s="122">
        <f>_xll.qlSwapRateHelperSpread($E85,Trigger)</f>
        <v>0</v>
      </c>
      <c r="I85" s="65" t="b">
        <v>0</v>
      </c>
      <c r="J85" s="65">
        <v>50</v>
      </c>
      <c r="K85" s="65">
        <v>1</v>
      </c>
      <c r="L85" s="123">
        <f>_xll.qlRateHelperEarliestDate($E85,Trigger)</f>
        <v>41802</v>
      </c>
      <c r="M85" s="124">
        <f>_xll.qlRateHelperLatestDate($E85,Trigger)</f>
        <v>45820</v>
      </c>
      <c r="O85" s="142"/>
    </row>
    <row r="86" spans="2:15" x14ac:dyDescent="0.25">
      <c r="B86" s="131">
        <f t="shared" si="3"/>
        <v>0</v>
      </c>
      <c r="C86" s="120" t="s">
        <v>113</v>
      </c>
      <c r="D86" s="121" t="s">
        <v>22</v>
      </c>
      <c r="E86" s="121" t="str">
        <f>Swaps!K19</f>
        <v>obj_003bd#0001</v>
      </c>
      <c r="F86" s="121" t="str">
        <f>SUBSTITUTE(SUBSTITUTE(_xll.qlRateHelperQuoteName(E86),"LastFixing","D"),"Libor","")</f>
        <v>JPYSB6L12Y_Quote</v>
      </c>
      <c r="G86" s="122">
        <f>_xll.qlRateHelperQuoteValue($E86,Trigger)</f>
        <v>9.3500000000000007E-3</v>
      </c>
      <c r="H86" s="122">
        <f>_xll.qlSwapRateHelperSpread($E86,Trigger)</f>
        <v>0</v>
      </c>
      <c r="I86" s="65" t="b">
        <v>1</v>
      </c>
      <c r="J86" s="65">
        <v>50</v>
      </c>
      <c r="K86" s="65">
        <v>1</v>
      </c>
      <c r="L86" s="123">
        <f>_xll.qlRateHelperEarliestDate($E86,Trigger)</f>
        <v>41802</v>
      </c>
      <c r="M86" s="124">
        <f>_xll.qlRateHelperLatestDate($E86,Trigger)</f>
        <v>46185</v>
      </c>
      <c r="O86" s="142"/>
    </row>
    <row r="87" spans="2:15" x14ac:dyDescent="0.25">
      <c r="B87" s="131">
        <f t="shared" si="3"/>
        <v>0</v>
      </c>
      <c r="C87" s="120" t="s">
        <v>113</v>
      </c>
      <c r="D87" s="121" t="s">
        <v>21</v>
      </c>
      <c r="E87" s="121" t="str">
        <f>Swaps!K20</f>
        <v>obj_003a9#0001</v>
      </c>
      <c r="F87" s="121" t="str">
        <f>SUBSTITUTE(SUBSTITUTE(_xll.qlRateHelperQuoteName(E87),"LastFixing","D"),"Libor","")</f>
        <v>JPYSB6L13Y_Quote</v>
      </c>
      <c r="G87" s="122" t="e">
        <f>_xll.qlRateHelperQuoteValue($E87,Trigger)</f>
        <v>#NUM!</v>
      </c>
      <c r="H87" s="122">
        <f>_xll.qlSwapRateHelperSpread($E87,Trigger)</f>
        <v>0</v>
      </c>
      <c r="I87" s="65" t="b">
        <v>0</v>
      </c>
      <c r="J87" s="65">
        <v>50</v>
      </c>
      <c r="K87" s="65">
        <v>1</v>
      </c>
      <c r="L87" s="123">
        <f>_xll.qlRateHelperEarliestDate($E87,Trigger)</f>
        <v>41802</v>
      </c>
      <c r="M87" s="124">
        <f>_xll.qlRateHelperLatestDate($E87,Trigger)</f>
        <v>46552</v>
      </c>
      <c r="O87" s="142"/>
    </row>
    <row r="88" spans="2:15" x14ac:dyDescent="0.25">
      <c r="B88" s="131">
        <f t="shared" si="3"/>
        <v>0</v>
      </c>
      <c r="C88" s="120" t="s">
        <v>113</v>
      </c>
      <c r="D88" s="121" t="s">
        <v>20</v>
      </c>
      <c r="E88" s="121" t="str">
        <f>Swaps!K21</f>
        <v>obj_0039f#0001</v>
      </c>
      <c r="F88" s="121" t="str">
        <f>SUBSTITUTE(SUBSTITUTE(_xll.qlRateHelperQuoteName(E88),"LastFixing","D"),"Libor","")</f>
        <v>JPYSB6L14Y_Quote</v>
      </c>
      <c r="G88" s="122" t="e">
        <f>_xll.qlRateHelperQuoteValue($E88,Trigger)</f>
        <v>#NUM!</v>
      </c>
      <c r="H88" s="122">
        <f>_xll.qlSwapRateHelperSpread($E88,Trigger)</f>
        <v>0</v>
      </c>
      <c r="I88" s="65" t="b">
        <v>0</v>
      </c>
      <c r="J88" s="65">
        <v>50</v>
      </c>
      <c r="K88" s="65">
        <v>1</v>
      </c>
      <c r="L88" s="123">
        <f>_xll.qlRateHelperEarliestDate($E88,Trigger)</f>
        <v>41802</v>
      </c>
      <c r="M88" s="124">
        <f>_xll.qlRateHelperLatestDate($E88,Trigger)</f>
        <v>46916</v>
      </c>
      <c r="O88" s="142"/>
    </row>
    <row r="89" spans="2:15" x14ac:dyDescent="0.25">
      <c r="B89" s="131">
        <f t="shared" si="3"/>
        <v>0</v>
      </c>
      <c r="C89" s="120" t="s">
        <v>113</v>
      </c>
      <c r="D89" s="121" t="s">
        <v>19</v>
      </c>
      <c r="E89" s="121" t="str">
        <f>Swaps!K22</f>
        <v>obj_003b3#0001</v>
      </c>
      <c r="F89" s="121" t="str">
        <f>SUBSTITUTE(SUBSTITUTE(_xll.qlRateHelperQuoteName(E89),"LastFixing","D"),"Libor","")</f>
        <v>JPYSB6L15Y_Quote</v>
      </c>
      <c r="G89" s="122">
        <f>_xll.qlRateHelperQuoteValue($E89,Trigger)</f>
        <v>1.2E-2</v>
      </c>
      <c r="H89" s="122">
        <f>_xll.qlSwapRateHelperSpread($E89,Trigger)</f>
        <v>0</v>
      </c>
      <c r="I89" s="65" t="b">
        <v>1</v>
      </c>
      <c r="J89" s="65">
        <v>50</v>
      </c>
      <c r="K89" s="65">
        <v>1</v>
      </c>
      <c r="L89" s="123">
        <f>_xll.qlRateHelperEarliestDate($E89,Trigger)</f>
        <v>41802</v>
      </c>
      <c r="M89" s="124">
        <f>_xll.qlRateHelperLatestDate($E89,Trigger)</f>
        <v>47281</v>
      </c>
      <c r="O89" s="142"/>
    </row>
    <row r="90" spans="2:15" x14ac:dyDescent="0.25">
      <c r="B90" s="131">
        <f t="shared" si="3"/>
        <v>0</v>
      </c>
      <c r="C90" s="120" t="s">
        <v>113</v>
      </c>
      <c r="D90" s="121" t="s">
        <v>18</v>
      </c>
      <c r="E90" s="121" t="str">
        <f>Swaps!K23</f>
        <v>obj_0039a#0001</v>
      </c>
      <c r="F90" s="121" t="str">
        <f>SUBSTITUTE(SUBSTITUTE(_xll.qlRateHelperQuoteName(E90),"LastFixing","D"),"Libor","")</f>
        <v>JPYSB6L16Y_Quote</v>
      </c>
      <c r="G90" s="122" t="e">
        <f>_xll.qlRateHelperQuoteValue($E90,Trigger)</f>
        <v>#NUM!</v>
      </c>
      <c r="H90" s="122">
        <f>_xll.qlSwapRateHelperSpread($E90,Trigger)</f>
        <v>0</v>
      </c>
      <c r="I90" s="65" t="b">
        <v>0</v>
      </c>
      <c r="J90" s="65">
        <v>50</v>
      </c>
      <c r="K90" s="65">
        <v>1</v>
      </c>
      <c r="L90" s="123">
        <f>_xll.qlRateHelperEarliestDate($E90,Trigger)</f>
        <v>41802</v>
      </c>
      <c r="M90" s="124">
        <f>_xll.qlRateHelperLatestDate($E90,Trigger)</f>
        <v>47646</v>
      </c>
      <c r="O90" s="142"/>
    </row>
    <row r="91" spans="2:15" x14ac:dyDescent="0.25">
      <c r="B91" s="131">
        <f t="shared" si="3"/>
        <v>0</v>
      </c>
      <c r="C91" s="120" t="s">
        <v>113</v>
      </c>
      <c r="D91" s="121" t="s">
        <v>17</v>
      </c>
      <c r="E91" s="121" t="str">
        <f>Swaps!K24</f>
        <v>obj_00395#0001</v>
      </c>
      <c r="F91" s="121" t="str">
        <f>SUBSTITUTE(SUBSTITUTE(_xll.qlRateHelperQuoteName(E91),"LastFixing","D"),"Libor","")</f>
        <v>JPYSB6L17Y_Quote</v>
      </c>
      <c r="G91" s="122" t="e">
        <f>_xll.qlRateHelperQuoteValue($E91,Trigger)</f>
        <v>#NUM!</v>
      </c>
      <c r="H91" s="122">
        <f>_xll.qlSwapRateHelperSpread($E91,Trigger)</f>
        <v>0</v>
      </c>
      <c r="I91" s="65" t="b">
        <v>0</v>
      </c>
      <c r="J91" s="65">
        <v>50</v>
      </c>
      <c r="K91" s="65">
        <v>1</v>
      </c>
      <c r="L91" s="123">
        <f>_xll.qlRateHelperEarliestDate($E91,Trigger)</f>
        <v>41802</v>
      </c>
      <c r="M91" s="124">
        <f>_xll.qlRateHelperLatestDate($E91,Trigger)</f>
        <v>48011</v>
      </c>
      <c r="O91" s="142"/>
    </row>
    <row r="92" spans="2:15" x14ac:dyDescent="0.25">
      <c r="B92" s="131">
        <f t="shared" si="3"/>
        <v>0</v>
      </c>
      <c r="C92" s="120" t="s">
        <v>113</v>
      </c>
      <c r="D92" s="121" t="s">
        <v>16</v>
      </c>
      <c r="E92" s="121" t="str">
        <f>Swaps!K25</f>
        <v>obj_00374#0001</v>
      </c>
      <c r="F92" s="121" t="str">
        <f>SUBSTITUTE(SUBSTITUTE(_xll.qlRateHelperQuoteName(E92),"LastFixing","D"),"Libor","")</f>
        <v>JPYSB6L18Y_Quote</v>
      </c>
      <c r="G92" s="122" t="e">
        <f>_xll.qlRateHelperQuoteValue($E92,Trigger)</f>
        <v>#NUM!</v>
      </c>
      <c r="H92" s="122">
        <f>_xll.qlSwapRateHelperSpread($E92,Trigger)</f>
        <v>0</v>
      </c>
      <c r="I92" s="65" t="b">
        <v>0</v>
      </c>
      <c r="J92" s="65">
        <v>50</v>
      </c>
      <c r="K92" s="65">
        <v>1</v>
      </c>
      <c r="L92" s="123">
        <f>_xll.qlRateHelperEarliestDate($E92,Trigger)</f>
        <v>41802</v>
      </c>
      <c r="M92" s="124">
        <f>_xll.qlRateHelperLatestDate($E92,Trigger)</f>
        <v>48379</v>
      </c>
      <c r="O92" s="142"/>
    </row>
    <row r="93" spans="2:15" x14ac:dyDescent="0.25">
      <c r="B93" s="131">
        <f t="shared" si="3"/>
        <v>0</v>
      </c>
      <c r="C93" s="120" t="s">
        <v>113</v>
      </c>
      <c r="D93" s="121" t="s">
        <v>15</v>
      </c>
      <c r="E93" s="121" t="str">
        <f>Swaps!K26</f>
        <v>obj_003a4#0001</v>
      </c>
      <c r="F93" s="121" t="str">
        <f>SUBSTITUTE(SUBSTITUTE(_xll.qlRateHelperQuoteName(E93),"LastFixing","D"),"Libor","")</f>
        <v>JPYSB6L19Y_Quote</v>
      </c>
      <c r="G93" s="122" t="e">
        <f>_xll.qlRateHelperQuoteValue($E93,Trigger)</f>
        <v>#NUM!</v>
      </c>
      <c r="H93" s="122">
        <f>_xll.qlSwapRateHelperSpread($E93,Trigger)</f>
        <v>0</v>
      </c>
      <c r="I93" s="65" t="b">
        <v>0</v>
      </c>
      <c r="J93" s="65">
        <v>50</v>
      </c>
      <c r="K93" s="65">
        <v>1</v>
      </c>
      <c r="L93" s="123">
        <f>_xll.qlRateHelperEarliestDate($E93,Trigger)</f>
        <v>41802</v>
      </c>
      <c r="M93" s="124">
        <f>_xll.qlRateHelperLatestDate($E93,Trigger)</f>
        <v>48743</v>
      </c>
      <c r="O93" s="142"/>
    </row>
    <row r="94" spans="2:15" x14ac:dyDescent="0.25">
      <c r="B94" s="131">
        <f t="shared" si="3"/>
        <v>0</v>
      </c>
      <c r="C94" s="120" t="s">
        <v>113</v>
      </c>
      <c r="D94" s="121" t="s">
        <v>14</v>
      </c>
      <c r="E94" s="121" t="str">
        <f>Swaps!K27</f>
        <v>obj_00382#0001</v>
      </c>
      <c r="F94" s="121" t="str">
        <f>SUBSTITUTE(SUBSTITUTE(_xll.qlRateHelperQuoteName(E94),"LastFixing","D"),"Libor","")</f>
        <v>JPYSB6L20Y_Quote</v>
      </c>
      <c r="G94" s="122">
        <f>_xll.qlRateHelperQuoteValue($E94,Trigger)</f>
        <v>1.5175000000000001E-2</v>
      </c>
      <c r="H94" s="122">
        <f>_xll.qlSwapRateHelperSpread($E94,Trigger)</f>
        <v>0</v>
      </c>
      <c r="I94" s="65" t="b">
        <v>1</v>
      </c>
      <c r="J94" s="65">
        <v>50</v>
      </c>
      <c r="K94" s="65">
        <v>1</v>
      </c>
      <c r="L94" s="123">
        <f>_xll.qlRateHelperEarliestDate($E94,Trigger)</f>
        <v>41802</v>
      </c>
      <c r="M94" s="124">
        <f>_xll.qlRateHelperLatestDate($E94,Trigger)</f>
        <v>49107</v>
      </c>
      <c r="O94" s="142"/>
    </row>
    <row r="95" spans="2:15" x14ac:dyDescent="0.25">
      <c r="B95" s="131">
        <f t="shared" si="3"/>
        <v>0</v>
      </c>
      <c r="C95" s="120" t="s">
        <v>113</v>
      </c>
      <c r="D95" s="121" t="s">
        <v>13</v>
      </c>
      <c r="E95" s="121" t="str">
        <f>Swaps!K28</f>
        <v>obj_003b7#0001</v>
      </c>
      <c r="F95" s="121" t="str">
        <f>SUBSTITUTE(SUBSTITUTE(_xll.qlRateHelperQuoteName(E95),"LastFixing","D"),"Libor","")</f>
        <v>JPYSB6L21Y_Quote</v>
      </c>
      <c r="G95" s="122" t="e">
        <f>_xll.qlRateHelperQuoteValue($E95,Trigger)</f>
        <v>#NUM!</v>
      </c>
      <c r="H95" s="122">
        <f>_xll.qlSwapRateHelperSpread($E95,Trigger)</f>
        <v>0</v>
      </c>
      <c r="I95" s="65" t="b">
        <v>0</v>
      </c>
      <c r="J95" s="65">
        <v>50</v>
      </c>
      <c r="K95" s="65">
        <v>1</v>
      </c>
      <c r="L95" s="123">
        <f>_xll.qlRateHelperEarliestDate($E95,Trigger)</f>
        <v>41802</v>
      </c>
      <c r="M95" s="124">
        <f>_xll.qlRateHelperLatestDate($E95,Trigger)</f>
        <v>49472</v>
      </c>
      <c r="O95" s="142"/>
    </row>
    <row r="96" spans="2:15" x14ac:dyDescent="0.25">
      <c r="B96" s="131">
        <f t="shared" si="3"/>
        <v>0</v>
      </c>
      <c r="C96" s="120" t="s">
        <v>113</v>
      </c>
      <c r="D96" s="121" t="s">
        <v>12</v>
      </c>
      <c r="E96" s="121" t="str">
        <f>Swaps!K29</f>
        <v>obj_00377#0001</v>
      </c>
      <c r="F96" s="121" t="str">
        <f>SUBSTITUTE(SUBSTITUTE(_xll.qlRateHelperQuoteName(E96),"LastFixing","D"),"Libor","")</f>
        <v>JPYSB6L22Y_Quote</v>
      </c>
      <c r="G96" s="122" t="e">
        <f>_xll.qlRateHelperQuoteValue($E96,Trigger)</f>
        <v>#NUM!</v>
      </c>
      <c r="H96" s="122">
        <f>_xll.qlSwapRateHelperSpread($E96,Trigger)</f>
        <v>0</v>
      </c>
      <c r="I96" s="65" t="b">
        <v>0</v>
      </c>
      <c r="J96" s="65">
        <v>50</v>
      </c>
      <c r="K96" s="65">
        <v>1</v>
      </c>
      <c r="L96" s="123">
        <f>_xll.qlRateHelperEarliestDate($E96,Trigger)</f>
        <v>41802</v>
      </c>
      <c r="M96" s="124">
        <f>_xll.qlRateHelperLatestDate($E96,Trigger)</f>
        <v>49838</v>
      </c>
      <c r="O96" s="142"/>
    </row>
    <row r="97" spans="2:15" x14ac:dyDescent="0.25">
      <c r="B97" s="131">
        <f t="shared" si="3"/>
        <v>0</v>
      </c>
      <c r="C97" s="120" t="s">
        <v>113</v>
      </c>
      <c r="D97" s="121" t="s">
        <v>11</v>
      </c>
      <c r="E97" s="121" t="str">
        <f>Swaps!K30</f>
        <v>obj_00371#0001</v>
      </c>
      <c r="F97" s="121" t="str">
        <f>SUBSTITUTE(SUBSTITUTE(_xll.qlRateHelperQuoteName(E97),"LastFixing","D"),"Libor","")</f>
        <v>JPYSB6L23Y_Quote</v>
      </c>
      <c r="G97" s="122" t="e">
        <f>_xll.qlRateHelperQuoteValue($E97,Trigger)</f>
        <v>#NUM!</v>
      </c>
      <c r="H97" s="122">
        <f>_xll.qlSwapRateHelperSpread($E97,Trigger)</f>
        <v>0</v>
      </c>
      <c r="I97" s="65" t="b">
        <v>0</v>
      </c>
      <c r="J97" s="65">
        <v>50</v>
      </c>
      <c r="K97" s="65">
        <v>1</v>
      </c>
      <c r="L97" s="123">
        <f>_xll.qlRateHelperEarliestDate($E97,Trigger)</f>
        <v>41802</v>
      </c>
      <c r="M97" s="124">
        <f>_xll.qlRateHelperLatestDate($E97,Trigger)</f>
        <v>50203</v>
      </c>
      <c r="O97" s="142"/>
    </row>
    <row r="98" spans="2:15" x14ac:dyDescent="0.25">
      <c r="B98" s="131">
        <f t="shared" si="3"/>
        <v>0</v>
      </c>
      <c r="C98" s="120" t="s">
        <v>113</v>
      </c>
      <c r="D98" s="121" t="s">
        <v>10</v>
      </c>
      <c r="E98" s="121" t="str">
        <f>Swaps!K31</f>
        <v>obj_0038a#0001</v>
      </c>
      <c r="F98" s="121" t="str">
        <f>SUBSTITUTE(SUBSTITUTE(_xll.qlRateHelperQuoteName(E98),"LastFixing","D"),"Libor","")</f>
        <v>JPYSB6L24Y_Quote</v>
      </c>
      <c r="G98" s="122" t="e">
        <f>_xll.qlRateHelperQuoteValue($E98,Trigger)</f>
        <v>#NUM!</v>
      </c>
      <c r="H98" s="122">
        <f>_xll.qlSwapRateHelperSpread($E98,Trigger)</f>
        <v>0</v>
      </c>
      <c r="I98" s="65" t="b">
        <v>0</v>
      </c>
      <c r="J98" s="65">
        <v>50</v>
      </c>
      <c r="K98" s="65">
        <v>1</v>
      </c>
      <c r="L98" s="123">
        <f>_xll.qlRateHelperEarliestDate($E98,Trigger)</f>
        <v>41802</v>
      </c>
      <c r="M98" s="124">
        <f>_xll.qlRateHelperLatestDate($E98,Trigger)</f>
        <v>50570</v>
      </c>
      <c r="O98" s="142"/>
    </row>
    <row r="99" spans="2:15" x14ac:dyDescent="0.25">
      <c r="B99" s="131">
        <f t="shared" si="3"/>
        <v>0</v>
      </c>
      <c r="C99" s="120" t="s">
        <v>113</v>
      </c>
      <c r="D99" s="121" t="s">
        <v>9</v>
      </c>
      <c r="E99" s="121" t="str">
        <f>Swaps!K32</f>
        <v>obj_0038d#0001</v>
      </c>
      <c r="F99" s="121" t="str">
        <f>SUBSTITUTE(SUBSTITUTE(_xll.qlRateHelperQuoteName(E99),"LastFixing","D"),"Libor","")</f>
        <v>JPYSB6L25Y_Quote</v>
      </c>
      <c r="G99" s="122">
        <f>_xll.qlRateHelperQuoteValue($E99,Trigger)</f>
        <v>1.6799999999999999E-2</v>
      </c>
      <c r="H99" s="122">
        <f>_xll.qlSwapRateHelperSpread($E99,Trigger)</f>
        <v>0</v>
      </c>
      <c r="I99" s="65" t="b">
        <v>1</v>
      </c>
      <c r="J99" s="65">
        <v>50</v>
      </c>
      <c r="K99" s="65">
        <v>1</v>
      </c>
      <c r="L99" s="123">
        <f>_xll.qlRateHelperEarliestDate($E99,Trigger)</f>
        <v>41802</v>
      </c>
      <c r="M99" s="124">
        <f>_xll.qlRateHelperLatestDate($E99,Trigger)</f>
        <v>50934</v>
      </c>
    </row>
    <row r="100" spans="2:15" x14ac:dyDescent="0.25">
      <c r="B100" s="131">
        <f t="shared" si="3"/>
        <v>0</v>
      </c>
      <c r="C100" s="120" t="s">
        <v>113</v>
      </c>
      <c r="D100" s="121" t="s">
        <v>8</v>
      </c>
      <c r="E100" s="121" t="str">
        <f>Swaps!K33</f>
        <v>obj_00396#0001</v>
      </c>
      <c r="F100" s="121" t="str">
        <f>SUBSTITUTE(SUBSTITUTE(_xll.qlRateHelperQuoteName(E100),"LastFixing","D"),"Libor","")</f>
        <v>JPYSB6L26Y_Quote</v>
      </c>
      <c r="G100" s="122" t="e">
        <f>_xll.qlRateHelperQuoteValue($E100,Trigger)</f>
        <v>#NUM!</v>
      </c>
      <c r="H100" s="122">
        <f>_xll.qlSwapRateHelperSpread($E100,Trigger)</f>
        <v>0</v>
      </c>
      <c r="I100" s="65" t="b">
        <v>0</v>
      </c>
      <c r="J100" s="65">
        <v>50</v>
      </c>
      <c r="K100" s="65">
        <v>1</v>
      </c>
      <c r="L100" s="123">
        <f>_xll.qlRateHelperEarliestDate($E100,Trigger)</f>
        <v>41802</v>
      </c>
      <c r="M100" s="124">
        <f>_xll.qlRateHelperLatestDate($E100,Trigger)</f>
        <v>51299</v>
      </c>
    </row>
    <row r="101" spans="2:15" x14ac:dyDescent="0.25">
      <c r="B101" s="131">
        <f t="shared" si="3"/>
        <v>0</v>
      </c>
      <c r="C101" s="120" t="s">
        <v>113</v>
      </c>
      <c r="D101" s="121" t="s">
        <v>7</v>
      </c>
      <c r="E101" s="121" t="str">
        <f>Swaps!K34</f>
        <v>obj_0038c#0001</v>
      </c>
      <c r="F101" s="121" t="str">
        <f>SUBSTITUTE(SUBSTITUTE(_xll.qlRateHelperQuoteName(E101),"LastFixing","D"),"Libor","")</f>
        <v>JPYSB6L27Y_Quote</v>
      </c>
      <c r="G101" s="122" t="e">
        <f>_xll.qlRateHelperQuoteValue($E101,Trigger)</f>
        <v>#NUM!</v>
      </c>
      <c r="H101" s="122">
        <f>_xll.qlSwapRateHelperSpread($E101,Trigger)</f>
        <v>0</v>
      </c>
      <c r="I101" s="65" t="b">
        <v>0</v>
      </c>
      <c r="J101" s="65">
        <v>50</v>
      </c>
      <c r="K101" s="65">
        <v>1</v>
      </c>
      <c r="L101" s="123">
        <f>_xll.qlRateHelperEarliestDate($E101,Trigger)</f>
        <v>41802</v>
      </c>
      <c r="M101" s="124">
        <f>_xll.qlRateHelperLatestDate($E101,Trigger)</f>
        <v>51664</v>
      </c>
    </row>
    <row r="102" spans="2:15" x14ac:dyDescent="0.25">
      <c r="B102" s="131">
        <f t="shared" si="3"/>
        <v>0</v>
      </c>
      <c r="C102" s="120" t="s">
        <v>113</v>
      </c>
      <c r="D102" s="121" t="s">
        <v>6</v>
      </c>
      <c r="E102" s="121" t="str">
        <f>Swaps!K35</f>
        <v>obj_00399#0001</v>
      </c>
      <c r="F102" s="121" t="str">
        <f>SUBSTITUTE(SUBSTITUTE(_xll.qlRateHelperQuoteName(E102),"LastFixing","D"),"Libor","")</f>
        <v>JPYSB6L28Y_Quote</v>
      </c>
      <c r="G102" s="122" t="e">
        <f>_xll.qlRateHelperQuoteValue($E102,Trigger)</f>
        <v>#NUM!</v>
      </c>
      <c r="H102" s="122">
        <f>_xll.qlSwapRateHelperSpread($E102,Trigger)</f>
        <v>0</v>
      </c>
      <c r="I102" s="65" t="b">
        <v>0</v>
      </c>
      <c r="J102" s="65">
        <v>50</v>
      </c>
      <c r="K102" s="65">
        <v>1</v>
      </c>
      <c r="L102" s="123">
        <f>_xll.qlRateHelperEarliestDate($E102,Trigger)</f>
        <v>41802</v>
      </c>
      <c r="M102" s="124">
        <f>_xll.qlRateHelperLatestDate($E102,Trigger)</f>
        <v>52029</v>
      </c>
    </row>
    <row r="103" spans="2:15" x14ac:dyDescent="0.25">
      <c r="B103" s="131">
        <f t="shared" si="3"/>
        <v>0</v>
      </c>
      <c r="C103" s="120" t="s">
        <v>113</v>
      </c>
      <c r="D103" s="121" t="s">
        <v>5</v>
      </c>
      <c r="E103" s="121" t="str">
        <f>Swaps!K36</f>
        <v>obj_00372#0001</v>
      </c>
      <c r="F103" s="121" t="str">
        <f>SUBSTITUTE(SUBSTITUTE(_xll.qlRateHelperQuoteName(E103),"LastFixing","D"),"Libor","")</f>
        <v>JPYSB6L29Y_Quote</v>
      </c>
      <c r="G103" s="122" t="e">
        <f>_xll.qlRateHelperQuoteValue($E103,Trigger)</f>
        <v>#NUM!</v>
      </c>
      <c r="H103" s="122">
        <f>_xll.qlSwapRateHelperSpread($E103,Trigger)</f>
        <v>0</v>
      </c>
      <c r="I103" s="65" t="b">
        <v>0</v>
      </c>
      <c r="J103" s="65">
        <v>50</v>
      </c>
      <c r="K103" s="65">
        <v>1</v>
      </c>
      <c r="L103" s="123">
        <f>_xll.qlRateHelperEarliestDate($E103,Trigger)</f>
        <v>41802</v>
      </c>
      <c r="M103" s="124">
        <f>_xll.qlRateHelperLatestDate($E103,Trigger)</f>
        <v>52394</v>
      </c>
    </row>
    <row r="104" spans="2:15" x14ac:dyDescent="0.25">
      <c r="B104" s="131">
        <f t="shared" ref="B104:B108" si="4">SwapFixedFreq</f>
        <v>0</v>
      </c>
      <c r="C104" s="120" t="s">
        <v>113</v>
      </c>
      <c r="D104" s="121" t="s">
        <v>4</v>
      </c>
      <c r="E104" s="121" t="str">
        <f>Swaps!K37</f>
        <v>obj_003be#0001</v>
      </c>
      <c r="F104" s="121" t="str">
        <f>SUBSTITUTE(SUBSTITUTE(_xll.qlRateHelperQuoteName(E104),"LastFixing","D"),"Libor","")</f>
        <v>JPYSB6L30Y_Quote</v>
      </c>
      <c r="G104" s="122">
        <f>_xll.qlRateHelperQuoteValue($E104,Trigger)</f>
        <v>1.7675E-2</v>
      </c>
      <c r="H104" s="122">
        <f>_xll.qlSwapRateHelperSpread($E104,Trigger)</f>
        <v>0</v>
      </c>
      <c r="I104" s="65" t="b">
        <v>1</v>
      </c>
      <c r="J104" s="65">
        <v>50</v>
      </c>
      <c r="K104" s="65">
        <v>1</v>
      </c>
      <c r="L104" s="123">
        <f>_xll.qlRateHelperEarliestDate($E104,Trigger)</f>
        <v>41802</v>
      </c>
      <c r="M104" s="124">
        <f>_xll.qlRateHelperLatestDate($E104,Trigger)</f>
        <v>52761</v>
      </c>
    </row>
    <row r="105" spans="2:15" x14ac:dyDescent="0.25">
      <c r="B105" s="131">
        <f t="shared" si="4"/>
        <v>0</v>
      </c>
      <c r="C105" s="120" t="s">
        <v>113</v>
      </c>
      <c r="D105" s="121" t="s">
        <v>3</v>
      </c>
      <c r="E105" s="121" t="str">
        <f>Swaps!K38</f>
        <v>obj_003ad#0001</v>
      </c>
      <c r="F105" s="121" t="str">
        <f>SUBSTITUTE(SUBSTITUTE(_xll.qlRateHelperQuoteName(E105),"LastFixing","D"),"Libor","")</f>
        <v>JPYSB6L35Y_Quote</v>
      </c>
      <c r="G105" s="122" t="e">
        <f>_xll.qlRateHelperQuoteValue($E105,Trigger)</f>
        <v>#NUM!</v>
      </c>
      <c r="H105" s="122">
        <f>_xll.qlSwapRateHelperSpread($E105,Trigger)</f>
        <v>0</v>
      </c>
      <c r="I105" s="65" t="b">
        <v>0</v>
      </c>
      <c r="J105" s="65">
        <v>50</v>
      </c>
      <c r="K105" s="65">
        <v>1</v>
      </c>
      <c r="L105" s="123">
        <f>_xll.qlRateHelperEarliestDate($E105,Trigger)</f>
        <v>41802</v>
      </c>
      <c r="M105" s="124">
        <f>_xll.qlRateHelperLatestDate($E105,Trigger)</f>
        <v>54588</v>
      </c>
    </row>
    <row r="106" spans="2:15" x14ac:dyDescent="0.25">
      <c r="B106" s="131">
        <f t="shared" si="4"/>
        <v>0</v>
      </c>
      <c r="C106" s="120" t="s">
        <v>113</v>
      </c>
      <c r="D106" s="121" t="s">
        <v>2</v>
      </c>
      <c r="E106" s="121" t="str">
        <f>Swaps!K39</f>
        <v>obj_003ae#0001</v>
      </c>
      <c r="F106" s="121" t="str">
        <f>SUBSTITUTE(SUBSTITUTE(_xll.qlRateHelperQuoteName(E106),"LastFixing","D"),"Libor","")</f>
        <v>JPYSB6L40Y_Quote</v>
      </c>
      <c r="G106" s="122" t="e">
        <f>_xll.qlRateHelperQuoteValue($E106,Trigger)</f>
        <v>#NUM!</v>
      </c>
      <c r="H106" s="122">
        <f>_xll.qlSwapRateHelperSpread($E106,Trigger)</f>
        <v>0</v>
      </c>
      <c r="I106" s="65" t="b">
        <v>0</v>
      </c>
      <c r="J106" s="65">
        <v>50</v>
      </c>
      <c r="K106" s="65">
        <v>1</v>
      </c>
      <c r="L106" s="123">
        <f>_xll.qlRateHelperEarliestDate($E106,Trigger)</f>
        <v>41802</v>
      </c>
      <c r="M106" s="124">
        <f>_xll.qlRateHelperLatestDate($E106,Trigger)</f>
        <v>56412</v>
      </c>
    </row>
    <row r="107" spans="2:15" x14ac:dyDescent="0.25">
      <c r="B107" s="131">
        <f t="shared" si="4"/>
        <v>0</v>
      </c>
      <c r="C107" s="120" t="s">
        <v>113</v>
      </c>
      <c r="D107" s="121" t="s">
        <v>1</v>
      </c>
      <c r="E107" s="121" t="str">
        <f>Swaps!K40</f>
        <v>obj_0037f#0001</v>
      </c>
      <c r="F107" s="121" t="str">
        <f>SUBSTITUTE(SUBSTITUTE(_xll.qlRateHelperQuoteName(E107),"LastFixing","D"),"Libor","")</f>
        <v>JPYSB6L50Y_Quote</v>
      </c>
      <c r="G107" s="122" t="e">
        <f>_xll.qlRateHelperQuoteValue($E107,Trigger)</f>
        <v>#NUM!</v>
      </c>
      <c r="H107" s="122">
        <f>_xll.qlSwapRateHelperSpread($E107,Trigger)</f>
        <v>0</v>
      </c>
      <c r="I107" s="65" t="b">
        <v>0</v>
      </c>
      <c r="J107" s="65">
        <v>50</v>
      </c>
      <c r="K107" s="65">
        <v>1</v>
      </c>
      <c r="L107" s="123">
        <f>_xll.qlRateHelperEarliestDate($E107,Trigger)</f>
        <v>41802</v>
      </c>
      <c r="M107" s="124">
        <f>_xll.qlRateHelperLatestDate($E107,Trigger)</f>
        <v>60065</v>
      </c>
    </row>
    <row r="108" spans="2:15" x14ac:dyDescent="0.25">
      <c r="B108" s="132">
        <f t="shared" si="4"/>
        <v>0</v>
      </c>
      <c r="C108" s="125" t="s">
        <v>113</v>
      </c>
      <c r="D108" s="126" t="s">
        <v>0</v>
      </c>
      <c r="E108" s="121" t="str">
        <f>Swaps!K41</f>
        <v>obj_003b2#0001</v>
      </c>
      <c r="F108" s="121" t="str">
        <f>SUBSTITUTE(SUBSTITUTE(_xll.qlRateHelperQuoteName(E108),"LastFixing","D"),"Libor","")</f>
        <v>JPYSB6L60Y_Quote</v>
      </c>
      <c r="G108" s="122" t="e">
        <f>_xll.qlRateHelperQuoteValue($E108,Trigger)</f>
        <v>#NUM!</v>
      </c>
      <c r="H108" s="127">
        <f>_xll.qlSwapRateHelperSpread($E108,Trigger)</f>
        <v>0</v>
      </c>
      <c r="I108" s="128" t="b">
        <v>0</v>
      </c>
      <c r="J108" s="128">
        <v>50</v>
      </c>
      <c r="K108" s="128">
        <v>1</v>
      </c>
      <c r="L108" s="129">
        <f>_xll.qlRateHelperEarliestDate($E108,Trigger)</f>
        <v>41802</v>
      </c>
      <c r="M108" s="130">
        <f>_xll.qlRateHelperLatestDate($E108,Trigger)</f>
        <v>63717</v>
      </c>
    </row>
    <row r="109" spans="2:15" x14ac:dyDescent="0.25">
      <c r="E109" s="201"/>
      <c r="F109" s="201"/>
      <c r="G109" s="201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topLeftCell="B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9" hidden="1" customWidth="1"/>
    <col min="5" max="5" width="27.5703125" style="89" bestFit="1" customWidth="1"/>
    <col min="6" max="6" width="8.7109375" style="89" customWidth="1"/>
    <col min="7" max="7" width="8" style="89" bestFit="1" customWidth="1"/>
    <col min="8" max="9" width="17.28515625" style="89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customHeight="1" thickBot="1" x14ac:dyDescent="0.25">
      <c r="A1" s="205" t="s">
        <v>60</v>
      </c>
      <c r="B1" s="206"/>
      <c r="D1" s="196" t="s">
        <v>59</v>
      </c>
      <c r="E1" s="72" t="s">
        <v>127</v>
      </c>
      <c r="F1" s="73" t="s">
        <v>50</v>
      </c>
      <c r="G1" s="73"/>
      <c r="H1" s="73" t="s">
        <v>45</v>
      </c>
      <c r="I1" s="74" t="s">
        <v>44</v>
      </c>
      <c r="J1" s="75">
        <f t="array" ref="J1:J126">_xll.qlPiecewiseYieldCurveData(YieldCurve)</f>
        <v>5.4313987369326768E-4</v>
      </c>
    </row>
    <row r="2" spans="1:11" x14ac:dyDescent="0.2">
      <c r="A2" s="76" t="s">
        <v>58</v>
      </c>
      <c r="B2" s="77">
        <v>0</v>
      </c>
      <c r="D2" s="78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obj_0036a</v>
      </c>
      <c r="E2" s="78" t="str">
        <f>SUBSTITUTE(SUBSTITUTE(_xll.qlRateHelperQuoteName(D2),"LastFixing","D"),"Libor","")</f>
        <v>JpySND_Quote</v>
      </c>
      <c r="F2" s="79">
        <f>_xll.qlRateHelperRate($D2)</f>
        <v>5.3569999999999996E-4</v>
      </c>
      <c r="G2" s="79">
        <f>IF(ISERROR(_xll.qlSwapRateHelperSpread($D2)),IF(ISERROR(_xll.qlFuturesRateHelperConvexityAdjustment($D2)),0,_xll.qlFuturesRateHelperConvexityAdjustment($D2)),_xll.qlSwapRateHelperSpread($D2))</f>
        <v>0</v>
      </c>
      <c r="H2" s="90">
        <f>_xll.qlRateHelperEarliestDate($D2)</f>
        <v>41802</v>
      </c>
      <c r="I2" s="91">
        <f>_xll.qlRateHelperLatestDate($D2)</f>
        <v>41803</v>
      </c>
      <c r="J2" s="75">
        <v>5.4313987369326768E-4</v>
      </c>
      <c r="K2" s="80"/>
    </row>
    <row r="3" spans="1:11" x14ac:dyDescent="0.2">
      <c r="A3" s="81" t="s">
        <v>57</v>
      </c>
      <c r="B3" s="82">
        <v>0</v>
      </c>
      <c r="D3" s="78" t="str">
        <v>obj_00508</v>
      </c>
      <c r="E3" s="78" t="str">
        <f>SUBSTITUTE(SUBSTITUTE(_xll.qlRateHelperQuoteName(D3),"LastFixing","D"),"Libor","")</f>
        <v>JpySWD_Quote</v>
      </c>
      <c r="F3" s="79">
        <f>_xll.qlRateHelperRate($D3)</f>
        <v>7.000000000000001E-4</v>
      </c>
      <c r="G3" s="79">
        <f>IF(ISERROR(_xll.qlSwapRateHelperSpread($D3)),IF(ISERROR(_xll.qlFuturesRateHelperConvexityAdjustment($D3)),0,_xll.qlFuturesRateHelperConvexityAdjustment($D3)),_xll.qlSwapRateHelperSpread($D3))</f>
        <v>0</v>
      </c>
      <c r="H3" s="90">
        <f>_xll.qlRateHelperEarliestDate($D3)</f>
        <v>41802</v>
      </c>
      <c r="I3" s="91">
        <f>_xll.qlRateHelperLatestDate($D3)</f>
        <v>41809</v>
      </c>
      <c r="J3" s="75">
        <v>6.7270016591893054E-4</v>
      </c>
      <c r="K3" s="80"/>
    </row>
    <row r="4" spans="1:11" x14ac:dyDescent="0.2">
      <c r="A4" s="81" t="s">
        <v>56</v>
      </c>
      <c r="B4" s="82">
        <v>2</v>
      </c>
      <c r="D4" s="78" t="str">
        <v>obj_0050a</v>
      </c>
      <c r="E4" s="78" t="str">
        <f>SUBSTITUTE(SUBSTITUTE(_xll.qlRateHelperQuoteName(D4),"LastFixing","D"),"Libor","")</f>
        <v>Jpy1MD_Quote</v>
      </c>
      <c r="F4" s="79">
        <f>_xll.qlRateHelperRate($D4)</f>
        <v>9.7860000000000004E-4</v>
      </c>
      <c r="G4" s="79">
        <f>IF(ISERROR(_xll.qlSwapRateHelperSpread($D4)),IF(ISERROR(_xll.qlFuturesRateHelperConvexityAdjustment($D4)),0,_xll.qlFuturesRateHelperConvexityAdjustment($D4)),_xll.qlSwapRateHelperSpread($D4))</f>
        <v>0</v>
      </c>
      <c r="H4" s="90">
        <f>_xll.qlRateHelperEarliestDate($D4)</f>
        <v>41802</v>
      </c>
      <c r="I4" s="91">
        <f>_xll.qlRateHelperLatestDate($D4)</f>
        <v>41834</v>
      </c>
      <c r="J4" s="75">
        <v>9.657362424019836E-4</v>
      </c>
      <c r="K4" s="80"/>
    </row>
    <row r="5" spans="1:11" x14ac:dyDescent="0.2">
      <c r="A5" s="81" t="s">
        <v>55</v>
      </c>
      <c r="B5" s="83" t="s">
        <v>54</v>
      </c>
      <c r="D5" s="78" t="str">
        <v>obj_0050b</v>
      </c>
      <c r="E5" s="78" t="str">
        <f>SUBSTITUTE(SUBSTITUTE(_xll.qlRateHelperQuoteName(D5),"LastFixing","D"),"Libor","")</f>
        <v>Jpy2MD_Quote</v>
      </c>
      <c r="F5" s="79">
        <f>_xll.qlRateHelperRate($D5)</f>
        <v>1.2286E-3</v>
      </c>
      <c r="G5" s="79">
        <f>IF(ISERROR(_xll.qlSwapRateHelperSpread($D5)),IF(ISERROR(_xll.qlFuturesRateHelperConvexityAdjustment($D5)),0,_xll.qlFuturesRateHelperConvexityAdjustment($D5)),_xll.qlSwapRateHelperSpread($D5))</f>
        <v>0</v>
      </c>
      <c r="H5" s="90">
        <f>_xll.qlRateHelperEarliestDate($D5)</f>
        <v>41802</v>
      </c>
      <c r="I5" s="91">
        <f>_xll.qlRateHelperLatestDate($D5)</f>
        <v>41863</v>
      </c>
      <c r="J5" s="75">
        <v>1.2232360120288833E-3</v>
      </c>
      <c r="K5" s="80"/>
    </row>
    <row r="6" spans="1:11" x14ac:dyDescent="0.2">
      <c r="A6" s="81" t="s">
        <v>53</v>
      </c>
      <c r="B6" s="84" t="str">
        <f>_xll.ohRangeRetrieveError(Selected!D2)</f>
        <v/>
      </c>
      <c r="D6" s="78" t="str">
        <v>obj_00509</v>
      </c>
      <c r="E6" s="78" t="str">
        <f>SUBSTITUTE(SUBSTITUTE(_xll.qlRateHelperQuoteName(D6),"LastFixing","D"),"Libor","")</f>
        <v>Jpy3MD_Quote</v>
      </c>
      <c r="F6" s="79">
        <f>_xll.qlRateHelperRate($D6)</f>
        <v>1.3500000000000001E-3</v>
      </c>
      <c r="G6" s="79">
        <f>IF(ISERROR(_xll.qlSwapRateHelperSpread($D6)),IF(ISERROR(_xll.qlFuturesRateHelperConvexityAdjustment($D6)),0,_xll.qlFuturesRateHelperConvexityAdjustment($D6)),_xll.qlSwapRateHelperSpread($D6))</f>
        <v>0</v>
      </c>
      <c r="H6" s="90">
        <f>_xll.qlRateHelperEarliestDate($D6)</f>
        <v>41802</v>
      </c>
      <c r="I6" s="91">
        <f>_xll.qlRateHelperLatestDate($D6)</f>
        <v>41894</v>
      </c>
      <c r="J6" s="75">
        <v>1.3509527944647957E-3</v>
      </c>
      <c r="K6" s="80"/>
    </row>
    <row r="7" spans="1:11" ht="12" thickBot="1" x14ac:dyDescent="0.25">
      <c r="A7" s="85" t="str">
        <f>_xll.ohGroup(RateHelperPrefix&amp;"_RateHelpersSelected",_xll.ohPack(Selected!D2:D126),TRUE,,ObjectOverwrite)</f>
        <v>JPY_YCSTDRH_RateHelpersSelected#0019</v>
      </c>
      <c r="B7" s="86" t="str">
        <f>_xll.ohRangeRetrieveError(RateHelpersSelected)</f>
        <v/>
      </c>
      <c r="D7" s="78" t="str">
        <v>obj_0036b</v>
      </c>
      <c r="E7" s="78" t="str">
        <f>SUBSTITUTE(SUBSTITUTE(_xll.qlRateHelperQuoteName(D7),"LastFixing","D"),"Libor","")</f>
        <v>Jpy6MD_Quote</v>
      </c>
      <c r="F7" s="79">
        <f>_xll.qlRateHelperRate($D7)</f>
        <v>1.8179000000000001E-3</v>
      </c>
      <c r="G7" s="79">
        <f>IF(ISERROR(_xll.qlSwapRateHelperSpread($D7)),IF(ISERROR(_xll.qlFuturesRateHelperConvexityAdjustment($D7)),0,_xll.qlFuturesRateHelperConvexityAdjustment($D7)),_xll.qlSwapRateHelperSpread($D7))</f>
        <v>0</v>
      </c>
      <c r="H7" s="90">
        <f>_xll.qlRateHelperEarliestDate($D7)</f>
        <v>41802</v>
      </c>
      <c r="I7" s="91">
        <f>_xll.qlRateHelperLatestDate($D7)</f>
        <v>41985</v>
      </c>
      <c r="J7" s="75">
        <v>1.8282525619439743E-3</v>
      </c>
      <c r="K7" s="80"/>
    </row>
    <row r="8" spans="1:11" x14ac:dyDescent="0.2">
      <c r="D8" s="78" t="str">
        <v>obj_00370</v>
      </c>
      <c r="E8" s="78" t="str">
        <f>SUBSTITUTE(SUBSTITUTE(_xll.qlRateHelperQuoteName(D8),"LastFixing","D"),"Libor","")</f>
        <v>JPYSB6L1Y_Quote</v>
      </c>
      <c r="F8" s="79">
        <f>_xll.qlRateHelperRate($D8)</f>
        <v>1.8E-3</v>
      </c>
      <c r="G8" s="79">
        <f>IF(ISERROR(_xll.qlSwapRateHelperSpread($D8)),IF(ISERROR(_xll.qlFuturesRateHelperConvexityAdjustment($D8)),0,_xll.qlFuturesRateHelperConvexityAdjustment($D8)),_xll.qlSwapRateHelperSpread($D8))</f>
        <v>0</v>
      </c>
      <c r="H8" s="90">
        <f>_xll.qlRateHelperEarliestDate($D8)</f>
        <v>41802</v>
      </c>
      <c r="I8" s="91">
        <f>_xll.qlRateHelperLatestDate($D8)</f>
        <v>42167</v>
      </c>
      <c r="J8" s="75">
        <v>1.792326118080163E-3</v>
      </c>
      <c r="K8" s="80"/>
    </row>
    <row r="9" spans="1:11" x14ac:dyDescent="0.2">
      <c r="D9" s="78" t="str">
        <v>obj_003a0</v>
      </c>
      <c r="E9" s="78" t="str">
        <f>SUBSTITUTE(SUBSTITUTE(_xll.qlRateHelperQuoteName(D9),"LastFixing","D"),"Libor","")</f>
        <v>JPYSB6L18M_Quote</v>
      </c>
      <c r="F9" s="79">
        <f>_xll.qlRateHelperRate($D9)</f>
        <v>1.8E-3</v>
      </c>
      <c r="G9" s="79">
        <f>IF(ISERROR(_xll.qlSwapRateHelperSpread($D9)),IF(ISERROR(_xll.qlFuturesRateHelperConvexityAdjustment($D9)),0,_xll.qlFuturesRateHelperConvexityAdjustment($D9)),_xll.qlSwapRateHelperSpread($D9))</f>
        <v>0</v>
      </c>
      <c r="H9" s="90">
        <f>_xll.qlRateHelperEarliestDate($D9)</f>
        <v>41802</v>
      </c>
      <c r="I9" s="91">
        <f>_xll.qlRateHelperLatestDate($D9)</f>
        <v>42352</v>
      </c>
      <c r="J9" s="75">
        <v>1.7946229618163996E-3</v>
      </c>
      <c r="K9" s="80"/>
    </row>
    <row r="10" spans="1:11" x14ac:dyDescent="0.2">
      <c r="D10" s="78" t="str">
        <v>obj_00381</v>
      </c>
      <c r="E10" s="78" t="str">
        <f>SUBSTITUTE(SUBSTITUTE(_xll.qlRateHelperQuoteName(D10),"LastFixing","D"),"Libor","")</f>
        <v>JPYSB6L3Y_Quote</v>
      </c>
      <c r="F10" s="79">
        <f>_xll.qlRateHelperRate($D10)</f>
        <v>2.0250000000000003E-3</v>
      </c>
      <c r="G10" s="79">
        <f>IF(ISERROR(_xll.qlSwapRateHelperSpread($D10)),IF(ISERROR(_xll.qlFuturesRateHelperConvexityAdjustment($D10)),0,_xll.qlFuturesRateHelperConvexityAdjustment($D10)),_xll.qlSwapRateHelperSpread($D10))</f>
        <v>0</v>
      </c>
      <c r="H10" s="90">
        <f>_xll.qlRateHelperEarliestDate($D10)</f>
        <v>41802</v>
      </c>
      <c r="I10" s="91">
        <f>_xll.qlRateHelperLatestDate($D10)</f>
        <v>42898</v>
      </c>
      <c r="J10" s="75">
        <v>2.021663718286867E-3</v>
      </c>
      <c r="K10" s="80"/>
    </row>
    <row r="11" spans="1:11" x14ac:dyDescent="0.2">
      <c r="D11" s="78" t="str">
        <v>obj_003a5</v>
      </c>
      <c r="E11" s="78" t="str">
        <f>SUBSTITUTE(SUBSTITUTE(_xll.qlRateHelperQuoteName(D11),"LastFixing","D"),"Libor","")</f>
        <v>JPYSB6L4Y_Quote</v>
      </c>
      <c r="F11" s="79">
        <f>_xll.qlRateHelperRate($D11)</f>
        <v>2.4250000000000001E-3</v>
      </c>
      <c r="G11" s="79">
        <f>IF(ISERROR(_xll.qlSwapRateHelperSpread($D11)),IF(ISERROR(_xll.qlFuturesRateHelperConvexityAdjustment($D11)),0,_xll.qlFuturesRateHelperConvexityAdjustment($D11)),_xll.qlSwapRateHelperSpread($D11))</f>
        <v>0</v>
      </c>
      <c r="H11" s="90">
        <f>_xll.qlRateHelperEarliestDate($D11)</f>
        <v>41802</v>
      </c>
      <c r="I11" s="91">
        <f>_xll.qlRateHelperLatestDate($D11)</f>
        <v>43263</v>
      </c>
      <c r="J11" s="75">
        <v>2.4227943576126581E-3</v>
      </c>
      <c r="K11" s="80"/>
    </row>
    <row r="12" spans="1:11" x14ac:dyDescent="0.2">
      <c r="D12" s="78" t="str">
        <v>obj_003b9</v>
      </c>
      <c r="E12" s="78" t="str">
        <f>SUBSTITUTE(SUBSTITUTE(_xll.qlRateHelperQuoteName(D12),"LastFixing","D"),"Libor","")</f>
        <v>JPYSB6L5Y_Quote</v>
      </c>
      <c r="F12" s="79">
        <f>_xll.qlRateHelperRate($D12)</f>
        <v>3.0249999999999999E-3</v>
      </c>
      <c r="G12" s="79">
        <f>IF(ISERROR(_xll.qlSwapRateHelperSpread($D12)),IF(ISERROR(_xll.qlFuturesRateHelperConvexityAdjustment($D12)),0,_xll.qlFuturesRateHelperConvexityAdjustment($D12)),_xll.qlSwapRateHelperSpread($D12))</f>
        <v>0</v>
      </c>
      <c r="H12" s="90">
        <f>_xll.qlRateHelperEarliestDate($D12)</f>
        <v>41802</v>
      </c>
      <c r="I12" s="91">
        <f>_xll.qlRateHelperLatestDate($D12)</f>
        <v>43628</v>
      </c>
      <c r="J12" s="75">
        <v>3.0255233571506797E-3</v>
      </c>
      <c r="K12" s="80"/>
    </row>
    <row r="13" spans="1:11" x14ac:dyDescent="0.2">
      <c r="D13" s="78" t="str">
        <v>obj_00394</v>
      </c>
      <c r="E13" s="78" t="str">
        <f>SUBSTITUTE(SUBSTITUTE(_xll.qlRateHelperQuoteName(D13),"LastFixing","D"),"Libor","")</f>
        <v>JPYSB6L6Y_Quote</v>
      </c>
      <c r="F13" s="79">
        <f>_xll.qlRateHelperRate($D13)</f>
        <v>3.8E-3</v>
      </c>
      <c r="G13" s="79">
        <f>IF(ISERROR(_xll.qlSwapRateHelperSpread($D13)),IF(ISERROR(_xll.qlFuturesRateHelperConvexityAdjustment($D13)),0,_xll.qlFuturesRateHelperConvexityAdjustment($D13)),_xll.qlSwapRateHelperSpread($D13))</f>
        <v>0</v>
      </c>
      <c r="H13" s="90">
        <f>_xll.qlRateHelperEarliestDate($D13)</f>
        <v>41802</v>
      </c>
      <c r="I13" s="91">
        <f>_xll.qlRateHelperLatestDate($D13)</f>
        <v>43994</v>
      </c>
      <c r="J13" s="75">
        <v>3.8066923344264331E-3</v>
      </c>
      <c r="K13" s="80"/>
    </row>
    <row r="14" spans="1:11" x14ac:dyDescent="0.2">
      <c r="D14" s="78" t="str">
        <v>obj_003bc</v>
      </c>
      <c r="E14" s="78" t="str">
        <f>SUBSTITUTE(SUBSTITUTE(_xll.qlRateHelperQuoteName(D14),"LastFixing","D"),"Libor","")</f>
        <v>JPYSB6L7Y_Quote</v>
      </c>
      <c r="F14" s="79">
        <f>_xll.qlRateHelperRate($D14)</f>
        <v>4.6750000000000003E-3</v>
      </c>
      <c r="G14" s="79">
        <f>IF(ISERROR(_xll.qlSwapRateHelperSpread($D14)),IF(ISERROR(_xll.qlFuturesRateHelperConvexityAdjustment($D14)),0,_xll.qlFuturesRateHelperConvexityAdjustment($D14)),_xll.qlSwapRateHelperSpread($D14))</f>
        <v>0</v>
      </c>
      <c r="H14" s="90">
        <f>_xll.qlRateHelperEarliestDate($D14)</f>
        <v>41802</v>
      </c>
      <c r="I14" s="91">
        <f>_xll.qlRateHelperLatestDate($D14)</f>
        <v>44361</v>
      </c>
      <c r="J14" s="75">
        <v>4.6928257929975707E-3</v>
      </c>
      <c r="K14" s="80"/>
    </row>
    <row r="15" spans="1:11" x14ac:dyDescent="0.2">
      <c r="D15" s="78" t="str">
        <v>obj_003ac</v>
      </c>
      <c r="E15" s="78" t="str">
        <f>SUBSTITUTE(SUBSTITUTE(_xll.qlRateHelperQuoteName(D15),"LastFixing","D"),"Libor","")</f>
        <v>JPYSB6L8Y_Quote</v>
      </c>
      <c r="F15" s="79">
        <f>_xll.qlRateHelperRate($D15)</f>
        <v>5.6000000000000008E-3</v>
      </c>
      <c r="G15" s="79">
        <f>IF(ISERROR(_xll.qlSwapRateHelperSpread($D15)),IF(ISERROR(_xll.qlFuturesRateHelperConvexityAdjustment($D15)),0,_xll.qlFuturesRateHelperConvexityAdjustment($D15)),_xll.qlSwapRateHelperSpread($D15))</f>
        <v>0</v>
      </c>
      <c r="H15" s="90">
        <f>_xll.qlRateHelperEarliestDate($D15)</f>
        <v>41802</v>
      </c>
      <c r="I15" s="91">
        <f>_xll.qlRateHelperLatestDate($D15)</f>
        <v>44725</v>
      </c>
      <c r="J15" s="75">
        <v>5.6351698178697179E-3</v>
      </c>
      <c r="K15" s="80"/>
    </row>
    <row r="16" spans="1:11" x14ac:dyDescent="0.2">
      <c r="D16" s="78" t="str">
        <v>obj_003a8</v>
      </c>
      <c r="E16" s="78" t="str">
        <f>SUBSTITUTE(SUBSTITUTE(_xll.qlRateHelperQuoteName(D16),"LastFixing","D"),"Libor","")</f>
        <v>JPYSB6L9Y_Quote</v>
      </c>
      <c r="F16" s="79">
        <f>_xll.qlRateHelperRate($D16)</f>
        <v>6.5500000000000003E-3</v>
      </c>
      <c r="G16" s="79">
        <f>IF(ISERROR(_xll.qlSwapRateHelperSpread($D16)),IF(ISERROR(_xll.qlFuturesRateHelperConvexityAdjustment($D16)),0,_xll.qlFuturesRateHelperConvexityAdjustment($D16)),_xll.qlSwapRateHelperSpread($D16))</f>
        <v>0</v>
      </c>
      <c r="H16" s="90">
        <f>_xll.qlRateHelperEarliestDate($D16)</f>
        <v>41802</v>
      </c>
      <c r="I16" s="91">
        <f>_xll.qlRateHelperLatestDate($D16)</f>
        <v>45089</v>
      </c>
      <c r="J16" s="75">
        <v>6.6097714766173475E-3</v>
      </c>
    </row>
    <row r="17" spans="4:10" x14ac:dyDescent="0.2">
      <c r="D17" s="78" t="str">
        <v>obj_00376</v>
      </c>
      <c r="E17" s="78" t="str">
        <f>SUBSTITUTE(SUBSTITUTE(_xll.qlRateHelperQuoteName(D17),"LastFixing","D"),"Libor","")</f>
        <v>JPYSB6L10Y_Quote</v>
      </c>
      <c r="F17" s="79">
        <f>_xll.qlRateHelperRate($D17)</f>
        <v>7.4750000000000007E-3</v>
      </c>
      <c r="G17" s="79">
        <f>IF(ISERROR(_xll.qlSwapRateHelperSpread($D17)),IF(ISERROR(_xll.qlFuturesRateHelperConvexityAdjustment($D17)),0,_xll.qlFuturesRateHelperConvexityAdjustment($D17)),_xll.qlSwapRateHelperSpread($D17))</f>
        <v>0</v>
      </c>
      <c r="H17" s="90">
        <f>_xll.qlRateHelperEarliestDate($D17)</f>
        <v>41802</v>
      </c>
      <c r="I17" s="91">
        <f>_xll.qlRateHelperLatestDate($D17)</f>
        <v>45455</v>
      </c>
      <c r="J17" s="75">
        <v>7.5659479035006857E-3</v>
      </c>
    </row>
    <row r="18" spans="4:10" x14ac:dyDescent="0.2">
      <c r="D18" s="78" t="str">
        <v>obj_003bd</v>
      </c>
      <c r="E18" s="78" t="str">
        <f>SUBSTITUTE(SUBSTITUTE(_xll.qlRateHelperQuoteName(D18),"LastFixing","D"),"Libor","")</f>
        <v>JPYSB6L12Y_Quote</v>
      </c>
      <c r="F18" s="79">
        <f>_xll.qlRateHelperRate($D18)</f>
        <v>9.3500000000000007E-3</v>
      </c>
      <c r="G18" s="79">
        <f>IF(ISERROR(_xll.qlSwapRateHelperSpread($D18)),IF(ISERROR(_xll.qlFuturesRateHelperConvexityAdjustment($D18)),0,_xll.qlFuturesRateHelperConvexityAdjustment($D18)),_xll.qlSwapRateHelperSpread($D18))</f>
        <v>0</v>
      </c>
      <c r="H18" s="90">
        <f>_xll.qlRateHelperEarliestDate($D18)</f>
        <v>41802</v>
      </c>
      <c r="I18" s="91">
        <f>_xll.qlRateHelperLatestDate($D18)</f>
        <v>46185</v>
      </c>
      <c r="J18" s="75">
        <v>9.5316936443058716E-3</v>
      </c>
    </row>
    <row r="19" spans="4:10" x14ac:dyDescent="0.2">
      <c r="D19" s="78" t="str">
        <v>obj_003b3</v>
      </c>
      <c r="E19" s="78" t="str">
        <f>SUBSTITUTE(SUBSTITUTE(_xll.qlRateHelperQuoteName(D19),"LastFixing","D"),"Libor","")</f>
        <v>JPYSB6L15Y_Quote</v>
      </c>
      <c r="F19" s="79">
        <f>_xll.qlRateHelperRate($D19)</f>
        <v>1.2E-2</v>
      </c>
      <c r="G19" s="79">
        <f>IF(ISERROR(_xll.qlSwapRateHelperSpread($D19)),IF(ISERROR(_xll.qlFuturesRateHelperConvexityAdjustment($D19)),0,_xll.qlFuturesRateHelperConvexityAdjustment($D19)),_xll.qlSwapRateHelperSpread($D19))</f>
        <v>0</v>
      </c>
      <c r="H19" s="90">
        <f>_xll.qlRateHelperEarliestDate($D19)</f>
        <v>41802</v>
      </c>
      <c r="I19" s="91">
        <f>_xll.qlRateHelperLatestDate($D19)</f>
        <v>47281</v>
      </c>
      <c r="J19" s="75">
        <v>1.2387009149854607E-2</v>
      </c>
    </row>
    <row r="20" spans="4:10" x14ac:dyDescent="0.2">
      <c r="D20" s="78" t="str">
        <v>obj_00382</v>
      </c>
      <c r="E20" s="78" t="str">
        <f>SUBSTITUTE(SUBSTITUTE(_xll.qlRateHelperQuoteName(D20),"LastFixing","D"),"Libor","")</f>
        <v>JPYSB6L20Y_Quote</v>
      </c>
      <c r="F20" s="79">
        <f>_xll.qlRateHelperRate($D20)</f>
        <v>1.5175000000000001E-2</v>
      </c>
      <c r="G20" s="79">
        <f>IF(ISERROR(_xll.qlSwapRateHelperSpread($D20)),IF(ISERROR(_xll.qlFuturesRateHelperConvexityAdjustment($D20)),0,_xll.qlFuturesRateHelperConvexityAdjustment($D20)),_xll.qlSwapRateHelperSpread($D20))</f>
        <v>0</v>
      </c>
      <c r="H20" s="90">
        <f>_xll.qlRateHelperEarliestDate($D20)</f>
        <v>41802</v>
      </c>
      <c r="I20" s="91">
        <f>_xll.qlRateHelperLatestDate($D20)</f>
        <v>49107</v>
      </c>
      <c r="J20" s="75">
        <v>1.5955741426513348E-2</v>
      </c>
    </row>
    <row r="21" spans="4:10" x14ac:dyDescent="0.2">
      <c r="D21" s="78" t="str">
        <v>obj_0038d</v>
      </c>
      <c r="E21" s="78" t="str">
        <f>SUBSTITUTE(SUBSTITUTE(_xll.qlRateHelperQuoteName(D21),"LastFixing","D"),"Libor","")</f>
        <v>JPYSB6L25Y_Quote</v>
      </c>
      <c r="F21" s="79">
        <f>_xll.qlRateHelperRate($D21)</f>
        <v>1.6799999999999999E-2</v>
      </c>
      <c r="G21" s="79">
        <f>IF(ISERROR(_xll.qlSwapRateHelperSpread($D21)),IF(ISERROR(_xll.qlFuturesRateHelperConvexityAdjustment($D21)),0,_xll.qlFuturesRateHelperConvexityAdjustment($D21)),_xll.qlSwapRateHelperSpread($D21))</f>
        <v>0</v>
      </c>
      <c r="H21" s="90">
        <f>_xll.qlRateHelperEarliestDate($D21)</f>
        <v>41802</v>
      </c>
      <c r="I21" s="91">
        <f>_xll.qlRateHelperLatestDate($D21)</f>
        <v>50934</v>
      </c>
      <c r="J21" s="75">
        <v>1.7823005114833257E-2</v>
      </c>
    </row>
    <row r="22" spans="4:10" x14ac:dyDescent="0.2">
      <c r="D22" s="78" t="str">
        <v>obj_003be</v>
      </c>
      <c r="E22" s="78" t="str">
        <f>SUBSTITUTE(SUBSTITUTE(_xll.qlRateHelperQuoteName(D22),"LastFixing","D"),"Libor","")</f>
        <v>JPYSB6L30Y_Quote</v>
      </c>
      <c r="F22" s="79">
        <f>_xll.qlRateHelperRate($D22)</f>
        <v>1.7675E-2</v>
      </c>
      <c r="G22" s="79">
        <f>IF(ISERROR(_xll.qlSwapRateHelperSpread($D22)),IF(ISERROR(_xll.qlFuturesRateHelperConvexityAdjustment($D22)),0,_xll.qlFuturesRateHelperConvexityAdjustment($D22)),_xll.qlSwapRateHelperSpread($D22))</f>
        <v>0</v>
      </c>
      <c r="H22" s="90">
        <f>_xll.qlRateHelperEarliestDate($D22)</f>
        <v>41802</v>
      </c>
      <c r="I22" s="91">
        <f>_xll.qlRateHelperLatestDate($D22)</f>
        <v>52761</v>
      </c>
      <c r="J22" s="75">
        <v>1.8817274796240749E-2</v>
      </c>
    </row>
    <row r="23" spans="4:10" x14ac:dyDescent="0.2">
      <c r="D23" s="78" t="e">
        <v>#N/A</v>
      </c>
      <c r="E23" s="78" t="e">
        <f>SUBSTITUTE(SUBSTITUTE(_xll.qlRateHelperQuoteName(D23),"LastFixing","D"),"Libor","")</f>
        <v>#VALUE!</v>
      </c>
      <c r="F23" s="79" t="e">
        <f>_xll.qlRateHelperRate($D23)</f>
        <v>#VALUE!</v>
      </c>
      <c r="G23" s="79">
        <f>IF(ISERROR(_xll.qlSwapRateHelperSpread($D23)),IF(ISERROR(_xll.qlFuturesRateHelperConvexityAdjustment($D23)),0,_xll.qlFuturesRateHelperConvexityAdjustment($D23)),_xll.qlSwapRateHelperSpread($D23))</f>
        <v>0</v>
      </c>
      <c r="H23" s="90" t="e">
        <f>_xll.qlRateHelperEarliestDate($D23)</f>
        <v>#VALUE!</v>
      </c>
      <c r="I23" s="91" t="e">
        <f>_xll.qlRateHelperLatestDate($D23)</f>
        <v>#VALUE!</v>
      </c>
      <c r="J23" s="75" t="e">
        <v>#N/A</v>
      </c>
    </row>
    <row r="24" spans="4:10" x14ac:dyDescent="0.2">
      <c r="D24" s="78" t="e">
        <v>#N/A</v>
      </c>
      <c r="E24" s="78" t="e">
        <f>SUBSTITUTE(SUBSTITUTE(_xll.qlRateHelperQuoteName(D24),"LastFixing","D"),"Libor","")</f>
        <v>#VALUE!</v>
      </c>
      <c r="F24" s="79" t="e">
        <f>_xll.qlRateHelperRate($D24)</f>
        <v>#VALUE!</v>
      </c>
      <c r="G24" s="79">
        <f>IF(ISERROR(_xll.qlSwapRateHelperSpread($D24)),IF(ISERROR(_xll.qlFuturesRateHelperConvexityAdjustment($D24)),0,_xll.qlFuturesRateHelperConvexityAdjustment($D24)),_xll.qlSwapRateHelperSpread($D24))</f>
        <v>0</v>
      </c>
      <c r="H24" s="90" t="e">
        <f>_xll.qlRateHelperEarliestDate($D24)</f>
        <v>#VALUE!</v>
      </c>
      <c r="I24" s="91" t="e">
        <f>_xll.qlRateHelperLatestDate($D24)</f>
        <v>#VALUE!</v>
      </c>
      <c r="J24" s="75" t="e">
        <v>#N/A</v>
      </c>
    </row>
    <row r="25" spans="4:10" x14ac:dyDescent="0.2">
      <c r="D25" s="78" t="e">
        <v>#N/A</v>
      </c>
      <c r="E25" s="78" t="e">
        <f>SUBSTITUTE(SUBSTITUTE(_xll.qlRateHelperQuoteName(D25),"LastFixing","D"),"Libor","")</f>
        <v>#VALUE!</v>
      </c>
      <c r="F25" s="79" t="e">
        <f>_xll.qlRateHelperRate($D25)</f>
        <v>#VALUE!</v>
      </c>
      <c r="G25" s="79">
        <f>IF(ISERROR(_xll.qlSwapRateHelperSpread($D25)),IF(ISERROR(_xll.qlFuturesRateHelperConvexityAdjustment($D25)),0,_xll.qlFuturesRateHelperConvexityAdjustment($D25)),_xll.qlSwapRateHelperSpread($D25))</f>
        <v>0</v>
      </c>
      <c r="H25" s="90" t="e">
        <f>_xll.qlRateHelperEarliestDate($D25)</f>
        <v>#VALUE!</v>
      </c>
      <c r="I25" s="91" t="e">
        <f>_xll.qlRateHelperLatestDate($D25)</f>
        <v>#VALUE!</v>
      </c>
      <c r="J25" s="75" t="e">
        <v>#N/A</v>
      </c>
    </row>
    <row r="26" spans="4:10" x14ac:dyDescent="0.2">
      <c r="D26" s="78" t="e">
        <v>#N/A</v>
      </c>
      <c r="E26" s="78" t="e">
        <f>SUBSTITUTE(SUBSTITUTE(_xll.qlRateHelperQuoteName(D26),"LastFixing","D"),"Libor","")</f>
        <v>#VALUE!</v>
      </c>
      <c r="F26" s="79" t="e">
        <f>_xll.qlRateHelperRate($D26)</f>
        <v>#VALUE!</v>
      </c>
      <c r="G26" s="79">
        <f>IF(ISERROR(_xll.qlSwapRateHelperSpread($D26)),IF(ISERROR(_xll.qlFuturesRateHelperConvexityAdjustment($D26)),0,_xll.qlFuturesRateHelperConvexityAdjustment($D26)),_xll.qlSwapRateHelperSpread($D26))</f>
        <v>0</v>
      </c>
      <c r="H26" s="90" t="e">
        <f>_xll.qlRateHelperEarliestDate($D26)</f>
        <v>#VALUE!</v>
      </c>
      <c r="I26" s="91" t="e">
        <f>_xll.qlRateHelperLatestDate($D26)</f>
        <v>#VALUE!</v>
      </c>
      <c r="J26" s="75" t="e">
        <v>#N/A</v>
      </c>
    </row>
    <row r="27" spans="4:10" x14ac:dyDescent="0.2">
      <c r="D27" s="78" t="e">
        <v>#N/A</v>
      </c>
      <c r="E27" s="78" t="e">
        <f>SUBSTITUTE(SUBSTITUTE(_xll.qlRateHelperQuoteName(D27),"LastFixing","D"),"Libor","")</f>
        <v>#VALUE!</v>
      </c>
      <c r="F27" s="79" t="e">
        <f>_xll.qlRateHelperRate($D27)</f>
        <v>#VALUE!</v>
      </c>
      <c r="G27" s="79">
        <f>IF(ISERROR(_xll.qlSwapRateHelperSpread($D27)),IF(ISERROR(_xll.qlFuturesRateHelperConvexityAdjustment($D27)),0,_xll.qlFuturesRateHelperConvexityAdjustment($D27)),_xll.qlSwapRateHelperSpread($D27))</f>
        <v>0</v>
      </c>
      <c r="H27" s="90" t="e">
        <f>_xll.qlRateHelperEarliestDate($D27)</f>
        <v>#VALUE!</v>
      </c>
      <c r="I27" s="91" t="e">
        <f>_xll.qlRateHelperLatestDate($D27)</f>
        <v>#VALUE!</v>
      </c>
      <c r="J27" s="75" t="e">
        <v>#N/A</v>
      </c>
    </row>
    <row r="28" spans="4:10" x14ac:dyDescent="0.2">
      <c r="D28" s="78" t="e">
        <v>#N/A</v>
      </c>
      <c r="E28" s="78" t="e">
        <f>SUBSTITUTE(SUBSTITUTE(_xll.qlRateHelperQuoteName(D28),"LastFixing","D"),"Libor","")</f>
        <v>#VALUE!</v>
      </c>
      <c r="F28" s="79" t="e">
        <f>_xll.qlRateHelperRate($D28)</f>
        <v>#VALUE!</v>
      </c>
      <c r="G28" s="79">
        <f>IF(ISERROR(_xll.qlSwapRateHelperSpread($D28)),IF(ISERROR(_xll.qlFuturesRateHelperConvexityAdjustment($D28)),0,_xll.qlFuturesRateHelperConvexityAdjustment($D28)),_xll.qlSwapRateHelperSpread($D28))</f>
        <v>0</v>
      </c>
      <c r="H28" s="90" t="e">
        <f>_xll.qlRateHelperEarliestDate($D28)</f>
        <v>#VALUE!</v>
      </c>
      <c r="I28" s="91" t="e">
        <f>_xll.qlRateHelperLatestDate($D28)</f>
        <v>#VALUE!</v>
      </c>
      <c r="J28" s="75" t="e">
        <v>#N/A</v>
      </c>
    </row>
    <row r="29" spans="4:10" x14ac:dyDescent="0.2">
      <c r="D29" s="78" t="e">
        <v>#N/A</v>
      </c>
      <c r="E29" s="78" t="e">
        <f>SUBSTITUTE(SUBSTITUTE(_xll.qlRateHelperQuoteName(D29),"LastFixing","D"),"Libor","")</f>
        <v>#VALUE!</v>
      </c>
      <c r="F29" s="79" t="e">
        <f>_xll.qlRateHelperRate($D29)</f>
        <v>#VALUE!</v>
      </c>
      <c r="G29" s="79">
        <f>IF(ISERROR(_xll.qlSwapRateHelperSpread($D29)),IF(ISERROR(_xll.qlFuturesRateHelperConvexityAdjustment($D29)),0,_xll.qlFuturesRateHelperConvexityAdjustment($D29)),_xll.qlSwapRateHelperSpread($D29))</f>
        <v>0</v>
      </c>
      <c r="H29" s="90" t="e">
        <f>_xll.qlRateHelperEarliestDate($D29)</f>
        <v>#VALUE!</v>
      </c>
      <c r="I29" s="91" t="e">
        <f>_xll.qlRateHelperLatestDate($D29)</f>
        <v>#VALUE!</v>
      </c>
      <c r="J29" s="75" t="e">
        <v>#N/A</v>
      </c>
    </row>
    <row r="30" spans="4:10" x14ac:dyDescent="0.2">
      <c r="D30" s="78" t="e">
        <v>#N/A</v>
      </c>
      <c r="E30" s="78" t="e">
        <f>SUBSTITUTE(SUBSTITUTE(_xll.qlRateHelperQuoteName(D30),"LastFixing","D"),"Libor","")</f>
        <v>#VALUE!</v>
      </c>
      <c r="F30" s="79" t="e">
        <f>_xll.qlRateHelperRate($D30)</f>
        <v>#VALUE!</v>
      </c>
      <c r="G30" s="79">
        <f>IF(ISERROR(_xll.qlSwapRateHelperSpread($D30)),IF(ISERROR(_xll.qlFuturesRateHelperConvexityAdjustment($D30)),0,_xll.qlFuturesRateHelperConvexityAdjustment($D30)),_xll.qlSwapRateHelperSpread($D30))</f>
        <v>0</v>
      </c>
      <c r="H30" s="90" t="e">
        <f>_xll.qlRateHelperEarliestDate($D30)</f>
        <v>#VALUE!</v>
      </c>
      <c r="I30" s="91" t="e">
        <f>_xll.qlRateHelperLatestDate($D30)</f>
        <v>#VALUE!</v>
      </c>
      <c r="J30" s="75" t="e">
        <v>#N/A</v>
      </c>
    </row>
    <row r="31" spans="4:10" x14ac:dyDescent="0.2">
      <c r="D31" s="78" t="e">
        <v>#N/A</v>
      </c>
      <c r="E31" s="78" t="e">
        <f>SUBSTITUTE(SUBSTITUTE(_xll.qlRateHelperQuoteName(D31),"LastFixing","D"),"Libor","")</f>
        <v>#VALUE!</v>
      </c>
      <c r="F31" s="79" t="e">
        <f>_xll.qlRateHelperRate($D31)</f>
        <v>#VALUE!</v>
      </c>
      <c r="G31" s="79">
        <f>IF(ISERROR(_xll.qlSwapRateHelperSpread($D31)),IF(ISERROR(_xll.qlFuturesRateHelperConvexityAdjustment($D31)),0,_xll.qlFuturesRateHelperConvexityAdjustment($D31)),_xll.qlSwapRateHelperSpread($D31))</f>
        <v>0</v>
      </c>
      <c r="H31" s="90" t="e">
        <f>_xll.qlRateHelperEarliestDate($D31)</f>
        <v>#VALUE!</v>
      </c>
      <c r="I31" s="91" t="e">
        <f>_xll.qlRateHelperLatestDate($D31)</f>
        <v>#VALUE!</v>
      </c>
      <c r="J31" s="75" t="e">
        <v>#N/A</v>
      </c>
    </row>
    <row r="32" spans="4:10" x14ac:dyDescent="0.2">
      <c r="D32" s="78" t="e">
        <v>#N/A</v>
      </c>
      <c r="E32" s="78" t="e">
        <f>SUBSTITUTE(SUBSTITUTE(_xll.qlRateHelperQuoteName(D32),"LastFixing","D"),"Libor","")</f>
        <v>#VALUE!</v>
      </c>
      <c r="F32" s="79" t="e">
        <f>_xll.qlRateHelperRate($D32)</f>
        <v>#VALUE!</v>
      </c>
      <c r="G32" s="79">
        <f>IF(ISERROR(_xll.qlSwapRateHelperSpread($D32)),IF(ISERROR(_xll.qlFuturesRateHelperConvexityAdjustment($D32)),0,_xll.qlFuturesRateHelperConvexityAdjustment($D32)),_xll.qlSwapRateHelperSpread($D32))</f>
        <v>0</v>
      </c>
      <c r="H32" s="90" t="e">
        <f>_xll.qlRateHelperEarliestDate($D32)</f>
        <v>#VALUE!</v>
      </c>
      <c r="I32" s="91" t="e">
        <f>_xll.qlRateHelperLatestDate($D32)</f>
        <v>#VALUE!</v>
      </c>
      <c r="J32" s="75" t="e">
        <v>#N/A</v>
      </c>
    </row>
    <row r="33" spans="4:10" x14ac:dyDescent="0.2">
      <c r="D33" s="78" t="e">
        <v>#N/A</v>
      </c>
      <c r="E33" s="78" t="e">
        <f>SUBSTITUTE(SUBSTITUTE(_xll.qlRateHelperQuoteName(D33),"LastFixing","D"),"Libor","")</f>
        <v>#VALUE!</v>
      </c>
      <c r="F33" s="79" t="e">
        <f>_xll.qlRateHelperRate($D33)</f>
        <v>#VALUE!</v>
      </c>
      <c r="G33" s="79">
        <f>IF(ISERROR(_xll.qlSwapRateHelperSpread($D33)),IF(ISERROR(_xll.qlFuturesRateHelperConvexityAdjustment($D33)),0,_xll.qlFuturesRateHelperConvexityAdjustment($D33)),_xll.qlSwapRateHelperSpread($D33))</f>
        <v>0</v>
      </c>
      <c r="H33" s="90" t="e">
        <f>_xll.qlRateHelperEarliestDate($D33)</f>
        <v>#VALUE!</v>
      </c>
      <c r="I33" s="91" t="e">
        <f>_xll.qlRateHelperLatestDate($D33)</f>
        <v>#VALUE!</v>
      </c>
      <c r="J33" s="75" t="e">
        <v>#N/A</v>
      </c>
    </row>
    <row r="34" spans="4:10" x14ac:dyDescent="0.2">
      <c r="D34" s="78" t="e">
        <v>#N/A</v>
      </c>
      <c r="E34" s="78" t="e">
        <f>SUBSTITUTE(SUBSTITUTE(_xll.qlRateHelperQuoteName(D34),"LastFixing","D"),"Libor","")</f>
        <v>#VALUE!</v>
      </c>
      <c r="F34" s="79" t="e">
        <f>_xll.qlRateHelperRate($D34)</f>
        <v>#VALUE!</v>
      </c>
      <c r="G34" s="79">
        <f>IF(ISERROR(_xll.qlSwapRateHelperSpread($D34)),IF(ISERROR(_xll.qlFuturesRateHelperConvexityAdjustment($D34)),0,_xll.qlFuturesRateHelperConvexityAdjustment($D34)),_xll.qlSwapRateHelperSpread($D34))</f>
        <v>0</v>
      </c>
      <c r="H34" s="90" t="e">
        <f>_xll.qlRateHelperEarliestDate($D34)</f>
        <v>#VALUE!</v>
      </c>
      <c r="I34" s="91" t="e">
        <f>_xll.qlRateHelperLatestDate($D34)</f>
        <v>#VALUE!</v>
      </c>
      <c r="J34" s="75" t="e">
        <v>#N/A</v>
      </c>
    </row>
    <row r="35" spans="4:10" x14ac:dyDescent="0.2">
      <c r="D35" s="78" t="e">
        <v>#N/A</v>
      </c>
      <c r="E35" s="78" t="e">
        <f>SUBSTITUTE(SUBSTITUTE(_xll.qlRateHelperQuoteName(D35),"LastFixing","D"),"Libor","")</f>
        <v>#VALUE!</v>
      </c>
      <c r="F35" s="79" t="e">
        <f>_xll.qlRateHelperRate($D35)</f>
        <v>#VALUE!</v>
      </c>
      <c r="G35" s="79">
        <f>IF(ISERROR(_xll.qlSwapRateHelperSpread($D35)),IF(ISERROR(_xll.qlFuturesRateHelperConvexityAdjustment($D35)),0,_xll.qlFuturesRateHelperConvexityAdjustment($D35)),_xll.qlSwapRateHelperSpread($D35))</f>
        <v>0</v>
      </c>
      <c r="H35" s="90" t="e">
        <f>_xll.qlRateHelperEarliestDate($D35)</f>
        <v>#VALUE!</v>
      </c>
      <c r="I35" s="91" t="e">
        <f>_xll.qlRateHelperLatestDate($D35)</f>
        <v>#VALUE!</v>
      </c>
      <c r="J35" s="75" t="e">
        <v>#N/A</v>
      </c>
    </row>
    <row r="36" spans="4:10" x14ac:dyDescent="0.2">
      <c r="D36" s="78" t="e">
        <v>#N/A</v>
      </c>
      <c r="E36" s="78" t="e">
        <f>SUBSTITUTE(SUBSTITUTE(_xll.qlRateHelperQuoteName(D36),"LastFixing","D"),"Libor","")</f>
        <v>#VALUE!</v>
      </c>
      <c r="F36" s="79" t="e">
        <f>_xll.qlRateHelperRate($D36)</f>
        <v>#VALUE!</v>
      </c>
      <c r="G36" s="79">
        <f>IF(ISERROR(_xll.qlSwapRateHelperSpread($D36)),IF(ISERROR(_xll.qlFuturesRateHelperConvexityAdjustment($D36)),0,_xll.qlFuturesRateHelperConvexityAdjustment($D36)),_xll.qlSwapRateHelperSpread($D36))</f>
        <v>0</v>
      </c>
      <c r="H36" s="90" t="e">
        <f>_xll.qlRateHelperEarliestDate($D36)</f>
        <v>#VALUE!</v>
      </c>
      <c r="I36" s="91" t="e">
        <f>_xll.qlRateHelperLatestDate($D36)</f>
        <v>#VALUE!</v>
      </c>
      <c r="J36" s="75" t="e">
        <v>#N/A</v>
      </c>
    </row>
    <row r="37" spans="4:10" x14ac:dyDescent="0.2">
      <c r="D37" s="78" t="e">
        <v>#N/A</v>
      </c>
      <c r="E37" s="78" t="e">
        <f>SUBSTITUTE(SUBSTITUTE(_xll.qlRateHelperQuoteName(D37),"LastFixing","D"),"Libor","")</f>
        <v>#VALUE!</v>
      </c>
      <c r="F37" s="79" t="e">
        <f>_xll.qlRateHelperRate($D37)</f>
        <v>#VALUE!</v>
      </c>
      <c r="G37" s="79">
        <f>IF(ISERROR(_xll.qlSwapRateHelperSpread($D37)),IF(ISERROR(_xll.qlFuturesRateHelperConvexityAdjustment($D37)),0,_xll.qlFuturesRateHelperConvexityAdjustment($D37)),_xll.qlSwapRateHelperSpread($D37))</f>
        <v>0</v>
      </c>
      <c r="H37" s="90" t="e">
        <f>_xll.qlRateHelperEarliestDate($D37)</f>
        <v>#VALUE!</v>
      </c>
      <c r="I37" s="91" t="e">
        <f>_xll.qlRateHelperLatestDate($D37)</f>
        <v>#VALUE!</v>
      </c>
      <c r="J37" s="75" t="e">
        <v>#N/A</v>
      </c>
    </row>
    <row r="38" spans="4:10" x14ac:dyDescent="0.2">
      <c r="D38" s="78" t="e">
        <v>#N/A</v>
      </c>
      <c r="E38" s="78" t="e">
        <f>SUBSTITUTE(SUBSTITUTE(_xll.qlRateHelperQuoteName(D38),"LastFixing","D"),"Libor","")</f>
        <v>#VALUE!</v>
      </c>
      <c r="F38" s="79" t="e">
        <f>_xll.qlRateHelperRate($D38)</f>
        <v>#VALUE!</v>
      </c>
      <c r="G38" s="79">
        <f>IF(ISERROR(_xll.qlSwapRateHelperSpread($D38)),IF(ISERROR(_xll.qlFuturesRateHelperConvexityAdjustment($D38)),0,_xll.qlFuturesRateHelperConvexityAdjustment($D38)),_xll.qlSwapRateHelperSpread($D38))</f>
        <v>0</v>
      </c>
      <c r="H38" s="90" t="e">
        <f>_xll.qlRateHelperEarliestDate($D38)</f>
        <v>#VALUE!</v>
      </c>
      <c r="I38" s="91" t="e">
        <f>_xll.qlRateHelperLatestDate($D38)</f>
        <v>#VALUE!</v>
      </c>
      <c r="J38" s="75" t="e">
        <v>#N/A</v>
      </c>
    </row>
    <row r="39" spans="4:10" x14ac:dyDescent="0.2">
      <c r="D39" s="78" t="e">
        <v>#N/A</v>
      </c>
      <c r="E39" s="78" t="e">
        <f>SUBSTITUTE(SUBSTITUTE(_xll.qlRateHelperQuoteName(D39),"LastFixing","D"),"Libor","")</f>
        <v>#VALUE!</v>
      </c>
      <c r="F39" s="79" t="e">
        <f>_xll.qlRateHelperRate($D39)</f>
        <v>#VALUE!</v>
      </c>
      <c r="G39" s="79">
        <f>IF(ISERROR(_xll.qlSwapRateHelperSpread($D39)),IF(ISERROR(_xll.qlFuturesRateHelperConvexityAdjustment($D39)),0,_xll.qlFuturesRateHelperConvexityAdjustment($D39)),_xll.qlSwapRateHelperSpread($D39))</f>
        <v>0</v>
      </c>
      <c r="H39" s="90" t="e">
        <f>_xll.qlRateHelperEarliestDate($D39)</f>
        <v>#VALUE!</v>
      </c>
      <c r="I39" s="91" t="e">
        <f>_xll.qlRateHelperLatestDate($D39)</f>
        <v>#VALUE!</v>
      </c>
      <c r="J39" s="75" t="e">
        <v>#N/A</v>
      </c>
    </row>
    <row r="40" spans="4:10" x14ac:dyDescent="0.2">
      <c r="D40" s="78" t="e">
        <v>#N/A</v>
      </c>
      <c r="E40" s="78" t="e">
        <f>SUBSTITUTE(SUBSTITUTE(_xll.qlRateHelperQuoteName(D40),"LastFixing","D"),"Libor","")</f>
        <v>#VALUE!</v>
      </c>
      <c r="F40" s="79" t="e">
        <f>_xll.qlRateHelperRate($D40)</f>
        <v>#VALUE!</v>
      </c>
      <c r="G40" s="79">
        <f>IF(ISERROR(_xll.qlSwapRateHelperSpread($D40)),IF(ISERROR(_xll.qlFuturesRateHelperConvexityAdjustment($D40)),0,_xll.qlFuturesRateHelperConvexityAdjustment($D40)),_xll.qlSwapRateHelperSpread($D40))</f>
        <v>0</v>
      </c>
      <c r="H40" s="90" t="e">
        <f>_xll.qlRateHelperEarliestDate($D40)</f>
        <v>#VALUE!</v>
      </c>
      <c r="I40" s="91" t="e">
        <f>_xll.qlRateHelperLatestDate($D40)</f>
        <v>#VALUE!</v>
      </c>
      <c r="J40" s="75" t="e">
        <v>#N/A</v>
      </c>
    </row>
    <row r="41" spans="4:10" x14ac:dyDescent="0.2">
      <c r="D41" s="78" t="e">
        <v>#N/A</v>
      </c>
      <c r="E41" s="78" t="e">
        <f>SUBSTITUTE(SUBSTITUTE(_xll.qlRateHelperQuoteName(D41),"LastFixing","D"),"Libor","")</f>
        <v>#VALUE!</v>
      </c>
      <c r="F41" s="79" t="e">
        <f>_xll.qlRateHelperRate($D41)</f>
        <v>#VALUE!</v>
      </c>
      <c r="G41" s="79">
        <f>IF(ISERROR(_xll.qlSwapRateHelperSpread($D41)),IF(ISERROR(_xll.qlFuturesRateHelperConvexityAdjustment($D41)),0,_xll.qlFuturesRateHelperConvexityAdjustment($D41)),_xll.qlSwapRateHelperSpread($D41))</f>
        <v>0</v>
      </c>
      <c r="H41" s="90" t="e">
        <f>_xll.qlRateHelperEarliestDate($D41)</f>
        <v>#VALUE!</v>
      </c>
      <c r="I41" s="91" t="e">
        <f>_xll.qlRateHelperLatestDate($D41)</f>
        <v>#VALUE!</v>
      </c>
      <c r="J41" s="75" t="e">
        <v>#N/A</v>
      </c>
    </row>
    <row r="42" spans="4:10" x14ac:dyDescent="0.2">
      <c r="D42" s="78" t="e">
        <v>#N/A</v>
      </c>
      <c r="E42" s="78" t="e">
        <f>SUBSTITUTE(SUBSTITUTE(_xll.qlRateHelperQuoteName(D42),"LastFixing","D"),"Libor","")</f>
        <v>#VALUE!</v>
      </c>
      <c r="F42" s="79" t="e">
        <f>_xll.qlRateHelperRate($D42)</f>
        <v>#VALUE!</v>
      </c>
      <c r="G42" s="79">
        <f>IF(ISERROR(_xll.qlSwapRateHelperSpread($D42)),IF(ISERROR(_xll.qlFuturesRateHelperConvexityAdjustment($D42)),0,_xll.qlFuturesRateHelperConvexityAdjustment($D42)),_xll.qlSwapRateHelperSpread($D42))</f>
        <v>0</v>
      </c>
      <c r="H42" s="90" t="e">
        <f>_xll.qlRateHelperEarliestDate($D42)</f>
        <v>#VALUE!</v>
      </c>
      <c r="I42" s="91" t="e">
        <f>_xll.qlRateHelperLatestDate($D42)</f>
        <v>#VALUE!</v>
      </c>
      <c r="J42" s="75" t="e">
        <v>#N/A</v>
      </c>
    </row>
    <row r="43" spans="4:10" x14ac:dyDescent="0.2">
      <c r="D43" s="78" t="e">
        <v>#N/A</v>
      </c>
      <c r="E43" s="78" t="e">
        <f>SUBSTITUTE(SUBSTITUTE(_xll.qlRateHelperQuoteName(D43),"LastFixing","D"),"Libor","")</f>
        <v>#VALUE!</v>
      </c>
      <c r="F43" s="79" t="e">
        <f>_xll.qlRateHelperRate($D43)</f>
        <v>#VALUE!</v>
      </c>
      <c r="G43" s="79">
        <f>IF(ISERROR(_xll.qlSwapRateHelperSpread($D43)),IF(ISERROR(_xll.qlFuturesRateHelperConvexityAdjustment($D43)),0,_xll.qlFuturesRateHelperConvexityAdjustment($D43)),_xll.qlSwapRateHelperSpread($D43))</f>
        <v>0</v>
      </c>
      <c r="H43" s="90" t="e">
        <f>_xll.qlRateHelperEarliestDate($D43)</f>
        <v>#VALUE!</v>
      </c>
      <c r="I43" s="91" t="e">
        <f>_xll.qlRateHelperLatestDate($D43)</f>
        <v>#VALUE!</v>
      </c>
      <c r="J43" s="75" t="e">
        <v>#N/A</v>
      </c>
    </row>
    <row r="44" spans="4:10" x14ac:dyDescent="0.2">
      <c r="D44" s="78" t="e">
        <v>#N/A</v>
      </c>
      <c r="E44" s="78" t="e">
        <f>SUBSTITUTE(SUBSTITUTE(_xll.qlRateHelperQuoteName(D44),"LastFixing","D"),"Libor","")</f>
        <v>#VALUE!</v>
      </c>
      <c r="F44" s="79" t="e">
        <f>_xll.qlRateHelperRate($D44)</f>
        <v>#VALUE!</v>
      </c>
      <c r="G44" s="79">
        <f>IF(ISERROR(_xll.qlSwapRateHelperSpread($D44)),IF(ISERROR(_xll.qlFuturesRateHelperConvexityAdjustment($D44)),0,_xll.qlFuturesRateHelperConvexityAdjustment($D44)),_xll.qlSwapRateHelperSpread($D44))</f>
        <v>0</v>
      </c>
      <c r="H44" s="90" t="e">
        <f>_xll.qlRateHelperEarliestDate($D44)</f>
        <v>#VALUE!</v>
      </c>
      <c r="I44" s="91" t="e">
        <f>_xll.qlRateHelperLatestDate($D44)</f>
        <v>#VALUE!</v>
      </c>
      <c r="J44" s="75" t="e">
        <v>#N/A</v>
      </c>
    </row>
    <row r="45" spans="4:10" x14ac:dyDescent="0.2">
      <c r="D45" s="78" t="e">
        <v>#N/A</v>
      </c>
      <c r="E45" s="78" t="e">
        <f>SUBSTITUTE(SUBSTITUTE(_xll.qlRateHelperQuoteName(D45),"LastFixing","D"),"Libor","")</f>
        <v>#VALUE!</v>
      </c>
      <c r="F45" s="79" t="e">
        <f>_xll.qlRateHelperRate($D45)</f>
        <v>#VALUE!</v>
      </c>
      <c r="G45" s="79">
        <f>IF(ISERROR(_xll.qlSwapRateHelperSpread($D45)),IF(ISERROR(_xll.qlFuturesRateHelperConvexityAdjustment($D45)),0,_xll.qlFuturesRateHelperConvexityAdjustment($D45)),_xll.qlSwapRateHelperSpread($D45))</f>
        <v>0</v>
      </c>
      <c r="H45" s="90" t="e">
        <f>_xll.qlRateHelperEarliestDate($D45)</f>
        <v>#VALUE!</v>
      </c>
      <c r="I45" s="91" t="e">
        <f>_xll.qlRateHelperLatestDate($D45)</f>
        <v>#VALUE!</v>
      </c>
      <c r="J45" s="75" t="e">
        <v>#N/A</v>
      </c>
    </row>
    <row r="46" spans="4:10" x14ac:dyDescent="0.2">
      <c r="D46" s="78" t="e">
        <v>#N/A</v>
      </c>
      <c r="E46" s="78" t="e">
        <f>SUBSTITUTE(SUBSTITUTE(_xll.qlRateHelperQuoteName(D46),"LastFixing","D"),"Libor","")</f>
        <v>#VALUE!</v>
      </c>
      <c r="F46" s="79" t="e">
        <f>_xll.qlRateHelperRate($D46)</f>
        <v>#VALUE!</v>
      </c>
      <c r="G46" s="79">
        <f>IF(ISERROR(_xll.qlSwapRateHelperSpread($D46)),IF(ISERROR(_xll.qlFuturesRateHelperConvexityAdjustment($D46)),0,_xll.qlFuturesRateHelperConvexityAdjustment($D46)),_xll.qlSwapRateHelperSpread($D46))</f>
        <v>0</v>
      </c>
      <c r="H46" s="90" t="e">
        <f>_xll.qlRateHelperEarliestDate($D46)</f>
        <v>#VALUE!</v>
      </c>
      <c r="I46" s="91" t="e">
        <f>_xll.qlRateHelperLatestDate($D46)</f>
        <v>#VALUE!</v>
      </c>
      <c r="J46" s="75" t="e">
        <v>#N/A</v>
      </c>
    </row>
    <row r="47" spans="4:10" x14ac:dyDescent="0.2">
      <c r="D47" s="78" t="e">
        <v>#N/A</v>
      </c>
      <c r="E47" s="78" t="e">
        <f>SUBSTITUTE(SUBSTITUTE(_xll.qlRateHelperQuoteName(D47),"LastFixing","D"),"Libor","")</f>
        <v>#VALUE!</v>
      </c>
      <c r="F47" s="79" t="e">
        <f>_xll.qlRateHelperRate($D47)</f>
        <v>#VALUE!</v>
      </c>
      <c r="G47" s="79">
        <f>IF(ISERROR(_xll.qlSwapRateHelperSpread($D47)),IF(ISERROR(_xll.qlFuturesRateHelperConvexityAdjustment($D47)),0,_xll.qlFuturesRateHelperConvexityAdjustment($D47)),_xll.qlSwapRateHelperSpread($D47))</f>
        <v>0</v>
      </c>
      <c r="H47" s="90" t="e">
        <f>_xll.qlRateHelperEarliestDate($D47)</f>
        <v>#VALUE!</v>
      </c>
      <c r="I47" s="91" t="e">
        <f>_xll.qlRateHelperLatestDate($D47)</f>
        <v>#VALUE!</v>
      </c>
      <c r="J47" s="75" t="e">
        <v>#N/A</v>
      </c>
    </row>
    <row r="48" spans="4:10" x14ac:dyDescent="0.2">
      <c r="D48" s="78" t="e">
        <v>#N/A</v>
      </c>
      <c r="E48" s="78" t="e">
        <f>SUBSTITUTE(SUBSTITUTE(_xll.qlRateHelperQuoteName(D48),"LastFixing","D"),"Libor","")</f>
        <v>#VALUE!</v>
      </c>
      <c r="F48" s="79" t="e">
        <f>_xll.qlRateHelperRate($D48)</f>
        <v>#VALUE!</v>
      </c>
      <c r="G48" s="79">
        <f>IF(ISERROR(_xll.qlSwapRateHelperSpread($D48)),IF(ISERROR(_xll.qlFuturesRateHelperConvexityAdjustment($D48)),0,_xll.qlFuturesRateHelperConvexityAdjustment($D48)),_xll.qlSwapRateHelperSpread($D48))</f>
        <v>0</v>
      </c>
      <c r="H48" s="90" t="e">
        <f>_xll.qlRateHelperEarliestDate($D48)</f>
        <v>#VALUE!</v>
      </c>
      <c r="I48" s="91" t="e">
        <f>_xll.qlRateHelperLatestDate($D48)</f>
        <v>#VALUE!</v>
      </c>
      <c r="J48" s="75" t="e">
        <v>#N/A</v>
      </c>
    </row>
    <row r="49" spans="4:10" x14ac:dyDescent="0.2">
      <c r="D49" s="78" t="e">
        <v>#N/A</v>
      </c>
      <c r="E49" s="78" t="e">
        <f>SUBSTITUTE(SUBSTITUTE(_xll.qlRateHelperQuoteName(D49),"LastFixing","D"),"Libor","")</f>
        <v>#VALUE!</v>
      </c>
      <c r="F49" s="79" t="e">
        <f>_xll.qlRateHelperRate($D49)</f>
        <v>#VALUE!</v>
      </c>
      <c r="G49" s="79">
        <f>IF(ISERROR(_xll.qlSwapRateHelperSpread($D49)),IF(ISERROR(_xll.qlFuturesRateHelperConvexityAdjustment($D49)),0,_xll.qlFuturesRateHelperConvexityAdjustment($D49)),_xll.qlSwapRateHelperSpread($D49))</f>
        <v>0</v>
      </c>
      <c r="H49" s="90" t="e">
        <f>_xll.qlRateHelperEarliestDate($D49)</f>
        <v>#VALUE!</v>
      </c>
      <c r="I49" s="91" t="e">
        <f>_xll.qlRateHelperLatestDate($D49)</f>
        <v>#VALUE!</v>
      </c>
      <c r="J49" s="75" t="e">
        <v>#N/A</v>
      </c>
    </row>
    <row r="50" spans="4:10" x14ac:dyDescent="0.2">
      <c r="D50" s="78" t="e">
        <v>#N/A</v>
      </c>
      <c r="E50" s="78" t="e">
        <f>SUBSTITUTE(SUBSTITUTE(_xll.qlRateHelperQuoteName(D50),"LastFixing","D"),"Libor","")</f>
        <v>#VALUE!</v>
      </c>
      <c r="F50" s="79" t="e">
        <f>_xll.qlRateHelperRate($D50)</f>
        <v>#VALUE!</v>
      </c>
      <c r="G50" s="79">
        <f>IF(ISERROR(_xll.qlSwapRateHelperSpread($D50)),IF(ISERROR(_xll.qlFuturesRateHelperConvexityAdjustment($D50)),0,_xll.qlFuturesRateHelperConvexityAdjustment($D50)),_xll.qlSwapRateHelperSpread($D50))</f>
        <v>0</v>
      </c>
      <c r="H50" s="90" t="e">
        <f>_xll.qlRateHelperEarliestDate($D50)</f>
        <v>#VALUE!</v>
      </c>
      <c r="I50" s="91" t="e">
        <f>_xll.qlRateHelperLatestDate($D50)</f>
        <v>#VALUE!</v>
      </c>
      <c r="J50" s="75" t="e">
        <v>#N/A</v>
      </c>
    </row>
    <row r="51" spans="4:10" x14ac:dyDescent="0.2">
      <c r="D51" s="78" t="e">
        <v>#N/A</v>
      </c>
      <c r="E51" s="78" t="e">
        <f>SUBSTITUTE(SUBSTITUTE(_xll.qlRateHelperQuoteName(D51),"LastFixing","D"),"Libor","")</f>
        <v>#VALUE!</v>
      </c>
      <c r="F51" s="79" t="e">
        <f>_xll.qlRateHelperRate($D51)</f>
        <v>#VALUE!</v>
      </c>
      <c r="G51" s="79">
        <f>IF(ISERROR(_xll.qlSwapRateHelperSpread($D51)),IF(ISERROR(_xll.qlFuturesRateHelperConvexityAdjustment($D51)),0,_xll.qlFuturesRateHelperConvexityAdjustment($D51)),_xll.qlSwapRateHelperSpread($D51))</f>
        <v>0</v>
      </c>
      <c r="H51" s="90" t="e">
        <f>_xll.qlRateHelperEarliestDate($D51)</f>
        <v>#VALUE!</v>
      </c>
      <c r="I51" s="91" t="e">
        <f>_xll.qlRateHelperLatestDate($D51)</f>
        <v>#VALUE!</v>
      </c>
      <c r="J51" s="75" t="e">
        <v>#N/A</v>
      </c>
    </row>
    <row r="52" spans="4:10" x14ac:dyDescent="0.2">
      <c r="D52" s="78" t="e">
        <v>#N/A</v>
      </c>
      <c r="E52" s="78" t="e">
        <f>SUBSTITUTE(SUBSTITUTE(_xll.qlRateHelperQuoteName(D52),"LastFixing","D"),"Libor","")</f>
        <v>#VALUE!</v>
      </c>
      <c r="F52" s="79" t="e">
        <f>_xll.qlRateHelperRate($D52)</f>
        <v>#VALUE!</v>
      </c>
      <c r="G52" s="79">
        <f>IF(ISERROR(_xll.qlSwapRateHelperSpread($D52)),IF(ISERROR(_xll.qlFuturesRateHelperConvexityAdjustment($D52)),0,_xll.qlFuturesRateHelperConvexityAdjustment($D52)),_xll.qlSwapRateHelperSpread($D52))</f>
        <v>0</v>
      </c>
      <c r="H52" s="90" t="e">
        <f>_xll.qlRateHelperEarliestDate($D52)</f>
        <v>#VALUE!</v>
      </c>
      <c r="I52" s="91" t="e">
        <f>_xll.qlRateHelperLatestDate($D52)</f>
        <v>#VALUE!</v>
      </c>
      <c r="J52" s="75" t="e">
        <v>#N/A</v>
      </c>
    </row>
    <row r="53" spans="4:10" x14ac:dyDescent="0.2">
      <c r="D53" s="78" t="e">
        <v>#N/A</v>
      </c>
      <c r="E53" s="78" t="e">
        <f>SUBSTITUTE(SUBSTITUTE(_xll.qlRateHelperQuoteName(D53),"LastFixing","D"),"Libor","")</f>
        <v>#VALUE!</v>
      </c>
      <c r="F53" s="79" t="e">
        <f>_xll.qlRateHelperRate($D53)</f>
        <v>#VALUE!</v>
      </c>
      <c r="G53" s="79">
        <f>IF(ISERROR(_xll.qlSwapRateHelperSpread($D53)),IF(ISERROR(_xll.qlFuturesRateHelperConvexityAdjustment($D53)),0,_xll.qlFuturesRateHelperConvexityAdjustment($D53)),_xll.qlSwapRateHelperSpread($D53))</f>
        <v>0</v>
      </c>
      <c r="H53" s="90" t="e">
        <f>_xll.qlRateHelperEarliestDate($D53)</f>
        <v>#VALUE!</v>
      </c>
      <c r="I53" s="91" t="e">
        <f>_xll.qlRateHelperLatestDate($D53)</f>
        <v>#VALUE!</v>
      </c>
      <c r="J53" s="75" t="e">
        <v>#N/A</v>
      </c>
    </row>
    <row r="54" spans="4:10" x14ac:dyDescent="0.2">
      <c r="D54" s="78" t="e">
        <v>#N/A</v>
      </c>
      <c r="E54" s="78" t="e">
        <f>SUBSTITUTE(SUBSTITUTE(_xll.qlRateHelperQuoteName(D54),"LastFixing","D"),"Libor","")</f>
        <v>#VALUE!</v>
      </c>
      <c r="F54" s="79" t="e">
        <f>_xll.qlRateHelperRate($D54)</f>
        <v>#VALUE!</v>
      </c>
      <c r="G54" s="79">
        <f>IF(ISERROR(_xll.qlSwapRateHelperSpread($D54)),IF(ISERROR(_xll.qlFuturesRateHelperConvexityAdjustment($D54)),0,_xll.qlFuturesRateHelperConvexityAdjustment($D54)),_xll.qlSwapRateHelperSpread($D54))</f>
        <v>0</v>
      </c>
      <c r="H54" s="90" t="e">
        <f>_xll.qlRateHelperEarliestDate($D54)</f>
        <v>#VALUE!</v>
      </c>
      <c r="I54" s="91" t="e">
        <f>_xll.qlRateHelperLatestDate($D54)</f>
        <v>#VALUE!</v>
      </c>
      <c r="J54" s="75" t="e">
        <v>#N/A</v>
      </c>
    </row>
    <row r="55" spans="4:10" x14ac:dyDescent="0.2">
      <c r="D55" s="78" t="e">
        <v>#N/A</v>
      </c>
      <c r="E55" s="78" t="e">
        <f>SUBSTITUTE(SUBSTITUTE(_xll.qlRateHelperQuoteName(D55),"LastFixing","D"),"Libor","")</f>
        <v>#VALUE!</v>
      </c>
      <c r="F55" s="79" t="e">
        <f>_xll.qlRateHelperRate($D55)</f>
        <v>#VALUE!</v>
      </c>
      <c r="G55" s="79">
        <f>IF(ISERROR(_xll.qlSwapRateHelperSpread($D55)),IF(ISERROR(_xll.qlFuturesRateHelperConvexityAdjustment($D55)),0,_xll.qlFuturesRateHelperConvexityAdjustment($D55)),_xll.qlSwapRateHelperSpread($D55))</f>
        <v>0</v>
      </c>
      <c r="H55" s="90" t="e">
        <f>_xll.qlRateHelperEarliestDate($D55)</f>
        <v>#VALUE!</v>
      </c>
      <c r="I55" s="91" t="e">
        <f>_xll.qlRateHelperLatestDate($D55)</f>
        <v>#VALUE!</v>
      </c>
      <c r="J55" s="75" t="e">
        <v>#N/A</v>
      </c>
    </row>
    <row r="56" spans="4:10" x14ac:dyDescent="0.2">
      <c r="D56" s="78" t="e">
        <v>#N/A</v>
      </c>
      <c r="E56" s="78" t="e">
        <f>SUBSTITUTE(SUBSTITUTE(_xll.qlRateHelperQuoteName(D56),"LastFixing","D"),"Libor","")</f>
        <v>#VALUE!</v>
      </c>
      <c r="F56" s="79" t="e">
        <f>_xll.qlRateHelperRate($D56)</f>
        <v>#VALUE!</v>
      </c>
      <c r="G56" s="79">
        <f>IF(ISERROR(_xll.qlSwapRateHelperSpread($D56)),IF(ISERROR(_xll.qlFuturesRateHelperConvexityAdjustment($D56)),0,_xll.qlFuturesRateHelperConvexityAdjustment($D56)),_xll.qlSwapRateHelperSpread($D56))</f>
        <v>0</v>
      </c>
      <c r="H56" s="90" t="e">
        <f>_xll.qlRateHelperEarliestDate($D56)</f>
        <v>#VALUE!</v>
      </c>
      <c r="I56" s="91" t="e">
        <f>_xll.qlRateHelperLatestDate($D56)</f>
        <v>#VALUE!</v>
      </c>
      <c r="J56" s="75" t="e">
        <v>#N/A</v>
      </c>
    </row>
    <row r="57" spans="4:10" x14ac:dyDescent="0.2">
      <c r="D57" s="78" t="e">
        <v>#N/A</v>
      </c>
      <c r="E57" s="78" t="e">
        <f>SUBSTITUTE(SUBSTITUTE(_xll.qlRateHelperQuoteName(D57),"LastFixing","D"),"Libor","")</f>
        <v>#VALUE!</v>
      </c>
      <c r="F57" s="79" t="e">
        <f>_xll.qlRateHelperRate($D57)</f>
        <v>#VALUE!</v>
      </c>
      <c r="G57" s="79">
        <f>IF(ISERROR(_xll.qlSwapRateHelperSpread($D57)),IF(ISERROR(_xll.qlFuturesRateHelperConvexityAdjustment($D57)),0,_xll.qlFuturesRateHelperConvexityAdjustment($D57)),_xll.qlSwapRateHelperSpread($D57))</f>
        <v>0</v>
      </c>
      <c r="H57" s="90" t="e">
        <f>_xll.qlRateHelperEarliestDate($D57)</f>
        <v>#VALUE!</v>
      </c>
      <c r="I57" s="91" t="e">
        <f>_xll.qlRateHelperLatestDate($D57)</f>
        <v>#VALUE!</v>
      </c>
      <c r="J57" s="75" t="e">
        <v>#N/A</v>
      </c>
    </row>
    <row r="58" spans="4:10" x14ac:dyDescent="0.2">
      <c r="D58" s="78" t="e">
        <v>#N/A</v>
      </c>
      <c r="E58" s="78" t="e">
        <f>SUBSTITUTE(SUBSTITUTE(_xll.qlRateHelperQuoteName(D58),"LastFixing","D"),"Libor","")</f>
        <v>#VALUE!</v>
      </c>
      <c r="F58" s="79" t="e">
        <f>_xll.qlRateHelperRate($D58)</f>
        <v>#VALUE!</v>
      </c>
      <c r="G58" s="79">
        <f>IF(ISERROR(_xll.qlSwapRateHelperSpread($D58)),IF(ISERROR(_xll.qlFuturesRateHelperConvexityAdjustment($D58)),0,_xll.qlFuturesRateHelperConvexityAdjustment($D58)),_xll.qlSwapRateHelperSpread($D58))</f>
        <v>0</v>
      </c>
      <c r="H58" s="90" t="e">
        <f>_xll.qlRateHelperEarliestDate($D58)</f>
        <v>#VALUE!</v>
      </c>
      <c r="I58" s="91" t="e">
        <f>_xll.qlRateHelperLatestDate($D58)</f>
        <v>#VALUE!</v>
      </c>
      <c r="J58" s="75" t="e">
        <v>#N/A</v>
      </c>
    </row>
    <row r="59" spans="4:10" x14ac:dyDescent="0.2">
      <c r="D59" s="78" t="e">
        <v>#N/A</v>
      </c>
      <c r="E59" s="78" t="e">
        <f>SUBSTITUTE(SUBSTITUTE(_xll.qlRateHelperQuoteName(D59),"LastFixing","D"),"Libor","")</f>
        <v>#VALUE!</v>
      </c>
      <c r="F59" s="79" t="e">
        <f>_xll.qlRateHelperRate($D59)</f>
        <v>#VALUE!</v>
      </c>
      <c r="G59" s="79">
        <f>IF(ISERROR(_xll.qlSwapRateHelperSpread($D59)),IF(ISERROR(_xll.qlFuturesRateHelperConvexityAdjustment($D59)),0,_xll.qlFuturesRateHelperConvexityAdjustment($D59)),_xll.qlSwapRateHelperSpread($D59))</f>
        <v>0</v>
      </c>
      <c r="H59" s="90" t="e">
        <f>_xll.qlRateHelperEarliestDate($D59)</f>
        <v>#VALUE!</v>
      </c>
      <c r="I59" s="91" t="e">
        <f>_xll.qlRateHelperLatestDate($D59)</f>
        <v>#VALUE!</v>
      </c>
      <c r="J59" s="75" t="e">
        <v>#N/A</v>
      </c>
    </row>
    <row r="60" spans="4:10" x14ac:dyDescent="0.2">
      <c r="D60" s="78" t="e">
        <v>#N/A</v>
      </c>
      <c r="E60" s="78" t="e">
        <f>SUBSTITUTE(SUBSTITUTE(_xll.qlRateHelperQuoteName(D60),"LastFixing","D"),"Libor","")</f>
        <v>#VALUE!</v>
      </c>
      <c r="F60" s="79" t="e">
        <f>_xll.qlRateHelperRate($D60)</f>
        <v>#VALUE!</v>
      </c>
      <c r="G60" s="79">
        <f>IF(ISERROR(_xll.qlSwapRateHelperSpread($D60)),IF(ISERROR(_xll.qlFuturesRateHelperConvexityAdjustment($D60)),0,_xll.qlFuturesRateHelperConvexityAdjustment($D60)),_xll.qlSwapRateHelperSpread($D60))</f>
        <v>0</v>
      </c>
      <c r="H60" s="90" t="e">
        <f>_xll.qlRateHelperEarliestDate($D60)</f>
        <v>#VALUE!</v>
      </c>
      <c r="I60" s="91" t="e">
        <f>_xll.qlRateHelperLatestDate($D60)</f>
        <v>#VALUE!</v>
      </c>
      <c r="J60" s="75" t="e">
        <v>#N/A</v>
      </c>
    </row>
    <row r="61" spans="4:10" x14ac:dyDescent="0.2">
      <c r="D61" s="78" t="e">
        <v>#N/A</v>
      </c>
      <c r="E61" s="78" t="e">
        <f>SUBSTITUTE(SUBSTITUTE(_xll.qlRateHelperQuoteName(D61),"LastFixing","D"),"Libor","")</f>
        <v>#VALUE!</v>
      </c>
      <c r="F61" s="79" t="e">
        <f>_xll.qlRateHelperRate($D61)</f>
        <v>#VALUE!</v>
      </c>
      <c r="G61" s="79">
        <f>IF(ISERROR(_xll.qlSwapRateHelperSpread($D61)),IF(ISERROR(_xll.qlFuturesRateHelperConvexityAdjustment($D61)),0,_xll.qlFuturesRateHelperConvexityAdjustment($D61)),_xll.qlSwapRateHelperSpread($D61))</f>
        <v>0</v>
      </c>
      <c r="H61" s="90" t="e">
        <f>_xll.qlRateHelperEarliestDate($D61)</f>
        <v>#VALUE!</v>
      </c>
      <c r="I61" s="91" t="e">
        <f>_xll.qlRateHelperLatestDate($D61)</f>
        <v>#VALUE!</v>
      </c>
      <c r="J61" s="75" t="e">
        <v>#N/A</v>
      </c>
    </row>
    <row r="62" spans="4:10" x14ac:dyDescent="0.2">
      <c r="D62" s="78" t="e">
        <v>#N/A</v>
      </c>
      <c r="E62" s="78" t="e">
        <f>SUBSTITUTE(SUBSTITUTE(_xll.qlRateHelperQuoteName(D62),"LastFixing","D"),"Libor","")</f>
        <v>#VALUE!</v>
      </c>
      <c r="F62" s="79" t="e">
        <f>_xll.qlRateHelperRate($D62)</f>
        <v>#VALUE!</v>
      </c>
      <c r="G62" s="79">
        <f>IF(ISERROR(_xll.qlSwapRateHelperSpread($D62)),IF(ISERROR(_xll.qlFuturesRateHelperConvexityAdjustment($D62)),0,_xll.qlFuturesRateHelperConvexityAdjustment($D62)),_xll.qlSwapRateHelperSpread($D62))</f>
        <v>0</v>
      </c>
      <c r="H62" s="90" t="e">
        <f>_xll.qlRateHelperEarliestDate($D62)</f>
        <v>#VALUE!</v>
      </c>
      <c r="I62" s="91" t="e">
        <f>_xll.qlRateHelperLatestDate($D62)</f>
        <v>#VALUE!</v>
      </c>
      <c r="J62" s="75" t="e">
        <v>#N/A</v>
      </c>
    </row>
    <row r="63" spans="4:10" x14ac:dyDescent="0.2">
      <c r="D63" s="78" t="e">
        <v>#N/A</v>
      </c>
      <c r="E63" s="78" t="e">
        <f>SUBSTITUTE(SUBSTITUTE(_xll.qlRateHelperQuoteName(D63),"LastFixing","D"),"Libor","")</f>
        <v>#VALUE!</v>
      </c>
      <c r="F63" s="79" t="e">
        <f>_xll.qlRateHelperRate($D63)</f>
        <v>#VALUE!</v>
      </c>
      <c r="G63" s="79">
        <f>IF(ISERROR(_xll.qlSwapRateHelperSpread($D63)),IF(ISERROR(_xll.qlFuturesRateHelperConvexityAdjustment($D63)),0,_xll.qlFuturesRateHelperConvexityAdjustment($D63)),_xll.qlSwapRateHelperSpread($D63))</f>
        <v>0</v>
      </c>
      <c r="H63" s="90" t="e">
        <f>_xll.qlRateHelperEarliestDate($D63)</f>
        <v>#VALUE!</v>
      </c>
      <c r="I63" s="91" t="e">
        <f>_xll.qlRateHelperLatestDate($D63)</f>
        <v>#VALUE!</v>
      </c>
      <c r="J63" s="75" t="e">
        <v>#N/A</v>
      </c>
    </row>
    <row r="64" spans="4:10" x14ac:dyDescent="0.2">
      <c r="D64" s="78" t="e">
        <v>#N/A</v>
      </c>
      <c r="E64" s="78" t="e">
        <f>SUBSTITUTE(SUBSTITUTE(_xll.qlRateHelperQuoteName(D64),"LastFixing","D"),"Libor","")</f>
        <v>#VALUE!</v>
      </c>
      <c r="F64" s="79" t="e">
        <f>_xll.qlRateHelperRate($D64)</f>
        <v>#VALUE!</v>
      </c>
      <c r="G64" s="79">
        <f>IF(ISERROR(_xll.qlSwapRateHelperSpread($D64)),IF(ISERROR(_xll.qlFuturesRateHelperConvexityAdjustment($D64)),0,_xll.qlFuturesRateHelperConvexityAdjustment($D64)),_xll.qlSwapRateHelperSpread($D64))</f>
        <v>0</v>
      </c>
      <c r="H64" s="90" t="e">
        <f>_xll.qlRateHelperEarliestDate($D64)</f>
        <v>#VALUE!</v>
      </c>
      <c r="I64" s="91" t="e">
        <f>_xll.qlRateHelperLatestDate($D64)</f>
        <v>#VALUE!</v>
      </c>
      <c r="J64" s="75" t="e">
        <v>#N/A</v>
      </c>
    </row>
    <row r="65" spans="4:10" x14ac:dyDescent="0.2">
      <c r="D65" s="78" t="e">
        <v>#N/A</v>
      </c>
      <c r="E65" s="78" t="e">
        <f>SUBSTITUTE(SUBSTITUTE(_xll.qlRateHelperQuoteName(D65),"LastFixing","D"),"Libor","")</f>
        <v>#VALUE!</v>
      </c>
      <c r="F65" s="79" t="e">
        <f>_xll.qlRateHelperRate($D65)</f>
        <v>#VALUE!</v>
      </c>
      <c r="G65" s="79">
        <f>IF(ISERROR(_xll.qlSwapRateHelperSpread($D65)),IF(ISERROR(_xll.qlFuturesRateHelperConvexityAdjustment($D65)),0,_xll.qlFuturesRateHelperConvexityAdjustment($D65)),_xll.qlSwapRateHelperSpread($D65))</f>
        <v>0</v>
      </c>
      <c r="H65" s="90" t="e">
        <f>_xll.qlRateHelperEarliestDate($D65)</f>
        <v>#VALUE!</v>
      </c>
      <c r="I65" s="91" t="e">
        <f>_xll.qlRateHelperLatestDate($D65)</f>
        <v>#VALUE!</v>
      </c>
      <c r="J65" s="75" t="e">
        <v>#N/A</v>
      </c>
    </row>
    <row r="66" spans="4:10" x14ac:dyDescent="0.2">
      <c r="D66" s="78" t="e">
        <v>#N/A</v>
      </c>
      <c r="E66" s="78" t="e">
        <f>SUBSTITUTE(SUBSTITUTE(_xll.qlRateHelperQuoteName(D66),"LastFixing","D"),"Libor","")</f>
        <v>#VALUE!</v>
      </c>
      <c r="F66" s="79" t="e">
        <f>_xll.qlRateHelperRate($D66)</f>
        <v>#VALUE!</v>
      </c>
      <c r="G66" s="79">
        <f>IF(ISERROR(_xll.qlSwapRateHelperSpread($D66)),IF(ISERROR(_xll.qlFuturesRateHelperConvexityAdjustment($D66)),0,_xll.qlFuturesRateHelperConvexityAdjustment($D66)),_xll.qlSwapRateHelperSpread($D66))</f>
        <v>0</v>
      </c>
      <c r="H66" s="90" t="e">
        <f>_xll.qlRateHelperEarliestDate($D66)</f>
        <v>#VALUE!</v>
      </c>
      <c r="I66" s="91" t="e">
        <f>_xll.qlRateHelperLatestDate($D66)</f>
        <v>#VALUE!</v>
      </c>
      <c r="J66" s="75" t="e">
        <v>#N/A</v>
      </c>
    </row>
    <row r="67" spans="4:10" x14ac:dyDescent="0.2">
      <c r="D67" s="78" t="e">
        <v>#N/A</v>
      </c>
      <c r="E67" s="78" t="e">
        <f>SUBSTITUTE(SUBSTITUTE(_xll.qlRateHelperQuoteName(D67),"LastFixing","D"),"Libor","")</f>
        <v>#VALUE!</v>
      </c>
      <c r="F67" s="79" t="e">
        <f>_xll.qlRateHelperRate($D67)</f>
        <v>#VALUE!</v>
      </c>
      <c r="G67" s="79">
        <f>IF(ISERROR(_xll.qlSwapRateHelperSpread($D67)),IF(ISERROR(_xll.qlFuturesRateHelperConvexityAdjustment($D67)),0,_xll.qlFuturesRateHelperConvexityAdjustment($D67)),_xll.qlSwapRateHelperSpread($D67))</f>
        <v>0</v>
      </c>
      <c r="H67" s="90" t="e">
        <f>_xll.qlRateHelperEarliestDate($D67)</f>
        <v>#VALUE!</v>
      </c>
      <c r="I67" s="91" t="e">
        <f>_xll.qlRateHelperLatestDate($D67)</f>
        <v>#VALUE!</v>
      </c>
      <c r="J67" s="75" t="e">
        <v>#N/A</v>
      </c>
    </row>
    <row r="68" spans="4:10" x14ac:dyDescent="0.2">
      <c r="D68" s="78" t="e">
        <v>#N/A</v>
      </c>
      <c r="E68" s="78" t="e">
        <f>SUBSTITUTE(SUBSTITUTE(_xll.qlRateHelperQuoteName(D68),"LastFixing","D"),"Libor","")</f>
        <v>#VALUE!</v>
      </c>
      <c r="F68" s="79" t="e">
        <f>_xll.qlRateHelperRate($D68)</f>
        <v>#VALUE!</v>
      </c>
      <c r="G68" s="79">
        <f>IF(ISERROR(_xll.qlSwapRateHelperSpread($D68)),IF(ISERROR(_xll.qlFuturesRateHelperConvexityAdjustment($D68)),0,_xll.qlFuturesRateHelperConvexityAdjustment($D68)),_xll.qlSwapRateHelperSpread($D68))</f>
        <v>0</v>
      </c>
      <c r="H68" s="90" t="e">
        <f>_xll.qlRateHelperEarliestDate($D68)</f>
        <v>#VALUE!</v>
      </c>
      <c r="I68" s="91" t="e">
        <f>_xll.qlRateHelperLatestDate($D68)</f>
        <v>#VALUE!</v>
      </c>
      <c r="J68" s="75" t="e">
        <v>#N/A</v>
      </c>
    </row>
    <row r="69" spans="4:10" x14ac:dyDescent="0.2">
      <c r="D69" s="78" t="e">
        <v>#N/A</v>
      </c>
      <c r="E69" s="78" t="e">
        <f>SUBSTITUTE(SUBSTITUTE(_xll.qlRateHelperQuoteName(D69),"LastFixing","D"),"Libor","")</f>
        <v>#VALUE!</v>
      </c>
      <c r="F69" s="79" t="e">
        <f>_xll.qlRateHelperRate($D69)</f>
        <v>#VALUE!</v>
      </c>
      <c r="G69" s="79">
        <f>IF(ISERROR(_xll.qlSwapRateHelperSpread($D69)),IF(ISERROR(_xll.qlFuturesRateHelperConvexityAdjustment($D69)),0,_xll.qlFuturesRateHelperConvexityAdjustment($D69)),_xll.qlSwapRateHelperSpread($D69))</f>
        <v>0</v>
      </c>
      <c r="H69" s="90" t="e">
        <f>_xll.qlRateHelperEarliestDate($D69)</f>
        <v>#VALUE!</v>
      </c>
      <c r="I69" s="91" t="e">
        <f>_xll.qlRateHelperLatestDate($D69)</f>
        <v>#VALUE!</v>
      </c>
      <c r="J69" s="75" t="e">
        <v>#N/A</v>
      </c>
    </row>
    <row r="70" spans="4:10" x14ac:dyDescent="0.2">
      <c r="D70" s="78" t="e">
        <v>#N/A</v>
      </c>
      <c r="E70" s="78" t="e">
        <f>SUBSTITUTE(SUBSTITUTE(_xll.qlRateHelperQuoteName(D70),"LastFixing","D"),"Libor","")</f>
        <v>#VALUE!</v>
      </c>
      <c r="F70" s="79" t="e">
        <f>_xll.qlRateHelperRate($D70)</f>
        <v>#VALUE!</v>
      </c>
      <c r="G70" s="79">
        <f>IF(ISERROR(_xll.qlSwapRateHelperSpread($D70)),IF(ISERROR(_xll.qlFuturesRateHelperConvexityAdjustment($D70)),0,_xll.qlFuturesRateHelperConvexityAdjustment($D70)),_xll.qlSwapRateHelperSpread($D70))</f>
        <v>0</v>
      </c>
      <c r="H70" s="90" t="e">
        <f>_xll.qlRateHelperEarliestDate($D70)</f>
        <v>#VALUE!</v>
      </c>
      <c r="I70" s="91" t="e">
        <f>_xll.qlRateHelperLatestDate($D70)</f>
        <v>#VALUE!</v>
      </c>
      <c r="J70" s="75" t="e">
        <v>#N/A</v>
      </c>
    </row>
    <row r="71" spans="4:10" x14ac:dyDescent="0.2">
      <c r="D71" s="78" t="e">
        <v>#N/A</v>
      </c>
      <c r="E71" s="78" t="e">
        <f>SUBSTITUTE(SUBSTITUTE(_xll.qlRateHelperQuoteName(D71),"LastFixing","D"),"Libor","")</f>
        <v>#VALUE!</v>
      </c>
      <c r="F71" s="79" t="e">
        <f>_xll.qlRateHelperRate($D71)</f>
        <v>#VALUE!</v>
      </c>
      <c r="G71" s="79">
        <f>IF(ISERROR(_xll.qlSwapRateHelperSpread($D71)),IF(ISERROR(_xll.qlFuturesRateHelperConvexityAdjustment($D71)),0,_xll.qlFuturesRateHelperConvexityAdjustment($D71)),_xll.qlSwapRateHelperSpread($D71))</f>
        <v>0</v>
      </c>
      <c r="H71" s="90" t="e">
        <f>_xll.qlRateHelperEarliestDate($D71)</f>
        <v>#VALUE!</v>
      </c>
      <c r="I71" s="91" t="e">
        <f>_xll.qlRateHelperLatestDate($D71)</f>
        <v>#VALUE!</v>
      </c>
      <c r="J71" s="75" t="e">
        <v>#N/A</v>
      </c>
    </row>
    <row r="72" spans="4:10" x14ac:dyDescent="0.2">
      <c r="D72" s="78" t="e">
        <v>#N/A</v>
      </c>
      <c r="E72" s="78" t="e">
        <f>SUBSTITUTE(SUBSTITUTE(_xll.qlRateHelperQuoteName(D72),"LastFixing","D"),"Libor","")</f>
        <v>#VALUE!</v>
      </c>
      <c r="F72" s="79" t="e">
        <f>_xll.qlRateHelperRate($D72)</f>
        <v>#VALUE!</v>
      </c>
      <c r="G72" s="79">
        <f>IF(ISERROR(_xll.qlSwapRateHelperSpread($D72)),IF(ISERROR(_xll.qlFuturesRateHelperConvexityAdjustment($D72)),0,_xll.qlFuturesRateHelperConvexityAdjustment($D72)),_xll.qlSwapRateHelperSpread($D72))</f>
        <v>0</v>
      </c>
      <c r="H72" s="90" t="e">
        <f>_xll.qlRateHelperEarliestDate($D72)</f>
        <v>#VALUE!</v>
      </c>
      <c r="I72" s="91" t="e">
        <f>_xll.qlRateHelperLatestDate($D72)</f>
        <v>#VALUE!</v>
      </c>
      <c r="J72" s="75" t="e">
        <v>#N/A</v>
      </c>
    </row>
    <row r="73" spans="4:10" x14ac:dyDescent="0.2">
      <c r="D73" s="78" t="e">
        <v>#N/A</v>
      </c>
      <c r="E73" s="78" t="e">
        <f>SUBSTITUTE(SUBSTITUTE(_xll.qlRateHelperQuoteName(D73),"LastFixing","D"),"Libor","")</f>
        <v>#VALUE!</v>
      </c>
      <c r="F73" s="79" t="e">
        <f>_xll.qlRateHelperRate($D73)</f>
        <v>#VALUE!</v>
      </c>
      <c r="G73" s="79">
        <f>IF(ISERROR(_xll.qlSwapRateHelperSpread($D73)),IF(ISERROR(_xll.qlFuturesRateHelperConvexityAdjustment($D73)),0,_xll.qlFuturesRateHelperConvexityAdjustment($D73)),_xll.qlSwapRateHelperSpread($D73))</f>
        <v>0</v>
      </c>
      <c r="H73" s="90" t="e">
        <f>_xll.qlRateHelperEarliestDate($D73)</f>
        <v>#VALUE!</v>
      </c>
      <c r="I73" s="91" t="e">
        <f>_xll.qlRateHelperLatestDate($D73)</f>
        <v>#VALUE!</v>
      </c>
      <c r="J73" s="75" t="e">
        <v>#N/A</v>
      </c>
    </row>
    <row r="74" spans="4:10" x14ac:dyDescent="0.2">
      <c r="D74" s="78" t="e">
        <v>#N/A</v>
      </c>
      <c r="E74" s="78" t="e">
        <f>SUBSTITUTE(SUBSTITUTE(_xll.qlRateHelperQuoteName(D74),"LastFixing","D"),"Libor","")</f>
        <v>#VALUE!</v>
      </c>
      <c r="F74" s="79" t="e">
        <f>_xll.qlRateHelperRate($D74)</f>
        <v>#VALUE!</v>
      </c>
      <c r="G74" s="79">
        <f>IF(ISERROR(_xll.qlSwapRateHelperSpread($D74)),IF(ISERROR(_xll.qlFuturesRateHelperConvexityAdjustment($D74)),0,_xll.qlFuturesRateHelperConvexityAdjustment($D74)),_xll.qlSwapRateHelperSpread($D74))</f>
        <v>0</v>
      </c>
      <c r="H74" s="90" t="e">
        <f>_xll.qlRateHelperEarliestDate($D74)</f>
        <v>#VALUE!</v>
      </c>
      <c r="I74" s="91" t="e">
        <f>_xll.qlRateHelperLatestDate($D74)</f>
        <v>#VALUE!</v>
      </c>
      <c r="J74" s="75" t="e">
        <v>#N/A</v>
      </c>
    </row>
    <row r="75" spans="4:10" x14ac:dyDescent="0.2">
      <c r="D75" s="78" t="e">
        <v>#N/A</v>
      </c>
      <c r="E75" s="78" t="e">
        <f>SUBSTITUTE(SUBSTITUTE(_xll.qlRateHelperQuoteName(D75),"LastFixing","D"),"Libor","")</f>
        <v>#VALUE!</v>
      </c>
      <c r="F75" s="79" t="e">
        <f>_xll.qlRateHelperRate($D75)</f>
        <v>#VALUE!</v>
      </c>
      <c r="G75" s="79">
        <f>IF(ISERROR(_xll.qlSwapRateHelperSpread($D75)),IF(ISERROR(_xll.qlFuturesRateHelperConvexityAdjustment($D75)),0,_xll.qlFuturesRateHelperConvexityAdjustment($D75)),_xll.qlSwapRateHelperSpread($D75))</f>
        <v>0</v>
      </c>
      <c r="H75" s="90" t="e">
        <f>_xll.qlRateHelperEarliestDate($D75)</f>
        <v>#VALUE!</v>
      </c>
      <c r="I75" s="91" t="e">
        <f>_xll.qlRateHelperLatestDate($D75)</f>
        <v>#VALUE!</v>
      </c>
      <c r="J75" s="75" t="e">
        <v>#N/A</v>
      </c>
    </row>
    <row r="76" spans="4:10" x14ac:dyDescent="0.2">
      <c r="D76" s="78" t="e">
        <v>#N/A</v>
      </c>
      <c r="E76" s="78" t="e">
        <f>SUBSTITUTE(SUBSTITUTE(_xll.qlRateHelperQuoteName(D76),"LastFixing","D"),"Libor","")</f>
        <v>#VALUE!</v>
      </c>
      <c r="F76" s="79" t="e">
        <f>_xll.qlRateHelperRate($D76)</f>
        <v>#VALUE!</v>
      </c>
      <c r="G76" s="79">
        <f>IF(ISERROR(_xll.qlSwapRateHelperSpread($D76)),IF(ISERROR(_xll.qlFuturesRateHelperConvexityAdjustment($D76)),0,_xll.qlFuturesRateHelperConvexityAdjustment($D76)),_xll.qlSwapRateHelperSpread($D76))</f>
        <v>0</v>
      </c>
      <c r="H76" s="90" t="e">
        <f>_xll.qlRateHelperEarliestDate($D76)</f>
        <v>#VALUE!</v>
      </c>
      <c r="I76" s="91" t="e">
        <f>_xll.qlRateHelperLatestDate($D76)</f>
        <v>#VALUE!</v>
      </c>
      <c r="J76" s="75" t="e">
        <v>#N/A</v>
      </c>
    </row>
    <row r="77" spans="4:10" x14ac:dyDescent="0.2">
      <c r="D77" s="78" t="e">
        <v>#N/A</v>
      </c>
      <c r="E77" s="78" t="e">
        <f>SUBSTITUTE(SUBSTITUTE(_xll.qlRateHelperQuoteName(D77),"LastFixing","D"),"Libor","")</f>
        <v>#VALUE!</v>
      </c>
      <c r="F77" s="79" t="e">
        <f>_xll.qlRateHelperRate($D77)</f>
        <v>#VALUE!</v>
      </c>
      <c r="G77" s="79">
        <f>IF(ISERROR(_xll.qlSwapRateHelperSpread($D77)),IF(ISERROR(_xll.qlFuturesRateHelperConvexityAdjustment($D77)),0,_xll.qlFuturesRateHelperConvexityAdjustment($D77)),_xll.qlSwapRateHelperSpread($D77))</f>
        <v>0</v>
      </c>
      <c r="H77" s="90" t="e">
        <f>_xll.qlRateHelperEarliestDate($D77)</f>
        <v>#VALUE!</v>
      </c>
      <c r="I77" s="91" t="e">
        <f>_xll.qlRateHelperLatestDate($D77)</f>
        <v>#VALUE!</v>
      </c>
      <c r="J77" s="75" t="e">
        <v>#N/A</v>
      </c>
    </row>
    <row r="78" spans="4:10" x14ac:dyDescent="0.2">
      <c r="D78" s="78" t="e">
        <v>#N/A</v>
      </c>
      <c r="E78" s="78" t="e">
        <f>SUBSTITUTE(SUBSTITUTE(_xll.qlRateHelperQuoteName(D78),"LastFixing","D"),"Libor","")</f>
        <v>#VALUE!</v>
      </c>
      <c r="F78" s="79" t="e">
        <f>_xll.qlRateHelperRate($D78)</f>
        <v>#VALUE!</v>
      </c>
      <c r="G78" s="79">
        <f>IF(ISERROR(_xll.qlSwapRateHelperSpread($D78)),IF(ISERROR(_xll.qlFuturesRateHelperConvexityAdjustment($D78)),0,_xll.qlFuturesRateHelperConvexityAdjustment($D78)),_xll.qlSwapRateHelperSpread($D78))</f>
        <v>0</v>
      </c>
      <c r="H78" s="90" t="e">
        <f>_xll.qlRateHelperEarliestDate($D78)</f>
        <v>#VALUE!</v>
      </c>
      <c r="I78" s="91" t="e">
        <f>_xll.qlRateHelperLatestDate($D78)</f>
        <v>#VALUE!</v>
      </c>
      <c r="J78" s="75" t="e">
        <v>#N/A</v>
      </c>
    </row>
    <row r="79" spans="4:10" x14ac:dyDescent="0.2">
      <c r="D79" s="78" t="e">
        <v>#N/A</v>
      </c>
      <c r="E79" s="78" t="e">
        <f>SUBSTITUTE(SUBSTITUTE(_xll.qlRateHelperQuoteName(D79),"LastFixing","D"),"Libor","")</f>
        <v>#VALUE!</v>
      </c>
      <c r="F79" s="79" t="e">
        <f>_xll.qlRateHelperRate($D79)</f>
        <v>#VALUE!</v>
      </c>
      <c r="G79" s="79">
        <f>IF(ISERROR(_xll.qlSwapRateHelperSpread($D79)),IF(ISERROR(_xll.qlFuturesRateHelperConvexityAdjustment($D79)),0,_xll.qlFuturesRateHelperConvexityAdjustment($D79)),_xll.qlSwapRateHelperSpread($D79))</f>
        <v>0</v>
      </c>
      <c r="H79" s="90" t="e">
        <f>_xll.qlRateHelperEarliestDate($D79)</f>
        <v>#VALUE!</v>
      </c>
      <c r="I79" s="91" t="e">
        <f>_xll.qlRateHelperLatestDate($D79)</f>
        <v>#VALUE!</v>
      </c>
      <c r="J79" s="75" t="e">
        <v>#N/A</v>
      </c>
    </row>
    <row r="80" spans="4:10" x14ac:dyDescent="0.2">
      <c r="D80" s="78" t="e">
        <v>#N/A</v>
      </c>
      <c r="E80" s="78" t="e">
        <f>SUBSTITUTE(SUBSTITUTE(_xll.qlRateHelperQuoteName(D80),"LastFixing","D"),"Libor","")</f>
        <v>#VALUE!</v>
      </c>
      <c r="F80" s="79" t="e">
        <f>_xll.qlRateHelperRate($D80)</f>
        <v>#VALUE!</v>
      </c>
      <c r="G80" s="79">
        <f>IF(ISERROR(_xll.qlSwapRateHelperSpread($D80)),IF(ISERROR(_xll.qlFuturesRateHelperConvexityAdjustment($D80)),0,_xll.qlFuturesRateHelperConvexityAdjustment($D80)),_xll.qlSwapRateHelperSpread($D80))</f>
        <v>0</v>
      </c>
      <c r="H80" s="90" t="e">
        <f>_xll.qlRateHelperEarliestDate($D80)</f>
        <v>#VALUE!</v>
      </c>
      <c r="I80" s="91" t="e">
        <f>_xll.qlRateHelperLatestDate($D80)</f>
        <v>#VALUE!</v>
      </c>
      <c r="J80" s="75" t="e">
        <v>#N/A</v>
      </c>
    </row>
    <row r="81" spans="4:10" x14ac:dyDescent="0.2">
      <c r="D81" s="78" t="e">
        <v>#N/A</v>
      </c>
      <c r="E81" s="78" t="e">
        <f>SUBSTITUTE(SUBSTITUTE(_xll.qlRateHelperQuoteName(D81),"LastFixing","D"),"Libor","")</f>
        <v>#VALUE!</v>
      </c>
      <c r="F81" s="79" t="e">
        <f>_xll.qlRateHelperRate($D81)</f>
        <v>#VALUE!</v>
      </c>
      <c r="G81" s="79">
        <f>IF(ISERROR(_xll.qlSwapRateHelperSpread($D81)),IF(ISERROR(_xll.qlFuturesRateHelperConvexityAdjustment($D81)),0,_xll.qlFuturesRateHelperConvexityAdjustment($D81)),_xll.qlSwapRateHelperSpread($D81))</f>
        <v>0</v>
      </c>
      <c r="H81" s="90" t="e">
        <f>_xll.qlRateHelperEarliestDate($D81)</f>
        <v>#VALUE!</v>
      </c>
      <c r="I81" s="91" t="e">
        <f>_xll.qlRateHelperLatestDate($D81)</f>
        <v>#VALUE!</v>
      </c>
      <c r="J81" s="75" t="e">
        <v>#N/A</v>
      </c>
    </row>
    <row r="82" spans="4:10" x14ac:dyDescent="0.2">
      <c r="D82" s="78" t="e">
        <v>#N/A</v>
      </c>
      <c r="E82" s="78" t="e">
        <f>SUBSTITUTE(SUBSTITUTE(_xll.qlRateHelperQuoteName(D82),"LastFixing","D"),"Libor","")</f>
        <v>#VALUE!</v>
      </c>
      <c r="F82" s="79" t="e">
        <f>_xll.qlRateHelperRate($D82)</f>
        <v>#VALUE!</v>
      </c>
      <c r="G82" s="79">
        <f>IF(ISERROR(_xll.qlSwapRateHelperSpread($D82)),IF(ISERROR(_xll.qlFuturesRateHelperConvexityAdjustment($D82)),0,_xll.qlFuturesRateHelperConvexityAdjustment($D82)),_xll.qlSwapRateHelperSpread($D82))</f>
        <v>0</v>
      </c>
      <c r="H82" s="90" t="e">
        <f>_xll.qlRateHelperEarliestDate($D82)</f>
        <v>#VALUE!</v>
      </c>
      <c r="I82" s="91" t="e">
        <f>_xll.qlRateHelperLatestDate($D82)</f>
        <v>#VALUE!</v>
      </c>
      <c r="J82" s="75" t="e">
        <v>#N/A</v>
      </c>
    </row>
    <row r="83" spans="4:10" x14ac:dyDescent="0.2">
      <c r="D83" s="78" t="e">
        <v>#N/A</v>
      </c>
      <c r="E83" s="78" t="e">
        <f>SUBSTITUTE(SUBSTITUTE(_xll.qlRateHelperQuoteName(D83),"LastFixing","D"),"Libor","")</f>
        <v>#VALUE!</v>
      </c>
      <c r="F83" s="79" t="e">
        <f>_xll.qlRateHelperRate($D83)</f>
        <v>#VALUE!</v>
      </c>
      <c r="G83" s="79">
        <f>IF(ISERROR(_xll.qlSwapRateHelperSpread($D83)),IF(ISERROR(_xll.qlFuturesRateHelperConvexityAdjustment($D83)),0,_xll.qlFuturesRateHelperConvexityAdjustment($D83)),_xll.qlSwapRateHelperSpread($D83))</f>
        <v>0</v>
      </c>
      <c r="H83" s="90" t="e">
        <f>_xll.qlRateHelperEarliestDate($D83)</f>
        <v>#VALUE!</v>
      </c>
      <c r="I83" s="91" t="e">
        <f>_xll.qlRateHelperLatestDate($D83)</f>
        <v>#VALUE!</v>
      </c>
      <c r="J83" s="75" t="e">
        <v>#N/A</v>
      </c>
    </row>
    <row r="84" spans="4:10" x14ac:dyDescent="0.2">
      <c r="D84" s="78" t="e">
        <v>#N/A</v>
      </c>
      <c r="E84" s="78" t="e">
        <f>SUBSTITUTE(SUBSTITUTE(_xll.qlRateHelperQuoteName(D84),"LastFixing","D"),"Libor","")</f>
        <v>#VALUE!</v>
      </c>
      <c r="F84" s="79" t="e">
        <f>_xll.qlRateHelperRate($D84)</f>
        <v>#VALUE!</v>
      </c>
      <c r="G84" s="79">
        <f>IF(ISERROR(_xll.qlSwapRateHelperSpread($D84)),IF(ISERROR(_xll.qlFuturesRateHelperConvexityAdjustment($D84)),0,_xll.qlFuturesRateHelperConvexityAdjustment($D84)),_xll.qlSwapRateHelperSpread($D84))</f>
        <v>0</v>
      </c>
      <c r="H84" s="90" t="e">
        <f>_xll.qlRateHelperEarliestDate($D84)</f>
        <v>#VALUE!</v>
      </c>
      <c r="I84" s="91" t="e">
        <f>_xll.qlRateHelperLatestDate($D84)</f>
        <v>#VALUE!</v>
      </c>
      <c r="J84" s="75" t="e">
        <v>#N/A</v>
      </c>
    </row>
    <row r="85" spans="4:10" x14ac:dyDescent="0.2">
      <c r="D85" s="78" t="e">
        <v>#N/A</v>
      </c>
      <c r="E85" s="78" t="e">
        <f>SUBSTITUTE(SUBSTITUTE(_xll.qlRateHelperQuoteName(D85),"LastFixing","D"),"Libor","")</f>
        <v>#VALUE!</v>
      </c>
      <c r="F85" s="79" t="e">
        <f>_xll.qlRateHelperRate($D85)</f>
        <v>#VALUE!</v>
      </c>
      <c r="G85" s="79">
        <f>IF(ISERROR(_xll.qlSwapRateHelperSpread($D85)),IF(ISERROR(_xll.qlFuturesRateHelperConvexityAdjustment($D85)),0,_xll.qlFuturesRateHelperConvexityAdjustment($D85)),_xll.qlSwapRateHelperSpread($D85))</f>
        <v>0</v>
      </c>
      <c r="H85" s="90" t="e">
        <f>_xll.qlRateHelperEarliestDate($D85)</f>
        <v>#VALUE!</v>
      </c>
      <c r="I85" s="91" t="e">
        <f>_xll.qlRateHelperLatestDate($D85)</f>
        <v>#VALUE!</v>
      </c>
      <c r="J85" s="75" t="e">
        <v>#N/A</v>
      </c>
    </row>
    <row r="86" spans="4:10" x14ac:dyDescent="0.2">
      <c r="D86" s="78" t="e">
        <v>#N/A</v>
      </c>
      <c r="E86" s="78" t="e">
        <f>SUBSTITUTE(SUBSTITUTE(_xll.qlRateHelperQuoteName(D86),"LastFixing","D"),"Libor","")</f>
        <v>#VALUE!</v>
      </c>
      <c r="F86" s="79" t="e">
        <f>_xll.qlRateHelperRate($D86)</f>
        <v>#VALUE!</v>
      </c>
      <c r="G86" s="79">
        <f>IF(ISERROR(_xll.qlSwapRateHelperSpread($D86)),IF(ISERROR(_xll.qlFuturesRateHelperConvexityAdjustment($D86)),0,_xll.qlFuturesRateHelperConvexityAdjustment($D86)),_xll.qlSwapRateHelperSpread($D86))</f>
        <v>0</v>
      </c>
      <c r="H86" s="90" t="e">
        <f>_xll.qlRateHelperEarliestDate($D86)</f>
        <v>#VALUE!</v>
      </c>
      <c r="I86" s="91" t="e">
        <f>_xll.qlRateHelperLatestDate($D86)</f>
        <v>#VALUE!</v>
      </c>
      <c r="J86" s="75" t="e">
        <v>#N/A</v>
      </c>
    </row>
    <row r="87" spans="4:10" x14ac:dyDescent="0.2">
      <c r="D87" s="78" t="e">
        <v>#N/A</v>
      </c>
      <c r="E87" s="78" t="e">
        <f>SUBSTITUTE(SUBSTITUTE(_xll.qlRateHelperQuoteName(D87),"LastFixing","D"),"Libor","")</f>
        <v>#VALUE!</v>
      </c>
      <c r="F87" s="79" t="e">
        <f>_xll.qlRateHelperRate($D87)</f>
        <v>#VALUE!</v>
      </c>
      <c r="G87" s="79">
        <f>IF(ISERROR(_xll.qlSwapRateHelperSpread($D87)),IF(ISERROR(_xll.qlFuturesRateHelperConvexityAdjustment($D87)),0,_xll.qlFuturesRateHelperConvexityAdjustment($D87)),_xll.qlSwapRateHelperSpread($D87))</f>
        <v>0</v>
      </c>
      <c r="H87" s="90" t="e">
        <f>_xll.qlRateHelperEarliestDate($D87)</f>
        <v>#VALUE!</v>
      </c>
      <c r="I87" s="91" t="e">
        <f>_xll.qlRateHelperLatestDate($D87)</f>
        <v>#VALUE!</v>
      </c>
      <c r="J87" s="75" t="e">
        <v>#N/A</v>
      </c>
    </row>
    <row r="88" spans="4:10" x14ac:dyDescent="0.2">
      <c r="D88" s="78" t="e">
        <v>#N/A</v>
      </c>
      <c r="E88" s="78" t="e">
        <f>SUBSTITUTE(SUBSTITUTE(_xll.qlRateHelperQuoteName(D88),"LastFixing","D"),"Libor","")</f>
        <v>#VALUE!</v>
      </c>
      <c r="F88" s="79" t="e">
        <f>_xll.qlRateHelperRate($D88)</f>
        <v>#VALUE!</v>
      </c>
      <c r="G88" s="79">
        <f>IF(ISERROR(_xll.qlSwapRateHelperSpread($D88)),IF(ISERROR(_xll.qlFuturesRateHelperConvexityAdjustment($D88)),0,_xll.qlFuturesRateHelperConvexityAdjustment($D88)),_xll.qlSwapRateHelperSpread($D88))</f>
        <v>0</v>
      </c>
      <c r="H88" s="90" t="e">
        <f>_xll.qlRateHelperEarliestDate($D88)</f>
        <v>#VALUE!</v>
      </c>
      <c r="I88" s="91" t="e">
        <f>_xll.qlRateHelperLatestDate($D88)</f>
        <v>#VALUE!</v>
      </c>
      <c r="J88" s="75" t="e">
        <v>#N/A</v>
      </c>
    </row>
    <row r="89" spans="4:10" x14ac:dyDescent="0.2">
      <c r="D89" s="78" t="e">
        <v>#N/A</v>
      </c>
      <c r="E89" s="78" t="e">
        <f>SUBSTITUTE(SUBSTITUTE(_xll.qlRateHelperQuoteName(D89),"LastFixing","D"),"Libor","")</f>
        <v>#VALUE!</v>
      </c>
      <c r="F89" s="79" t="e">
        <f>_xll.qlRateHelperRate($D89)</f>
        <v>#VALUE!</v>
      </c>
      <c r="G89" s="79">
        <f>IF(ISERROR(_xll.qlSwapRateHelperSpread($D89)),IF(ISERROR(_xll.qlFuturesRateHelperConvexityAdjustment($D89)),0,_xll.qlFuturesRateHelperConvexityAdjustment($D89)),_xll.qlSwapRateHelperSpread($D89))</f>
        <v>0</v>
      </c>
      <c r="H89" s="90" t="e">
        <f>_xll.qlRateHelperEarliestDate($D89)</f>
        <v>#VALUE!</v>
      </c>
      <c r="I89" s="91" t="e">
        <f>_xll.qlRateHelperLatestDate($D89)</f>
        <v>#VALUE!</v>
      </c>
      <c r="J89" s="75" t="e">
        <v>#N/A</v>
      </c>
    </row>
    <row r="90" spans="4:10" x14ac:dyDescent="0.2">
      <c r="D90" s="78" t="e">
        <v>#N/A</v>
      </c>
      <c r="E90" s="78" t="e">
        <f>SUBSTITUTE(SUBSTITUTE(_xll.qlRateHelperQuoteName(D90),"LastFixing","D"),"Libor","")</f>
        <v>#VALUE!</v>
      </c>
      <c r="F90" s="79" t="e">
        <f>_xll.qlRateHelperRate($D90)</f>
        <v>#VALUE!</v>
      </c>
      <c r="G90" s="79">
        <f>IF(ISERROR(_xll.qlSwapRateHelperSpread($D90)),IF(ISERROR(_xll.qlFuturesRateHelperConvexityAdjustment($D90)),0,_xll.qlFuturesRateHelperConvexityAdjustment($D90)),_xll.qlSwapRateHelperSpread($D90))</f>
        <v>0</v>
      </c>
      <c r="H90" s="90" t="e">
        <f>_xll.qlRateHelperEarliestDate($D90)</f>
        <v>#VALUE!</v>
      </c>
      <c r="I90" s="91" t="e">
        <f>_xll.qlRateHelperLatestDate($D90)</f>
        <v>#VALUE!</v>
      </c>
      <c r="J90" s="75" t="e">
        <v>#N/A</v>
      </c>
    </row>
    <row r="91" spans="4:10" x14ac:dyDescent="0.2">
      <c r="D91" s="78" t="e">
        <v>#N/A</v>
      </c>
      <c r="E91" s="78" t="e">
        <f>SUBSTITUTE(SUBSTITUTE(_xll.qlRateHelperQuoteName(D91),"LastFixing","D"),"Libor","")</f>
        <v>#VALUE!</v>
      </c>
      <c r="F91" s="79" t="e">
        <f>_xll.qlRateHelperRate($D91)</f>
        <v>#VALUE!</v>
      </c>
      <c r="G91" s="79">
        <f>IF(ISERROR(_xll.qlSwapRateHelperSpread($D91)),IF(ISERROR(_xll.qlFuturesRateHelperConvexityAdjustment($D91)),0,_xll.qlFuturesRateHelperConvexityAdjustment($D91)),_xll.qlSwapRateHelperSpread($D91))</f>
        <v>0</v>
      </c>
      <c r="H91" s="90" t="e">
        <f>_xll.qlRateHelperEarliestDate($D91)</f>
        <v>#VALUE!</v>
      </c>
      <c r="I91" s="91" t="e">
        <f>_xll.qlRateHelperLatestDate($D91)</f>
        <v>#VALUE!</v>
      </c>
      <c r="J91" s="75" t="e">
        <v>#N/A</v>
      </c>
    </row>
    <row r="92" spans="4:10" x14ac:dyDescent="0.2">
      <c r="D92" s="78" t="e">
        <v>#N/A</v>
      </c>
      <c r="E92" s="78" t="e">
        <f>SUBSTITUTE(SUBSTITUTE(_xll.qlRateHelperQuoteName(D92),"LastFixing","D"),"Libor","")</f>
        <v>#VALUE!</v>
      </c>
      <c r="F92" s="79" t="e">
        <f>_xll.qlRateHelperRate($D92)</f>
        <v>#VALUE!</v>
      </c>
      <c r="G92" s="79">
        <f>IF(ISERROR(_xll.qlSwapRateHelperSpread($D92)),IF(ISERROR(_xll.qlFuturesRateHelperConvexityAdjustment($D92)),0,_xll.qlFuturesRateHelperConvexityAdjustment($D92)),_xll.qlSwapRateHelperSpread($D92))</f>
        <v>0</v>
      </c>
      <c r="H92" s="90" t="e">
        <f>_xll.qlRateHelperEarliestDate($D92)</f>
        <v>#VALUE!</v>
      </c>
      <c r="I92" s="91" t="e">
        <f>_xll.qlRateHelperLatestDate($D92)</f>
        <v>#VALUE!</v>
      </c>
      <c r="J92" s="75" t="e">
        <v>#N/A</v>
      </c>
    </row>
    <row r="93" spans="4:10" x14ac:dyDescent="0.2">
      <c r="D93" s="78" t="e">
        <v>#N/A</v>
      </c>
      <c r="E93" s="78" t="e">
        <f>SUBSTITUTE(SUBSTITUTE(_xll.qlRateHelperQuoteName(D93),"LastFixing","D"),"Libor","")</f>
        <v>#VALUE!</v>
      </c>
      <c r="F93" s="79" t="e">
        <f>_xll.qlRateHelperRate($D93)</f>
        <v>#VALUE!</v>
      </c>
      <c r="G93" s="79">
        <f>IF(ISERROR(_xll.qlSwapRateHelperSpread($D93)),IF(ISERROR(_xll.qlFuturesRateHelperConvexityAdjustment($D93)),0,_xll.qlFuturesRateHelperConvexityAdjustment($D93)),_xll.qlSwapRateHelperSpread($D93))</f>
        <v>0</v>
      </c>
      <c r="H93" s="90" t="e">
        <f>_xll.qlRateHelperEarliestDate($D93)</f>
        <v>#VALUE!</v>
      </c>
      <c r="I93" s="91" t="e">
        <f>_xll.qlRateHelperLatestDate($D93)</f>
        <v>#VALUE!</v>
      </c>
      <c r="J93" s="75" t="e">
        <v>#N/A</v>
      </c>
    </row>
    <row r="94" spans="4:10" x14ac:dyDescent="0.2">
      <c r="D94" s="78" t="e">
        <v>#N/A</v>
      </c>
      <c r="E94" s="78" t="e">
        <f>SUBSTITUTE(SUBSTITUTE(_xll.qlRateHelperQuoteName(D94),"LastFixing","D"),"Libor","")</f>
        <v>#VALUE!</v>
      </c>
      <c r="F94" s="79" t="e">
        <f>_xll.qlRateHelperRate($D94)</f>
        <v>#VALUE!</v>
      </c>
      <c r="G94" s="79">
        <f>IF(ISERROR(_xll.qlSwapRateHelperSpread($D94)),IF(ISERROR(_xll.qlFuturesRateHelperConvexityAdjustment($D94)),0,_xll.qlFuturesRateHelperConvexityAdjustment($D94)),_xll.qlSwapRateHelperSpread($D94))</f>
        <v>0</v>
      </c>
      <c r="H94" s="90" t="e">
        <f>_xll.qlRateHelperEarliestDate($D94)</f>
        <v>#VALUE!</v>
      </c>
      <c r="I94" s="91" t="e">
        <f>_xll.qlRateHelperLatestDate($D94)</f>
        <v>#VALUE!</v>
      </c>
      <c r="J94" s="75" t="e">
        <v>#N/A</v>
      </c>
    </row>
    <row r="95" spans="4:10" x14ac:dyDescent="0.2">
      <c r="D95" s="78" t="e">
        <v>#N/A</v>
      </c>
      <c r="E95" s="78" t="e">
        <f>SUBSTITUTE(SUBSTITUTE(_xll.qlRateHelperQuoteName(D95),"LastFixing","D"),"Libor","")</f>
        <v>#VALUE!</v>
      </c>
      <c r="F95" s="79" t="e">
        <f>_xll.qlRateHelperRate($D95)</f>
        <v>#VALUE!</v>
      </c>
      <c r="G95" s="79">
        <f>IF(ISERROR(_xll.qlSwapRateHelperSpread($D95)),IF(ISERROR(_xll.qlFuturesRateHelperConvexityAdjustment($D95)),0,_xll.qlFuturesRateHelperConvexityAdjustment($D95)),_xll.qlSwapRateHelperSpread($D95))</f>
        <v>0</v>
      </c>
      <c r="H95" s="90" t="e">
        <f>_xll.qlRateHelperEarliestDate($D95)</f>
        <v>#VALUE!</v>
      </c>
      <c r="I95" s="91" t="e">
        <f>_xll.qlRateHelperLatestDate($D95)</f>
        <v>#VALUE!</v>
      </c>
      <c r="J95" s="75" t="e">
        <v>#N/A</v>
      </c>
    </row>
    <row r="96" spans="4:10" x14ac:dyDescent="0.2">
      <c r="D96" s="78" t="e">
        <v>#N/A</v>
      </c>
      <c r="E96" s="78" t="e">
        <f>SUBSTITUTE(SUBSTITUTE(_xll.qlRateHelperQuoteName(D96),"LastFixing","D"),"Libor","")</f>
        <v>#VALUE!</v>
      </c>
      <c r="F96" s="79" t="e">
        <f>_xll.qlRateHelperRate($D96)</f>
        <v>#VALUE!</v>
      </c>
      <c r="G96" s="79">
        <f>IF(ISERROR(_xll.qlSwapRateHelperSpread($D96)),IF(ISERROR(_xll.qlFuturesRateHelperConvexityAdjustment($D96)),0,_xll.qlFuturesRateHelperConvexityAdjustment($D96)),_xll.qlSwapRateHelperSpread($D96))</f>
        <v>0</v>
      </c>
      <c r="H96" s="90" t="e">
        <f>_xll.qlRateHelperEarliestDate($D96)</f>
        <v>#VALUE!</v>
      </c>
      <c r="I96" s="91" t="e">
        <f>_xll.qlRateHelperLatestDate($D96)</f>
        <v>#VALUE!</v>
      </c>
      <c r="J96" s="75" t="e">
        <v>#N/A</v>
      </c>
    </row>
    <row r="97" spans="4:10" x14ac:dyDescent="0.2">
      <c r="D97" s="78" t="e">
        <v>#N/A</v>
      </c>
      <c r="E97" s="78" t="e">
        <f>SUBSTITUTE(SUBSTITUTE(_xll.qlRateHelperQuoteName(D97),"LastFixing","D"),"Libor","")</f>
        <v>#VALUE!</v>
      </c>
      <c r="F97" s="79" t="e">
        <f>_xll.qlRateHelperRate($D97)</f>
        <v>#VALUE!</v>
      </c>
      <c r="G97" s="79">
        <f>IF(ISERROR(_xll.qlSwapRateHelperSpread($D97)),IF(ISERROR(_xll.qlFuturesRateHelperConvexityAdjustment($D97)),0,_xll.qlFuturesRateHelperConvexityAdjustment($D97)),_xll.qlSwapRateHelperSpread($D97))</f>
        <v>0</v>
      </c>
      <c r="H97" s="90" t="e">
        <f>_xll.qlRateHelperEarliestDate($D97)</f>
        <v>#VALUE!</v>
      </c>
      <c r="I97" s="91" t="e">
        <f>_xll.qlRateHelperLatestDate($D97)</f>
        <v>#VALUE!</v>
      </c>
      <c r="J97" s="75" t="e">
        <v>#N/A</v>
      </c>
    </row>
    <row r="98" spans="4:10" x14ac:dyDescent="0.2">
      <c r="D98" s="78" t="e">
        <v>#N/A</v>
      </c>
      <c r="E98" s="78" t="e">
        <f>SUBSTITUTE(SUBSTITUTE(_xll.qlRateHelperQuoteName(D98),"LastFixing","D"),"Libor","")</f>
        <v>#VALUE!</v>
      </c>
      <c r="F98" s="79" t="e">
        <f>_xll.qlRateHelperRate($D98)</f>
        <v>#VALUE!</v>
      </c>
      <c r="G98" s="79">
        <f>IF(ISERROR(_xll.qlSwapRateHelperSpread($D98)),IF(ISERROR(_xll.qlFuturesRateHelperConvexityAdjustment($D98)),0,_xll.qlFuturesRateHelperConvexityAdjustment($D98)),_xll.qlSwapRateHelperSpread($D98))</f>
        <v>0</v>
      </c>
      <c r="H98" s="90" t="e">
        <f>_xll.qlRateHelperEarliestDate($D98)</f>
        <v>#VALUE!</v>
      </c>
      <c r="I98" s="91" t="e">
        <f>_xll.qlRateHelperLatestDate($D98)</f>
        <v>#VALUE!</v>
      </c>
      <c r="J98" s="75" t="e">
        <v>#N/A</v>
      </c>
    </row>
    <row r="99" spans="4:10" x14ac:dyDescent="0.2">
      <c r="D99" s="78" t="e">
        <v>#N/A</v>
      </c>
      <c r="E99" s="78" t="e">
        <f>SUBSTITUTE(SUBSTITUTE(_xll.qlRateHelperQuoteName(D99),"LastFixing","D"),"Libor","")</f>
        <v>#VALUE!</v>
      </c>
      <c r="F99" s="79" t="e">
        <f>_xll.qlRateHelperRate($D99)</f>
        <v>#VALUE!</v>
      </c>
      <c r="G99" s="79">
        <f>IF(ISERROR(_xll.qlSwapRateHelperSpread($D99)),IF(ISERROR(_xll.qlFuturesRateHelperConvexityAdjustment($D99)),0,_xll.qlFuturesRateHelperConvexityAdjustment($D99)),_xll.qlSwapRateHelperSpread($D99))</f>
        <v>0</v>
      </c>
      <c r="H99" s="90" t="e">
        <f>_xll.qlRateHelperEarliestDate($D99)</f>
        <v>#VALUE!</v>
      </c>
      <c r="I99" s="91" t="e">
        <f>_xll.qlRateHelperLatestDate($D99)</f>
        <v>#VALUE!</v>
      </c>
      <c r="J99" s="75" t="e">
        <v>#N/A</v>
      </c>
    </row>
    <row r="100" spans="4:10" x14ac:dyDescent="0.2">
      <c r="D100" s="78" t="e">
        <v>#N/A</v>
      </c>
      <c r="E100" s="78" t="e">
        <f>SUBSTITUTE(SUBSTITUTE(_xll.qlRateHelperQuoteName(D100),"LastFixing","D"),"Libor","")</f>
        <v>#VALUE!</v>
      </c>
      <c r="F100" s="79" t="e">
        <f>_xll.qlRateHelperRate($D100)</f>
        <v>#VALUE!</v>
      </c>
      <c r="G100" s="79">
        <f>IF(ISERROR(_xll.qlSwapRateHelperSpread($D100)),IF(ISERROR(_xll.qlFuturesRateHelperConvexityAdjustment($D100)),0,_xll.qlFuturesRateHelperConvexityAdjustment($D100)),_xll.qlSwapRateHelperSpread($D100))</f>
        <v>0</v>
      </c>
      <c r="H100" s="90" t="e">
        <f>_xll.qlRateHelperEarliestDate($D100)</f>
        <v>#VALUE!</v>
      </c>
      <c r="I100" s="91" t="e">
        <f>_xll.qlRateHelperLatestDate($D100)</f>
        <v>#VALUE!</v>
      </c>
      <c r="J100" s="75" t="e">
        <v>#N/A</v>
      </c>
    </row>
    <row r="101" spans="4:10" x14ac:dyDescent="0.2">
      <c r="D101" s="78" t="e">
        <v>#N/A</v>
      </c>
      <c r="E101" s="78" t="e">
        <f>SUBSTITUTE(SUBSTITUTE(_xll.qlRateHelperQuoteName(D101),"LastFixing","D"),"Libor","")</f>
        <v>#VALUE!</v>
      </c>
      <c r="F101" s="79" t="e">
        <f>_xll.qlRateHelperRate($D101)</f>
        <v>#VALUE!</v>
      </c>
      <c r="G101" s="79">
        <f>IF(ISERROR(_xll.qlSwapRateHelperSpread($D101)),IF(ISERROR(_xll.qlFuturesRateHelperConvexityAdjustment($D101)),0,_xll.qlFuturesRateHelperConvexityAdjustment($D101)),_xll.qlSwapRateHelperSpread($D101))</f>
        <v>0</v>
      </c>
      <c r="H101" s="90" t="e">
        <f>_xll.qlRateHelperEarliestDate($D101)</f>
        <v>#VALUE!</v>
      </c>
      <c r="I101" s="91" t="e">
        <f>_xll.qlRateHelperLatestDate($D101)</f>
        <v>#VALUE!</v>
      </c>
      <c r="J101" s="75" t="e">
        <v>#N/A</v>
      </c>
    </row>
    <row r="102" spans="4:10" x14ac:dyDescent="0.2">
      <c r="D102" s="78" t="e">
        <v>#N/A</v>
      </c>
      <c r="E102" s="78" t="e">
        <f>SUBSTITUTE(SUBSTITUTE(_xll.qlRateHelperQuoteName(D102),"LastFixing","D"),"Libor","")</f>
        <v>#VALUE!</v>
      </c>
      <c r="F102" s="79" t="e">
        <f>_xll.qlRateHelperRate($D102)</f>
        <v>#VALUE!</v>
      </c>
      <c r="G102" s="79">
        <f>IF(ISERROR(_xll.qlSwapRateHelperSpread($D102)),IF(ISERROR(_xll.qlFuturesRateHelperConvexityAdjustment($D102)),0,_xll.qlFuturesRateHelperConvexityAdjustment($D102)),_xll.qlSwapRateHelperSpread($D102))</f>
        <v>0</v>
      </c>
      <c r="H102" s="90" t="e">
        <f>_xll.qlRateHelperEarliestDate($D102)</f>
        <v>#VALUE!</v>
      </c>
      <c r="I102" s="91" t="e">
        <f>_xll.qlRateHelperLatestDate($D102)</f>
        <v>#VALUE!</v>
      </c>
      <c r="J102" s="75" t="e">
        <v>#N/A</v>
      </c>
    </row>
    <row r="103" spans="4:10" x14ac:dyDescent="0.2">
      <c r="D103" s="78" t="e">
        <v>#N/A</v>
      </c>
      <c r="E103" s="78" t="e">
        <f>SUBSTITUTE(SUBSTITUTE(_xll.qlRateHelperQuoteName(D103),"LastFixing","D"),"Libor","")</f>
        <v>#VALUE!</v>
      </c>
      <c r="F103" s="79" t="e">
        <f>_xll.qlRateHelperRate($D103)</f>
        <v>#VALUE!</v>
      </c>
      <c r="G103" s="79">
        <f>IF(ISERROR(_xll.qlSwapRateHelperSpread($D103)),IF(ISERROR(_xll.qlFuturesRateHelperConvexityAdjustment($D103)),0,_xll.qlFuturesRateHelperConvexityAdjustment($D103)),_xll.qlSwapRateHelperSpread($D103))</f>
        <v>0</v>
      </c>
      <c r="H103" s="90" t="e">
        <f>_xll.qlRateHelperEarliestDate($D103)</f>
        <v>#VALUE!</v>
      </c>
      <c r="I103" s="91" t="e">
        <f>_xll.qlRateHelperLatestDate($D103)</f>
        <v>#VALUE!</v>
      </c>
      <c r="J103" s="75" t="e">
        <v>#N/A</v>
      </c>
    </row>
    <row r="104" spans="4:10" x14ac:dyDescent="0.2">
      <c r="D104" s="78" t="e">
        <v>#N/A</v>
      </c>
      <c r="E104" s="78" t="e">
        <f>SUBSTITUTE(SUBSTITUTE(_xll.qlRateHelperQuoteName(D104),"LastFixing","D"),"Libor","")</f>
        <v>#VALUE!</v>
      </c>
      <c r="F104" s="79" t="e">
        <f>_xll.qlRateHelperRate($D104)</f>
        <v>#VALUE!</v>
      </c>
      <c r="G104" s="79">
        <f>IF(ISERROR(_xll.qlSwapRateHelperSpread($D104)),IF(ISERROR(_xll.qlFuturesRateHelperConvexityAdjustment($D104)),0,_xll.qlFuturesRateHelperConvexityAdjustment($D104)),_xll.qlSwapRateHelperSpread($D104))</f>
        <v>0</v>
      </c>
      <c r="H104" s="90" t="e">
        <f>_xll.qlRateHelperEarliestDate($D104)</f>
        <v>#VALUE!</v>
      </c>
      <c r="I104" s="91" t="e">
        <f>_xll.qlRateHelperLatestDate($D104)</f>
        <v>#VALUE!</v>
      </c>
      <c r="J104" s="75" t="e">
        <v>#N/A</v>
      </c>
    </row>
    <row r="105" spans="4:10" x14ac:dyDescent="0.2">
      <c r="D105" s="78" t="e">
        <v>#N/A</v>
      </c>
      <c r="E105" s="78" t="e">
        <f>SUBSTITUTE(SUBSTITUTE(_xll.qlRateHelperQuoteName(D105),"LastFixing","D"),"Libor","")</f>
        <v>#VALUE!</v>
      </c>
      <c r="F105" s="79" t="e">
        <f>_xll.qlRateHelperRate($D105)</f>
        <v>#VALUE!</v>
      </c>
      <c r="G105" s="79">
        <f>IF(ISERROR(_xll.qlSwapRateHelperSpread($D105)),IF(ISERROR(_xll.qlFuturesRateHelperConvexityAdjustment($D105)),0,_xll.qlFuturesRateHelperConvexityAdjustment($D105)),_xll.qlSwapRateHelperSpread($D105))</f>
        <v>0</v>
      </c>
      <c r="H105" s="90" t="e">
        <f>_xll.qlRateHelperEarliestDate($D105)</f>
        <v>#VALUE!</v>
      </c>
      <c r="I105" s="91" t="e">
        <f>_xll.qlRateHelperLatestDate($D105)</f>
        <v>#VALUE!</v>
      </c>
      <c r="J105" s="75" t="e">
        <v>#N/A</v>
      </c>
    </row>
    <row r="106" spans="4:10" x14ac:dyDescent="0.2">
      <c r="D106" s="78" t="e">
        <v>#N/A</v>
      </c>
      <c r="E106" s="78" t="e">
        <f>SUBSTITUTE(SUBSTITUTE(_xll.qlRateHelperQuoteName(D106),"LastFixing","D"),"Libor","")</f>
        <v>#VALUE!</v>
      </c>
      <c r="F106" s="79" t="e">
        <f>_xll.qlRateHelperRate($D106)</f>
        <v>#VALUE!</v>
      </c>
      <c r="G106" s="79">
        <f>IF(ISERROR(_xll.qlSwapRateHelperSpread($D106)),IF(ISERROR(_xll.qlFuturesRateHelperConvexityAdjustment($D106)),0,_xll.qlFuturesRateHelperConvexityAdjustment($D106)),_xll.qlSwapRateHelperSpread($D106))</f>
        <v>0</v>
      </c>
      <c r="H106" s="90" t="e">
        <f>_xll.qlRateHelperEarliestDate($D106)</f>
        <v>#VALUE!</v>
      </c>
      <c r="I106" s="91" t="e">
        <f>_xll.qlRateHelperLatestDate($D106)</f>
        <v>#VALUE!</v>
      </c>
      <c r="J106" s="75" t="e">
        <v>#N/A</v>
      </c>
    </row>
    <row r="107" spans="4:10" x14ac:dyDescent="0.2">
      <c r="D107" s="78" t="e">
        <v>#N/A</v>
      </c>
      <c r="E107" s="78" t="e">
        <f>SUBSTITUTE(SUBSTITUTE(_xll.qlRateHelperQuoteName(D107),"LastFixing","D"),"Libor","")</f>
        <v>#VALUE!</v>
      </c>
      <c r="F107" s="79" t="e">
        <f>_xll.qlRateHelperRate($D107)</f>
        <v>#VALUE!</v>
      </c>
      <c r="G107" s="79">
        <f>IF(ISERROR(_xll.qlSwapRateHelperSpread($D107)),IF(ISERROR(_xll.qlFuturesRateHelperConvexityAdjustment($D107)),0,_xll.qlFuturesRateHelperConvexityAdjustment($D107)),_xll.qlSwapRateHelperSpread($D107))</f>
        <v>0</v>
      </c>
      <c r="H107" s="90" t="e">
        <f>_xll.qlRateHelperEarliestDate($D107)</f>
        <v>#VALUE!</v>
      </c>
      <c r="I107" s="91" t="e">
        <f>_xll.qlRateHelperLatestDate($D107)</f>
        <v>#VALUE!</v>
      </c>
      <c r="J107" s="75" t="e">
        <v>#N/A</v>
      </c>
    </row>
    <row r="108" spans="4:10" x14ac:dyDescent="0.2">
      <c r="D108" s="78" t="e">
        <v>#N/A</v>
      </c>
      <c r="E108" s="78" t="e">
        <f>SUBSTITUTE(SUBSTITUTE(_xll.qlRateHelperQuoteName(D108),"LastFixing","D"),"Libor","")</f>
        <v>#VALUE!</v>
      </c>
      <c r="F108" s="79" t="e">
        <f>_xll.qlRateHelperRate($D108)</f>
        <v>#VALUE!</v>
      </c>
      <c r="G108" s="79">
        <f>IF(ISERROR(_xll.qlSwapRateHelperSpread($D108)),IF(ISERROR(_xll.qlFuturesRateHelperConvexityAdjustment($D108)),0,_xll.qlFuturesRateHelperConvexityAdjustment($D108)),_xll.qlSwapRateHelperSpread($D108))</f>
        <v>0</v>
      </c>
      <c r="H108" s="90" t="e">
        <f>_xll.qlRateHelperEarliestDate($D108)</f>
        <v>#VALUE!</v>
      </c>
      <c r="I108" s="91" t="e">
        <f>_xll.qlRateHelperLatestDate($D108)</f>
        <v>#VALUE!</v>
      </c>
      <c r="J108" s="75" t="e">
        <v>#N/A</v>
      </c>
    </row>
    <row r="109" spans="4:10" x14ac:dyDescent="0.2">
      <c r="D109" s="78" t="e">
        <v>#N/A</v>
      </c>
      <c r="E109" s="78" t="e">
        <f>SUBSTITUTE(SUBSTITUTE(_xll.qlRateHelperQuoteName(D109),"LastFixing","D"),"Libor","")</f>
        <v>#VALUE!</v>
      </c>
      <c r="F109" s="79" t="e">
        <f>_xll.qlRateHelperRate($D109)</f>
        <v>#VALUE!</v>
      </c>
      <c r="G109" s="79">
        <f>IF(ISERROR(_xll.qlSwapRateHelperSpread($D109)),IF(ISERROR(_xll.qlFuturesRateHelperConvexityAdjustment($D109)),0,_xll.qlFuturesRateHelperConvexityAdjustment($D109)),_xll.qlSwapRateHelperSpread($D109))</f>
        <v>0</v>
      </c>
      <c r="H109" s="90" t="e">
        <f>_xll.qlRateHelperEarliestDate($D109)</f>
        <v>#VALUE!</v>
      </c>
      <c r="I109" s="91" t="e">
        <f>_xll.qlRateHelperLatestDate($D109)</f>
        <v>#VALUE!</v>
      </c>
      <c r="J109" s="75" t="e">
        <v>#N/A</v>
      </c>
    </row>
    <row r="110" spans="4:10" x14ac:dyDescent="0.2">
      <c r="D110" s="78" t="e">
        <v>#N/A</v>
      </c>
      <c r="E110" s="78" t="e">
        <f>SUBSTITUTE(SUBSTITUTE(_xll.qlRateHelperQuoteName(D110),"LastFixing","D"),"Libor","")</f>
        <v>#VALUE!</v>
      </c>
      <c r="F110" s="79" t="e">
        <f>_xll.qlRateHelperRate($D110)</f>
        <v>#VALUE!</v>
      </c>
      <c r="G110" s="79">
        <f>IF(ISERROR(_xll.qlSwapRateHelperSpread($D110)),IF(ISERROR(_xll.qlFuturesRateHelperConvexityAdjustment($D110)),0,_xll.qlFuturesRateHelperConvexityAdjustment($D110)),_xll.qlSwapRateHelperSpread($D110))</f>
        <v>0</v>
      </c>
      <c r="H110" s="90" t="e">
        <f>_xll.qlRateHelperEarliestDate($D110)</f>
        <v>#VALUE!</v>
      </c>
      <c r="I110" s="91" t="e">
        <f>_xll.qlRateHelperLatestDate($D110)</f>
        <v>#VALUE!</v>
      </c>
      <c r="J110" s="75" t="e">
        <v>#N/A</v>
      </c>
    </row>
    <row r="111" spans="4:10" x14ac:dyDescent="0.2">
      <c r="D111" s="78" t="e">
        <v>#N/A</v>
      </c>
      <c r="E111" s="78" t="e">
        <f>SUBSTITUTE(SUBSTITUTE(_xll.qlRateHelperQuoteName(D111),"LastFixing","D"),"Libor","")</f>
        <v>#VALUE!</v>
      </c>
      <c r="F111" s="79" t="e">
        <f>_xll.qlRateHelperRate($D111)</f>
        <v>#VALUE!</v>
      </c>
      <c r="G111" s="79">
        <f>IF(ISERROR(_xll.qlSwapRateHelperSpread($D111)),IF(ISERROR(_xll.qlFuturesRateHelperConvexityAdjustment($D111)),0,_xll.qlFuturesRateHelperConvexityAdjustment($D111)),_xll.qlSwapRateHelperSpread($D111))</f>
        <v>0</v>
      </c>
      <c r="H111" s="90" t="e">
        <f>_xll.qlRateHelperEarliestDate($D111)</f>
        <v>#VALUE!</v>
      </c>
      <c r="I111" s="91" t="e">
        <f>_xll.qlRateHelperLatestDate($D111)</f>
        <v>#VALUE!</v>
      </c>
      <c r="J111" s="75" t="e">
        <v>#N/A</v>
      </c>
    </row>
    <row r="112" spans="4:10" x14ac:dyDescent="0.2">
      <c r="D112" s="78" t="e">
        <v>#N/A</v>
      </c>
      <c r="E112" s="78" t="e">
        <f>SUBSTITUTE(SUBSTITUTE(_xll.qlRateHelperQuoteName(D112),"LastFixing","D"),"Libor","")</f>
        <v>#VALUE!</v>
      </c>
      <c r="F112" s="79" t="e">
        <f>_xll.qlRateHelperRate($D112)</f>
        <v>#VALUE!</v>
      </c>
      <c r="G112" s="79">
        <f>IF(ISERROR(_xll.qlSwapRateHelperSpread($D112)),IF(ISERROR(_xll.qlFuturesRateHelperConvexityAdjustment($D112)),0,_xll.qlFuturesRateHelperConvexityAdjustment($D112)),_xll.qlSwapRateHelperSpread($D112))</f>
        <v>0</v>
      </c>
      <c r="H112" s="90" t="e">
        <f>_xll.qlRateHelperEarliestDate($D112)</f>
        <v>#VALUE!</v>
      </c>
      <c r="I112" s="91" t="e">
        <f>_xll.qlRateHelperLatestDate($D112)</f>
        <v>#VALUE!</v>
      </c>
      <c r="J112" s="75" t="e">
        <v>#N/A</v>
      </c>
    </row>
    <row r="113" spans="4:10" x14ac:dyDescent="0.2">
      <c r="D113" s="78" t="e">
        <v>#N/A</v>
      </c>
      <c r="E113" s="78" t="e">
        <f>SUBSTITUTE(SUBSTITUTE(_xll.qlRateHelperQuoteName(D113),"LastFixing","D"),"Libor","")</f>
        <v>#VALUE!</v>
      </c>
      <c r="F113" s="79" t="e">
        <f>_xll.qlRateHelperRate($D113)</f>
        <v>#VALUE!</v>
      </c>
      <c r="G113" s="79">
        <f>IF(ISERROR(_xll.qlSwapRateHelperSpread($D113)),IF(ISERROR(_xll.qlFuturesRateHelperConvexityAdjustment($D113)),0,_xll.qlFuturesRateHelperConvexityAdjustment($D113)),_xll.qlSwapRateHelperSpread($D113))</f>
        <v>0</v>
      </c>
      <c r="H113" s="90" t="e">
        <f>_xll.qlRateHelperEarliestDate($D113)</f>
        <v>#VALUE!</v>
      </c>
      <c r="I113" s="91" t="e">
        <f>_xll.qlRateHelperLatestDate($D113)</f>
        <v>#VALUE!</v>
      </c>
      <c r="J113" s="75" t="e">
        <v>#N/A</v>
      </c>
    </row>
    <row r="114" spans="4:10" x14ac:dyDescent="0.2">
      <c r="D114" s="78" t="e">
        <v>#N/A</v>
      </c>
      <c r="E114" s="78" t="e">
        <f>SUBSTITUTE(SUBSTITUTE(_xll.qlRateHelperQuoteName(D114),"LastFixing","D"),"Libor","")</f>
        <v>#VALUE!</v>
      </c>
      <c r="F114" s="79" t="e">
        <f>_xll.qlRateHelperRate($D114)</f>
        <v>#VALUE!</v>
      </c>
      <c r="G114" s="79">
        <f>IF(ISERROR(_xll.qlSwapRateHelperSpread($D114)),IF(ISERROR(_xll.qlFuturesRateHelperConvexityAdjustment($D114)),0,_xll.qlFuturesRateHelperConvexityAdjustment($D114)),_xll.qlSwapRateHelperSpread($D114))</f>
        <v>0</v>
      </c>
      <c r="H114" s="90" t="e">
        <f>_xll.qlRateHelperEarliestDate($D114)</f>
        <v>#VALUE!</v>
      </c>
      <c r="I114" s="91" t="e">
        <f>_xll.qlRateHelperLatestDate($D114)</f>
        <v>#VALUE!</v>
      </c>
      <c r="J114" s="75" t="e">
        <v>#N/A</v>
      </c>
    </row>
    <row r="115" spans="4:10" x14ac:dyDescent="0.2">
      <c r="D115" s="78" t="e">
        <v>#N/A</v>
      </c>
      <c r="E115" s="78" t="e">
        <f>SUBSTITUTE(SUBSTITUTE(_xll.qlRateHelperQuoteName(D115),"LastFixing","D"),"Libor","")</f>
        <v>#VALUE!</v>
      </c>
      <c r="F115" s="79" t="e">
        <f>_xll.qlRateHelperRate($D115)</f>
        <v>#VALUE!</v>
      </c>
      <c r="G115" s="79">
        <f>IF(ISERROR(_xll.qlSwapRateHelperSpread($D115)),IF(ISERROR(_xll.qlFuturesRateHelperConvexityAdjustment($D115)),0,_xll.qlFuturesRateHelperConvexityAdjustment($D115)),_xll.qlSwapRateHelperSpread($D115))</f>
        <v>0</v>
      </c>
      <c r="H115" s="90" t="e">
        <f>_xll.qlRateHelperEarliestDate($D115)</f>
        <v>#VALUE!</v>
      </c>
      <c r="I115" s="91" t="e">
        <f>_xll.qlRateHelperLatestDate($D115)</f>
        <v>#VALUE!</v>
      </c>
      <c r="J115" s="75" t="e">
        <v>#N/A</v>
      </c>
    </row>
    <row r="116" spans="4:10" x14ac:dyDescent="0.2">
      <c r="D116" s="78" t="e">
        <v>#N/A</v>
      </c>
      <c r="E116" s="78" t="e">
        <f>SUBSTITUTE(SUBSTITUTE(_xll.qlRateHelperQuoteName(D116),"LastFixing","D"),"Libor","")</f>
        <v>#VALUE!</v>
      </c>
      <c r="F116" s="79" t="e">
        <f>_xll.qlRateHelperRate($D116)</f>
        <v>#VALUE!</v>
      </c>
      <c r="G116" s="79">
        <f>IF(ISERROR(_xll.qlSwapRateHelperSpread($D116)),IF(ISERROR(_xll.qlFuturesRateHelperConvexityAdjustment($D116)),0,_xll.qlFuturesRateHelperConvexityAdjustment($D116)),_xll.qlSwapRateHelperSpread($D116))</f>
        <v>0</v>
      </c>
      <c r="H116" s="90" t="e">
        <f>_xll.qlRateHelperEarliestDate($D116)</f>
        <v>#VALUE!</v>
      </c>
      <c r="I116" s="91" t="e">
        <f>_xll.qlRateHelperLatestDate($D116)</f>
        <v>#VALUE!</v>
      </c>
      <c r="J116" s="75" t="e">
        <v>#N/A</v>
      </c>
    </row>
    <row r="117" spans="4:10" x14ac:dyDescent="0.2">
      <c r="D117" s="78" t="e">
        <v>#N/A</v>
      </c>
      <c r="E117" s="78" t="e">
        <f>SUBSTITUTE(SUBSTITUTE(_xll.qlRateHelperQuoteName(D117),"LastFixing","D"),"Libor","")</f>
        <v>#VALUE!</v>
      </c>
      <c r="F117" s="79" t="e">
        <f>_xll.qlRateHelperRate($D117)</f>
        <v>#VALUE!</v>
      </c>
      <c r="G117" s="79">
        <f>IF(ISERROR(_xll.qlSwapRateHelperSpread($D117)),IF(ISERROR(_xll.qlFuturesRateHelperConvexityAdjustment($D117)),0,_xll.qlFuturesRateHelperConvexityAdjustment($D117)),_xll.qlSwapRateHelperSpread($D117))</f>
        <v>0</v>
      </c>
      <c r="H117" s="90" t="e">
        <f>_xll.qlRateHelperEarliestDate($D117)</f>
        <v>#VALUE!</v>
      </c>
      <c r="I117" s="91" t="e">
        <f>_xll.qlRateHelperLatestDate($D117)</f>
        <v>#VALUE!</v>
      </c>
      <c r="J117" s="75" t="e">
        <v>#N/A</v>
      </c>
    </row>
    <row r="118" spans="4:10" x14ac:dyDescent="0.2">
      <c r="D118" s="78" t="e">
        <v>#N/A</v>
      </c>
      <c r="E118" s="78" t="e">
        <f>SUBSTITUTE(SUBSTITUTE(_xll.qlRateHelperQuoteName(D118),"LastFixing","D"),"Libor","")</f>
        <v>#VALUE!</v>
      </c>
      <c r="F118" s="79" t="e">
        <f>_xll.qlRateHelperRate($D118)</f>
        <v>#VALUE!</v>
      </c>
      <c r="G118" s="79">
        <f>IF(ISERROR(_xll.qlSwapRateHelperSpread($D118)),IF(ISERROR(_xll.qlFuturesRateHelperConvexityAdjustment($D118)),0,_xll.qlFuturesRateHelperConvexityAdjustment($D118)),_xll.qlSwapRateHelperSpread($D118))</f>
        <v>0</v>
      </c>
      <c r="H118" s="90" t="e">
        <f>_xll.qlRateHelperEarliestDate($D118)</f>
        <v>#VALUE!</v>
      </c>
      <c r="I118" s="91" t="e">
        <f>_xll.qlRateHelperLatestDate($D118)</f>
        <v>#VALUE!</v>
      </c>
      <c r="J118" s="75" t="e">
        <v>#N/A</v>
      </c>
    </row>
    <row r="119" spans="4:10" x14ac:dyDescent="0.2">
      <c r="D119" s="78" t="e">
        <v>#N/A</v>
      </c>
      <c r="E119" s="78" t="e">
        <f>SUBSTITUTE(SUBSTITUTE(_xll.qlRateHelperQuoteName(D119),"LastFixing","D"),"Libor","")</f>
        <v>#VALUE!</v>
      </c>
      <c r="F119" s="79" t="e">
        <f>_xll.qlRateHelperRate($D119)</f>
        <v>#VALUE!</v>
      </c>
      <c r="G119" s="79">
        <f>IF(ISERROR(_xll.qlSwapRateHelperSpread($D119)),IF(ISERROR(_xll.qlFuturesRateHelperConvexityAdjustment($D119)),0,_xll.qlFuturesRateHelperConvexityAdjustment($D119)),_xll.qlSwapRateHelperSpread($D119))</f>
        <v>0</v>
      </c>
      <c r="H119" s="90" t="e">
        <f>_xll.qlRateHelperEarliestDate($D119)</f>
        <v>#VALUE!</v>
      </c>
      <c r="I119" s="91" t="e">
        <f>_xll.qlRateHelperLatestDate($D119)</f>
        <v>#VALUE!</v>
      </c>
      <c r="J119" s="75" t="e">
        <v>#N/A</v>
      </c>
    </row>
    <row r="120" spans="4:10" x14ac:dyDescent="0.2">
      <c r="D120" s="78" t="e">
        <v>#N/A</v>
      </c>
      <c r="E120" s="78" t="e">
        <f>SUBSTITUTE(SUBSTITUTE(_xll.qlRateHelperQuoteName(D120),"LastFixing","D"),"Libor","")</f>
        <v>#VALUE!</v>
      </c>
      <c r="F120" s="79" t="e">
        <f>_xll.qlRateHelperRate($D120)</f>
        <v>#VALUE!</v>
      </c>
      <c r="G120" s="79">
        <f>IF(ISERROR(_xll.qlSwapRateHelperSpread($D120)),IF(ISERROR(_xll.qlFuturesRateHelperConvexityAdjustment($D120)),0,_xll.qlFuturesRateHelperConvexityAdjustment($D120)),_xll.qlSwapRateHelperSpread($D120))</f>
        <v>0</v>
      </c>
      <c r="H120" s="90" t="e">
        <f>_xll.qlRateHelperEarliestDate($D120)</f>
        <v>#VALUE!</v>
      </c>
      <c r="I120" s="91" t="e">
        <f>_xll.qlRateHelperLatestDate($D120)</f>
        <v>#VALUE!</v>
      </c>
      <c r="J120" s="75" t="e">
        <v>#N/A</v>
      </c>
    </row>
    <row r="121" spans="4:10" x14ac:dyDescent="0.2">
      <c r="D121" s="78" t="e">
        <v>#N/A</v>
      </c>
      <c r="E121" s="78" t="e">
        <f>SUBSTITUTE(SUBSTITUTE(_xll.qlRateHelperQuoteName(D121),"LastFixing","D"),"Libor","")</f>
        <v>#VALUE!</v>
      </c>
      <c r="F121" s="79" t="e">
        <f>_xll.qlRateHelperRate($D121)</f>
        <v>#VALUE!</v>
      </c>
      <c r="G121" s="79">
        <f>IF(ISERROR(_xll.qlSwapRateHelperSpread($D121)),IF(ISERROR(_xll.qlFuturesRateHelperConvexityAdjustment($D121)),0,_xll.qlFuturesRateHelperConvexityAdjustment($D121)),_xll.qlSwapRateHelperSpread($D121))</f>
        <v>0</v>
      </c>
      <c r="H121" s="90" t="e">
        <f>_xll.qlRateHelperEarliestDate($D121)</f>
        <v>#VALUE!</v>
      </c>
      <c r="I121" s="91" t="e">
        <f>_xll.qlRateHelperLatestDate($D121)</f>
        <v>#VALUE!</v>
      </c>
      <c r="J121" s="75" t="e">
        <v>#N/A</v>
      </c>
    </row>
    <row r="122" spans="4:10" x14ac:dyDescent="0.2">
      <c r="D122" s="78" t="e">
        <v>#N/A</v>
      </c>
      <c r="E122" s="78" t="e">
        <f>SUBSTITUTE(SUBSTITUTE(_xll.qlRateHelperQuoteName(D122),"LastFixing","D"),"Libor","")</f>
        <v>#VALUE!</v>
      </c>
      <c r="F122" s="79" t="e">
        <f>_xll.qlRateHelperRate($D122)</f>
        <v>#VALUE!</v>
      </c>
      <c r="G122" s="79">
        <f>IF(ISERROR(_xll.qlSwapRateHelperSpread($D122)),IF(ISERROR(_xll.qlFuturesRateHelperConvexityAdjustment($D122)),0,_xll.qlFuturesRateHelperConvexityAdjustment($D122)),_xll.qlSwapRateHelperSpread($D122))</f>
        <v>0</v>
      </c>
      <c r="H122" s="90" t="e">
        <f>_xll.qlRateHelperEarliestDate($D122)</f>
        <v>#VALUE!</v>
      </c>
      <c r="I122" s="91" t="e">
        <f>_xll.qlRateHelperLatestDate($D122)</f>
        <v>#VALUE!</v>
      </c>
      <c r="J122" s="75" t="e">
        <v>#N/A</v>
      </c>
    </row>
    <row r="123" spans="4:10" x14ac:dyDescent="0.2">
      <c r="D123" s="78" t="e">
        <v>#N/A</v>
      </c>
      <c r="E123" s="78" t="e">
        <f>SUBSTITUTE(SUBSTITUTE(_xll.qlRateHelperQuoteName(D123),"LastFixing","D"),"Libor","")</f>
        <v>#VALUE!</v>
      </c>
      <c r="F123" s="79" t="e">
        <f>_xll.qlRateHelperRate($D123)</f>
        <v>#VALUE!</v>
      </c>
      <c r="G123" s="79">
        <f>IF(ISERROR(_xll.qlSwapRateHelperSpread($D123)),IF(ISERROR(_xll.qlFuturesRateHelperConvexityAdjustment($D123)),0,_xll.qlFuturesRateHelperConvexityAdjustment($D123)),_xll.qlSwapRateHelperSpread($D123))</f>
        <v>0</v>
      </c>
      <c r="H123" s="90" t="e">
        <f>_xll.qlRateHelperEarliestDate($D123)</f>
        <v>#VALUE!</v>
      </c>
      <c r="I123" s="91" t="e">
        <f>_xll.qlRateHelperLatestDate($D123)</f>
        <v>#VALUE!</v>
      </c>
      <c r="J123" s="75" t="e">
        <v>#N/A</v>
      </c>
    </row>
    <row r="124" spans="4:10" x14ac:dyDescent="0.2">
      <c r="D124" s="78" t="e">
        <v>#N/A</v>
      </c>
      <c r="E124" s="78" t="e">
        <f>SUBSTITUTE(SUBSTITUTE(_xll.qlRateHelperQuoteName(D124),"LastFixing","D"),"Libor","")</f>
        <v>#VALUE!</v>
      </c>
      <c r="F124" s="79" t="e">
        <f>_xll.qlRateHelperRate($D124)</f>
        <v>#VALUE!</v>
      </c>
      <c r="G124" s="79">
        <f>IF(ISERROR(_xll.qlSwapRateHelperSpread($D124)),IF(ISERROR(_xll.qlFuturesRateHelperConvexityAdjustment($D124)),0,_xll.qlFuturesRateHelperConvexityAdjustment($D124)),_xll.qlSwapRateHelperSpread($D124))</f>
        <v>0</v>
      </c>
      <c r="H124" s="90" t="e">
        <f>_xll.qlRateHelperEarliestDate($D124)</f>
        <v>#VALUE!</v>
      </c>
      <c r="I124" s="91" t="e">
        <f>_xll.qlRateHelperLatestDate($D124)</f>
        <v>#VALUE!</v>
      </c>
      <c r="J124" s="75" t="e">
        <v>#N/A</v>
      </c>
    </row>
    <row r="125" spans="4:10" x14ac:dyDescent="0.2">
      <c r="D125" s="78" t="e">
        <v>#N/A</v>
      </c>
      <c r="E125" s="78" t="e">
        <f>SUBSTITUTE(SUBSTITUTE(_xll.qlRateHelperQuoteName(D125),"LastFixing","D"),"Libor","")</f>
        <v>#VALUE!</v>
      </c>
      <c r="F125" s="79" t="e">
        <f>_xll.qlRateHelperRate($D125)</f>
        <v>#VALUE!</v>
      </c>
      <c r="G125" s="79">
        <f>IF(ISERROR(_xll.qlSwapRateHelperSpread($D125)),IF(ISERROR(_xll.qlFuturesRateHelperConvexityAdjustment($D125)),0,_xll.qlFuturesRateHelperConvexityAdjustment($D125)),_xll.qlSwapRateHelperSpread($D125))</f>
        <v>0</v>
      </c>
      <c r="H125" s="90" t="e">
        <f>_xll.qlRateHelperEarliestDate($D125)</f>
        <v>#VALUE!</v>
      </c>
      <c r="I125" s="91" t="e">
        <f>_xll.qlRateHelperLatestDate($D125)</f>
        <v>#VALUE!</v>
      </c>
      <c r="J125" s="75" t="e">
        <v>#N/A</v>
      </c>
    </row>
    <row r="126" spans="4:10" ht="12" thickBot="1" x14ac:dyDescent="0.25">
      <c r="D126" s="87" t="e">
        <v>#N/A</v>
      </c>
      <c r="E126" s="87" t="e">
        <f>SUBSTITUTE(SUBSTITUTE(_xll.qlRateHelperQuoteName(D126),"LastFixing","D"),"Libor","")</f>
        <v>#VALUE!</v>
      </c>
      <c r="F126" s="88" t="e">
        <f>_xll.qlRateHelperRate($D126)</f>
        <v>#VALUE!</v>
      </c>
      <c r="G126" s="88">
        <f>IF(ISERROR(_xll.qlSwapRateHelperSpread($D126)),IF(ISERROR(_xll.qlFuturesRateHelperConvexityAdjustment($D126)),0,_xll.qlFuturesRateHelperConvexityAdjustment($D126)),_xll.qlSwapRateHelperSpread($D126))</f>
        <v>0</v>
      </c>
      <c r="H126" s="92" t="e">
        <f>_xll.qlRateHelperEarliestDate($D126)</f>
        <v>#VALUE!</v>
      </c>
      <c r="I126" s="93" t="e">
        <f>_xll.qlRateHelperLatestDate($D126)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>
      <selection activeCell="D27" sqref="D27"/>
    </sheetView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7.5703125" style="45" bestFit="1" customWidth="1"/>
    <col min="5" max="5" width="22.42578125" style="45" bestFit="1" customWidth="1"/>
    <col min="6" max="6" width="23.570312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91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23.25" customHeight="1" x14ac:dyDescent="0.25">
      <c r="A2" s="55"/>
      <c r="B2" s="62"/>
      <c r="C2" s="62" t="s">
        <v>90</v>
      </c>
      <c r="D2" s="62" t="s">
        <v>89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x14ac:dyDescent="0.25">
      <c r="A3" s="55"/>
      <c r="B3" s="58" t="s">
        <v>109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obj_00361#0011</v>
      </c>
      <c r="F3" s="56" t="str">
        <f>_xll.ohRangeRetrieveError(E3)</f>
        <v/>
      </c>
      <c r="G3" s="49"/>
    </row>
    <row r="4" spans="1:7" x14ac:dyDescent="0.25">
      <c r="A4" s="55"/>
      <c r="B4" s="54" t="s">
        <v>129</v>
      </c>
      <c r="C4" s="53" t="str">
        <f>_xll.qlLibor(,Currency,B4,,,Trigger,ObjectOverwrite)</f>
        <v>obj_0035a#0013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obj_0036a#0012</v>
      </c>
      <c r="F4" s="56" t="str">
        <f>_xll.ohRangeRetrieveError(E4)</f>
        <v/>
      </c>
      <c r="G4" s="49"/>
    </row>
    <row r="5" spans="1:7" x14ac:dyDescent="0.25">
      <c r="A5" s="55"/>
      <c r="B5" s="54" t="s">
        <v>108</v>
      </c>
      <c r="C5" s="53" t="str">
        <f>_xll.qlLibor(,Currency,B5,,,Trigger,ObjectOverwrite)</f>
        <v>obj_00502#0002</v>
      </c>
      <c r="D5" s="52" t="str">
        <f t="shared" si="0"/>
        <v>JpyLiborSWLastFixing_Quote</v>
      </c>
      <c r="E5" s="51" t="str">
        <f>_xll.qlDepositRateHelper(,D5,C5,Permanent,Trigger,ObjectOverwrite)</f>
        <v>obj_00508#0001</v>
      </c>
      <c r="F5" s="50" t="str">
        <f>_xll.ohRangeRetrieveError(E5)</f>
        <v/>
      </c>
      <c r="G5" s="49"/>
    </row>
    <row r="6" spans="1:7" x14ac:dyDescent="0.25">
      <c r="A6" s="55"/>
      <c r="B6" s="54" t="s">
        <v>130</v>
      </c>
      <c r="C6" s="53" t="str">
        <f>_xll.qlLibor(,Currency,B6,,,Trigger,ObjectOverwrite)</f>
        <v>obj_004fe#0002</v>
      </c>
      <c r="D6" s="52" t="str">
        <f t="shared" si="0"/>
        <v>JpyLibor2WLastFixing_Quote</v>
      </c>
      <c r="E6" s="51" t="e">
        <f>_xll.qlDepositRateHelper(,D6,C6,Permanent,Trigger,ObjectOverwrite)</f>
        <v>#NUM!</v>
      </c>
      <c r="F6" s="50" t="str">
        <f ca="1">_xll.ohRangeRetrieveError(E6)</f>
        <v>qlDepositRateHelper - Error converting parameter 'Rate' : 'ObjectHandler error: attempt to retrieve object with unknown ID 'JpyLibor2WLastFixing_Quote'</v>
      </c>
      <c r="G6" s="49"/>
    </row>
    <row r="7" spans="1:7" x14ac:dyDescent="0.25">
      <c r="A7" s="55"/>
      <c r="B7" s="54" t="s">
        <v>131</v>
      </c>
      <c r="C7" s="53" t="str">
        <f>_xll.qlLibor(,Currency,B7,,,Trigger,ObjectOverwrite)</f>
        <v>obj_00500#0002</v>
      </c>
      <c r="D7" s="52" t="str">
        <f t="shared" si="0"/>
        <v>JpyLibor3WLastFixing_Quote</v>
      </c>
      <c r="E7" s="51" t="e">
        <f>_xll.qlDepositRateHelper(,D7,C7,Permanent,Trigger,ObjectOverwrite)</f>
        <v>#NUM!</v>
      </c>
      <c r="F7" s="50" t="str">
        <f ca="1">_xll.ohRangeRetrieveError(E7)</f>
        <v>qlDepositRateHelper - Error converting parameter 'Rate' : 'ObjectHandler error: attempt to retrieve object with unknown ID 'JpyLibor3WLastFixing_Quote'</v>
      </c>
      <c r="G7" s="49"/>
    </row>
    <row r="8" spans="1:7" x14ac:dyDescent="0.25">
      <c r="A8" s="55"/>
      <c r="B8" s="54" t="s">
        <v>107</v>
      </c>
      <c r="C8" s="53" t="str">
        <f>_xll.qlLibor(,Currency,B8,,,Trigger,ObjectOverwrite)</f>
        <v>obj_00503#0002</v>
      </c>
      <c r="D8" s="52" t="str">
        <f t="shared" si="0"/>
        <v>JpyLibor1MLastFixing_Quote</v>
      </c>
      <c r="E8" s="51" t="str">
        <f>_xll.qlDepositRateHelper(,D8,C8,Permanent,Trigger,ObjectOverwrite)</f>
        <v>obj_0050a#0001</v>
      </c>
      <c r="F8" s="50" t="str">
        <f>_xll.ohRangeRetrieveError(E8)</f>
        <v/>
      </c>
      <c r="G8" s="49"/>
    </row>
    <row r="9" spans="1:7" x14ac:dyDescent="0.25">
      <c r="A9" s="55"/>
      <c r="B9" s="54" t="s">
        <v>106</v>
      </c>
      <c r="C9" s="53" t="str">
        <f>_xll.qlLibor(,Currency,B9,,,Trigger,ObjectOverwrite)</f>
        <v>obj_00501#0002</v>
      </c>
      <c r="D9" s="52" t="str">
        <f t="shared" si="0"/>
        <v>JpyLibor2MLastFixing_Quote</v>
      </c>
      <c r="E9" s="51" t="str">
        <f>_xll.qlDepositRateHelper(,D9,C9,Permanent,Trigger,ObjectOverwrite)</f>
        <v>obj_0050b#0001</v>
      </c>
      <c r="F9" s="50" t="str">
        <f>_xll.ohRangeRetrieveError(E9)</f>
        <v/>
      </c>
      <c r="G9" s="49"/>
    </row>
    <row r="10" spans="1:7" x14ac:dyDescent="0.25">
      <c r="A10" s="55"/>
      <c r="B10" s="54" t="s">
        <v>81</v>
      </c>
      <c r="C10" s="53" t="str">
        <f>_xll.qlLibor(,Currency,B10,,,Trigger,ObjectOverwrite)</f>
        <v>obj_004ff#0002</v>
      </c>
      <c r="D10" s="52" t="str">
        <f t="shared" si="0"/>
        <v>JpyLibor3MLastFixing_Quote</v>
      </c>
      <c r="E10" s="51" t="str">
        <f>_xll.qlDepositRateHelper(,D10,C10,Permanent,Trigger,ObjectOverwrite)</f>
        <v>obj_00509#0001</v>
      </c>
      <c r="F10" s="50" t="str">
        <f>_xll.ohRangeRetrieveError(E10)</f>
        <v/>
      </c>
      <c r="G10" s="49"/>
    </row>
    <row r="11" spans="1:7" x14ac:dyDescent="0.25">
      <c r="A11" s="55"/>
      <c r="B11" s="54" t="s">
        <v>132</v>
      </c>
      <c r="C11" s="53" t="str">
        <f>_xll.qlLibor(,Currency,B11,,,Trigger,ObjectOverwrite)</f>
        <v>obj_00357#0013</v>
      </c>
      <c r="D11" s="52" t="str">
        <f t="shared" si="0"/>
        <v>JpyLibor4MLastFixing_Quote</v>
      </c>
      <c r="E11" s="51" t="e">
        <f>_xll.qlDepositRateHelper(,D11,C11,Permanent,Trigger,ObjectOverwrite)</f>
        <v>#NUM!</v>
      </c>
      <c r="F11" s="50" t="str">
        <f ca="1">_xll.ohRangeRetrieveError(E11)</f>
        <v>qlDepositRateHelper - Error converting parameter 'Rate' : 'ObjectHandler error: attempt to retrieve object with unknown ID 'JpyLibor4MLastFixing_Quote'</v>
      </c>
      <c r="G11" s="49"/>
    </row>
    <row r="12" spans="1:7" x14ac:dyDescent="0.25">
      <c r="A12" s="55"/>
      <c r="B12" s="54" t="s">
        <v>133</v>
      </c>
      <c r="C12" s="53" t="str">
        <f>_xll.qlLibor(,Currency,B12,,,Trigger,ObjectOverwrite)</f>
        <v>obj_00358#0013</v>
      </c>
      <c r="D12" s="52" t="str">
        <f t="shared" si="0"/>
        <v>JpyLibor5MLastFixing_Quote</v>
      </c>
      <c r="E12" s="51" t="e">
        <f>_xll.qlDepositRateHelper(,D12,C12,Permanent,Trigger,ObjectOverwrite)</f>
        <v>#NUM!</v>
      </c>
      <c r="F12" s="50" t="str">
        <f ca="1">_xll.ohRangeRetrieveError(E12)</f>
        <v>qlDepositRateHelper - Error converting parameter 'Rate' : 'ObjectHandler error: attempt to retrieve object with unknown ID 'JpyLibor5MLastFixing_Quote'</v>
      </c>
      <c r="G12" s="49"/>
    </row>
    <row r="13" spans="1:7" x14ac:dyDescent="0.25">
      <c r="A13" s="55"/>
      <c r="B13" s="54" t="s">
        <v>105</v>
      </c>
      <c r="C13" s="53" t="str">
        <f>_xll.qlLibor(,Currency,B13,,,Trigger,ObjectOverwrite)</f>
        <v>obj_0035b#0013</v>
      </c>
      <c r="D13" s="52" t="str">
        <f t="shared" si="0"/>
        <v>JpyLibor6MLastFixing_Quote</v>
      </c>
      <c r="E13" s="51" t="str">
        <f>_xll.qlDepositRateHelper(,D13,C13,Permanent,Trigger,ObjectOverwrite)</f>
        <v>obj_0036b#0015</v>
      </c>
      <c r="F13" s="50" t="str">
        <f>_xll.ohRangeRetrieveError(E13)</f>
        <v/>
      </c>
      <c r="G13" s="49"/>
    </row>
    <row r="14" spans="1:7" x14ac:dyDescent="0.25">
      <c r="A14" s="55"/>
      <c r="B14" s="54" t="s">
        <v>134</v>
      </c>
      <c r="C14" s="53" t="str">
        <f>_xll.qlLibor(,Currency,B14,,,Trigger,ObjectOverwrite)</f>
        <v>obj_00359#0013</v>
      </c>
      <c r="D14" s="52" t="str">
        <f t="shared" si="0"/>
        <v>JpyLibor7MLastFixing_Quote</v>
      </c>
      <c r="E14" s="51" t="e">
        <f>_xll.qlDepositRateHelper(,D14,C14,Permanent,Trigger,ObjectOverwrite)</f>
        <v>#NUM!</v>
      </c>
      <c r="F14" s="50" t="str">
        <f ca="1">_xll.ohRangeRetrieveError(E14)</f>
        <v>qlDepositRateHelper - Error converting parameter 'Rate' : 'ObjectHandler error: attempt to retrieve object with unknown ID 'JpyLibor7MLastFixing_Quote'</v>
      </c>
      <c r="G14" s="49"/>
    </row>
    <row r="15" spans="1:7" x14ac:dyDescent="0.25">
      <c r="A15" s="55"/>
      <c r="B15" s="58" t="s">
        <v>135</v>
      </c>
      <c r="C15" s="53" t="str">
        <f>_xll.qlLibor(,Currency,B15,,,Trigger,ObjectOverwrite)</f>
        <v>obj_0035c#0014</v>
      </c>
      <c r="D15" s="52" t="str">
        <f t="shared" si="0"/>
        <v>JpyLibor8MLastFixing_Quote</v>
      </c>
      <c r="E15" s="51" t="e">
        <f>_xll.qlDepositRateHelper(,D15,C15,Permanent,Trigger,ObjectOverwrite)</f>
        <v>#NUM!</v>
      </c>
      <c r="F15" s="56" t="str">
        <f ca="1">_xll.ohRangeRetrieveError(E15)</f>
        <v>qlDepositRateHelper - Error converting parameter 'Rate' : 'ObjectHandler error: attempt to retrieve object with unknown ID 'JpyLibor8MLastFixing_Quote'</v>
      </c>
      <c r="G15" s="49"/>
    </row>
    <row r="16" spans="1:7" x14ac:dyDescent="0.25">
      <c r="A16" s="55"/>
      <c r="B16" s="54" t="s">
        <v>136</v>
      </c>
      <c r="C16" s="53" t="str">
        <f>_xll.qlLibor(,Currency,B16,,,Trigger,ObjectOverwrite)</f>
        <v>obj_00504#0002</v>
      </c>
      <c r="D16" s="52" t="str">
        <f t="shared" si="0"/>
        <v>JpyLibor9MLastFixing_Quote</v>
      </c>
      <c r="E16" s="51" t="e">
        <f>_xll.qlDepositRateHelper(,D16,C16,Permanent,Trigger,ObjectOverwrite)</f>
        <v>#NUM!</v>
      </c>
      <c r="F16" s="50" t="str">
        <f ca="1">_xll.ohRangeRetrieveError(E16)</f>
        <v>qlDepositRateHelper - Error converting parameter 'Rate' : 'ObjectHandler error: attempt to retrieve object with unknown ID 'JpyLibor9MLastFixing_Quote'</v>
      </c>
      <c r="G16" s="49"/>
    </row>
    <row r="17" spans="1:7" x14ac:dyDescent="0.25">
      <c r="A17" s="55"/>
      <c r="B17" s="54" t="s">
        <v>137</v>
      </c>
      <c r="C17" s="53" t="str">
        <f>_xll.qlLibor(,Currency,B17,,,Trigger,ObjectOverwrite)</f>
        <v>obj_00505#0002</v>
      </c>
      <c r="D17" s="52" t="str">
        <f t="shared" si="0"/>
        <v>JpyLibor10MLastFixing_Quote</v>
      </c>
      <c r="E17" s="51" t="e">
        <f>_xll.qlDepositRateHelper(,D17,C17,Permanent,Trigger,ObjectOverwrite)</f>
        <v>#NUM!</v>
      </c>
      <c r="F17" s="50" t="str">
        <f ca="1">_xll.ohRangeRetrieveError(E17)</f>
        <v>qlDepositRateHelper - Error converting parameter 'Rate' : 'ObjectHandler error: attempt to retrieve object with unknown ID 'JpyLibor10MLastFixing_Quote'</v>
      </c>
      <c r="G17" s="49"/>
    </row>
    <row r="18" spans="1:7" x14ac:dyDescent="0.25">
      <c r="A18" s="55"/>
      <c r="B18" s="54" t="s">
        <v>138</v>
      </c>
      <c r="C18" s="53" t="str">
        <f>_xll.qlLibor(,Currency,B18,,,Trigger,ObjectOverwrite)</f>
        <v>obj_00506#0002</v>
      </c>
      <c r="D18" s="52" t="str">
        <f t="shared" si="0"/>
        <v>JpyLibor11MLastFixing_Quote</v>
      </c>
      <c r="E18" s="51" t="e">
        <f>_xll.qlDepositRateHelper(,D18,C18,Permanent,Trigger,ObjectOverwrite)</f>
        <v>#NUM!</v>
      </c>
      <c r="F18" s="50" t="str">
        <f ca="1">_xll.ohRangeRetrieveError(E18)</f>
        <v>qlDepositRateHelper - Error converting parameter 'Rate' : 'ObjectHandler error: attempt to retrieve object with unknown ID 'JpyLibor11MLastFixing_Quote'</v>
      </c>
      <c r="G18" s="49"/>
    </row>
    <row r="19" spans="1:7" x14ac:dyDescent="0.25">
      <c r="A19" s="55"/>
      <c r="B19" s="54" t="s">
        <v>36</v>
      </c>
      <c r="C19" s="53" t="str">
        <f>_xll.qlLibor(,Currency,B19,,,Trigger,ObjectOverwrite)</f>
        <v>obj_00507#0002</v>
      </c>
      <c r="D19" s="52" t="str">
        <f t="shared" si="0"/>
        <v>JpyLibor1YLastFixing_Quote</v>
      </c>
      <c r="E19" s="51" t="str">
        <f>_xll.qlDepositRateHelper(,D19,C19,Permanent,Trigger,ObjectOverwrite)</f>
        <v>obj_0050c#0002</v>
      </c>
      <c r="F19" s="50" t="str">
        <f>_xll.ohRangeRetrieveError(E19)</f>
        <v/>
      </c>
      <c r="G19" s="49"/>
    </row>
    <row r="20" spans="1:7" ht="14.25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G2" sqref="G2"/>
    </sheetView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2" style="63" bestFit="1" customWidth="1"/>
    <col min="6" max="6" width="16.7109375" style="63" customWidth="1"/>
    <col min="7" max="7" width="21.42578125" style="89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43"/>
      <c r="B1" s="144"/>
      <c r="C1" s="144"/>
      <c r="D1" s="144">
        <v>3</v>
      </c>
      <c r="E1" s="145" t="s">
        <v>91</v>
      </c>
      <c r="F1" s="146" t="str">
        <f>Currency&amp;"_YC"&amp;$E$1&amp;"RH"</f>
        <v>JPY_YCSTDRH</v>
      </c>
      <c r="G1" s="61" t="str">
        <f>$F$1&amp;"_FRAs.xml"</f>
        <v>JPY_YCSTDRH_FRAs.xml</v>
      </c>
      <c r="H1" s="147"/>
      <c r="I1" s="148"/>
    </row>
    <row r="2" spans="1:9" ht="23.25" customHeight="1" x14ac:dyDescent="0.2">
      <c r="A2" s="55"/>
      <c r="B2" s="149"/>
      <c r="C2" s="149"/>
      <c r="D2" s="150"/>
      <c r="E2" s="62" t="s">
        <v>90</v>
      </c>
      <c r="F2" s="62" t="s">
        <v>89</v>
      </c>
      <c r="G2" s="60" t="str">
        <f>IF(Serialize,_xll.ohObjectSave(G3:G13,SerializationPath&amp;G1,FileOverwrite,Serialize),"---")</f>
        <v>---</v>
      </c>
      <c r="H2" s="152" t="str">
        <f>_xll.ohRangeRetrieveError(G2)</f>
        <v/>
      </c>
      <c r="I2" s="49"/>
    </row>
    <row r="3" spans="1:9" x14ac:dyDescent="0.2">
      <c r="A3" s="55"/>
      <c r="B3" s="153" t="str">
        <f>C3&amp;"M"</f>
        <v>1M</v>
      </c>
      <c r="C3" s="153">
        <v>1</v>
      </c>
      <c r="D3" s="154" t="str">
        <f>"x"&amp;C3+$D$1&amp;"F"</f>
        <v>x4F</v>
      </c>
      <c r="E3" s="155" t="str">
        <f t="shared" ref="E3:E13" si="0">PROPER(Currency)&amp;FamilyName&amp;"3M"</f>
        <v>JpyLibor3M</v>
      </c>
      <c r="F3" s="155" t="str">
        <f t="shared" ref="F3:F13" si="1">Currency&amp;C3&amp;D3&amp;"_Quote"</f>
        <v>JPY1x4F_Quote</v>
      </c>
      <c r="G3" s="155" t="str">
        <f>_xll.qlFraRateHelper(,F3,B3,E3,Permanent,Trigger,ObjectOverwrite)</f>
        <v>obj_00363#0001</v>
      </c>
      <c r="H3" s="156" t="str">
        <f>_xll.ohRangeRetrieveError(G3)</f>
        <v/>
      </c>
      <c r="I3" s="49"/>
    </row>
    <row r="4" spans="1:9" x14ac:dyDescent="0.2">
      <c r="A4" s="55"/>
      <c r="B4" s="197" t="str">
        <f t="shared" ref="B4:B13" si="2">C4&amp;"M"</f>
        <v>2M</v>
      </c>
      <c r="C4" s="197">
        <v>2</v>
      </c>
      <c r="D4" s="198" t="str">
        <f t="shared" ref="D4:D13" si="3">"x"&amp;C4+$D$1&amp;"F"</f>
        <v>x5F</v>
      </c>
      <c r="E4" s="199" t="str">
        <f t="shared" si="0"/>
        <v>JpyLibor3M</v>
      </c>
      <c r="F4" s="199" t="str">
        <f t="shared" si="1"/>
        <v>JPY2x5F_Quote</v>
      </c>
      <c r="G4" s="199" t="str">
        <f>_xll.qlFraRateHelper(,F4,B4,E4,Permanent,Trigger,ObjectOverwrite)</f>
        <v>obj_00364#0001</v>
      </c>
      <c r="H4" s="200" t="str">
        <f>_xll.ohRangeRetrieveError(G4)</f>
        <v/>
      </c>
      <c r="I4" s="49"/>
    </row>
    <row r="5" spans="1:9" x14ac:dyDescent="0.2">
      <c r="A5" s="55"/>
      <c r="B5" s="197" t="str">
        <f t="shared" si="2"/>
        <v>3M</v>
      </c>
      <c r="C5" s="197">
        <v>3</v>
      </c>
      <c r="D5" s="198" t="str">
        <f t="shared" si="3"/>
        <v>x6F</v>
      </c>
      <c r="E5" s="199" t="str">
        <f t="shared" si="0"/>
        <v>JpyLibor3M</v>
      </c>
      <c r="F5" s="199" t="str">
        <f t="shared" si="1"/>
        <v>JPY3x6F_Quote</v>
      </c>
      <c r="G5" s="199" t="str">
        <f>_xll.qlFraRateHelper(,F5,B5,E5,Permanent,Trigger,ObjectOverwrite)</f>
        <v>obj_00366#0001</v>
      </c>
      <c r="H5" s="200" t="str">
        <f>_xll.ohRangeRetrieveError(G5)</f>
        <v/>
      </c>
      <c r="I5" s="49"/>
    </row>
    <row r="6" spans="1:9" x14ac:dyDescent="0.2">
      <c r="A6" s="55"/>
      <c r="B6" s="197" t="str">
        <f t="shared" si="2"/>
        <v>4M</v>
      </c>
      <c r="C6" s="197">
        <v>4</v>
      </c>
      <c r="D6" s="198" t="str">
        <f t="shared" si="3"/>
        <v>x7F</v>
      </c>
      <c r="E6" s="199" t="str">
        <f t="shared" si="0"/>
        <v>JpyLibor3M</v>
      </c>
      <c r="F6" s="199" t="str">
        <f t="shared" si="1"/>
        <v>JPY4x7F_Quote</v>
      </c>
      <c r="G6" s="199" t="str">
        <f>_xll.qlFraRateHelper(,F6,B6,E6,Permanent,Trigger,ObjectOverwrite)</f>
        <v>obj_00369#0001</v>
      </c>
      <c r="H6" s="200" t="str">
        <f>_xll.ohRangeRetrieveError(G6)</f>
        <v/>
      </c>
      <c r="I6" s="49"/>
    </row>
    <row r="7" spans="1:9" x14ac:dyDescent="0.2">
      <c r="A7" s="55"/>
      <c r="B7" s="197" t="str">
        <f t="shared" si="2"/>
        <v>5M</v>
      </c>
      <c r="C7" s="197">
        <v>5</v>
      </c>
      <c r="D7" s="198" t="str">
        <f t="shared" si="3"/>
        <v>x8F</v>
      </c>
      <c r="E7" s="199" t="str">
        <f t="shared" si="0"/>
        <v>JpyLibor3M</v>
      </c>
      <c r="F7" s="199" t="str">
        <f t="shared" si="1"/>
        <v>JPY5x8F_Quote</v>
      </c>
      <c r="G7" s="199" t="str">
        <f>_xll.qlFraRateHelper(,F7,B7,E7,Permanent,Trigger,ObjectOverwrite)</f>
        <v>obj_00367#0001</v>
      </c>
      <c r="H7" s="200" t="str">
        <f>_xll.ohRangeRetrieveError(G7)</f>
        <v/>
      </c>
      <c r="I7" s="49"/>
    </row>
    <row r="8" spans="1:9" x14ac:dyDescent="0.2">
      <c r="A8" s="55"/>
      <c r="B8" s="197" t="str">
        <f t="shared" si="2"/>
        <v>6M</v>
      </c>
      <c r="C8" s="197">
        <v>6</v>
      </c>
      <c r="D8" s="198" t="str">
        <f t="shared" si="3"/>
        <v>x9F</v>
      </c>
      <c r="E8" s="199" t="str">
        <f t="shared" si="0"/>
        <v>JpyLibor3M</v>
      </c>
      <c r="F8" s="199" t="str">
        <f t="shared" si="1"/>
        <v>JPY6x9F_Quote</v>
      </c>
      <c r="G8" s="199" t="str">
        <f>_xll.qlFraRateHelper(,F8,B8,E8,Permanent,Trigger,ObjectOverwrite)</f>
        <v>obj_0035f#0001</v>
      </c>
      <c r="H8" s="200" t="str">
        <f>_xll.ohRangeRetrieveError(G8)</f>
        <v/>
      </c>
      <c r="I8" s="49"/>
    </row>
    <row r="9" spans="1:9" x14ac:dyDescent="0.2">
      <c r="A9" s="55"/>
      <c r="B9" s="197" t="str">
        <f t="shared" si="2"/>
        <v>9M</v>
      </c>
      <c r="C9" s="197">
        <v>9</v>
      </c>
      <c r="D9" s="198" t="str">
        <f t="shared" si="3"/>
        <v>x12F</v>
      </c>
      <c r="E9" s="199" t="str">
        <f t="shared" si="0"/>
        <v>JpyLibor3M</v>
      </c>
      <c r="F9" s="199" t="str">
        <f t="shared" si="1"/>
        <v>JPY9x12F_Quote</v>
      </c>
      <c r="G9" s="199" t="str">
        <f>_xll.qlFraRateHelper(,F9,B9,E9,Permanent,Trigger,ObjectOverwrite)</f>
        <v>obj_00368#0001</v>
      </c>
      <c r="H9" s="200" t="str">
        <f>_xll.ohRangeRetrieveError(G9)</f>
        <v/>
      </c>
      <c r="I9" s="49"/>
    </row>
    <row r="10" spans="1:9" x14ac:dyDescent="0.2">
      <c r="A10" s="55"/>
      <c r="B10" s="197" t="str">
        <f t="shared" si="2"/>
        <v>12M</v>
      </c>
      <c r="C10" s="197">
        <v>12</v>
      </c>
      <c r="D10" s="198" t="str">
        <f t="shared" si="3"/>
        <v>x15F</v>
      </c>
      <c r="E10" s="199" t="str">
        <f t="shared" si="0"/>
        <v>JpyLibor3M</v>
      </c>
      <c r="F10" s="199" t="str">
        <f t="shared" si="1"/>
        <v>JPY12x15F_Quote</v>
      </c>
      <c r="G10" s="199" t="str">
        <f>_xll.qlFraRateHelper(,F10,B10,E10,Permanent,Trigger,ObjectOverwrite)</f>
        <v>obj_00360#0001</v>
      </c>
      <c r="H10" s="200" t="str">
        <f>_xll.ohRangeRetrieveError(G10)</f>
        <v/>
      </c>
      <c r="I10" s="49"/>
    </row>
    <row r="11" spans="1:9" x14ac:dyDescent="0.2">
      <c r="A11" s="55"/>
      <c r="B11" s="197" t="str">
        <f t="shared" si="2"/>
        <v>15M</v>
      </c>
      <c r="C11" s="197">
        <v>15</v>
      </c>
      <c r="D11" s="198" t="str">
        <f t="shared" si="3"/>
        <v>x18F</v>
      </c>
      <c r="E11" s="199" t="str">
        <f t="shared" si="0"/>
        <v>JpyLibor3M</v>
      </c>
      <c r="F11" s="199" t="str">
        <f t="shared" si="1"/>
        <v>JPY15x18F_Quote</v>
      </c>
      <c r="G11" s="199" t="str">
        <f>_xll.qlFraRateHelper(,F11,B11,E11,Permanent,Trigger,ObjectOverwrite)</f>
        <v>obj_00365#0001</v>
      </c>
      <c r="H11" s="200" t="str">
        <f>_xll.ohRangeRetrieveError(G11)</f>
        <v/>
      </c>
      <c r="I11" s="49"/>
    </row>
    <row r="12" spans="1:9" x14ac:dyDescent="0.2">
      <c r="A12" s="55"/>
      <c r="B12" s="197" t="str">
        <f t="shared" si="2"/>
        <v>18M</v>
      </c>
      <c r="C12" s="197">
        <v>18</v>
      </c>
      <c r="D12" s="198" t="str">
        <f t="shared" si="3"/>
        <v>x21F</v>
      </c>
      <c r="E12" s="199" t="str">
        <f t="shared" si="0"/>
        <v>JpyLibor3M</v>
      </c>
      <c r="F12" s="199" t="str">
        <f t="shared" si="1"/>
        <v>JPY18x21F_Quote</v>
      </c>
      <c r="G12" s="199" t="str">
        <f>_xll.qlFraRateHelper(,F12,B12,E12,Permanent,Trigger,ObjectOverwrite)</f>
        <v>obj_0035d#0001</v>
      </c>
      <c r="H12" s="200" t="str">
        <f>_xll.ohRangeRetrieveError(G12)</f>
        <v/>
      </c>
      <c r="I12" s="49"/>
    </row>
    <row r="13" spans="1:9" x14ac:dyDescent="0.2">
      <c r="A13" s="55"/>
      <c r="B13" s="157" t="str">
        <f t="shared" si="2"/>
        <v>21M</v>
      </c>
      <c r="C13" s="157">
        <v>21</v>
      </c>
      <c r="D13" s="51" t="str">
        <f t="shared" si="3"/>
        <v>x24F</v>
      </c>
      <c r="E13" s="158" t="str">
        <f t="shared" si="0"/>
        <v>JpyLibor3M</v>
      </c>
      <c r="F13" s="158" t="str">
        <f t="shared" si="1"/>
        <v>JPY21x24F_Quote</v>
      </c>
      <c r="G13" s="158" t="str">
        <f>_xll.qlFraRateHelper(,F13,B13,E13,Permanent,Trigger,ObjectOverwrite)</f>
        <v>obj_0035e#0001</v>
      </c>
      <c r="H13" s="159" t="str">
        <f>_xll.ohRangeRetrieveError(G13)</f>
        <v/>
      </c>
      <c r="I13" s="49"/>
    </row>
    <row r="14" spans="1:9" ht="12" thickBot="1" x14ac:dyDescent="0.25">
      <c r="A14" s="48"/>
      <c r="B14" s="47"/>
      <c r="C14" s="47"/>
      <c r="D14" s="47"/>
      <c r="E14" s="47"/>
      <c r="F14" s="47"/>
      <c r="G14" s="160"/>
      <c r="H14" s="160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>
      <selection activeCell="H2" sqref="H2"/>
    </sheetView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.42578125" style="45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61"/>
      <c r="C1" s="161"/>
      <c r="D1" s="161"/>
      <c r="E1" s="65" t="s">
        <v>81</v>
      </c>
      <c r="F1" s="162"/>
      <c r="G1" s="163" t="str">
        <f>Currency&amp;"_YC"&amp;"STDRH"</f>
        <v>JPY_YCSTDRH</v>
      </c>
      <c r="H1" s="61" t="str">
        <f>$G$1&amp;"_Futures"&amp;$E$1&amp;".xml"</f>
        <v>JPY_YCSTDRH_Futures3M.xml</v>
      </c>
      <c r="I1" s="164"/>
      <c r="J1" s="49"/>
    </row>
    <row r="2" spans="1:11" ht="32.25" customHeight="1" x14ac:dyDescent="0.25">
      <c r="A2" s="67"/>
      <c r="B2" s="149" t="s">
        <v>104</v>
      </c>
      <c r="C2" s="62" t="s">
        <v>103</v>
      </c>
      <c r="D2" s="165" t="s">
        <v>102</v>
      </c>
      <c r="E2" s="62" t="s">
        <v>90</v>
      </c>
      <c r="F2" s="62" t="s">
        <v>89</v>
      </c>
      <c r="G2" s="149" t="s">
        <v>101</v>
      </c>
      <c r="H2" s="151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x14ac:dyDescent="0.25">
      <c r="A3" s="166"/>
      <c r="B3" s="58">
        <v>1</v>
      </c>
      <c r="C3" s="167" t="b">
        <v>0</v>
      </c>
      <c r="D3" s="167" t="str">
        <f t="array" ref="D3:D44">_xll.qlIMMNextCodes(_xll.qlSettingsEvaluationDate(Trigger)-1,$C3:$C44)</f>
        <v>M4</v>
      </c>
      <c r="E3" s="167" t="str">
        <f t="shared" ref="E3:E34" si="0">PROPER(Currency)&amp;FamilyName&amp;$E$1</f>
        <v>JpyLibor3M</v>
      </c>
      <c r="F3" s="168" t="str">
        <f t="shared" ref="F3:F34" si="1">Currency&amp;"FUT"&amp;$E$1&amp;$D3&amp;QuoteSuffix</f>
        <v>JPYFUT3MM4_Quote</v>
      </c>
      <c r="G3" s="168" t="str">
        <f t="shared" ref="G3:G34" si="2">Currency&amp;"FUT"&amp;$E$1&amp;$D3&amp;"ConvAdj"&amp;QuoteSuffix</f>
        <v>JPYFUT3MM4ConvAdj_Quote</v>
      </c>
      <c r="H3" s="169" t="str">
        <f>_xll.qlFuturesRateHelper(,$F3,$D3,$E3,$G3,Permanent,Trigger,ObjectOverwrite)</f>
        <v>obj_00391#0001</v>
      </c>
      <c r="I3" s="56" t="str">
        <f>_xll.ohRangeRetrieveError(H3)</f>
        <v/>
      </c>
      <c r="J3" s="49"/>
      <c r="K3" s="170"/>
    </row>
    <row r="4" spans="1:11" x14ac:dyDescent="0.25">
      <c r="A4" s="166"/>
      <c r="B4" s="54">
        <v>2</v>
      </c>
      <c r="C4" s="171" t="b">
        <v>0</v>
      </c>
      <c r="D4" s="171" t="str">
        <v>N4</v>
      </c>
      <c r="E4" s="167" t="str">
        <f t="shared" si="0"/>
        <v>JpyLibor3M</v>
      </c>
      <c r="F4" s="168" t="str">
        <f t="shared" si="1"/>
        <v>JPYFUT3MN4_Quote</v>
      </c>
      <c r="G4" s="168" t="str">
        <f t="shared" si="2"/>
        <v>JPYFUT3MN4ConvAdj_Quote</v>
      </c>
      <c r="H4" s="172" t="str">
        <f>_xll.qlFuturesRateHelper(,$F4,$D4,$E4,$G4,Permanent,Trigger,ObjectOverwrite)</f>
        <v>obj_0037e#0001</v>
      </c>
      <c r="I4" s="50" t="str">
        <f>_xll.ohRangeRetrieveError(H4)</f>
        <v/>
      </c>
      <c r="J4" s="49"/>
      <c r="K4" s="170"/>
    </row>
    <row r="5" spans="1:11" x14ac:dyDescent="0.25">
      <c r="A5" s="166"/>
      <c r="B5" s="54">
        <v>3</v>
      </c>
      <c r="C5" s="171" t="b">
        <v>0</v>
      </c>
      <c r="D5" s="171" t="str">
        <v>Q4</v>
      </c>
      <c r="E5" s="167" t="str">
        <f t="shared" si="0"/>
        <v>JpyLibor3M</v>
      </c>
      <c r="F5" s="168" t="str">
        <f t="shared" si="1"/>
        <v>JPYFUT3MQ4_Quote</v>
      </c>
      <c r="G5" s="168" t="str">
        <f t="shared" si="2"/>
        <v>JPYFUT3MQ4ConvAdj_Quote</v>
      </c>
      <c r="H5" s="172" t="str">
        <f>_xll.qlFuturesRateHelper(,$F5,$D5,$E5,$G5,Permanent,Trigger,ObjectOverwrite)</f>
        <v>obj_00389#0001</v>
      </c>
      <c r="I5" s="50" t="str">
        <f>_xll.ohRangeRetrieveError(H5)</f>
        <v/>
      </c>
      <c r="J5" s="49"/>
      <c r="K5" s="170"/>
    </row>
    <row r="6" spans="1:11" x14ac:dyDescent="0.25">
      <c r="A6" s="166"/>
      <c r="B6" s="54">
        <v>4</v>
      </c>
      <c r="C6" s="171" t="b">
        <v>0</v>
      </c>
      <c r="D6" s="171" t="str">
        <v>U4</v>
      </c>
      <c r="E6" s="167" t="str">
        <f t="shared" si="0"/>
        <v>JpyLibor3M</v>
      </c>
      <c r="F6" s="168" t="str">
        <f t="shared" si="1"/>
        <v>JPYFUT3MU4_Quote</v>
      </c>
      <c r="G6" s="168" t="str">
        <f t="shared" si="2"/>
        <v>JPYFUT3MU4ConvAdj_Quote</v>
      </c>
      <c r="H6" s="172" t="str">
        <f>_xll.qlFuturesRateHelper(,$F6,$D6,$E6,$G6,Permanent,Trigger,ObjectOverwrite)</f>
        <v>obj_00398#0001</v>
      </c>
      <c r="I6" s="50" t="str">
        <f>_xll.ohRangeRetrieveError(H6)</f>
        <v/>
      </c>
      <c r="J6" s="49"/>
      <c r="K6" s="170"/>
    </row>
    <row r="7" spans="1:11" x14ac:dyDescent="0.25">
      <c r="A7" s="166"/>
      <c r="B7" s="54">
        <v>5</v>
      </c>
      <c r="C7" s="171" t="b">
        <v>0</v>
      </c>
      <c r="D7" s="171" t="str">
        <v>V4</v>
      </c>
      <c r="E7" s="167" t="str">
        <f t="shared" si="0"/>
        <v>JpyLibor3M</v>
      </c>
      <c r="F7" s="168" t="str">
        <f t="shared" si="1"/>
        <v>JPYFUT3MV4_Quote</v>
      </c>
      <c r="G7" s="168" t="str">
        <f t="shared" si="2"/>
        <v>JPYFUT3MV4ConvAdj_Quote</v>
      </c>
      <c r="H7" s="172" t="str">
        <f>_xll.qlFuturesRateHelper(,$F7,$D7,$E7,$G7,Permanent,Trigger,ObjectOverwrite)</f>
        <v>obj_003a2#0001</v>
      </c>
      <c r="I7" s="50" t="str">
        <f>_xll.ohRangeRetrieveError(H7)</f>
        <v/>
      </c>
      <c r="J7" s="49"/>
      <c r="K7" s="170"/>
    </row>
    <row r="8" spans="1:11" x14ac:dyDescent="0.25">
      <c r="A8" s="166"/>
      <c r="B8" s="54">
        <v>6</v>
      </c>
      <c r="C8" s="171" t="b">
        <v>0</v>
      </c>
      <c r="D8" s="171" t="str">
        <v>X4</v>
      </c>
      <c r="E8" s="167" t="str">
        <f t="shared" si="0"/>
        <v>JpyLibor3M</v>
      </c>
      <c r="F8" s="168" t="str">
        <f t="shared" si="1"/>
        <v>JPYFUT3MX4_Quote</v>
      </c>
      <c r="G8" s="168" t="str">
        <f t="shared" si="2"/>
        <v>JPYFUT3MX4ConvAdj_Quote</v>
      </c>
      <c r="H8" s="172" t="str">
        <f>_xll.qlFuturesRateHelper(,$F8,$D8,$E8,$G8,Permanent,Trigger,ObjectOverwrite)</f>
        <v>obj_00393#0001</v>
      </c>
      <c r="I8" s="50" t="str">
        <f>_xll.ohRangeRetrieveError(H8)</f>
        <v/>
      </c>
      <c r="J8" s="49"/>
      <c r="K8" s="170"/>
    </row>
    <row r="9" spans="1:11" x14ac:dyDescent="0.25">
      <c r="A9" s="166"/>
      <c r="B9" s="54">
        <v>7</v>
      </c>
      <c r="C9" s="171" t="b">
        <v>0</v>
      </c>
      <c r="D9" s="171" t="str">
        <v>Z4</v>
      </c>
      <c r="E9" s="167" t="str">
        <f t="shared" si="0"/>
        <v>JpyLibor3M</v>
      </c>
      <c r="F9" s="168" t="str">
        <f t="shared" si="1"/>
        <v>JPYFUT3MZ4_Quote</v>
      </c>
      <c r="G9" s="168" t="str">
        <f t="shared" si="2"/>
        <v>JPYFUT3MZ4ConvAdj_Quote</v>
      </c>
      <c r="H9" s="172" t="str">
        <f>_xll.qlFuturesRateHelper(,$F9,$D9,$E9,$G9,Permanent,Trigger,ObjectOverwrite)</f>
        <v>obj_00397#0001</v>
      </c>
      <c r="I9" s="50" t="str">
        <f>_xll.ohRangeRetrieveError(H9)</f>
        <v/>
      </c>
      <c r="J9" s="49"/>
      <c r="K9" s="170"/>
    </row>
    <row r="10" spans="1:11" x14ac:dyDescent="0.25">
      <c r="A10" s="166"/>
      <c r="B10" s="54">
        <v>8</v>
      </c>
      <c r="C10" s="171" t="b">
        <v>0</v>
      </c>
      <c r="D10" s="171" t="str">
        <v>F5</v>
      </c>
      <c r="E10" s="167" t="str">
        <f t="shared" si="0"/>
        <v>JpyLibor3M</v>
      </c>
      <c r="F10" s="168" t="str">
        <f t="shared" si="1"/>
        <v>JPYFUT3MF5_Quote</v>
      </c>
      <c r="G10" s="168" t="str">
        <f t="shared" si="2"/>
        <v>JPYFUT3MF5ConvAdj_Quote</v>
      </c>
      <c r="H10" s="172" t="str">
        <f>_xll.qlFuturesRateHelper(,$F10,$D10,$E10,$G10,Permanent,Trigger,ObjectOverwrite)</f>
        <v>obj_003ba#0001</v>
      </c>
      <c r="I10" s="50" t="str">
        <f>_xll.ohRangeRetrieveError(H10)</f>
        <v/>
      </c>
      <c r="J10" s="49"/>
      <c r="K10" s="170"/>
    </row>
    <row r="11" spans="1:11" x14ac:dyDescent="0.25">
      <c r="A11" s="166"/>
      <c r="B11" s="54">
        <v>9</v>
      </c>
      <c r="C11" s="171" t="b">
        <v>0</v>
      </c>
      <c r="D11" s="171" t="str">
        <v>G5</v>
      </c>
      <c r="E11" s="167" t="str">
        <f t="shared" si="0"/>
        <v>JpyLibor3M</v>
      </c>
      <c r="F11" s="168" t="str">
        <f t="shared" si="1"/>
        <v>JPYFUT3MG5_Quote</v>
      </c>
      <c r="G11" s="168" t="str">
        <f t="shared" si="2"/>
        <v>JPYFUT3MG5ConvAdj_Quote</v>
      </c>
      <c r="H11" s="172" t="str">
        <f>_xll.qlFuturesRateHelper(,$F11,$D11,$E11,$G11,Permanent,Trigger,ObjectOverwrite)</f>
        <v>obj_003b1#0001</v>
      </c>
      <c r="I11" s="50" t="str">
        <f>_xll.ohRangeRetrieveError(H11)</f>
        <v/>
      </c>
      <c r="J11" s="49"/>
      <c r="K11" s="170"/>
    </row>
    <row r="12" spans="1:11" x14ac:dyDescent="0.25">
      <c r="A12" s="166"/>
      <c r="B12" s="54">
        <v>10</v>
      </c>
      <c r="C12" s="171" t="b">
        <v>0</v>
      </c>
      <c r="D12" s="171" t="str">
        <v>H5</v>
      </c>
      <c r="E12" s="167" t="str">
        <f t="shared" si="0"/>
        <v>JpyLibor3M</v>
      </c>
      <c r="F12" s="168" t="str">
        <f t="shared" si="1"/>
        <v>JPYFUT3MH5_Quote</v>
      </c>
      <c r="G12" s="168" t="str">
        <f t="shared" si="2"/>
        <v>JPYFUT3MH5ConvAdj_Quote</v>
      </c>
      <c r="H12" s="172" t="str">
        <f>_xll.qlFuturesRateHelper(,$F12,$D12,$E12,$G12,Permanent,Trigger,ObjectOverwrite)</f>
        <v>obj_00375#0001</v>
      </c>
      <c r="I12" s="50" t="str">
        <f>_xll.ohRangeRetrieveError(H12)</f>
        <v/>
      </c>
      <c r="J12" s="49"/>
      <c r="K12" s="170"/>
    </row>
    <row r="13" spans="1:11" x14ac:dyDescent="0.25">
      <c r="A13" s="166"/>
      <c r="B13" s="54">
        <v>11</v>
      </c>
      <c r="C13" s="171" t="b">
        <v>0</v>
      </c>
      <c r="D13" s="171" t="str">
        <v>J5</v>
      </c>
      <c r="E13" s="167" t="str">
        <f t="shared" si="0"/>
        <v>JpyLibor3M</v>
      </c>
      <c r="F13" s="168" t="str">
        <f t="shared" si="1"/>
        <v>JPYFUT3MJ5_Quote</v>
      </c>
      <c r="G13" s="168" t="str">
        <f t="shared" si="2"/>
        <v>JPYFUT3MJ5ConvAdj_Quote</v>
      </c>
      <c r="H13" s="172" t="str">
        <f>_xll.qlFuturesRateHelper(,$F13,$D13,$E13,$G13,Permanent,Trigger,ObjectOverwrite)</f>
        <v>obj_0039d#0001</v>
      </c>
      <c r="I13" s="50" t="str">
        <f>_xll.ohRangeRetrieveError(H13)</f>
        <v/>
      </c>
      <c r="J13" s="49"/>
      <c r="K13" s="170"/>
    </row>
    <row r="14" spans="1:11" x14ac:dyDescent="0.25">
      <c r="A14" s="166"/>
      <c r="B14" s="54">
        <v>12</v>
      </c>
      <c r="C14" s="171" t="b">
        <v>0</v>
      </c>
      <c r="D14" s="171" t="str">
        <v>K5</v>
      </c>
      <c r="E14" s="167" t="str">
        <f t="shared" si="0"/>
        <v>JpyLibor3M</v>
      </c>
      <c r="F14" s="168" t="str">
        <f t="shared" si="1"/>
        <v>JPYFUT3MK5_Quote</v>
      </c>
      <c r="G14" s="168" t="str">
        <f t="shared" si="2"/>
        <v>JPYFUT3MK5ConvAdj_Quote</v>
      </c>
      <c r="H14" s="172" t="str">
        <f>_xll.qlFuturesRateHelper(,$F14,$D14,$E14,$G14,Permanent,Trigger,ObjectOverwrite)</f>
        <v>obj_00384#0001</v>
      </c>
      <c r="I14" s="50" t="str">
        <f>_xll.ohRangeRetrieveError(H14)</f>
        <v/>
      </c>
      <c r="J14" s="49"/>
      <c r="K14" s="170"/>
    </row>
    <row r="15" spans="1:11" x14ac:dyDescent="0.25">
      <c r="A15" s="166"/>
      <c r="B15" s="54">
        <v>13</v>
      </c>
      <c r="C15" s="171" t="b">
        <v>1</v>
      </c>
      <c r="D15" s="171" t="str">
        <v>M5</v>
      </c>
      <c r="E15" s="167" t="str">
        <f t="shared" si="0"/>
        <v>JpyLibor3M</v>
      </c>
      <c r="F15" s="168" t="str">
        <f t="shared" si="1"/>
        <v>JPYFUT3MM5_Quote</v>
      </c>
      <c r="G15" s="168" t="str">
        <f t="shared" si="2"/>
        <v>JPYFUT3MM5ConvAdj_Quote</v>
      </c>
      <c r="H15" s="172" t="str">
        <f>_xll.qlFuturesRateHelper(,$F15,$D15,$E15,$G15,Permanent,Trigger,ObjectOverwrite)</f>
        <v>obj_0037a#0001</v>
      </c>
      <c r="I15" s="50" t="str">
        <f>_xll.ohRangeRetrieveError(H15)</f>
        <v/>
      </c>
      <c r="J15" s="49"/>
      <c r="K15" s="170"/>
    </row>
    <row r="16" spans="1:11" x14ac:dyDescent="0.25">
      <c r="A16" s="166"/>
      <c r="B16" s="54">
        <v>14</v>
      </c>
      <c r="C16" s="171" t="b">
        <v>1</v>
      </c>
      <c r="D16" s="171" t="str">
        <v>U5</v>
      </c>
      <c r="E16" s="167" t="str">
        <f t="shared" si="0"/>
        <v>JpyLibor3M</v>
      </c>
      <c r="F16" s="168" t="str">
        <f t="shared" si="1"/>
        <v>JPYFUT3MU5_Quote</v>
      </c>
      <c r="G16" s="168" t="str">
        <f t="shared" si="2"/>
        <v>JPYFUT3MU5ConvAdj_Quote</v>
      </c>
      <c r="H16" s="172" t="str">
        <f>_xll.qlFuturesRateHelper(,$F16,$D16,$E16,$G16,Permanent,Trigger,ObjectOverwrite)</f>
        <v>obj_003bb#0001</v>
      </c>
      <c r="I16" s="50" t="str">
        <f>_xll.ohRangeRetrieveError(H16)</f>
        <v/>
      </c>
      <c r="J16" s="49"/>
      <c r="K16" s="170"/>
    </row>
    <row r="17" spans="1:11" x14ac:dyDescent="0.25">
      <c r="A17" s="166"/>
      <c r="B17" s="54">
        <v>15</v>
      </c>
      <c r="C17" s="171" t="b">
        <v>1</v>
      </c>
      <c r="D17" s="171" t="str">
        <v>Z5</v>
      </c>
      <c r="E17" s="167" t="str">
        <f t="shared" si="0"/>
        <v>JpyLibor3M</v>
      </c>
      <c r="F17" s="168" t="str">
        <f t="shared" si="1"/>
        <v>JPYFUT3MZ5_Quote</v>
      </c>
      <c r="G17" s="168" t="str">
        <f t="shared" si="2"/>
        <v>JPYFUT3MZ5ConvAdj_Quote</v>
      </c>
      <c r="H17" s="172" t="str">
        <f>_xll.qlFuturesRateHelper(,$F17,$D17,$E17,$G17,Permanent,Trigger,ObjectOverwrite)</f>
        <v>obj_003b4#0001</v>
      </c>
      <c r="I17" s="50" t="str">
        <f>_xll.ohRangeRetrieveError(H17)</f>
        <v/>
      </c>
      <c r="J17" s="49"/>
      <c r="K17" s="170"/>
    </row>
    <row r="18" spans="1:11" x14ac:dyDescent="0.25">
      <c r="A18" s="166"/>
      <c r="B18" s="54">
        <v>16</v>
      </c>
      <c r="C18" s="171" t="b">
        <v>1</v>
      </c>
      <c r="D18" s="171" t="str">
        <v>H6</v>
      </c>
      <c r="E18" s="167" t="str">
        <f t="shared" si="0"/>
        <v>JpyLibor3M</v>
      </c>
      <c r="F18" s="168" t="str">
        <f t="shared" si="1"/>
        <v>JPYFUT3MH6_Quote</v>
      </c>
      <c r="G18" s="168" t="str">
        <f t="shared" si="2"/>
        <v>JPYFUT3MH6ConvAdj_Quote</v>
      </c>
      <c r="H18" s="172" t="str">
        <f>_xll.qlFuturesRateHelper(,$F18,$D18,$E18,$G18,Permanent,Trigger,ObjectOverwrite)</f>
        <v>obj_003a7#0001</v>
      </c>
      <c r="I18" s="50" t="str">
        <f>_xll.ohRangeRetrieveError(H18)</f>
        <v/>
      </c>
      <c r="J18" s="49"/>
      <c r="K18" s="170"/>
    </row>
    <row r="19" spans="1:11" x14ac:dyDescent="0.25">
      <c r="A19" s="166"/>
      <c r="B19" s="54">
        <v>17</v>
      </c>
      <c r="C19" s="171" t="b">
        <v>1</v>
      </c>
      <c r="D19" s="171" t="str">
        <v>M6</v>
      </c>
      <c r="E19" s="167" t="str">
        <f t="shared" si="0"/>
        <v>JpyLibor3M</v>
      </c>
      <c r="F19" s="168" t="str">
        <f t="shared" si="1"/>
        <v>JPYFUT3MM6_Quote</v>
      </c>
      <c r="G19" s="168" t="str">
        <f t="shared" si="2"/>
        <v>JPYFUT3MM6ConvAdj_Quote</v>
      </c>
      <c r="H19" s="172" t="str">
        <f>_xll.qlFuturesRateHelper(,$F19,$D19,$E19,$G19,Permanent,Trigger,ObjectOverwrite)</f>
        <v>obj_003b0#0001</v>
      </c>
      <c r="I19" s="50" t="str">
        <f>_xll.ohRangeRetrieveError(H19)</f>
        <v/>
      </c>
      <c r="J19" s="49"/>
      <c r="K19" s="170"/>
    </row>
    <row r="20" spans="1:11" x14ac:dyDescent="0.25">
      <c r="A20" s="166"/>
      <c r="B20" s="54">
        <v>18</v>
      </c>
      <c r="C20" s="171" t="b">
        <v>1</v>
      </c>
      <c r="D20" s="171" t="str">
        <v>U6</v>
      </c>
      <c r="E20" s="167" t="str">
        <f t="shared" si="0"/>
        <v>JpyLibor3M</v>
      </c>
      <c r="F20" s="168" t="str">
        <f t="shared" si="1"/>
        <v>JPYFUT3MU6_Quote</v>
      </c>
      <c r="G20" s="168" t="str">
        <f t="shared" si="2"/>
        <v>JPYFUT3MU6ConvAdj_Quote</v>
      </c>
      <c r="H20" s="172" t="str">
        <f>_xll.qlFuturesRateHelper(,$F20,$D20,$E20,$G20,Permanent,Trigger,ObjectOverwrite)</f>
        <v>obj_0039e#0001</v>
      </c>
      <c r="I20" s="50" t="str">
        <f>_xll.ohRangeRetrieveError(H20)</f>
        <v/>
      </c>
      <c r="J20" s="49"/>
      <c r="K20" s="170"/>
    </row>
    <row r="21" spans="1:11" x14ac:dyDescent="0.25">
      <c r="A21" s="166"/>
      <c r="B21" s="54">
        <v>19</v>
      </c>
      <c r="C21" s="171" t="b">
        <v>1</v>
      </c>
      <c r="D21" s="171" t="str">
        <v>Z6</v>
      </c>
      <c r="E21" s="167" t="str">
        <f t="shared" si="0"/>
        <v>JpyLibor3M</v>
      </c>
      <c r="F21" s="168" t="str">
        <f t="shared" si="1"/>
        <v>JPYFUT3MZ6_Quote</v>
      </c>
      <c r="G21" s="168" t="str">
        <f t="shared" si="2"/>
        <v>JPYFUT3MZ6ConvAdj_Quote</v>
      </c>
      <c r="H21" s="172" t="str">
        <f>_xll.qlFuturesRateHelper(,$F21,$D21,$E21,$G21,Permanent,Trigger,ObjectOverwrite)</f>
        <v>obj_003ab#0001</v>
      </c>
      <c r="I21" s="50" t="str">
        <f>_xll.ohRangeRetrieveError(H21)</f>
        <v/>
      </c>
      <c r="J21" s="49"/>
      <c r="K21" s="170"/>
    </row>
    <row r="22" spans="1:11" x14ac:dyDescent="0.25">
      <c r="A22" s="166"/>
      <c r="B22" s="54">
        <v>20</v>
      </c>
      <c r="C22" s="171" t="b">
        <v>1</v>
      </c>
      <c r="D22" s="171" t="str">
        <v>H7</v>
      </c>
      <c r="E22" s="167" t="str">
        <f t="shared" si="0"/>
        <v>JpyLibor3M</v>
      </c>
      <c r="F22" s="168" t="str">
        <f t="shared" si="1"/>
        <v>JPYFUT3MH7_Quote</v>
      </c>
      <c r="G22" s="168" t="str">
        <f t="shared" si="2"/>
        <v>JPYFUT3MH7ConvAdj_Quote</v>
      </c>
      <c r="H22" s="172" t="str">
        <f>_xll.qlFuturesRateHelper(,$F22,$D22,$E22,$G22,Permanent,Trigger,ObjectOverwrite)</f>
        <v>obj_00386#0001</v>
      </c>
      <c r="I22" s="50" t="str">
        <f>_xll.ohRangeRetrieveError(H22)</f>
        <v/>
      </c>
      <c r="J22" s="49"/>
      <c r="K22" s="170"/>
    </row>
    <row r="23" spans="1:11" x14ac:dyDescent="0.25">
      <c r="A23" s="166"/>
      <c r="B23" s="54">
        <v>21</v>
      </c>
      <c r="C23" s="171" t="b">
        <v>1</v>
      </c>
      <c r="D23" s="171" t="str">
        <v>M7</v>
      </c>
      <c r="E23" s="167" t="str">
        <f t="shared" si="0"/>
        <v>JpyLibor3M</v>
      </c>
      <c r="F23" s="168" t="str">
        <f t="shared" si="1"/>
        <v>JPYFUT3MM7_Quote</v>
      </c>
      <c r="G23" s="168" t="str">
        <f t="shared" si="2"/>
        <v>JPYFUT3MM7ConvAdj_Quote</v>
      </c>
      <c r="H23" s="172" t="str">
        <f>_xll.qlFuturesRateHelper(,$F23,$D23,$E23,$G23,Permanent,Trigger,ObjectOverwrite)</f>
        <v>obj_00380#0001</v>
      </c>
      <c r="I23" s="50" t="str">
        <f>_xll.ohRangeRetrieveError(H23)</f>
        <v/>
      </c>
      <c r="J23" s="49"/>
      <c r="K23" s="170"/>
    </row>
    <row r="24" spans="1:11" x14ac:dyDescent="0.25">
      <c r="A24" s="166"/>
      <c r="B24" s="54">
        <v>22</v>
      </c>
      <c r="C24" s="171" t="b">
        <v>1</v>
      </c>
      <c r="D24" s="171" t="str">
        <v>U7</v>
      </c>
      <c r="E24" s="167" t="str">
        <f t="shared" si="0"/>
        <v>JpyLibor3M</v>
      </c>
      <c r="F24" s="168" t="str">
        <f t="shared" si="1"/>
        <v>JPYFUT3MU7_Quote</v>
      </c>
      <c r="G24" s="168" t="str">
        <f t="shared" si="2"/>
        <v>JPYFUT3MU7ConvAdj_Quote</v>
      </c>
      <c r="H24" s="172" t="str">
        <f>_xll.qlFuturesRateHelper(,$F24,$D24,$E24,$G24,Permanent,Trigger,ObjectOverwrite)</f>
        <v>obj_003a3#0001</v>
      </c>
      <c r="I24" s="50" t="str">
        <f>_xll.ohRangeRetrieveError(H24)</f>
        <v/>
      </c>
      <c r="J24" s="49"/>
      <c r="K24" s="170"/>
    </row>
    <row r="25" spans="1:11" x14ac:dyDescent="0.25">
      <c r="A25" s="166"/>
      <c r="B25" s="54">
        <v>23</v>
      </c>
      <c r="C25" s="171" t="b">
        <v>1</v>
      </c>
      <c r="D25" s="171" t="str">
        <v>Z7</v>
      </c>
      <c r="E25" s="167" t="str">
        <f t="shared" si="0"/>
        <v>JpyLibor3M</v>
      </c>
      <c r="F25" s="168" t="str">
        <f t="shared" si="1"/>
        <v>JPYFUT3MZ7_Quote</v>
      </c>
      <c r="G25" s="168" t="str">
        <f t="shared" si="2"/>
        <v>JPYFUT3MZ7ConvAdj_Quote</v>
      </c>
      <c r="H25" s="172" t="str">
        <f>_xll.qlFuturesRateHelper(,$F25,$D25,$E25,$G25,Permanent,Trigger,ObjectOverwrite)</f>
        <v>obj_00385#0001</v>
      </c>
      <c r="I25" s="50" t="str">
        <f>_xll.ohRangeRetrieveError(H25)</f>
        <v/>
      </c>
      <c r="J25" s="49"/>
      <c r="K25" s="170"/>
    </row>
    <row r="26" spans="1:11" x14ac:dyDescent="0.25">
      <c r="A26" s="166"/>
      <c r="B26" s="54">
        <v>24</v>
      </c>
      <c r="C26" s="171" t="b">
        <v>1</v>
      </c>
      <c r="D26" s="171" t="str">
        <v>H8</v>
      </c>
      <c r="E26" s="167" t="str">
        <f t="shared" si="0"/>
        <v>JpyLibor3M</v>
      </c>
      <c r="F26" s="168" t="str">
        <f t="shared" si="1"/>
        <v>JPYFUT3MH8_Quote</v>
      </c>
      <c r="G26" s="168" t="str">
        <f t="shared" si="2"/>
        <v>JPYFUT3MH8ConvAdj_Quote</v>
      </c>
      <c r="H26" s="172" t="str">
        <f>_xll.qlFuturesRateHelper(,$F26,$D26,$E26,$G26,Permanent,Trigger,ObjectOverwrite)</f>
        <v>obj_00373#0001</v>
      </c>
      <c r="I26" s="50" t="str">
        <f>_xll.ohRangeRetrieveError(H26)</f>
        <v/>
      </c>
      <c r="J26" s="49"/>
      <c r="K26" s="170"/>
    </row>
    <row r="27" spans="1:11" x14ac:dyDescent="0.25">
      <c r="A27" s="166"/>
      <c r="B27" s="54">
        <v>25</v>
      </c>
      <c r="C27" s="171" t="b">
        <v>1</v>
      </c>
      <c r="D27" s="171" t="str">
        <v>M8</v>
      </c>
      <c r="E27" s="167" t="str">
        <f t="shared" si="0"/>
        <v>JpyLibor3M</v>
      </c>
      <c r="F27" s="168" t="str">
        <f t="shared" si="1"/>
        <v>JPYFUT3MM8_Quote</v>
      </c>
      <c r="G27" s="168" t="str">
        <f t="shared" si="2"/>
        <v>JPYFUT3MM8ConvAdj_Quote</v>
      </c>
      <c r="H27" s="172" t="str">
        <f>_xll.qlFuturesRateHelper(,$F27,$D27,$E27,$G27,Permanent,Trigger,ObjectOverwrite)</f>
        <v>obj_00388#0001</v>
      </c>
      <c r="I27" s="50" t="str">
        <f>_xll.ohRangeRetrieveError(H27)</f>
        <v/>
      </c>
      <c r="J27" s="49"/>
      <c r="K27" s="170"/>
    </row>
    <row r="28" spans="1:11" x14ac:dyDescent="0.25">
      <c r="A28" s="166"/>
      <c r="B28" s="54">
        <v>26</v>
      </c>
      <c r="C28" s="171" t="b">
        <v>1</v>
      </c>
      <c r="D28" s="171" t="str">
        <v>U8</v>
      </c>
      <c r="E28" s="167" t="str">
        <f t="shared" si="0"/>
        <v>JpyLibor3M</v>
      </c>
      <c r="F28" s="168" t="str">
        <f t="shared" si="1"/>
        <v>JPYFUT3MU8_Quote</v>
      </c>
      <c r="G28" s="168" t="str">
        <f t="shared" si="2"/>
        <v>JPYFUT3MU8ConvAdj_Quote</v>
      </c>
      <c r="H28" s="172" t="str">
        <f>_xll.qlFuturesRateHelper(,$F28,$D28,$E28,$G28,Permanent,Trigger,ObjectOverwrite)</f>
        <v>obj_00383#0001</v>
      </c>
      <c r="I28" s="50" t="str">
        <f>_xll.ohRangeRetrieveError(H28)</f>
        <v/>
      </c>
      <c r="J28" s="49"/>
      <c r="K28" s="170"/>
    </row>
    <row r="29" spans="1:11" x14ac:dyDescent="0.25">
      <c r="A29" s="166"/>
      <c r="B29" s="54">
        <v>27</v>
      </c>
      <c r="C29" s="171" t="b">
        <v>1</v>
      </c>
      <c r="D29" s="171" t="str">
        <v>Z8</v>
      </c>
      <c r="E29" s="167" t="str">
        <f t="shared" si="0"/>
        <v>JpyLibor3M</v>
      </c>
      <c r="F29" s="168" t="str">
        <f t="shared" si="1"/>
        <v>JPYFUT3MZ8_Quote</v>
      </c>
      <c r="G29" s="168" t="str">
        <f t="shared" si="2"/>
        <v>JPYFUT3MZ8ConvAdj_Quote</v>
      </c>
      <c r="H29" s="172" t="str">
        <f>_xll.qlFuturesRateHelper(,$F29,$D29,$E29,$G29,Permanent,Trigger,ObjectOverwrite)</f>
        <v>obj_003b6#0001</v>
      </c>
      <c r="I29" s="50" t="str">
        <f>_xll.ohRangeRetrieveError(H29)</f>
        <v/>
      </c>
      <c r="J29" s="49"/>
      <c r="K29" s="170"/>
    </row>
    <row r="30" spans="1:11" x14ac:dyDescent="0.25">
      <c r="A30" s="166"/>
      <c r="B30" s="54">
        <v>28</v>
      </c>
      <c r="C30" s="171" t="b">
        <v>1</v>
      </c>
      <c r="D30" s="171" t="str">
        <v>H9</v>
      </c>
      <c r="E30" s="167" t="str">
        <f t="shared" si="0"/>
        <v>JpyLibor3M</v>
      </c>
      <c r="F30" s="168" t="str">
        <f t="shared" si="1"/>
        <v>JPYFUT3MH9_Quote</v>
      </c>
      <c r="G30" s="168" t="str">
        <f t="shared" si="2"/>
        <v>JPYFUT3MH9ConvAdj_Quote</v>
      </c>
      <c r="H30" s="172" t="str">
        <f>_xll.qlFuturesRateHelper(,$F30,$D30,$E30,$G30,Permanent,Trigger,ObjectOverwrite)</f>
        <v>obj_003b5#0001</v>
      </c>
      <c r="I30" s="50" t="str">
        <f>_xll.ohRangeRetrieveError(H30)</f>
        <v/>
      </c>
      <c r="J30" s="49"/>
      <c r="K30" s="170"/>
    </row>
    <row r="31" spans="1:11" x14ac:dyDescent="0.25">
      <c r="A31" s="166"/>
      <c r="B31" s="54">
        <v>29</v>
      </c>
      <c r="C31" s="171" t="b">
        <v>1</v>
      </c>
      <c r="D31" s="171" t="str">
        <v>M9</v>
      </c>
      <c r="E31" s="167" t="str">
        <f t="shared" si="0"/>
        <v>JpyLibor3M</v>
      </c>
      <c r="F31" s="168" t="str">
        <f t="shared" si="1"/>
        <v>JPYFUT3MM9_Quote</v>
      </c>
      <c r="G31" s="168" t="str">
        <f t="shared" si="2"/>
        <v>JPYFUT3MM9ConvAdj_Quote</v>
      </c>
      <c r="H31" s="172" t="str">
        <f>_xll.qlFuturesRateHelper(,$F31,$D31,$E31,$G31,Permanent,Trigger,ObjectOverwrite)</f>
        <v>obj_0038f#0001</v>
      </c>
      <c r="I31" s="50" t="str">
        <f>_xll.ohRangeRetrieveError(H31)</f>
        <v/>
      </c>
      <c r="J31" s="49"/>
      <c r="K31" s="170"/>
    </row>
    <row r="32" spans="1:11" x14ac:dyDescent="0.25">
      <c r="A32" s="166"/>
      <c r="B32" s="54">
        <v>30</v>
      </c>
      <c r="C32" s="171" t="b">
        <v>1</v>
      </c>
      <c r="D32" s="171" t="str">
        <v>U9</v>
      </c>
      <c r="E32" s="167" t="str">
        <f t="shared" si="0"/>
        <v>JpyLibor3M</v>
      </c>
      <c r="F32" s="168" t="str">
        <f t="shared" si="1"/>
        <v>JPYFUT3MU9_Quote</v>
      </c>
      <c r="G32" s="168" t="str">
        <f t="shared" si="2"/>
        <v>JPYFUT3MU9ConvAdj_Quote</v>
      </c>
      <c r="H32" s="172" t="str">
        <f>_xll.qlFuturesRateHelper(,$F32,$D32,$E32,$G32,Permanent,Trigger,ObjectOverwrite)</f>
        <v>obj_003a6#0001</v>
      </c>
      <c r="I32" s="50" t="str">
        <f>_xll.ohRangeRetrieveError(H32)</f>
        <v/>
      </c>
      <c r="J32" s="49"/>
      <c r="K32" s="170"/>
    </row>
    <row r="33" spans="1:11" x14ac:dyDescent="0.25">
      <c r="A33" s="166"/>
      <c r="B33" s="54">
        <v>31</v>
      </c>
      <c r="C33" s="171" t="b">
        <v>1</v>
      </c>
      <c r="D33" s="171" t="str">
        <v>Z9</v>
      </c>
      <c r="E33" s="167" t="str">
        <f t="shared" si="0"/>
        <v>JpyLibor3M</v>
      </c>
      <c r="F33" s="168" t="str">
        <f t="shared" si="1"/>
        <v>JPYFUT3MZ9_Quote</v>
      </c>
      <c r="G33" s="168" t="str">
        <f t="shared" si="2"/>
        <v>JPYFUT3MZ9ConvAdj_Quote</v>
      </c>
      <c r="H33" s="172" t="str">
        <f>_xll.qlFuturesRateHelper(,$F33,$D33,$E33,$G33,Permanent,Trigger,ObjectOverwrite)</f>
        <v>obj_0037c#0001</v>
      </c>
      <c r="I33" s="50" t="str">
        <f>_xll.ohRangeRetrieveError(H33)</f>
        <v/>
      </c>
      <c r="J33" s="49"/>
      <c r="K33" s="170"/>
    </row>
    <row r="34" spans="1:11" x14ac:dyDescent="0.25">
      <c r="A34" s="166"/>
      <c r="B34" s="54">
        <v>32</v>
      </c>
      <c r="C34" s="171" t="b">
        <v>1</v>
      </c>
      <c r="D34" s="171" t="str">
        <v>H0</v>
      </c>
      <c r="E34" s="167" t="str">
        <f t="shared" si="0"/>
        <v>JpyLibor3M</v>
      </c>
      <c r="F34" s="168" t="str">
        <f t="shared" si="1"/>
        <v>JPYFUT3MH0_Quote</v>
      </c>
      <c r="G34" s="168" t="str">
        <f t="shared" si="2"/>
        <v>JPYFUT3MH0ConvAdj_Quote</v>
      </c>
      <c r="H34" s="172" t="str">
        <f>_xll.qlFuturesRateHelper(,$F34,$D34,$E34,$G34,Permanent,Trigger,ObjectOverwrite)</f>
        <v>obj_0037d#0001</v>
      </c>
      <c r="I34" s="50" t="str">
        <f>_xll.ohRangeRetrieveError(H34)</f>
        <v/>
      </c>
      <c r="J34" s="49"/>
      <c r="K34" s="170"/>
    </row>
    <row r="35" spans="1:11" x14ac:dyDescent="0.25">
      <c r="A35" s="166"/>
      <c r="B35" s="54">
        <v>33</v>
      </c>
      <c r="C35" s="171" t="b">
        <v>1</v>
      </c>
      <c r="D35" s="171" t="str">
        <v>M0</v>
      </c>
      <c r="E35" s="167" t="str">
        <f t="shared" ref="E35:E44" si="3">PROPER(Currency)&amp;FamilyName&amp;$E$1</f>
        <v>JpyLibor3M</v>
      </c>
      <c r="F35" s="168" t="str">
        <f t="shared" ref="F35:F44" si="4">Currency&amp;"FUT"&amp;$E$1&amp;$D35&amp;QuoteSuffix</f>
        <v>JPYFUT3MM0_Quote</v>
      </c>
      <c r="G35" s="168" t="str">
        <f t="shared" ref="G35:G44" si="5">Currency&amp;"FUT"&amp;$E$1&amp;$D35&amp;"ConvAdj"&amp;QuoteSuffix</f>
        <v>JPYFUT3MM0ConvAdj_Quote</v>
      </c>
      <c r="H35" s="172" t="str">
        <f>_xll.qlFuturesRateHelper(,$F35,$D35,$E35,$G35,Permanent,Trigger,ObjectOverwrite)</f>
        <v>obj_00392#0001</v>
      </c>
      <c r="I35" s="50" t="str">
        <f>_xll.ohRangeRetrieveError(H35)</f>
        <v/>
      </c>
      <c r="J35" s="49"/>
      <c r="K35" s="170"/>
    </row>
    <row r="36" spans="1:11" x14ac:dyDescent="0.25">
      <c r="A36" s="166"/>
      <c r="B36" s="54">
        <v>34</v>
      </c>
      <c r="C36" s="171" t="b">
        <v>1</v>
      </c>
      <c r="D36" s="171" t="str">
        <v>U0</v>
      </c>
      <c r="E36" s="167" t="str">
        <f t="shared" si="3"/>
        <v>JpyLibor3M</v>
      </c>
      <c r="F36" s="168" t="str">
        <f t="shared" si="4"/>
        <v>JPYFUT3MU0_Quote</v>
      </c>
      <c r="G36" s="168" t="str">
        <f t="shared" si="5"/>
        <v>JPYFUT3MU0ConvAdj_Quote</v>
      </c>
      <c r="H36" s="172" t="str">
        <f>_xll.qlFuturesRateHelper(,$F36,$D36,$E36,$G36,Permanent,Trigger,ObjectOverwrite)</f>
        <v>obj_00387#0001</v>
      </c>
      <c r="I36" s="50" t="str">
        <f>_xll.ohRangeRetrieveError(H36)</f>
        <v/>
      </c>
      <c r="J36" s="49"/>
      <c r="K36" s="170"/>
    </row>
    <row r="37" spans="1:11" x14ac:dyDescent="0.25">
      <c r="A37" s="166"/>
      <c r="B37" s="54">
        <v>35</v>
      </c>
      <c r="C37" s="171" t="b">
        <v>1</v>
      </c>
      <c r="D37" s="171" t="str">
        <v>Z0</v>
      </c>
      <c r="E37" s="167" t="str">
        <f t="shared" si="3"/>
        <v>JpyLibor3M</v>
      </c>
      <c r="F37" s="168" t="str">
        <f t="shared" si="4"/>
        <v>JPYFUT3MZ0_Quote</v>
      </c>
      <c r="G37" s="168" t="str">
        <f t="shared" si="5"/>
        <v>JPYFUT3MZ0ConvAdj_Quote</v>
      </c>
      <c r="H37" s="172" t="str">
        <f>_xll.qlFuturesRateHelper(,$F37,$D37,$E37,$G37,Permanent,Trigger,ObjectOverwrite)</f>
        <v>obj_00379#0001</v>
      </c>
      <c r="I37" s="50" t="str">
        <f>_xll.ohRangeRetrieveError(H37)</f>
        <v/>
      </c>
      <c r="J37" s="49"/>
      <c r="K37" s="170"/>
    </row>
    <row r="38" spans="1:11" x14ac:dyDescent="0.25">
      <c r="A38" s="166"/>
      <c r="B38" s="54">
        <v>36</v>
      </c>
      <c r="C38" s="171" t="b">
        <v>1</v>
      </c>
      <c r="D38" s="171" t="str">
        <v>H1</v>
      </c>
      <c r="E38" s="167" t="str">
        <f t="shared" si="3"/>
        <v>JpyLibor3M</v>
      </c>
      <c r="F38" s="168" t="str">
        <f t="shared" si="4"/>
        <v>JPYFUT3MH1_Quote</v>
      </c>
      <c r="G38" s="168" t="str">
        <f t="shared" si="5"/>
        <v>JPYFUT3MH1ConvAdj_Quote</v>
      </c>
      <c r="H38" s="172" t="str">
        <f>_xll.qlFuturesRateHelper(,$F38,$D38,$E38,$G38,Permanent,Trigger,ObjectOverwrite)</f>
        <v>obj_003af#0001</v>
      </c>
      <c r="I38" s="50" t="str">
        <f>_xll.ohRangeRetrieveError(H38)</f>
        <v/>
      </c>
      <c r="J38" s="49"/>
      <c r="K38" s="170"/>
    </row>
    <row r="39" spans="1:11" x14ac:dyDescent="0.25">
      <c r="A39" s="166"/>
      <c r="B39" s="54">
        <v>37</v>
      </c>
      <c r="C39" s="171" t="b">
        <v>1</v>
      </c>
      <c r="D39" s="171" t="str">
        <v>M1</v>
      </c>
      <c r="E39" s="167" t="str">
        <f t="shared" si="3"/>
        <v>JpyLibor3M</v>
      </c>
      <c r="F39" s="168" t="str">
        <f t="shared" si="4"/>
        <v>JPYFUT3MM1_Quote</v>
      </c>
      <c r="G39" s="168" t="str">
        <f t="shared" si="5"/>
        <v>JPYFUT3MM1ConvAdj_Quote</v>
      </c>
      <c r="H39" s="172" t="str">
        <f>_xll.qlFuturesRateHelper(,$F39,$D39,$E39,$G39,Permanent,Trigger,ObjectOverwrite)</f>
        <v>obj_003aa#0001</v>
      </c>
      <c r="I39" s="50" t="str">
        <f>_xll.ohRangeRetrieveError(H39)</f>
        <v/>
      </c>
      <c r="J39" s="49"/>
      <c r="K39" s="170"/>
    </row>
    <row r="40" spans="1:11" x14ac:dyDescent="0.25">
      <c r="A40" s="166"/>
      <c r="B40" s="54">
        <v>38</v>
      </c>
      <c r="C40" s="171" t="b">
        <v>1</v>
      </c>
      <c r="D40" s="171" t="str">
        <v>U1</v>
      </c>
      <c r="E40" s="167" t="str">
        <f t="shared" si="3"/>
        <v>JpyLibor3M</v>
      </c>
      <c r="F40" s="168" t="str">
        <f t="shared" si="4"/>
        <v>JPYFUT3MU1_Quote</v>
      </c>
      <c r="G40" s="168" t="str">
        <f t="shared" si="5"/>
        <v>JPYFUT3MU1ConvAdj_Quote</v>
      </c>
      <c r="H40" s="172" t="str">
        <f>_xll.qlFuturesRateHelper(,$F40,$D40,$E40,$G40,Permanent,Trigger,ObjectOverwrite)</f>
        <v>obj_0038b#0001</v>
      </c>
      <c r="I40" s="50" t="str">
        <f>_xll.ohRangeRetrieveError(H40)</f>
        <v/>
      </c>
      <c r="J40" s="49"/>
    </row>
    <row r="41" spans="1:11" x14ac:dyDescent="0.25">
      <c r="A41" s="166"/>
      <c r="B41" s="54">
        <v>39</v>
      </c>
      <c r="C41" s="171" t="b">
        <v>1</v>
      </c>
      <c r="D41" s="171" t="str">
        <v>Z1</v>
      </c>
      <c r="E41" s="167" t="str">
        <f t="shared" si="3"/>
        <v>JpyLibor3M</v>
      </c>
      <c r="F41" s="168" t="str">
        <f t="shared" si="4"/>
        <v>JPYFUT3MZ1_Quote</v>
      </c>
      <c r="G41" s="168" t="str">
        <f t="shared" si="5"/>
        <v>JPYFUT3MZ1ConvAdj_Quote</v>
      </c>
      <c r="H41" s="172" t="str">
        <f>_xll.qlFuturesRateHelper(,$F41,$D41,$E41,$G41,Permanent,Trigger,ObjectOverwrite)</f>
        <v>obj_003b8#0001</v>
      </c>
      <c r="I41" s="50" t="str">
        <f>_xll.ohRangeRetrieveError(H41)</f>
        <v/>
      </c>
      <c r="J41" s="49"/>
    </row>
    <row r="42" spans="1:11" x14ac:dyDescent="0.25">
      <c r="A42" s="166"/>
      <c r="B42" s="54">
        <v>40</v>
      </c>
      <c r="C42" s="171" t="b">
        <v>1</v>
      </c>
      <c r="D42" s="171" t="str">
        <v>H2</v>
      </c>
      <c r="E42" s="167" t="str">
        <f t="shared" si="3"/>
        <v>JpyLibor3M</v>
      </c>
      <c r="F42" s="168" t="str">
        <f t="shared" si="4"/>
        <v>JPYFUT3MH2_Quote</v>
      </c>
      <c r="G42" s="168" t="str">
        <f t="shared" si="5"/>
        <v>JPYFUT3MH2ConvAdj_Quote</v>
      </c>
      <c r="H42" s="172" t="str">
        <f>_xll.qlFuturesRateHelper(,$F42,$D42,$E42,$G42,Permanent,Trigger,ObjectOverwrite)</f>
        <v>obj_0037b#0001</v>
      </c>
      <c r="I42" s="50" t="str">
        <f>_xll.ohRangeRetrieveError(H42)</f>
        <v/>
      </c>
      <c r="J42" s="49"/>
    </row>
    <row r="43" spans="1:11" x14ac:dyDescent="0.25">
      <c r="A43" s="166"/>
      <c r="B43" s="54">
        <v>41</v>
      </c>
      <c r="C43" s="171" t="b">
        <v>1</v>
      </c>
      <c r="D43" s="171" t="str">
        <v>M2</v>
      </c>
      <c r="E43" s="167" t="str">
        <f t="shared" si="3"/>
        <v>JpyLibor3M</v>
      </c>
      <c r="F43" s="168" t="str">
        <f t="shared" si="4"/>
        <v>JPYFUT3MM2_Quote</v>
      </c>
      <c r="G43" s="168" t="str">
        <f t="shared" si="5"/>
        <v>JPYFUT3MM2ConvAdj_Quote</v>
      </c>
      <c r="H43" s="172" t="str">
        <f>_xll.qlFuturesRateHelper(,$F43,$D43,$E43,$G43,Permanent,Trigger,ObjectOverwrite)</f>
        <v>obj_0039c#0001</v>
      </c>
      <c r="I43" s="50" t="str">
        <f>_xll.ohRangeRetrieveError(H43)</f>
        <v/>
      </c>
      <c r="J43" s="49"/>
    </row>
    <row r="44" spans="1:11" x14ac:dyDescent="0.25">
      <c r="A44" s="166"/>
      <c r="B44" s="54">
        <v>42</v>
      </c>
      <c r="C44" s="171" t="b">
        <v>1</v>
      </c>
      <c r="D44" s="171" t="str">
        <v>U2</v>
      </c>
      <c r="E44" s="167" t="str">
        <f t="shared" si="3"/>
        <v>JpyLibor3M</v>
      </c>
      <c r="F44" s="168" t="str">
        <f t="shared" si="4"/>
        <v>JPYFUT3MU2_Quote</v>
      </c>
      <c r="G44" s="168" t="str">
        <f t="shared" si="5"/>
        <v>JPYFUT3MU2ConvAdj_Quote</v>
      </c>
      <c r="H44" s="172" t="str">
        <f>_xll.qlFuturesRateHelper(,$F44,$D44,$E44,$G44,Permanent,Trigger,ObjectOverwrite)</f>
        <v>obj_00390#0001</v>
      </c>
      <c r="I44" s="50" t="str">
        <f>_xll.ohRangeRetrieveError(H44)</f>
        <v/>
      </c>
      <c r="J44" s="49"/>
    </row>
    <row r="45" spans="1:11" ht="14.25" thickBot="1" x14ac:dyDescent="0.3">
      <c r="A45" s="173"/>
      <c r="B45" s="174"/>
      <c r="C45" s="174"/>
      <c r="D45" s="174"/>
      <c r="E45" s="174"/>
      <c r="F45" s="174"/>
      <c r="G45" s="174"/>
      <c r="H45" s="174"/>
      <c r="I45" s="174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>
      <selection activeCell="K2" sqref="K2"/>
    </sheetView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95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105</v>
      </c>
      <c r="J1" s="65" t="str">
        <f>Currency&amp;"_YC"&amp;"STDRH"</f>
        <v>JPY_YCSTDRH</v>
      </c>
      <c r="K1" s="176" t="str">
        <f>J1&amp;"_Swaps.xml"</f>
        <v>JPY_YCSTDRH_Swaps.xml</v>
      </c>
      <c r="L1" s="66"/>
      <c r="M1" s="175"/>
    </row>
    <row r="2" spans="1:17" ht="22.5" x14ac:dyDescent="0.25">
      <c r="A2" s="55"/>
      <c r="B2" s="62" t="s">
        <v>120</v>
      </c>
      <c r="C2" s="62"/>
      <c r="D2" s="62"/>
      <c r="E2" s="62"/>
      <c r="F2" s="62" t="s">
        <v>119</v>
      </c>
      <c r="G2" s="62" t="s">
        <v>118</v>
      </c>
      <c r="H2" s="62" t="s">
        <v>117</v>
      </c>
      <c r="I2" s="62" t="s">
        <v>116</v>
      </c>
      <c r="J2" s="62" t="s">
        <v>89</v>
      </c>
      <c r="K2" s="151" t="str">
        <f>IF(Serialize,_xll.ohObjectSave(K3:K41,SerializationPath&amp;K1,FileOverwrite,Serialize),"---")</f>
        <v>---</v>
      </c>
      <c r="L2" s="177" t="str">
        <f>_xll.ohRangeRetrieveError(K2)</f>
        <v/>
      </c>
      <c r="M2" s="178"/>
    </row>
    <row r="3" spans="1:17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79" t="str">
        <f>_xll.qlLibor(,Currency,$I$1,,Permanent,Trigger,ObjectOverwrite)</f>
        <v>obj_00362#0001</v>
      </c>
      <c r="L3" s="180" t="str">
        <f>_xll.ohRangeRetrieveError(K3)</f>
        <v/>
      </c>
      <c r="M3" s="175"/>
    </row>
    <row r="4" spans="1:17" s="63" customFormat="1" ht="12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75"/>
    </row>
    <row r="5" spans="1:17" x14ac:dyDescent="0.25">
      <c r="A5" s="55"/>
      <c r="B5" s="181" t="s">
        <v>111</v>
      </c>
      <c r="C5" s="181" t="s">
        <v>36</v>
      </c>
      <c r="D5" s="181" t="str">
        <f t="array" ref="D5:D41">VLOOKUP(Currency,Conventions,2)</f>
        <v>SB</v>
      </c>
      <c r="E5" s="181" t="str">
        <f t="array" ref="E5:E41">VLOOKUP(Currency,Conventions,3)</f>
        <v>6L</v>
      </c>
      <c r="F5" s="171" t="str">
        <f t="shared" ref="F5:F41" si="0">IF(UPPER(LEFT($D5))="A","Annual",IF(UPPER(LEFT($D5))="S","Semiannual","--"))</f>
        <v>Semiannual</v>
      </c>
      <c r="G5" s="171" t="s">
        <v>110</v>
      </c>
      <c r="H5" s="171" t="str">
        <f t="shared" ref="H5:H41" si="1">IF(UPPER(RIGHT($D5))="B",BondBasisDayCounter,IF(UPPER(RIGHT($D5))="M",MoneyMarketDayCounter,"--"))</f>
        <v>Actual/365 (Fixed)</v>
      </c>
      <c r="I5" s="182">
        <v>0</v>
      </c>
      <c r="J5" s="183" t="str">
        <f t="shared" ref="J5:J41" si="2">Currency&amp;$D5&amp;$E5&amp;$C5&amp;QuoteSuffix</f>
        <v>JPYSB6L1Y_Quote</v>
      </c>
      <c r="K5" s="184" t="str">
        <f>_xll.qlSwapRateHelper2(,$J5,$C5,Calendar,$F5,$G5,$H5,$K$3,$I5,B5,,Permanent,,ObjectOverwrite)</f>
        <v>obj_00370#0001</v>
      </c>
      <c r="L5" s="177" t="str">
        <f>_xll.ohRangeRetrieveError(K5)</f>
        <v/>
      </c>
      <c r="M5" s="178"/>
      <c r="O5" s="185" t="s">
        <v>86</v>
      </c>
      <c r="P5" s="146"/>
      <c r="Q5" s="186"/>
    </row>
    <row r="6" spans="1:17" x14ac:dyDescent="0.25">
      <c r="A6" s="55"/>
      <c r="B6" s="181" t="s">
        <v>111</v>
      </c>
      <c r="C6" s="181" t="s">
        <v>35</v>
      </c>
      <c r="D6" s="181" t="str">
        <v>SB</v>
      </c>
      <c r="E6" s="181" t="str">
        <v>6L</v>
      </c>
      <c r="F6" s="167" t="str">
        <f t="shared" si="0"/>
        <v>Semiannual</v>
      </c>
      <c r="G6" s="167" t="s">
        <v>110</v>
      </c>
      <c r="H6" s="167" t="str">
        <f t="shared" si="1"/>
        <v>Actual/365 (Fixed)</v>
      </c>
      <c r="I6" s="182">
        <v>0</v>
      </c>
      <c r="J6" s="187" t="str">
        <f t="shared" si="2"/>
        <v>JPYSB6L15M_Quote</v>
      </c>
      <c r="K6" s="184" t="str">
        <f>_xll.qlSwapRateHelper2(,$J6,$C6,Calendar,$F6,$G6,$H6,$K$3,$I6,B6,,Permanent,,ObjectOverwrite)</f>
        <v>obj_0039b#0001</v>
      </c>
      <c r="L6" s="177" t="str">
        <f>_xll.ohRangeRetrieveError(K6)</f>
        <v/>
      </c>
      <c r="M6" s="178"/>
      <c r="O6" s="188" t="s">
        <v>84</v>
      </c>
      <c r="P6" s="189" t="s">
        <v>83</v>
      </c>
      <c r="Q6" s="190" t="s">
        <v>115</v>
      </c>
    </row>
    <row r="7" spans="1:17" x14ac:dyDescent="0.25">
      <c r="A7" s="55"/>
      <c r="B7" s="181" t="s">
        <v>111</v>
      </c>
      <c r="C7" s="181" t="s">
        <v>34</v>
      </c>
      <c r="D7" s="181" t="str">
        <v>SB</v>
      </c>
      <c r="E7" s="181" t="str">
        <v>6L</v>
      </c>
      <c r="F7" s="167" t="str">
        <f t="shared" si="0"/>
        <v>Semiannual</v>
      </c>
      <c r="G7" s="167" t="s">
        <v>110</v>
      </c>
      <c r="H7" s="167" t="str">
        <f t="shared" si="1"/>
        <v>Actual/365 (Fixed)</v>
      </c>
      <c r="I7" s="182">
        <v>0</v>
      </c>
      <c r="J7" s="187" t="str">
        <f t="shared" si="2"/>
        <v>JPYSB6L18M_Quote</v>
      </c>
      <c r="K7" s="184" t="str">
        <f>_xll.qlSwapRateHelper2(,$J7,$C7,Calendar,$F7,$G7,$H7,$K$3,$I7,B7,,Permanent,,ObjectOverwrite)</f>
        <v>obj_003a0#0001</v>
      </c>
      <c r="L7" s="177" t="str">
        <f>_xll.ohRangeRetrieveError(K7)</f>
        <v/>
      </c>
      <c r="M7" s="178"/>
      <c r="O7" s="188" t="s">
        <v>80</v>
      </c>
      <c r="P7" s="189" t="s">
        <v>114</v>
      </c>
      <c r="Q7" s="190" t="s">
        <v>113</v>
      </c>
    </row>
    <row r="8" spans="1:17" x14ac:dyDescent="0.25">
      <c r="A8" s="55"/>
      <c r="B8" s="181" t="s">
        <v>111</v>
      </c>
      <c r="C8" s="181" t="s">
        <v>33</v>
      </c>
      <c r="D8" s="181" t="str">
        <v>SB</v>
      </c>
      <c r="E8" s="181" t="str">
        <v>6L</v>
      </c>
      <c r="F8" s="167" t="str">
        <f t="shared" si="0"/>
        <v>Semiannual</v>
      </c>
      <c r="G8" s="167" t="s">
        <v>110</v>
      </c>
      <c r="H8" s="167" t="str">
        <f t="shared" si="1"/>
        <v>Actual/365 (Fixed)</v>
      </c>
      <c r="I8" s="182">
        <v>0</v>
      </c>
      <c r="J8" s="187" t="str">
        <f t="shared" si="2"/>
        <v>JPYSB6L21M_Quote</v>
      </c>
      <c r="K8" s="184" t="str">
        <f>_xll.qlSwapRateHelper2(,$J8,$C8,Calendar,$F8,$G8,$H8,$K$3,$I8,B8,,Permanent,,ObjectOverwrite)</f>
        <v>obj_0038e#0001</v>
      </c>
      <c r="L8" s="177" t="str">
        <f>_xll.ohRangeRetrieveError(K8)</f>
        <v/>
      </c>
      <c r="M8" s="178"/>
      <c r="O8" s="188" t="s">
        <v>78</v>
      </c>
      <c r="P8" s="189" t="s">
        <v>114</v>
      </c>
      <c r="Q8" s="190" t="s">
        <v>113</v>
      </c>
    </row>
    <row r="9" spans="1:17" ht="14.25" thickBot="1" x14ac:dyDescent="0.3">
      <c r="A9" s="55"/>
      <c r="B9" s="181" t="s">
        <v>111</v>
      </c>
      <c r="C9" s="181" t="s">
        <v>32</v>
      </c>
      <c r="D9" s="181" t="str">
        <v>SB</v>
      </c>
      <c r="E9" s="181" t="str">
        <v>6L</v>
      </c>
      <c r="F9" s="167" t="str">
        <f t="shared" si="0"/>
        <v>Semiannual</v>
      </c>
      <c r="G9" s="167" t="s">
        <v>110</v>
      </c>
      <c r="H9" s="167" t="str">
        <f t="shared" si="1"/>
        <v>Actual/365 (Fixed)</v>
      </c>
      <c r="I9" s="182">
        <v>0</v>
      </c>
      <c r="J9" s="187" t="str">
        <f t="shared" si="2"/>
        <v>JPYSB6L2Y_Quote</v>
      </c>
      <c r="K9" s="184" t="str">
        <f>_xll.qlSwapRateHelper2(,$J9,$C9,Calendar,$F9,$G9,$H9,$K$3,$I9,B9,,Permanent,,ObjectOverwrite)</f>
        <v>obj_00378#0001</v>
      </c>
      <c r="L9" s="177" t="str">
        <f>_xll.ohRangeRetrieveError(K9)</f>
        <v/>
      </c>
      <c r="M9" s="178"/>
      <c r="O9" s="191" t="s">
        <v>76</v>
      </c>
      <c r="P9" s="192" t="s">
        <v>75</v>
      </c>
      <c r="Q9" s="193" t="s">
        <v>112</v>
      </c>
    </row>
    <row r="10" spans="1:17" x14ac:dyDescent="0.25">
      <c r="A10" s="55"/>
      <c r="B10" s="181" t="s">
        <v>111</v>
      </c>
      <c r="C10" s="181" t="s">
        <v>31</v>
      </c>
      <c r="D10" s="181" t="str">
        <v>SB</v>
      </c>
      <c r="E10" s="181" t="str">
        <v>6L</v>
      </c>
      <c r="F10" s="167" t="str">
        <f t="shared" si="0"/>
        <v>Semiannual</v>
      </c>
      <c r="G10" s="167" t="s">
        <v>110</v>
      </c>
      <c r="H10" s="167" t="str">
        <f t="shared" si="1"/>
        <v>Actual/365 (Fixed)</v>
      </c>
      <c r="I10" s="182">
        <v>0</v>
      </c>
      <c r="J10" s="187" t="str">
        <f t="shared" si="2"/>
        <v>JPYSB6L3Y_Quote</v>
      </c>
      <c r="K10" s="184" t="str">
        <f>_xll.qlSwapRateHelper2(,$J10,$C10,Calendar,$F10,$G10,$H10,$K$3,$I10,B10,,Permanent,,ObjectOverwrite)</f>
        <v>obj_00381#0001</v>
      </c>
      <c r="L10" s="177" t="str">
        <f>_xll.ohRangeRetrieveError(K10)</f>
        <v/>
      </c>
      <c r="M10" s="178"/>
    </row>
    <row r="11" spans="1:17" x14ac:dyDescent="0.25">
      <c r="A11" s="55"/>
      <c r="B11" s="181" t="s">
        <v>111</v>
      </c>
      <c r="C11" s="181" t="s">
        <v>30</v>
      </c>
      <c r="D11" s="181" t="str">
        <v>SB</v>
      </c>
      <c r="E11" s="181" t="str">
        <v>6L</v>
      </c>
      <c r="F11" s="167" t="str">
        <f t="shared" si="0"/>
        <v>Semiannual</v>
      </c>
      <c r="G11" s="167" t="s">
        <v>110</v>
      </c>
      <c r="H11" s="167" t="str">
        <f t="shared" si="1"/>
        <v>Actual/365 (Fixed)</v>
      </c>
      <c r="I11" s="182">
        <v>0</v>
      </c>
      <c r="J11" s="187" t="str">
        <f t="shared" si="2"/>
        <v>JPYSB6L4Y_Quote</v>
      </c>
      <c r="K11" s="184" t="str">
        <f>_xll.qlSwapRateHelper2(,$J11,$C11,Calendar,$F11,$G11,$H11,$K$3,$I11,B11,,Permanent,,ObjectOverwrite)</f>
        <v>obj_003a5#0001</v>
      </c>
      <c r="L11" s="177" t="str">
        <f>_xll.ohRangeRetrieveError(K11)</f>
        <v/>
      </c>
      <c r="M11" s="178"/>
    </row>
    <row r="12" spans="1:17" x14ac:dyDescent="0.25">
      <c r="A12" s="55"/>
      <c r="B12" s="181" t="s">
        <v>111</v>
      </c>
      <c r="C12" s="181" t="s">
        <v>29</v>
      </c>
      <c r="D12" s="181" t="str">
        <v>SB</v>
      </c>
      <c r="E12" s="181" t="str">
        <v>6L</v>
      </c>
      <c r="F12" s="167" t="str">
        <f t="shared" si="0"/>
        <v>Semiannual</v>
      </c>
      <c r="G12" s="167" t="s">
        <v>110</v>
      </c>
      <c r="H12" s="167" t="str">
        <f t="shared" si="1"/>
        <v>Actual/365 (Fixed)</v>
      </c>
      <c r="I12" s="182">
        <v>0</v>
      </c>
      <c r="J12" s="187" t="str">
        <f t="shared" si="2"/>
        <v>JPYSB6L5Y_Quote</v>
      </c>
      <c r="K12" s="184" t="str">
        <f>_xll.qlSwapRateHelper2(,$J12,$C12,Calendar,$F12,$G12,$H12,$K$3,$I12,B12,,Permanent,,ObjectOverwrite)</f>
        <v>obj_003b9#0001</v>
      </c>
      <c r="L12" s="177" t="str">
        <f>_xll.ohRangeRetrieveError(K12)</f>
        <v/>
      </c>
      <c r="M12" s="178"/>
    </row>
    <row r="13" spans="1:17" x14ac:dyDescent="0.25">
      <c r="A13" s="55"/>
      <c r="B13" s="181" t="s">
        <v>111</v>
      </c>
      <c r="C13" s="181" t="s">
        <v>28</v>
      </c>
      <c r="D13" s="181" t="str">
        <v>SB</v>
      </c>
      <c r="E13" s="181" t="str">
        <v>6L</v>
      </c>
      <c r="F13" s="167" t="str">
        <f t="shared" si="0"/>
        <v>Semiannual</v>
      </c>
      <c r="G13" s="167" t="s">
        <v>110</v>
      </c>
      <c r="H13" s="167" t="str">
        <f t="shared" si="1"/>
        <v>Actual/365 (Fixed)</v>
      </c>
      <c r="I13" s="182">
        <v>0</v>
      </c>
      <c r="J13" s="187" t="str">
        <f t="shared" si="2"/>
        <v>JPYSB6L6Y_Quote</v>
      </c>
      <c r="K13" s="184" t="str">
        <f>_xll.qlSwapRateHelper2(,$J13,$C13,Calendar,$F13,$G13,$H13,$K$3,$I13,B13,,Permanent,,ObjectOverwrite)</f>
        <v>obj_00394#0001</v>
      </c>
      <c r="L13" s="177" t="str">
        <f>_xll.ohRangeRetrieveError(K13)</f>
        <v/>
      </c>
      <c r="M13" s="178"/>
    </row>
    <row r="14" spans="1:17" x14ac:dyDescent="0.25">
      <c r="A14" s="55"/>
      <c r="B14" s="181" t="s">
        <v>111</v>
      </c>
      <c r="C14" s="181" t="s">
        <v>27</v>
      </c>
      <c r="D14" s="181" t="str">
        <v>SB</v>
      </c>
      <c r="E14" s="181" t="str">
        <v>6L</v>
      </c>
      <c r="F14" s="167" t="str">
        <f t="shared" si="0"/>
        <v>Semiannual</v>
      </c>
      <c r="G14" s="167" t="s">
        <v>110</v>
      </c>
      <c r="H14" s="167" t="str">
        <f t="shared" si="1"/>
        <v>Actual/365 (Fixed)</v>
      </c>
      <c r="I14" s="182">
        <v>0</v>
      </c>
      <c r="J14" s="187" t="str">
        <f t="shared" si="2"/>
        <v>JPYSB6L7Y_Quote</v>
      </c>
      <c r="K14" s="184" t="str">
        <f>_xll.qlSwapRateHelper2(,$J14,$C14,Calendar,$F14,$G14,$H14,$K$3,$I14,B14,,Permanent,,ObjectOverwrite)</f>
        <v>obj_003bc#0001</v>
      </c>
      <c r="L14" s="177" t="str">
        <f>_xll.ohRangeRetrieveError(K14)</f>
        <v/>
      </c>
      <c r="M14" s="178"/>
    </row>
    <row r="15" spans="1:17" x14ac:dyDescent="0.25">
      <c r="A15" s="55"/>
      <c r="B15" s="181" t="s">
        <v>111</v>
      </c>
      <c r="C15" s="181" t="s">
        <v>26</v>
      </c>
      <c r="D15" s="181" t="str">
        <v>SB</v>
      </c>
      <c r="E15" s="181" t="str">
        <v>6L</v>
      </c>
      <c r="F15" s="167" t="str">
        <f t="shared" si="0"/>
        <v>Semiannual</v>
      </c>
      <c r="G15" s="167" t="s">
        <v>110</v>
      </c>
      <c r="H15" s="167" t="str">
        <f t="shared" si="1"/>
        <v>Actual/365 (Fixed)</v>
      </c>
      <c r="I15" s="182">
        <v>0</v>
      </c>
      <c r="J15" s="187" t="str">
        <f t="shared" si="2"/>
        <v>JPYSB6L8Y_Quote</v>
      </c>
      <c r="K15" s="184" t="str">
        <f>_xll.qlSwapRateHelper2(,$J15,$C15,Calendar,$F15,$G15,$H15,$K$3,$I15,B15,,Permanent,,ObjectOverwrite)</f>
        <v>obj_003ac#0001</v>
      </c>
      <c r="L15" s="177" t="str">
        <f>_xll.ohRangeRetrieveError(K15)</f>
        <v/>
      </c>
      <c r="M15" s="178"/>
    </row>
    <row r="16" spans="1:17" x14ac:dyDescent="0.25">
      <c r="A16" s="55"/>
      <c r="B16" s="181" t="s">
        <v>111</v>
      </c>
      <c r="C16" s="181" t="s">
        <v>25</v>
      </c>
      <c r="D16" s="181" t="str">
        <v>SB</v>
      </c>
      <c r="E16" s="181" t="str">
        <v>6L</v>
      </c>
      <c r="F16" s="167" t="str">
        <f t="shared" si="0"/>
        <v>Semiannual</v>
      </c>
      <c r="G16" s="167" t="s">
        <v>110</v>
      </c>
      <c r="H16" s="167" t="str">
        <f t="shared" si="1"/>
        <v>Actual/365 (Fixed)</v>
      </c>
      <c r="I16" s="182">
        <v>0</v>
      </c>
      <c r="J16" s="187" t="str">
        <f t="shared" si="2"/>
        <v>JPYSB6L9Y_Quote</v>
      </c>
      <c r="K16" s="184" t="str">
        <f>_xll.qlSwapRateHelper2(,$J16,$C16,Calendar,$F16,$G16,$H16,$K$3,$I16,B16,,Permanent,,ObjectOverwrite)</f>
        <v>obj_003a8#0001</v>
      </c>
      <c r="L16" s="177" t="str">
        <f>_xll.ohRangeRetrieveError(K16)</f>
        <v/>
      </c>
      <c r="M16" s="178"/>
    </row>
    <row r="17" spans="1:13" x14ac:dyDescent="0.25">
      <c r="A17" s="55"/>
      <c r="B17" s="181" t="s">
        <v>111</v>
      </c>
      <c r="C17" s="181" t="s">
        <v>24</v>
      </c>
      <c r="D17" s="181" t="str">
        <v>SB</v>
      </c>
      <c r="E17" s="181" t="str">
        <v>6L</v>
      </c>
      <c r="F17" s="167" t="str">
        <f t="shared" si="0"/>
        <v>Semiannual</v>
      </c>
      <c r="G17" s="167" t="s">
        <v>110</v>
      </c>
      <c r="H17" s="167" t="str">
        <f t="shared" si="1"/>
        <v>Actual/365 (Fixed)</v>
      </c>
      <c r="I17" s="182">
        <v>0</v>
      </c>
      <c r="J17" s="187" t="str">
        <f t="shared" si="2"/>
        <v>JPYSB6L10Y_Quote</v>
      </c>
      <c r="K17" s="184" t="str">
        <f>_xll.qlSwapRateHelper2(,$J17,$C17,Calendar,$F17,$G17,$H17,$K$3,$I17,B17,,Permanent,,ObjectOverwrite)</f>
        <v>obj_00376#0001</v>
      </c>
      <c r="L17" s="177" t="str">
        <f>_xll.ohRangeRetrieveError(K17)</f>
        <v/>
      </c>
      <c r="M17" s="178"/>
    </row>
    <row r="18" spans="1:13" x14ac:dyDescent="0.25">
      <c r="A18" s="55"/>
      <c r="B18" s="181" t="s">
        <v>111</v>
      </c>
      <c r="C18" s="181" t="s">
        <v>23</v>
      </c>
      <c r="D18" s="181" t="str">
        <v>SB</v>
      </c>
      <c r="E18" s="181" t="str">
        <v>6L</v>
      </c>
      <c r="F18" s="167" t="str">
        <f t="shared" si="0"/>
        <v>Semiannual</v>
      </c>
      <c r="G18" s="167" t="s">
        <v>110</v>
      </c>
      <c r="H18" s="167" t="str">
        <f t="shared" si="1"/>
        <v>Actual/365 (Fixed)</v>
      </c>
      <c r="I18" s="182">
        <v>0</v>
      </c>
      <c r="J18" s="187" t="str">
        <f t="shared" si="2"/>
        <v>JPYSB6L11Y_Quote</v>
      </c>
      <c r="K18" s="184" t="str">
        <f>_xll.qlSwapRateHelper2(,$J18,$C18,Calendar,$F18,$G18,$H18,$K$3,$I18,B18,,Permanent,,ObjectOverwrite)</f>
        <v>obj_003a1#0001</v>
      </c>
      <c r="L18" s="177" t="str">
        <f>_xll.ohRangeRetrieveError(K18)</f>
        <v/>
      </c>
      <c r="M18" s="178"/>
    </row>
    <row r="19" spans="1:13" x14ac:dyDescent="0.25">
      <c r="A19" s="55"/>
      <c r="B19" s="181" t="s">
        <v>111</v>
      </c>
      <c r="C19" s="181" t="s">
        <v>22</v>
      </c>
      <c r="D19" s="181" t="str">
        <v>SB</v>
      </c>
      <c r="E19" s="181" t="str">
        <v>6L</v>
      </c>
      <c r="F19" s="167" t="str">
        <f t="shared" si="0"/>
        <v>Semiannual</v>
      </c>
      <c r="G19" s="167" t="s">
        <v>110</v>
      </c>
      <c r="H19" s="167" t="str">
        <f t="shared" si="1"/>
        <v>Actual/365 (Fixed)</v>
      </c>
      <c r="I19" s="182">
        <v>0</v>
      </c>
      <c r="J19" s="187" t="str">
        <f t="shared" si="2"/>
        <v>JPYSB6L12Y_Quote</v>
      </c>
      <c r="K19" s="184" t="str">
        <f>_xll.qlSwapRateHelper2(,$J19,$C19,Calendar,$F19,$G19,$H19,$K$3,$I19,B19,,Permanent,,ObjectOverwrite)</f>
        <v>obj_003bd#0001</v>
      </c>
      <c r="L19" s="177" t="str">
        <f>_xll.ohRangeRetrieveError(K19)</f>
        <v/>
      </c>
      <c r="M19" s="178"/>
    </row>
    <row r="20" spans="1:13" x14ac:dyDescent="0.25">
      <c r="A20" s="55"/>
      <c r="B20" s="181" t="s">
        <v>111</v>
      </c>
      <c r="C20" s="181" t="s">
        <v>21</v>
      </c>
      <c r="D20" s="181" t="str">
        <v>SB</v>
      </c>
      <c r="E20" s="181" t="str">
        <v>6L</v>
      </c>
      <c r="F20" s="167" t="str">
        <f t="shared" si="0"/>
        <v>Semiannual</v>
      </c>
      <c r="G20" s="167" t="s">
        <v>110</v>
      </c>
      <c r="H20" s="167" t="str">
        <f t="shared" si="1"/>
        <v>Actual/365 (Fixed)</v>
      </c>
      <c r="I20" s="182">
        <v>0</v>
      </c>
      <c r="J20" s="187" t="str">
        <f t="shared" si="2"/>
        <v>JPYSB6L13Y_Quote</v>
      </c>
      <c r="K20" s="184" t="str">
        <f>_xll.qlSwapRateHelper2(,$J20,$C20,Calendar,$F20,$G20,$H20,$K$3,$I20,B20,,Permanent,,ObjectOverwrite)</f>
        <v>obj_003a9#0001</v>
      </c>
      <c r="L20" s="177" t="str">
        <f>_xll.ohRangeRetrieveError(K20)</f>
        <v/>
      </c>
      <c r="M20" s="178"/>
    </row>
    <row r="21" spans="1:13" x14ac:dyDescent="0.25">
      <c r="A21" s="55"/>
      <c r="B21" s="181" t="s">
        <v>111</v>
      </c>
      <c r="C21" s="181" t="s">
        <v>20</v>
      </c>
      <c r="D21" s="181" t="str">
        <v>SB</v>
      </c>
      <c r="E21" s="181" t="str">
        <v>6L</v>
      </c>
      <c r="F21" s="167" t="str">
        <f t="shared" si="0"/>
        <v>Semiannual</v>
      </c>
      <c r="G21" s="167" t="s">
        <v>110</v>
      </c>
      <c r="H21" s="167" t="str">
        <f t="shared" si="1"/>
        <v>Actual/365 (Fixed)</v>
      </c>
      <c r="I21" s="182">
        <v>0</v>
      </c>
      <c r="J21" s="187" t="str">
        <f t="shared" si="2"/>
        <v>JPYSB6L14Y_Quote</v>
      </c>
      <c r="K21" s="184" t="str">
        <f>_xll.qlSwapRateHelper2(,$J21,$C21,Calendar,$F21,$G21,$H21,$K$3,$I21,B21,,Permanent,,ObjectOverwrite)</f>
        <v>obj_0039f#0001</v>
      </c>
      <c r="L21" s="177" t="str">
        <f>_xll.ohRangeRetrieveError(K21)</f>
        <v/>
      </c>
      <c r="M21" s="178"/>
    </row>
    <row r="22" spans="1:13" x14ac:dyDescent="0.25">
      <c r="A22" s="55"/>
      <c r="B22" s="181" t="s">
        <v>111</v>
      </c>
      <c r="C22" s="181" t="s">
        <v>19</v>
      </c>
      <c r="D22" s="181" t="str">
        <v>SB</v>
      </c>
      <c r="E22" s="181" t="str">
        <v>6L</v>
      </c>
      <c r="F22" s="167" t="str">
        <f t="shared" si="0"/>
        <v>Semiannual</v>
      </c>
      <c r="G22" s="167" t="s">
        <v>110</v>
      </c>
      <c r="H22" s="167" t="str">
        <f t="shared" si="1"/>
        <v>Actual/365 (Fixed)</v>
      </c>
      <c r="I22" s="182">
        <v>0</v>
      </c>
      <c r="J22" s="187" t="str">
        <f t="shared" si="2"/>
        <v>JPYSB6L15Y_Quote</v>
      </c>
      <c r="K22" s="184" t="str">
        <f>_xll.qlSwapRateHelper2(,$J22,$C22,Calendar,$F22,$G22,$H22,$K$3,$I22,B22,,Permanent,,ObjectOverwrite)</f>
        <v>obj_003b3#0001</v>
      </c>
      <c r="L22" s="177" t="str">
        <f>_xll.ohRangeRetrieveError(K22)</f>
        <v/>
      </c>
      <c r="M22" s="178"/>
    </row>
    <row r="23" spans="1:13" x14ac:dyDescent="0.25">
      <c r="A23" s="55"/>
      <c r="B23" s="181" t="s">
        <v>111</v>
      </c>
      <c r="C23" s="181" t="s">
        <v>18</v>
      </c>
      <c r="D23" s="181" t="str">
        <v>SB</v>
      </c>
      <c r="E23" s="181" t="str">
        <v>6L</v>
      </c>
      <c r="F23" s="167" t="str">
        <f t="shared" si="0"/>
        <v>Semiannual</v>
      </c>
      <c r="G23" s="167" t="s">
        <v>110</v>
      </c>
      <c r="H23" s="167" t="str">
        <f t="shared" si="1"/>
        <v>Actual/365 (Fixed)</v>
      </c>
      <c r="I23" s="182">
        <v>0</v>
      </c>
      <c r="J23" s="187" t="str">
        <f t="shared" si="2"/>
        <v>JPYSB6L16Y_Quote</v>
      </c>
      <c r="K23" s="184" t="str">
        <f>_xll.qlSwapRateHelper2(,$J23,$C23,Calendar,$F23,$G23,$H23,$K$3,$I23,B23,,Permanent,,ObjectOverwrite)</f>
        <v>obj_0039a#0001</v>
      </c>
      <c r="L23" s="177" t="str">
        <f>_xll.ohRangeRetrieveError(K23)</f>
        <v/>
      </c>
      <c r="M23" s="178"/>
    </row>
    <row r="24" spans="1:13" x14ac:dyDescent="0.25">
      <c r="A24" s="55"/>
      <c r="B24" s="181" t="s">
        <v>111</v>
      </c>
      <c r="C24" s="181" t="s">
        <v>17</v>
      </c>
      <c r="D24" s="181" t="str">
        <v>SB</v>
      </c>
      <c r="E24" s="181" t="str">
        <v>6L</v>
      </c>
      <c r="F24" s="167" t="str">
        <f t="shared" si="0"/>
        <v>Semiannual</v>
      </c>
      <c r="G24" s="167" t="s">
        <v>110</v>
      </c>
      <c r="H24" s="167" t="str">
        <f t="shared" si="1"/>
        <v>Actual/365 (Fixed)</v>
      </c>
      <c r="I24" s="182">
        <v>0</v>
      </c>
      <c r="J24" s="187" t="str">
        <f t="shared" si="2"/>
        <v>JPYSB6L17Y_Quote</v>
      </c>
      <c r="K24" s="184" t="str">
        <f>_xll.qlSwapRateHelper2(,$J24,$C24,Calendar,$F24,$G24,$H24,$K$3,$I24,B24,,Permanent,,ObjectOverwrite)</f>
        <v>obj_00395#0001</v>
      </c>
      <c r="L24" s="177" t="str">
        <f>_xll.ohRangeRetrieveError(K24)</f>
        <v/>
      </c>
      <c r="M24" s="178"/>
    </row>
    <row r="25" spans="1:13" x14ac:dyDescent="0.25">
      <c r="A25" s="55"/>
      <c r="B25" s="181" t="s">
        <v>111</v>
      </c>
      <c r="C25" s="181" t="s">
        <v>16</v>
      </c>
      <c r="D25" s="181" t="str">
        <v>SB</v>
      </c>
      <c r="E25" s="181" t="str">
        <v>6L</v>
      </c>
      <c r="F25" s="167" t="str">
        <f t="shared" si="0"/>
        <v>Semiannual</v>
      </c>
      <c r="G25" s="167" t="s">
        <v>110</v>
      </c>
      <c r="H25" s="167" t="str">
        <f t="shared" si="1"/>
        <v>Actual/365 (Fixed)</v>
      </c>
      <c r="I25" s="182">
        <v>0</v>
      </c>
      <c r="J25" s="187" t="str">
        <f t="shared" si="2"/>
        <v>JPYSB6L18Y_Quote</v>
      </c>
      <c r="K25" s="184" t="str">
        <f>_xll.qlSwapRateHelper2(,$J25,$C25,Calendar,$F25,$G25,$H25,$K$3,$I25,B25,,Permanent,,ObjectOverwrite)</f>
        <v>obj_00374#0001</v>
      </c>
      <c r="L25" s="177" t="str">
        <f>_xll.ohRangeRetrieveError(K25)</f>
        <v/>
      </c>
      <c r="M25" s="178"/>
    </row>
    <row r="26" spans="1:13" x14ac:dyDescent="0.25">
      <c r="A26" s="55"/>
      <c r="B26" s="181" t="s">
        <v>111</v>
      </c>
      <c r="C26" s="181" t="s">
        <v>15</v>
      </c>
      <c r="D26" s="181" t="str">
        <v>SB</v>
      </c>
      <c r="E26" s="181" t="str">
        <v>6L</v>
      </c>
      <c r="F26" s="167" t="str">
        <f t="shared" si="0"/>
        <v>Semiannual</v>
      </c>
      <c r="G26" s="167" t="s">
        <v>110</v>
      </c>
      <c r="H26" s="167" t="str">
        <f t="shared" si="1"/>
        <v>Actual/365 (Fixed)</v>
      </c>
      <c r="I26" s="182">
        <v>0</v>
      </c>
      <c r="J26" s="187" t="str">
        <f t="shared" si="2"/>
        <v>JPYSB6L19Y_Quote</v>
      </c>
      <c r="K26" s="184" t="str">
        <f>_xll.qlSwapRateHelper2(,$J26,$C26,Calendar,$F26,$G26,$H26,$K$3,$I26,B26,,Permanent,,ObjectOverwrite)</f>
        <v>obj_003a4#0001</v>
      </c>
      <c r="L26" s="177" t="str">
        <f>_xll.ohRangeRetrieveError(K26)</f>
        <v/>
      </c>
      <c r="M26" s="178"/>
    </row>
    <row r="27" spans="1:13" x14ac:dyDescent="0.25">
      <c r="A27" s="55"/>
      <c r="B27" s="181" t="s">
        <v>111</v>
      </c>
      <c r="C27" s="181" t="s">
        <v>14</v>
      </c>
      <c r="D27" s="181" t="str">
        <v>SB</v>
      </c>
      <c r="E27" s="181" t="str">
        <v>6L</v>
      </c>
      <c r="F27" s="167" t="str">
        <f t="shared" si="0"/>
        <v>Semiannual</v>
      </c>
      <c r="G27" s="167" t="s">
        <v>110</v>
      </c>
      <c r="H27" s="167" t="str">
        <f t="shared" si="1"/>
        <v>Actual/365 (Fixed)</v>
      </c>
      <c r="I27" s="182">
        <v>0</v>
      </c>
      <c r="J27" s="187" t="str">
        <f t="shared" si="2"/>
        <v>JPYSB6L20Y_Quote</v>
      </c>
      <c r="K27" s="184" t="str">
        <f>_xll.qlSwapRateHelper2(,$J27,$C27,Calendar,$F27,$G27,$H27,$K$3,$I27,B27,,Permanent,,ObjectOverwrite)</f>
        <v>obj_00382#0001</v>
      </c>
      <c r="L27" s="177" t="str">
        <f>_xll.ohRangeRetrieveError(K27)</f>
        <v/>
      </c>
      <c r="M27" s="178"/>
    </row>
    <row r="28" spans="1:13" x14ac:dyDescent="0.25">
      <c r="A28" s="55"/>
      <c r="B28" s="181" t="s">
        <v>111</v>
      </c>
      <c r="C28" s="181" t="s">
        <v>13</v>
      </c>
      <c r="D28" s="181" t="str">
        <v>SB</v>
      </c>
      <c r="E28" s="181" t="str">
        <v>6L</v>
      </c>
      <c r="F28" s="167" t="str">
        <f t="shared" si="0"/>
        <v>Semiannual</v>
      </c>
      <c r="G28" s="167" t="s">
        <v>110</v>
      </c>
      <c r="H28" s="167" t="str">
        <f t="shared" si="1"/>
        <v>Actual/365 (Fixed)</v>
      </c>
      <c r="I28" s="182">
        <v>0</v>
      </c>
      <c r="J28" s="187" t="str">
        <f t="shared" si="2"/>
        <v>JPYSB6L21Y_Quote</v>
      </c>
      <c r="K28" s="184" t="str">
        <f>_xll.qlSwapRateHelper2(,$J28,$C28,Calendar,$F28,$G28,$H28,$K$3,$I28,B28,,Permanent,,ObjectOverwrite)</f>
        <v>obj_003b7#0001</v>
      </c>
      <c r="L28" s="177" t="str">
        <f>_xll.ohRangeRetrieveError(K28)</f>
        <v/>
      </c>
      <c r="M28" s="178"/>
    </row>
    <row r="29" spans="1:13" x14ac:dyDescent="0.25">
      <c r="A29" s="55"/>
      <c r="B29" s="181" t="s">
        <v>111</v>
      </c>
      <c r="C29" s="181" t="s">
        <v>12</v>
      </c>
      <c r="D29" s="181" t="str">
        <v>SB</v>
      </c>
      <c r="E29" s="181" t="str">
        <v>6L</v>
      </c>
      <c r="F29" s="167" t="str">
        <f t="shared" si="0"/>
        <v>Semiannual</v>
      </c>
      <c r="G29" s="167" t="s">
        <v>110</v>
      </c>
      <c r="H29" s="167" t="str">
        <f t="shared" si="1"/>
        <v>Actual/365 (Fixed)</v>
      </c>
      <c r="I29" s="182">
        <v>0</v>
      </c>
      <c r="J29" s="187" t="str">
        <f t="shared" si="2"/>
        <v>JPYSB6L22Y_Quote</v>
      </c>
      <c r="K29" s="184" t="str">
        <f>_xll.qlSwapRateHelper2(,$J29,$C29,Calendar,$F29,$G29,$H29,$K$3,$I29,B29,,Permanent,,ObjectOverwrite)</f>
        <v>obj_00377#0001</v>
      </c>
      <c r="L29" s="177" t="str">
        <f>_xll.ohRangeRetrieveError(K29)</f>
        <v/>
      </c>
      <c r="M29" s="178"/>
    </row>
    <row r="30" spans="1:13" x14ac:dyDescent="0.25">
      <c r="A30" s="55"/>
      <c r="B30" s="181" t="s">
        <v>111</v>
      </c>
      <c r="C30" s="181" t="s">
        <v>11</v>
      </c>
      <c r="D30" s="181" t="str">
        <v>SB</v>
      </c>
      <c r="E30" s="181" t="str">
        <v>6L</v>
      </c>
      <c r="F30" s="167" t="str">
        <f t="shared" si="0"/>
        <v>Semiannual</v>
      </c>
      <c r="G30" s="167" t="s">
        <v>110</v>
      </c>
      <c r="H30" s="167" t="str">
        <f t="shared" si="1"/>
        <v>Actual/365 (Fixed)</v>
      </c>
      <c r="I30" s="182">
        <v>0</v>
      </c>
      <c r="J30" s="187" t="str">
        <f t="shared" si="2"/>
        <v>JPYSB6L23Y_Quote</v>
      </c>
      <c r="K30" s="184" t="str">
        <f>_xll.qlSwapRateHelper2(,$J30,$C30,Calendar,$F30,$G30,$H30,$K$3,$I30,B30,,Permanent,,ObjectOverwrite)</f>
        <v>obj_00371#0001</v>
      </c>
      <c r="L30" s="177" t="str">
        <f>_xll.ohRangeRetrieveError(K30)</f>
        <v/>
      </c>
      <c r="M30" s="178"/>
    </row>
    <row r="31" spans="1:13" x14ac:dyDescent="0.25">
      <c r="A31" s="55"/>
      <c r="B31" s="181" t="s">
        <v>111</v>
      </c>
      <c r="C31" s="181" t="s">
        <v>10</v>
      </c>
      <c r="D31" s="181" t="str">
        <v>SB</v>
      </c>
      <c r="E31" s="181" t="str">
        <v>6L</v>
      </c>
      <c r="F31" s="167" t="str">
        <f t="shared" si="0"/>
        <v>Semiannual</v>
      </c>
      <c r="G31" s="167" t="s">
        <v>110</v>
      </c>
      <c r="H31" s="167" t="str">
        <f t="shared" si="1"/>
        <v>Actual/365 (Fixed)</v>
      </c>
      <c r="I31" s="182">
        <v>0</v>
      </c>
      <c r="J31" s="187" t="str">
        <f t="shared" si="2"/>
        <v>JPYSB6L24Y_Quote</v>
      </c>
      <c r="K31" s="184" t="str">
        <f>_xll.qlSwapRateHelper2(,$J31,$C31,Calendar,$F31,$G31,$H31,$K$3,$I31,B31,,Permanent,,ObjectOverwrite)</f>
        <v>obj_0038a#0001</v>
      </c>
      <c r="L31" s="177" t="str">
        <f>_xll.ohRangeRetrieveError(K31)</f>
        <v/>
      </c>
      <c r="M31" s="178"/>
    </row>
    <row r="32" spans="1:13" x14ac:dyDescent="0.25">
      <c r="A32" s="55"/>
      <c r="B32" s="181" t="s">
        <v>111</v>
      </c>
      <c r="C32" s="181" t="s">
        <v>9</v>
      </c>
      <c r="D32" s="181" t="str">
        <v>SB</v>
      </c>
      <c r="E32" s="181" t="str">
        <v>6L</v>
      </c>
      <c r="F32" s="167" t="str">
        <f t="shared" si="0"/>
        <v>Semiannual</v>
      </c>
      <c r="G32" s="167" t="s">
        <v>110</v>
      </c>
      <c r="H32" s="167" t="str">
        <f t="shared" si="1"/>
        <v>Actual/365 (Fixed)</v>
      </c>
      <c r="I32" s="182">
        <v>0</v>
      </c>
      <c r="J32" s="187" t="str">
        <f t="shared" si="2"/>
        <v>JPYSB6L25Y_Quote</v>
      </c>
      <c r="K32" s="184" t="str">
        <f>_xll.qlSwapRateHelper2(,$J32,$C32,Calendar,$F32,$G32,$H32,$K$3,$I32,B32,,Permanent,,ObjectOverwrite)</f>
        <v>obj_0038d#0001</v>
      </c>
      <c r="L32" s="177" t="str">
        <f>_xll.ohRangeRetrieveError(K32)</f>
        <v/>
      </c>
      <c r="M32" s="178"/>
    </row>
    <row r="33" spans="1:13" x14ac:dyDescent="0.25">
      <c r="A33" s="55"/>
      <c r="B33" s="181" t="s">
        <v>111</v>
      </c>
      <c r="C33" s="181" t="s">
        <v>8</v>
      </c>
      <c r="D33" s="181" t="str">
        <v>SB</v>
      </c>
      <c r="E33" s="181" t="str">
        <v>6L</v>
      </c>
      <c r="F33" s="167" t="str">
        <f t="shared" si="0"/>
        <v>Semiannual</v>
      </c>
      <c r="G33" s="167" t="s">
        <v>110</v>
      </c>
      <c r="H33" s="167" t="str">
        <f t="shared" si="1"/>
        <v>Actual/365 (Fixed)</v>
      </c>
      <c r="I33" s="182">
        <v>0</v>
      </c>
      <c r="J33" s="187" t="str">
        <f t="shared" si="2"/>
        <v>JPYSB6L26Y_Quote</v>
      </c>
      <c r="K33" s="184" t="str">
        <f>_xll.qlSwapRateHelper2(,$J33,$C33,Calendar,$F33,$G33,$H33,$K$3,$I33,B33,,Permanent,,ObjectOverwrite)</f>
        <v>obj_00396#0001</v>
      </c>
      <c r="L33" s="177" t="str">
        <f>_xll.ohRangeRetrieveError(K33)</f>
        <v/>
      </c>
      <c r="M33" s="178"/>
    </row>
    <row r="34" spans="1:13" x14ac:dyDescent="0.25">
      <c r="A34" s="55"/>
      <c r="B34" s="181" t="s">
        <v>111</v>
      </c>
      <c r="C34" s="181" t="s">
        <v>7</v>
      </c>
      <c r="D34" s="181" t="str">
        <v>SB</v>
      </c>
      <c r="E34" s="181" t="str">
        <v>6L</v>
      </c>
      <c r="F34" s="167" t="str">
        <f t="shared" si="0"/>
        <v>Semiannual</v>
      </c>
      <c r="G34" s="167" t="s">
        <v>110</v>
      </c>
      <c r="H34" s="167" t="str">
        <f t="shared" si="1"/>
        <v>Actual/365 (Fixed)</v>
      </c>
      <c r="I34" s="182">
        <v>0</v>
      </c>
      <c r="J34" s="187" t="str">
        <f t="shared" si="2"/>
        <v>JPYSB6L27Y_Quote</v>
      </c>
      <c r="K34" s="184" t="str">
        <f>_xll.qlSwapRateHelper2(,$J34,$C34,Calendar,$F34,$G34,$H34,$K$3,$I34,B34,,Permanent,,ObjectOverwrite)</f>
        <v>obj_0038c#0001</v>
      </c>
      <c r="L34" s="177" t="str">
        <f>_xll.ohRangeRetrieveError(K34)</f>
        <v/>
      </c>
      <c r="M34" s="178"/>
    </row>
    <row r="35" spans="1:13" x14ac:dyDescent="0.25">
      <c r="A35" s="55"/>
      <c r="B35" s="181" t="s">
        <v>111</v>
      </c>
      <c r="C35" s="181" t="s">
        <v>6</v>
      </c>
      <c r="D35" s="181" t="str">
        <v>SB</v>
      </c>
      <c r="E35" s="181" t="str">
        <v>6L</v>
      </c>
      <c r="F35" s="167" t="str">
        <f t="shared" si="0"/>
        <v>Semiannual</v>
      </c>
      <c r="G35" s="167" t="s">
        <v>110</v>
      </c>
      <c r="H35" s="167" t="str">
        <f t="shared" si="1"/>
        <v>Actual/365 (Fixed)</v>
      </c>
      <c r="I35" s="182">
        <v>0</v>
      </c>
      <c r="J35" s="187" t="str">
        <f t="shared" si="2"/>
        <v>JPYSB6L28Y_Quote</v>
      </c>
      <c r="K35" s="184" t="str">
        <f>_xll.qlSwapRateHelper2(,$J35,$C35,Calendar,$F35,$G35,$H35,$K$3,$I35,B35,,Permanent,,ObjectOverwrite)</f>
        <v>obj_00399#0001</v>
      </c>
      <c r="L35" s="177" t="str">
        <f>_xll.ohRangeRetrieveError(K35)</f>
        <v/>
      </c>
      <c r="M35" s="178"/>
    </row>
    <row r="36" spans="1:13" x14ac:dyDescent="0.25">
      <c r="A36" s="55"/>
      <c r="B36" s="181" t="s">
        <v>111</v>
      </c>
      <c r="C36" s="181" t="s">
        <v>5</v>
      </c>
      <c r="D36" s="181" t="str">
        <v>SB</v>
      </c>
      <c r="E36" s="181" t="str">
        <v>6L</v>
      </c>
      <c r="F36" s="167" t="str">
        <f t="shared" si="0"/>
        <v>Semiannual</v>
      </c>
      <c r="G36" s="167" t="s">
        <v>110</v>
      </c>
      <c r="H36" s="167" t="str">
        <f t="shared" si="1"/>
        <v>Actual/365 (Fixed)</v>
      </c>
      <c r="I36" s="182">
        <v>0</v>
      </c>
      <c r="J36" s="187" t="str">
        <f t="shared" si="2"/>
        <v>JPYSB6L29Y_Quote</v>
      </c>
      <c r="K36" s="184" t="str">
        <f>_xll.qlSwapRateHelper2(,$J36,$C36,Calendar,$F36,$G36,$H36,$K$3,$I36,B36,,Permanent,,ObjectOverwrite)</f>
        <v>obj_00372#0001</v>
      </c>
      <c r="L36" s="177" t="str">
        <f>_xll.ohRangeRetrieveError(K36)</f>
        <v/>
      </c>
      <c r="M36" s="178"/>
    </row>
    <row r="37" spans="1:13" x14ac:dyDescent="0.25">
      <c r="A37" s="55"/>
      <c r="B37" s="181" t="s">
        <v>111</v>
      </c>
      <c r="C37" s="181" t="s">
        <v>4</v>
      </c>
      <c r="D37" s="181" t="str">
        <v>SB</v>
      </c>
      <c r="E37" s="181" t="str">
        <v>6L</v>
      </c>
      <c r="F37" s="167" t="str">
        <f t="shared" si="0"/>
        <v>Semiannual</v>
      </c>
      <c r="G37" s="167" t="s">
        <v>110</v>
      </c>
      <c r="H37" s="167" t="str">
        <f t="shared" si="1"/>
        <v>Actual/365 (Fixed)</v>
      </c>
      <c r="I37" s="182">
        <v>0</v>
      </c>
      <c r="J37" s="187" t="str">
        <f t="shared" si="2"/>
        <v>JPYSB6L30Y_Quote</v>
      </c>
      <c r="K37" s="184" t="str">
        <f>_xll.qlSwapRateHelper2(,$J37,$C37,Calendar,$F37,$G37,$H37,$K$3,$I37,B37,,Permanent,,ObjectOverwrite)</f>
        <v>obj_003be#0001</v>
      </c>
      <c r="L37" s="177" t="str">
        <f>_xll.ohRangeRetrieveError(K37)</f>
        <v/>
      </c>
      <c r="M37" s="178"/>
    </row>
    <row r="38" spans="1:13" x14ac:dyDescent="0.25">
      <c r="A38" s="55"/>
      <c r="B38" s="181" t="s">
        <v>111</v>
      </c>
      <c r="C38" s="181" t="s">
        <v>3</v>
      </c>
      <c r="D38" s="181" t="str">
        <v>SB</v>
      </c>
      <c r="E38" s="181" t="str">
        <v>6L</v>
      </c>
      <c r="F38" s="167" t="str">
        <f t="shared" si="0"/>
        <v>Semiannual</v>
      </c>
      <c r="G38" s="167" t="s">
        <v>110</v>
      </c>
      <c r="H38" s="167" t="str">
        <f t="shared" si="1"/>
        <v>Actual/365 (Fixed)</v>
      </c>
      <c r="I38" s="182">
        <v>0</v>
      </c>
      <c r="J38" s="187" t="str">
        <f t="shared" si="2"/>
        <v>JPYSB6L35Y_Quote</v>
      </c>
      <c r="K38" s="184" t="str">
        <f>_xll.qlSwapRateHelper2(,$J38,$C38,Calendar,$F38,$G38,$H38,$K$3,$I38,B38,,Permanent,,ObjectOverwrite)</f>
        <v>obj_003ad#0001</v>
      </c>
      <c r="L38" s="177" t="str">
        <f>_xll.ohRangeRetrieveError(K38)</f>
        <v/>
      </c>
      <c r="M38" s="178"/>
    </row>
    <row r="39" spans="1:13" x14ac:dyDescent="0.25">
      <c r="A39" s="55"/>
      <c r="B39" s="181" t="s">
        <v>111</v>
      </c>
      <c r="C39" s="181" t="s">
        <v>2</v>
      </c>
      <c r="D39" s="181" t="str">
        <v>SB</v>
      </c>
      <c r="E39" s="181" t="str">
        <v>6L</v>
      </c>
      <c r="F39" s="167" t="str">
        <f t="shared" si="0"/>
        <v>Semiannual</v>
      </c>
      <c r="G39" s="167" t="s">
        <v>110</v>
      </c>
      <c r="H39" s="167" t="str">
        <f t="shared" si="1"/>
        <v>Actual/365 (Fixed)</v>
      </c>
      <c r="I39" s="182">
        <v>0</v>
      </c>
      <c r="J39" s="187" t="str">
        <f t="shared" si="2"/>
        <v>JPYSB6L40Y_Quote</v>
      </c>
      <c r="K39" s="184" t="str">
        <f>_xll.qlSwapRateHelper2(,$J39,$C39,Calendar,$F39,$G39,$H39,$K$3,$I39,B39,,Permanent,,ObjectOverwrite)</f>
        <v>obj_003ae#0001</v>
      </c>
      <c r="L39" s="177" t="str">
        <f>_xll.ohRangeRetrieveError(K39)</f>
        <v/>
      </c>
      <c r="M39" s="178"/>
    </row>
    <row r="40" spans="1:13" x14ac:dyDescent="0.25">
      <c r="A40" s="55"/>
      <c r="B40" s="181" t="s">
        <v>111</v>
      </c>
      <c r="C40" s="181" t="s">
        <v>1</v>
      </c>
      <c r="D40" s="181" t="str">
        <v>SB</v>
      </c>
      <c r="E40" s="181" t="str">
        <v>6L</v>
      </c>
      <c r="F40" s="167" t="str">
        <f t="shared" si="0"/>
        <v>Semiannual</v>
      </c>
      <c r="G40" s="167" t="s">
        <v>110</v>
      </c>
      <c r="H40" s="167" t="str">
        <f t="shared" si="1"/>
        <v>Actual/365 (Fixed)</v>
      </c>
      <c r="I40" s="182">
        <v>0</v>
      </c>
      <c r="J40" s="187" t="str">
        <f t="shared" si="2"/>
        <v>JPYSB6L50Y_Quote</v>
      </c>
      <c r="K40" s="184" t="str">
        <f>_xll.qlSwapRateHelper2(,$J40,$C40,Calendar,$F40,$G40,$H40,$K$3,$I40,B40,,Permanent,,ObjectOverwrite)</f>
        <v>obj_0037f#0001</v>
      </c>
      <c r="L40" s="177" t="str">
        <f>_xll.ohRangeRetrieveError(K40)</f>
        <v/>
      </c>
      <c r="M40" s="178"/>
    </row>
    <row r="41" spans="1:13" x14ac:dyDescent="0.25">
      <c r="A41" s="55"/>
      <c r="B41" s="181" t="s">
        <v>111</v>
      </c>
      <c r="C41" s="181" t="s">
        <v>0</v>
      </c>
      <c r="D41" s="181" t="str">
        <v>SB</v>
      </c>
      <c r="E41" s="181" t="str">
        <v>6L</v>
      </c>
      <c r="F41" s="167" t="str">
        <f t="shared" si="0"/>
        <v>Semiannual</v>
      </c>
      <c r="G41" s="167" t="s">
        <v>110</v>
      </c>
      <c r="H41" s="167" t="str">
        <f t="shared" si="1"/>
        <v>Actual/365 (Fixed)</v>
      </c>
      <c r="I41" s="182">
        <v>0</v>
      </c>
      <c r="J41" s="187" t="str">
        <f t="shared" si="2"/>
        <v>JPYSB6L60Y_Quote</v>
      </c>
      <c r="K41" s="184" t="str">
        <f>_xll.qlSwapRateHelper2(,$J41,$C41,Calendar,$F41,$G41,$H41,$K$3,$I41,B41,,Permanent,,ObjectOverwrite)</f>
        <v>obj_003b2#0001</v>
      </c>
      <c r="L41" s="177" t="str">
        <f>_xll.ohRangeRetrieveError(K41)</f>
        <v/>
      </c>
      <c r="M41" s="178"/>
    </row>
    <row r="42" spans="1:13" ht="14.25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60"/>
      <c r="L42" s="160"/>
      <c r="M42" s="194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</vt:i4>
      </vt:variant>
    </vt:vector>
  </HeadingPairs>
  <TitlesOfParts>
    <vt:vector size="40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2014-06-10T08:24:30Z</dcterms:modified>
</cp:coreProperties>
</file>