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795" windowHeight="11700"/>
  </bookViews>
  <sheets>
    <sheet name="General Settings" sheetId="3" r:id="rId1"/>
    <sheet name="HKD_YCRH_FRAs_6M" sheetId="6" r:id="rId2"/>
    <sheet name="RateHelpers" sheetId="2" r:id="rId3"/>
    <sheet name="Selected" sheetId="4" r:id="rId4"/>
  </sheets>
  <definedNames>
    <definedName name="Accuracy">'General Settings'!$D$19</definedName>
    <definedName name="Calendar">'General Settings'!$D$14</definedName>
    <definedName name="Currency">'General Settings'!$J$14</definedName>
    <definedName name="DayCounter">'General Settings'!$D$15</definedName>
    <definedName name="DepoInclusionCriteria">Selected!$B$5</definedName>
    <definedName name="FamilyName">'General Settings'!$J$15</definedName>
    <definedName name="FileOverwrite">'General Settings'!$J$9</definedName>
    <definedName name="FrontFuturesRollingDays">Selected!$B$4</definedName>
    <definedName name="GENERAL_SETTINGS">'General Settings'!$H$12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RateHelpers!$F$2:$F$19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>'General Settings'!$D$8</definedName>
    <definedName name="RateHelpers">RateHelpers!$A$2:$A$19</definedName>
    <definedName name="RateHelpersIncluded">RateHelpers!$D$2:$D$19</definedName>
    <definedName name="RateHelpersPriority">RateHelpers!$E$2:$E$19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J8" i="3" l="1"/>
  <c r="C3" i="6" l="1"/>
  <c r="G3" i="6" s="1"/>
  <c r="E1" i="6"/>
  <c r="E3" i="6" l="1"/>
  <c r="H1" i="6"/>
  <c r="H2" i="6" s="1"/>
  <c r="C4" i="6"/>
  <c r="E4" i="6"/>
  <c r="G4" i="6"/>
  <c r="B5" i="6"/>
  <c r="D5" i="6"/>
  <c r="E5" i="6"/>
  <c r="G5" i="6"/>
  <c r="B6" i="6"/>
  <c r="D6" i="6"/>
  <c r="G6" i="6" s="1"/>
  <c r="E6" i="6"/>
  <c r="B7" i="6"/>
  <c r="D7" i="6"/>
  <c r="G7" i="6" s="1"/>
  <c r="E7" i="6"/>
  <c r="B8" i="6"/>
  <c r="D8" i="6"/>
  <c r="G8" i="6" s="1"/>
  <c r="E8" i="6"/>
  <c r="B9" i="6"/>
  <c r="D9" i="6"/>
  <c r="G9" i="6" s="1"/>
  <c r="E9" i="6"/>
  <c r="B10" i="6"/>
  <c r="D10" i="6"/>
  <c r="H10" i="6" s="1"/>
  <c r="E10" i="6"/>
  <c r="G10" i="6"/>
  <c r="B11" i="6"/>
  <c r="D11" i="6"/>
  <c r="G11" i="6" s="1"/>
  <c r="E11" i="6"/>
  <c r="B12" i="6"/>
  <c r="D12" i="6"/>
  <c r="G12" i="6" s="1"/>
  <c r="E12" i="6"/>
  <c r="B13" i="6"/>
  <c r="D13" i="6"/>
  <c r="E13" i="6"/>
  <c r="G13" i="6"/>
  <c r="H13" i="6"/>
  <c r="B14" i="6"/>
  <c r="D14" i="6"/>
  <c r="E14" i="6"/>
  <c r="G14" i="6"/>
  <c r="B15" i="6"/>
  <c r="D15" i="6"/>
  <c r="G15" i="6" s="1"/>
  <c r="E15" i="6"/>
  <c r="B16" i="6"/>
  <c r="D16" i="6"/>
  <c r="G16" i="6" s="1"/>
  <c r="E16" i="6"/>
  <c r="B17" i="6"/>
  <c r="D17" i="6"/>
  <c r="H17" i="6" s="1"/>
  <c r="E17" i="6"/>
  <c r="G17" i="6"/>
  <c r="B18" i="6"/>
  <c r="D18" i="6"/>
  <c r="H18" i="6" s="1"/>
  <c r="E18" i="6"/>
  <c r="G18" i="6"/>
  <c r="B19" i="6"/>
  <c r="D19" i="6"/>
  <c r="G19" i="6" s="1"/>
  <c r="E19" i="6"/>
  <c r="B20" i="6"/>
  <c r="D20" i="6"/>
  <c r="G20" i="6" s="1"/>
  <c r="E20" i="6"/>
  <c r="B21" i="6"/>
  <c r="D21" i="6"/>
  <c r="E21" i="6"/>
  <c r="G21" i="6"/>
  <c r="H21" i="6"/>
  <c r="B22" i="6"/>
  <c r="D22" i="6"/>
  <c r="G22" i="6" s="1"/>
  <c r="E22" i="6"/>
  <c r="I17" i="6"/>
  <c r="I10" i="6"/>
  <c r="J10" i="6" s="1"/>
  <c r="I21" i="6"/>
  <c r="I13" i="6"/>
  <c r="I18" i="6"/>
  <c r="J18" i="6" s="1"/>
  <c r="J17" i="6"/>
  <c r="J21" i="6"/>
  <c r="H14" i="6" l="1"/>
  <c r="H5" i="6"/>
  <c r="H16" i="6"/>
  <c r="H19" i="6"/>
  <c r="H12" i="6"/>
  <c r="H4" i="6"/>
  <c r="H22" i="6"/>
  <c r="H7" i="6"/>
  <c r="H3" i="6"/>
  <c r="H11" i="6"/>
  <c r="H15" i="6"/>
  <c r="H8" i="6"/>
  <c r="H9" i="6"/>
  <c r="H20" i="6"/>
  <c r="H6" i="6"/>
  <c r="E18" i="3"/>
  <c r="D18" i="3"/>
  <c r="I14" i="6"/>
  <c r="J14" i="6" s="1"/>
  <c r="I5" i="6"/>
  <c r="J5" i="6" s="1"/>
  <c r="J13" i="6"/>
  <c r="I19" i="6"/>
  <c r="J19" i="6" s="1"/>
  <c r="I16" i="6"/>
  <c r="I8" i="6"/>
  <c r="I6" i="6"/>
  <c r="J6" i="6" s="1"/>
  <c r="D5" i="3"/>
  <c r="I3" i="6"/>
  <c r="J3" i="6" s="1"/>
  <c r="I20" i="6"/>
  <c r="I22" i="6"/>
  <c r="J22" i="6" s="1"/>
  <c r="I7" i="6"/>
  <c r="J7" i="6" s="1"/>
  <c r="I15" i="6"/>
  <c r="I12" i="6"/>
  <c r="J12" i="6" s="1"/>
  <c r="I9" i="6"/>
  <c r="I4" i="6"/>
  <c r="J4" i="6" s="1"/>
  <c r="I11" i="6"/>
  <c r="J11" i="6" s="1"/>
  <c r="B1" i="3"/>
  <c r="D17" i="3"/>
  <c r="I2" i="6"/>
  <c r="D16" i="3" l="1"/>
  <c r="D12" i="3"/>
  <c r="D8" i="3"/>
  <c r="E16" i="3"/>
  <c r="E17" i="3"/>
  <c r="J9" i="6"/>
  <c r="J15" i="6"/>
  <c r="J20" i="6"/>
  <c r="J8" i="6"/>
  <c r="J16" i="6"/>
  <c r="G4" i="2"/>
  <c r="B12" i="2"/>
  <c r="B13" i="2"/>
  <c r="H13" i="2"/>
  <c r="H6" i="2"/>
  <c r="H3" i="2"/>
  <c r="H10" i="2"/>
  <c r="B3" i="2"/>
  <c r="H4" i="2"/>
  <c r="H17" i="2"/>
  <c r="B8" i="2"/>
  <c r="G14" i="2"/>
  <c r="G19" i="2"/>
  <c r="G10" i="2"/>
  <c r="B6" i="2"/>
  <c r="G13" i="2"/>
  <c r="G2" i="2"/>
  <c r="H12" i="2"/>
  <c r="B17" i="2"/>
  <c r="G11" i="2"/>
  <c r="H9" i="2"/>
  <c r="G12" i="2"/>
  <c r="B10" i="2"/>
  <c r="G7" i="2"/>
  <c r="G16" i="2"/>
  <c r="B7" i="2"/>
  <c r="B9" i="2"/>
  <c r="G5" i="2"/>
  <c r="B2" i="2"/>
  <c r="B11" i="2"/>
  <c r="G15" i="2"/>
  <c r="H7" i="2"/>
  <c r="B4" i="2"/>
  <c r="B19" i="2"/>
  <c r="H19" i="2"/>
  <c r="H8" i="2"/>
  <c r="H2" i="2"/>
  <c r="B5" i="2"/>
  <c r="G6" i="2"/>
  <c r="H5" i="2"/>
  <c r="G8" i="2"/>
  <c r="G3" i="2"/>
  <c r="H11" i="2"/>
  <c r="G9" i="2"/>
  <c r="H14" i="2"/>
  <c r="G18" i="2"/>
  <c r="H16" i="2"/>
  <c r="B18" i="2"/>
  <c r="B16" i="2"/>
  <c r="D2" i="4" a="1"/>
  <c r="B14" i="2"/>
  <c r="B15" i="2"/>
  <c r="H15" i="2"/>
  <c r="G17" i="2"/>
  <c r="H18" i="2"/>
  <c r="J2" i="6"/>
  <c r="D115" i="4" l="1"/>
  <c r="D34" i="4"/>
  <c r="D56" i="4"/>
  <c r="D5" i="4"/>
  <c r="D80" i="4"/>
  <c r="D52" i="4"/>
  <c r="D118" i="4"/>
  <c r="D53" i="4"/>
  <c r="D74" i="4"/>
  <c r="D25" i="4"/>
  <c r="D91" i="4"/>
  <c r="D85" i="4"/>
  <c r="D7" i="4"/>
  <c r="D107" i="4"/>
  <c r="D89" i="4"/>
  <c r="D4" i="4"/>
  <c r="D62" i="4"/>
  <c r="D109" i="4"/>
  <c r="D66" i="4"/>
  <c r="D98" i="4"/>
  <c r="D96" i="4"/>
  <c r="D105" i="4"/>
  <c r="D92" i="4"/>
  <c r="D47" i="4"/>
  <c r="D82" i="4"/>
  <c r="D103" i="4"/>
  <c r="D55" i="4"/>
  <c r="D76" i="4"/>
  <c r="D125" i="4"/>
  <c r="D19" i="4"/>
  <c r="D122" i="4"/>
  <c r="D39" i="4"/>
  <c r="D108" i="4"/>
  <c r="D68" i="4"/>
  <c r="D42" i="4"/>
  <c r="D28" i="4"/>
  <c r="D126" i="4"/>
  <c r="D64" i="4"/>
  <c r="D121" i="4"/>
  <c r="D8" i="4"/>
  <c r="D75" i="4"/>
  <c r="D73" i="4"/>
  <c r="D104" i="4"/>
  <c r="D27" i="4"/>
  <c r="D38" i="4"/>
  <c r="D31" i="4"/>
  <c r="D2" i="4"/>
  <c r="D86" i="4"/>
  <c r="D106" i="4"/>
  <c r="D40" i="4"/>
  <c r="D43" i="4"/>
  <c r="D9" i="4"/>
  <c r="D18" i="4"/>
  <c r="D67" i="4"/>
  <c r="D22" i="4"/>
  <c r="D24" i="4"/>
  <c r="D20" i="4"/>
  <c r="D117" i="4"/>
  <c r="D46" i="4"/>
  <c r="D61" i="4"/>
  <c r="D17" i="4"/>
  <c r="D81" i="4"/>
  <c r="D63" i="4"/>
  <c r="D29" i="4"/>
  <c r="D12" i="4"/>
  <c r="D49" i="4"/>
  <c r="D70" i="4"/>
  <c r="D32" i="4"/>
  <c r="D15" i="4"/>
  <c r="D23" i="4"/>
  <c r="D50" i="4"/>
  <c r="D94" i="4"/>
  <c r="D54" i="4"/>
  <c r="D51" i="4"/>
  <c r="D69" i="4"/>
  <c r="D88" i="4"/>
  <c r="D26" i="4"/>
  <c r="D119" i="4"/>
  <c r="D30" i="4"/>
  <c r="D114" i="4"/>
  <c r="D111" i="4"/>
  <c r="D59" i="4"/>
  <c r="D37" i="4"/>
  <c r="D11" i="4"/>
  <c r="D57" i="4"/>
  <c r="D21" i="4"/>
  <c r="D44" i="4"/>
  <c r="D84" i="4"/>
  <c r="D124" i="4"/>
  <c r="D116" i="4"/>
  <c r="D58" i="4"/>
  <c r="D33" i="4"/>
  <c r="D83" i="4"/>
  <c r="D90" i="4"/>
  <c r="D6" i="4"/>
  <c r="D72" i="4"/>
  <c r="D16" i="4"/>
  <c r="D123" i="4"/>
  <c r="D97" i="4"/>
  <c r="D120" i="4"/>
  <c r="D65" i="4"/>
  <c r="D13" i="4"/>
  <c r="D99" i="4"/>
  <c r="D93" i="4"/>
  <c r="D48" i="4"/>
  <c r="D77" i="4"/>
  <c r="D45" i="4"/>
  <c r="D79" i="4"/>
  <c r="D78" i="4"/>
  <c r="D36" i="4"/>
  <c r="D60" i="4"/>
  <c r="D102" i="4"/>
  <c r="D14" i="4"/>
  <c r="D3" i="4"/>
  <c r="D101" i="4"/>
  <c r="D71" i="4"/>
  <c r="D95" i="4"/>
  <c r="D112" i="4"/>
  <c r="D10" i="4"/>
  <c r="D41" i="4"/>
  <c r="D113" i="4"/>
  <c r="D87" i="4"/>
  <c r="D110" i="4"/>
  <c r="D100" i="4"/>
  <c r="D35" i="4"/>
  <c r="F107" i="4"/>
  <c r="E81" i="4"/>
  <c r="H43" i="4"/>
  <c r="F5" i="4"/>
  <c r="G24" i="4"/>
  <c r="E28" i="4"/>
  <c r="G83" i="4"/>
  <c r="E120" i="4"/>
  <c r="F15" i="4"/>
  <c r="F7" i="4"/>
  <c r="F96" i="4"/>
  <c r="H124" i="4"/>
  <c r="E64" i="4"/>
  <c r="F103" i="4"/>
  <c r="G113" i="4"/>
  <c r="F16" i="4"/>
  <c r="F66" i="4"/>
  <c r="G50" i="4"/>
  <c r="E23" i="4"/>
  <c r="H113" i="4"/>
  <c r="F48" i="4"/>
  <c r="G18" i="4"/>
  <c r="H67" i="4"/>
  <c r="F112" i="4"/>
  <c r="G40" i="4"/>
  <c r="F74" i="4"/>
  <c r="F13" i="4"/>
  <c r="F36" i="4"/>
  <c r="E114" i="4"/>
  <c r="F92" i="4"/>
  <c r="H104" i="4"/>
  <c r="H20" i="4"/>
  <c r="E6" i="4"/>
  <c r="G78" i="4"/>
  <c r="F102" i="4"/>
  <c r="H120" i="4"/>
  <c r="F38" i="4"/>
  <c r="F23" i="4"/>
  <c r="F101" i="4"/>
  <c r="E65" i="4"/>
  <c r="G108" i="4"/>
  <c r="G16" i="4"/>
  <c r="G101" i="4"/>
  <c r="F24" i="4"/>
  <c r="G65" i="4"/>
  <c r="H60" i="4"/>
  <c r="G52" i="4"/>
  <c r="E88" i="4"/>
  <c r="H102" i="4"/>
  <c r="G64" i="4"/>
  <c r="F54" i="4"/>
  <c r="G122" i="4"/>
  <c r="H64" i="4"/>
  <c r="E61" i="4"/>
  <c r="E44" i="4"/>
  <c r="E82" i="4"/>
  <c r="H86" i="4"/>
  <c r="G84" i="4"/>
  <c r="F53" i="4"/>
  <c r="F60" i="4"/>
  <c r="G5" i="4"/>
  <c r="E40" i="4"/>
  <c r="F123" i="4"/>
  <c r="F61" i="4"/>
  <c r="H65" i="4"/>
  <c r="F125" i="4"/>
  <c r="F77" i="4"/>
  <c r="F42" i="4"/>
  <c r="E111" i="4"/>
  <c r="H96" i="4"/>
  <c r="H36" i="4"/>
  <c r="E25" i="4"/>
  <c r="E66" i="4"/>
  <c r="H74" i="4"/>
  <c r="G71" i="4"/>
  <c r="H28" i="4"/>
  <c r="F73" i="4"/>
  <c r="G21" i="4"/>
  <c r="H121" i="4"/>
  <c r="A7" i="4"/>
  <c r="G48" i="4"/>
  <c r="B7" i="4"/>
  <c r="F63" i="4"/>
  <c r="F41" i="4"/>
  <c r="G73" i="4"/>
  <c r="H18" i="4"/>
  <c r="E101" i="4"/>
  <c r="G110" i="4"/>
  <c r="G53" i="4"/>
  <c r="F46" i="4"/>
  <c r="H9" i="4"/>
  <c r="G25" i="4"/>
  <c r="F106" i="4"/>
  <c r="F21" i="4"/>
  <c r="H94" i="4"/>
  <c r="E63" i="4"/>
  <c r="E9" i="4"/>
  <c r="F52" i="4"/>
  <c r="E56" i="4"/>
  <c r="E18" i="4"/>
  <c r="F89" i="4"/>
  <c r="H32" i="4"/>
  <c r="H81" i="4"/>
  <c r="H52" i="4"/>
  <c r="E62" i="4"/>
  <c r="E113" i="4"/>
  <c r="H97" i="4"/>
  <c r="H14" i="4"/>
  <c r="F6" i="4"/>
  <c r="H40" i="4"/>
  <c r="G62" i="4"/>
  <c r="E115" i="4"/>
  <c r="G31" i="4"/>
  <c r="F18" i="4"/>
  <c r="H17" i="4"/>
  <c r="E71" i="4"/>
  <c r="G6" i="4"/>
  <c r="H73" i="4"/>
  <c r="F40" i="4"/>
  <c r="H49" i="4"/>
  <c r="E95" i="4"/>
  <c r="H6" i="4"/>
  <c r="G30" i="4"/>
  <c r="G8" i="4"/>
  <c r="D10" i="3"/>
  <c r="G7" i="4"/>
  <c r="E52" i="4"/>
  <c r="E76" i="4"/>
  <c r="H58" i="4"/>
  <c r="H70" i="4"/>
  <c r="H123" i="4"/>
  <c r="H79" i="4"/>
  <c r="H38" i="4"/>
  <c r="C23" i="3"/>
  <c r="E118" i="4"/>
  <c r="E16" i="4"/>
  <c r="H33" i="4"/>
  <c r="G89" i="4"/>
  <c r="E103" i="4"/>
  <c r="H88" i="4"/>
  <c r="F76" i="4"/>
  <c r="H31" i="4"/>
  <c r="H114" i="4"/>
  <c r="E96" i="4"/>
  <c r="H83" i="4"/>
  <c r="H100" i="4"/>
  <c r="H118" i="4"/>
  <c r="H103" i="4"/>
  <c r="E86" i="4"/>
  <c r="E3" i="4"/>
  <c r="E46" i="4"/>
  <c r="G80" i="4"/>
  <c r="G76" i="4"/>
  <c r="F84" i="4"/>
  <c r="H59" i="4"/>
  <c r="F11" i="4"/>
  <c r="G115" i="4"/>
  <c r="G54" i="4"/>
  <c r="E10" i="4"/>
  <c r="G2" i="4"/>
  <c r="G121" i="4"/>
  <c r="E69" i="4"/>
  <c r="E26" i="4"/>
  <c r="G92" i="4"/>
  <c r="H106" i="4"/>
  <c r="E20" i="4"/>
  <c r="H50" i="4"/>
  <c r="G4" i="4"/>
  <c r="F27" i="4"/>
  <c r="H27" i="4"/>
  <c r="H30" i="4"/>
  <c r="H78" i="4"/>
  <c r="E119" i="4"/>
  <c r="F26" i="4"/>
  <c r="G116" i="4"/>
  <c r="G120" i="4"/>
  <c r="H76" i="4"/>
  <c r="F111" i="4"/>
  <c r="H56" i="4"/>
  <c r="E14" i="4"/>
  <c r="H26" i="4"/>
  <c r="G109" i="4"/>
  <c r="E58" i="4"/>
  <c r="H19" i="4"/>
  <c r="H95" i="4"/>
  <c r="F100" i="4"/>
  <c r="E39" i="4"/>
  <c r="G67" i="4"/>
  <c r="E85" i="4"/>
  <c r="H11" i="4"/>
  <c r="F115" i="4"/>
  <c r="F12" i="4"/>
  <c r="G36" i="4"/>
  <c r="G14" i="4"/>
  <c r="F119" i="4"/>
  <c r="H87" i="4"/>
  <c r="E117" i="4"/>
  <c r="G104" i="4"/>
  <c r="F2" i="4"/>
  <c r="H115" i="4"/>
  <c r="G94" i="4"/>
  <c r="F55" i="4"/>
  <c r="E121" i="4"/>
  <c r="F30" i="4"/>
  <c r="E12" i="4"/>
  <c r="F44" i="4"/>
  <c r="H91" i="4"/>
  <c r="F59" i="4"/>
  <c r="G119" i="4"/>
  <c r="E80" i="4"/>
  <c r="F85" i="4"/>
  <c r="E110" i="4"/>
  <c r="F109" i="4"/>
  <c r="E59" i="4"/>
  <c r="F110" i="4"/>
  <c r="E112" i="4"/>
  <c r="E123" i="4"/>
  <c r="F90" i="4"/>
  <c r="G51" i="4"/>
  <c r="H8" i="4"/>
  <c r="E35" i="4"/>
  <c r="E93" i="4"/>
  <c r="F56" i="4"/>
  <c r="E83" i="4"/>
  <c r="G12" i="4"/>
  <c r="E49" i="4"/>
  <c r="F98" i="4"/>
  <c r="H53" i="4"/>
  <c r="E30" i="4"/>
  <c r="E13" i="4"/>
  <c r="G117" i="4"/>
  <c r="G107" i="4"/>
  <c r="F67" i="4"/>
  <c r="H45" i="4"/>
  <c r="E24" i="4"/>
  <c r="F9" i="4"/>
  <c r="H89" i="4"/>
  <c r="H69" i="4"/>
  <c r="F58" i="4"/>
  <c r="E116" i="4"/>
  <c r="F45" i="4"/>
  <c r="F81" i="4"/>
  <c r="F71" i="4"/>
  <c r="F29" i="4"/>
  <c r="E125" i="4"/>
  <c r="G75" i="4"/>
  <c r="H10" i="4"/>
  <c r="E8" i="4"/>
  <c r="F108" i="4"/>
  <c r="F69" i="4"/>
  <c r="G10" i="4"/>
  <c r="F37" i="4"/>
  <c r="F94" i="4"/>
  <c r="F10" i="4"/>
  <c r="G112" i="4"/>
  <c r="H85" i="4"/>
  <c r="G63" i="4"/>
  <c r="G19" i="4"/>
  <c r="E53" i="4"/>
  <c r="H105" i="4"/>
  <c r="H48" i="4"/>
  <c r="E99" i="4"/>
  <c r="G111" i="4"/>
  <c r="E67" i="4"/>
  <c r="H93" i="4"/>
  <c r="G45" i="4"/>
  <c r="G60" i="4"/>
  <c r="G82" i="4"/>
  <c r="F83" i="4"/>
  <c r="G11" i="4"/>
  <c r="E90" i="4"/>
  <c r="G34" i="4"/>
  <c r="H22" i="4"/>
  <c r="F32" i="4"/>
  <c r="G39" i="4"/>
  <c r="G46" i="4"/>
  <c r="E91" i="4"/>
  <c r="H75" i="4"/>
  <c r="F122" i="4"/>
  <c r="E17" i="4"/>
  <c r="G13" i="4"/>
  <c r="G93" i="4"/>
  <c r="G42" i="4"/>
  <c r="E29" i="4"/>
  <c r="H46" i="4"/>
  <c r="F34" i="4"/>
  <c r="G58" i="4"/>
  <c r="G126" i="4"/>
  <c r="E98" i="4"/>
  <c r="F25" i="4"/>
  <c r="G72" i="4"/>
  <c r="E68" i="4"/>
  <c r="F43" i="4"/>
  <c r="H111" i="4"/>
  <c r="H110" i="4"/>
  <c r="G69" i="4"/>
  <c r="E47" i="4"/>
  <c r="H55" i="4"/>
  <c r="G32" i="4"/>
  <c r="G79" i="4"/>
  <c r="F8" i="4"/>
  <c r="F82" i="4"/>
  <c r="G91" i="4"/>
  <c r="F35" i="4"/>
  <c r="F86" i="4"/>
  <c r="F39" i="4"/>
  <c r="E4" i="4"/>
  <c r="G38" i="4"/>
  <c r="H35" i="4"/>
  <c r="E33" i="4"/>
  <c r="F116" i="4"/>
  <c r="G57" i="4"/>
  <c r="E87" i="4"/>
  <c r="H84" i="4"/>
  <c r="E31" i="4"/>
  <c r="F113" i="4"/>
  <c r="F47" i="4"/>
  <c r="E51" i="4"/>
  <c r="F97" i="4"/>
  <c r="E19" i="4"/>
  <c r="G28" i="4"/>
  <c r="G105" i="4"/>
  <c r="F120" i="4"/>
  <c r="F99" i="4"/>
  <c r="H122" i="4"/>
  <c r="G9" i="4"/>
  <c r="G17" i="4"/>
  <c r="E5" i="4"/>
  <c r="F126" i="4"/>
  <c r="G3" i="4"/>
  <c r="F64" i="4"/>
  <c r="E70" i="4"/>
  <c r="H2" i="4"/>
  <c r="E48" i="4"/>
  <c r="G125" i="4"/>
  <c r="G86" i="4"/>
  <c r="H44" i="4"/>
  <c r="G98" i="4"/>
  <c r="E42" i="4"/>
  <c r="G35" i="4"/>
  <c r="F70" i="4"/>
  <c r="E38" i="4"/>
  <c r="E57" i="4"/>
  <c r="E50" i="4"/>
  <c r="H63" i="4"/>
  <c r="G114" i="4"/>
  <c r="H108" i="4"/>
  <c r="F105" i="4"/>
  <c r="E41" i="4"/>
  <c r="E104" i="4"/>
  <c r="G23" i="4"/>
  <c r="G66" i="4"/>
  <c r="H109" i="4"/>
  <c r="E60" i="4"/>
  <c r="H7" i="4"/>
  <c r="F65" i="4"/>
  <c r="E45" i="4"/>
  <c r="G27" i="4"/>
  <c r="E15" i="4"/>
  <c r="G20" i="4"/>
  <c r="H80" i="4"/>
  <c r="E89" i="4"/>
  <c r="E100" i="4"/>
  <c r="E75" i="4"/>
  <c r="G87" i="4"/>
  <c r="H62" i="4"/>
  <c r="F121" i="4"/>
  <c r="E92" i="4"/>
  <c r="G56" i="4"/>
  <c r="F62" i="4"/>
  <c r="F3" i="4"/>
  <c r="F17" i="4"/>
  <c r="E108" i="4"/>
  <c r="E78" i="4"/>
  <c r="F68" i="4"/>
  <c r="G97" i="4"/>
  <c r="E54" i="4"/>
  <c r="E11" i="4"/>
  <c r="H54" i="4"/>
  <c r="F28" i="4"/>
  <c r="G59" i="4"/>
  <c r="B6" i="4"/>
  <c r="G15" i="4"/>
  <c r="H72" i="4"/>
  <c r="G68" i="4"/>
  <c r="H4" i="4"/>
  <c r="E126" i="4"/>
  <c r="G95" i="4"/>
  <c r="H16" i="4"/>
  <c r="G77" i="4"/>
  <c r="G88" i="4"/>
  <c r="G102" i="4"/>
  <c r="F72" i="4"/>
  <c r="F14" i="4"/>
  <c r="E94" i="4"/>
  <c r="E74" i="4"/>
  <c r="E97" i="4"/>
  <c r="E55" i="4"/>
  <c r="H117" i="4"/>
  <c r="F51" i="4"/>
  <c r="G26" i="4"/>
  <c r="H92" i="4"/>
  <c r="F19" i="4"/>
  <c r="H101" i="4"/>
  <c r="H3" i="4"/>
  <c r="H107" i="4"/>
  <c r="H24" i="4"/>
  <c r="H34" i="4"/>
  <c r="F88" i="4"/>
  <c r="G49" i="4"/>
  <c r="E105" i="4"/>
  <c r="E77" i="4"/>
  <c r="G124" i="4"/>
  <c r="G29" i="4"/>
  <c r="F79" i="4"/>
  <c r="E107" i="4"/>
  <c r="H77" i="4"/>
  <c r="E27" i="4"/>
  <c r="I1" i="4" a="1"/>
  <c r="E79" i="4"/>
  <c r="F75" i="4"/>
  <c r="H61" i="4"/>
  <c r="H98" i="4"/>
  <c r="G103" i="4"/>
  <c r="H37" i="4"/>
  <c r="H39" i="4"/>
  <c r="H51" i="4"/>
  <c r="F49" i="4"/>
  <c r="G33" i="4"/>
  <c r="F78" i="4"/>
  <c r="F93" i="4"/>
  <c r="G61" i="4"/>
  <c r="H126" i="4"/>
  <c r="G74" i="4"/>
  <c r="F4" i="4"/>
  <c r="F20" i="4"/>
  <c r="H66" i="4"/>
  <c r="G96" i="4"/>
  <c r="E21" i="4"/>
  <c r="E124" i="4"/>
  <c r="E7" i="4"/>
  <c r="G70" i="4"/>
  <c r="E73" i="4"/>
  <c r="E37" i="4"/>
  <c r="F57" i="4"/>
  <c r="G37" i="4"/>
  <c r="G118" i="4"/>
  <c r="G123" i="4"/>
  <c r="H29" i="4"/>
  <c r="E2" i="4"/>
  <c r="F80" i="4"/>
  <c r="H125" i="4"/>
  <c r="F33" i="4"/>
  <c r="G43" i="4"/>
  <c r="E36" i="4"/>
  <c r="F118" i="4"/>
  <c r="H47" i="4"/>
  <c r="E84" i="4"/>
  <c r="G22" i="4"/>
  <c r="G106" i="4"/>
  <c r="H25" i="4"/>
  <c r="H12" i="4"/>
  <c r="H23" i="4"/>
  <c r="H99" i="4"/>
  <c r="E34" i="4"/>
  <c r="F117" i="4"/>
  <c r="G44" i="4"/>
  <c r="E32" i="4"/>
  <c r="F22" i="4"/>
  <c r="F95" i="4"/>
  <c r="F31" i="4"/>
  <c r="G85" i="4"/>
  <c r="E122" i="4"/>
  <c r="E43" i="4"/>
  <c r="E22" i="4"/>
  <c r="H119" i="4"/>
  <c r="H71" i="4"/>
  <c r="H68" i="4"/>
  <c r="D11" i="3"/>
  <c r="H41" i="4"/>
  <c r="H112" i="4"/>
  <c r="H57" i="4"/>
  <c r="G47" i="4"/>
  <c r="H82" i="4"/>
  <c r="F104" i="4"/>
  <c r="F91" i="4"/>
  <c r="H42" i="4"/>
  <c r="G41" i="4"/>
  <c r="H90" i="4"/>
  <c r="F50" i="4"/>
  <c r="G55" i="4"/>
  <c r="G99" i="4"/>
  <c r="H13" i="4"/>
  <c r="F124" i="4"/>
  <c r="G81" i="4"/>
  <c r="H5" i="4"/>
  <c r="G100" i="4"/>
  <c r="F87" i="4"/>
  <c r="G90" i="4"/>
  <c r="E109" i="4"/>
  <c r="H15" i="4"/>
  <c r="E72" i="4"/>
  <c r="E102" i="4"/>
  <c r="E106" i="4"/>
  <c r="H116" i="4"/>
  <c r="H21" i="4"/>
  <c r="F114" i="4"/>
  <c r="I44" i="4" l="1"/>
  <c r="I43" i="4"/>
  <c r="I85" i="4"/>
  <c r="I28" i="4"/>
  <c r="I35" i="4"/>
  <c r="I120" i="4"/>
  <c r="I64" i="4"/>
  <c r="I23" i="4"/>
  <c r="I105" i="4"/>
  <c r="I81" i="4"/>
  <c r="I1" i="4"/>
  <c r="I80" i="4"/>
  <c r="I113" i="4"/>
  <c r="I41" i="4"/>
  <c r="I84" i="4"/>
  <c r="I102" i="4"/>
  <c r="I24" i="4"/>
  <c r="I34" i="4"/>
  <c r="I88" i="4"/>
  <c r="I104" i="4"/>
  <c r="I71" i="4"/>
  <c r="I3" i="4"/>
  <c r="I16" i="4"/>
  <c r="I61" i="4"/>
  <c r="I53" i="4"/>
  <c r="I111" i="4"/>
  <c r="I33" i="4"/>
  <c r="I117" i="4"/>
  <c r="I91" i="4"/>
  <c r="I94" i="4"/>
  <c r="I92" i="4"/>
  <c r="I12" i="4"/>
  <c r="I50" i="4"/>
  <c r="I122" i="4"/>
  <c r="I40" i="4"/>
  <c r="I95" i="4"/>
  <c r="I98" i="4"/>
  <c r="I47" i="4"/>
  <c r="I126" i="4"/>
  <c r="I14" i="4"/>
  <c r="I123" i="4"/>
  <c r="I37" i="4"/>
  <c r="I60" i="4"/>
  <c r="I32" i="4"/>
  <c r="I5" i="4"/>
  <c r="I77" i="4"/>
  <c r="I96" i="4"/>
  <c r="I46" i="4"/>
  <c r="I70" i="4"/>
  <c r="I15" i="4"/>
  <c r="I69" i="4"/>
  <c r="I13" i="4"/>
  <c r="I6" i="4"/>
  <c r="I10" i="4"/>
  <c r="I72" i="4"/>
  <c r="I107" i="4"/>
  <c r="I108" i="4"/>
  <c r="I20" i="4"/>
  <c r="I125" i="4"/>
  <c r="I21" i="4"/>
  <c r="I73" i="4"/>
  <c r="I79" i="4"/>
  <c r="I118" i="4"/>
  <c r="I101" i="4"/>
  <c r="I19" i="4"/>
  <c r="I38" i="4"/>
  <c r="I2" i="4"/>
  <c r="I68" i="4"/>
  <c r="I4" i="4"/>
  <c r="I49" i="4"/>
  <c r="I26" i="4"/>
  <c r="I59" i="4"/>
  <c r="I29" i="4"/>
  <c r="I31" i="4"/>
  <c r="I62" i="4"/>
  <c r="I42" i="4"/>
  <c r="I109" i="4"/>
  <c r="I87" i="4"/>
  <c r="I83" i="4"/>
  <c r="I112" i="4"/>
  <c r="I103" i="4"/>
  <c r="I18" i="4"/>
  <c r="I106" i="4"/>
  <c r="I17" i="4"/>
  <c r="I67" i="4"/>
  <c r="I11" i="4"/>
  <c r="I48" i="4"/>
  <c r="I45" i="4"/>
  <c r="I25" i="4"/>
  <c r="I52" i="4"/>
  <c r="I75" i="4"/>
  <c r="I82" i="4"/>
  <c r="I89" i="4"/>
  <c r="I114" i="4"/>
  <c r="I30" i="4"/>
  <c r="I39" i="4"/>
  <c r="I8" i="4"/>
  <c r="I65" i="4"/>
  <c r="I86" i="4"/>
  <c r="I121" i="4"/>
  <c r="I74" i="4"/>
  <c r="I99" i="4"/>
  <c r="I27" i="4"/>
  <c r="I124" i="4"/>
  <c r="I76" i="4"/>
  <c r="I110" i="4"/>
  <c r="I51" i="4"/>
  <c r="I97" i="4"/>
  <c r="I115" i="4"/>
  <c r="I100" i="4"/>
  <c r="I66" i="4"/>
  <c r="I90" i="4"/>
  <c r="I7" i="4"/>
  <c r="I56" i="4"/>
  <c r="I54" i="4"/>
  <c r="I57" i="4"/>
  <c r="I55" i="4"/>
  <c r="I116" i="4"/>
  <c r="I36" i="4"/>
  <c r="I58" i="4"/>
  <c r="I78" i="4"/>
  <c r="I119" i="4"/>
  <c r="I93" i="4"/>
  <c r="I22" i="4"/>
  <c r="I63" i="4"/>
  <c r="I9" i="4"/>
  <c r="D25" i="3"/>
  <c r="C24" i="3"/>
  <c r="D23" i="3" l="1"/>
  <c r="D24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<sst xmlns="http://schemas.openxmlformats.org/spreadsheetml/2006/main" count="97" uniqueCount="84">
  <si>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</si>
  <si>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</si>
  <si>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</si>
  <si>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</si>
  <si>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</si>
  <si>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</si>
  <si>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</si>
  <si>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</si>
  <si>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</si>
  <si>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</si>
  <si>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</si>
  <si>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</si>
  <si>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</si>
  <si>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</si>
  <si>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</si>
  <si>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</si>
  <si>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</si>
  <si>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</si>
  <si>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</si>
  <si>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</si>
  <si>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</si>
  <si>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</si>
  <si>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</si>
  <si>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</si>
  <si>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</si>
  <si>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</si>
  <si>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</si>
  <si>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</si>
  <si>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</si>
  <si>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</si>
  <si>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</si>
  <si>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</si>
  <si>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</si>
  <si>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</si>
  <si>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</si>
  <si>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</si>
  <si>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</si>
  <si>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</si>
  <si>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</si>
  <si>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</si>
  <si>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</si>
  <si>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</si>
  <si>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Jump Values</t>
  </si>
  <si>
    <t>Min Distance</t>
  </si>
  <si>
    <t>main ref depo</t>
  </si>
  <si>
    <t>F1</t>
  </si>
  <si>
    <t>Rate</t>
  </si>
  <si>
    <t>HKD</t>
  </si>
  <si>
    <t>3H</t>
  </si>
  <si>
    <t>QM</t>
  </si>
  <si>
    <t>HongKong::HKEx</t>
  </si>
  <si>
    <t>LogLinear</t>
  </si>
  <si>
    <t>HKD_YC6MRH_1x7F</t>
  </si>
  <si>
    <t>HKD_YC6MRH_2x8F</t>
  </si>
  <si>
    <t>HKD_YC6MRH_3x9F</t>
  </si>
  <si>
    <t>HKD_YC6MRH_4x10F</t>
  </si>
  <si>
    <t>HKD_YC6MRH_5x11F</t>
  </si>
  <si>
    <t>HKD_YC6MRH_6x12F</t>
  </si>
  <si>
    <t>HKD_YC6MRH_12x18F</t>
  </si>
  <si>
    <t>HKD_YC6MRH_18x24F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</si>
  <si>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</si>
  <si>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</si>
  <si>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</si>
  <si>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</si>
  <si>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</si>
  <si>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</si>
  <si>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</si>
  <si>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</si>
  <si>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</si>
  <si>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</si>
  <si>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</si>
  <si>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Quote Object ID</t>
  </si>
  <si>
    <t>Synthetic</t>
  </si>
  <si>
    <t>Index</t>
  </si>
  <si>
    <t>HKD_YC6MRH_7x13F</t>
  </si>
  <si>
    <t>HKD_YC6MRH_8x14F</t>
  </si>
  <si>
    <t>HKD_YC6MRH_9x15F</t>
  </si>
  <si>
    <t>HKD_YC6MRH_10x16F</t>
  </si>
  <si>
    <t>HKD_YC6MRH_11x17F</t>
  </si>
  <si>
    <t>HKD_YC6MRH_13x19F</t>
  </si>
  <si>
    <t>HKD_YC6MRH_14x20F</t>
  </si>
  <si>
    <t>HKD_YC6MRH_15x21F</t>
  </si>
  <si>
    <t>HKD_YC6MRH_16x22F</t>
  </si>
  <si>
    <t>HKD_YC6MRH_17x23F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</si>
</sst>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5"/>
      <name val="Courier New"/>
      <family val="3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Microsoft Sans Serif"/>
      <family val="2"/>
    </font>
    <font>
      <sz val="10"/>
      <color theme="1"/>
      <name val="MS Sans Serif"/>
      <family val="2"/>
    </font>
    <font>
      <sz val="8"/>
      <color theme="1"/>
      <name val="MS Sans Serif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171" fontId="14" fillId="0" borderId="0"/>
    <xf numFmtId="172" fontId="15" fillId="8" borderId="0">
      <alignment horizontal="center" vertical="center"/>
    </xf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</cellStyleXfs>
  <cellXfs count="133">
    <xf numFmtId="0" fontId="0" fillId="0" borderId="0" xfId="0"/>
    <xf numFmtId="0" fontId="4" fillId="0" borderId="0" xfId="0" applyFont="1"/>
    <xf numFmtId="0" fontId="4" fillId="2" borderId="0" xfId="0" applyFont="1" applyFill="1" applyBorder="1" applyAlignment="1">
      <alignment horizontal="left"/>
    </xf>
    <xf numFmtId="164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170" fontId="4" fillId="2" borderId="0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64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70" fontId="4" fillId="2" borderId="1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170" fontId="4" fillId="2" borderId="14" xfId="0" applyNumberFormat="1" applyFont="1" applyFill="1" applyBorder="1" applyAlignment="1">
      <alignment horizontal="right"/>
    </xf>
    <xf numFmtId="170" fontId="4" fillId="2" borderId="16" xfId="0" applyNumberFormat="1" applyFont="1" applyFill="1" applyBorder="1" applyAlignment="1">
      <alignment horizontal="right"/>
    </xf>
    <xf numFmtId="0" fontId="3" fillId="3" borderId="17" xfId="0" applyFont="1" applyFill="1" applyBorder="1" applyAlignment="1">
      <alignment horizontal="center" vertical="center" wrapText="1"/>
    </xf>
    <xf numFmtId="0" fontId="9" fillId="0" borderId="0" xfId="0" applyFont="1"/>
    <xf numFmtId="0" fontId="8" fillId="3" borderId="1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7" fontId="9" fillId="0" borderId="0" xfId="0" applyNumberFormat="1" applyFont="1"/>
    <xf numFmtId="0" fontId="8" fillId="4" borderId="8" xfId="0" applyFont="1" applyFill="1" applyBorder="1" applyAlignment="1">
      <alignment horizontal="right"/>
    </xf>
    <xf numFmtId="3" fontId="9" fillId="5" borderId="9" xfId="0" applyNumberFormat="1" applyFont="1" applyFill="1" applyBorder="1" applyAlignment="1">
      <alignment horizontal="center"/>
    </xf>
    <xf numFmtId="0" fontId="9" fillId="2" borderId="18" xfId="0" applyFont="1" applyFill="1" applyBorder="1" applyAlignment="1"/>
    <xf numFmtId="164" fontId="9" fillId="2" borderId="0" xfId="0" applyNumberFormat="1" applyFont="1" applyFill="1" applyBorder="1" applyAlignment="1"/>
    <xf numFmtId="170" fontId="9" fillId="2" borderId="0" xfId="0" applyNumberFormat="1" applyFont="1" applyFill="1" applyBorder="1" applyAlignment="1"/>
    <xf numFmtId="170" fontId="9" fillId="2" borderId="19" xfId="0" applyNumberFormat="1" applyFont="1" applyFill="1" applyBorder="1" applyAlignment="1"/>
    <xf numFmtId="0" fontId="8" fillId="4" borderId="4" xfId="0" applyFont="1" applyFill="1" applyBorder="1" applyAlignment="1">
      <alignment horizontal="right"/>
    </xf>
    <xf numFmtId="3" fontId="9" fillId="5" borderId="5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9" fillId="0" borderId="6" xfId="0" applyFont="1" applyBorder="1"/>
    <xf numFmtId="0" fontId="10" fillId="6" borderId="7" xfId="0" applyFont="1" applyFill="1" applyBorder="1" applyAlignment="1">
      <alignment horizontal="left"/>
    </xf>
    <xf numFmtId="0" fontId="9" fillId="2" borderId="24" xfId="0" applyFont="1" applyFill="1" applyBorder="1" applyAlignment="1"/>
    <xf numFmtId="164" fontId="9" fillId="2" borderId="27" xfId="0" applyNumberFormat="1" applyFont="1" applyFill="1" applyBorder="1" applyAlignment="1"/>
    <xf numFmtId="170" fontId="9" fillId="2" borderId="27" xfId="0" applyNumberFormat="1" applyFont="1" applyFill="1" applyBorder="1" applyAlignment="1"/>
    <xf numFmtId="170" fontId="9" fillId="2" borderId="25" xfId="0" applyNumberFormat="1" applyFont="1" applyFill="1" applyBorder="1" applyAlignment="1"/>
    <xf numFmtId="0" fontId="9" fillId="0" borderId="0" xfId="0" applyFont="1" applyAlignment="1">
      <alignment horizontal="left"/>
    </xf>
    <xf numFmtId="0" fontId="11" fillId="0" borderId="0" xfId="0" applyFont="1"/>
    <xf numFmtId="0" fontId="11" fillId="0" borderId="0" xfId="0" quotePrefix="1" applyFont="1"/>
    <xf numFmtId="0" fontId="2" fillId="0" borderId="0" xfId="3" applyFont="1"/>
    <xf numFmtId="0" fontId="2" fillId="0" borderId="0" xfId="3" applyFont="1" applyAlignment="1">
      <alignment horizontal="left"/>
    </xf>
    <xf numFmtId="0" fontId="2" fillId="2" borderId="25" xfId="3" applyFont="1" applyFill="1" applyBorder="1"/>
    <xf numFmtId="0" fontId="2" fillId="2" borderId="34" xfId="3" applyFont="1" applyFill="1" applyBorder="1" applyAlignment="1">
      <alignment horizontal="left"/>
    </xf>
    <xf numFmtId="0" fontId="2" fillId="2" borderId="34" xfId="3" applyFont="1" applyFill="1" applyBorder="1"/>
    <xf numFmtId="0" fontId="2" fillId="2" borderId="24" xfId="3" applyFont="1" applyFill="1" applyBorder="1"/>
    <xf numFmtId="0" fontId="2" fillId="2" borderId="19" xfId="3" applyFont="1" applyFill="1" applyBorder="1"/>
    <xf numFmtId="0" fontId="16" fillId="6" borderId="14" xfId="3" applyNumberFormat="1" applyFont="1" applyFill="1" applyBorder="1" applyAlignment="1" applyProtection="1"/>
    <xf numFmtId="0" fontId="2" fillId="2" borderId="23" xfId="3" applyNumberFormat="1" applyFont="1" applyFill="1" applyBorder="1" applyAlignment="1">
      <alignment horizontal="left"/>
    </xf>
    <xf numFmtId="0" fontId="2" fillId="2" borderId="23" xfId="3" applyNumberFormat="1" applyFont="1" applyFill="1" applyBorder="1" applyAlignment="1">
      <alignment horizontal="center"/>
    </xf>
    <xf numFmtId="0" fontId="2" fillId="2" borderId="14" xfId="3" applyNumberFormat="1" applyFont="1" applyFill="1" applyBorder="1" applyAlignment="1">
      <alignment horizontal="left"/>
    </xf>
    <xf numFmtId="0" fontId="2" fillId="2" borderId="13" xfId="3" applyNumberFormat="1" applyFont="1" applyFill="1" applyBorder="1" applyAlignment="1">
      <alignment horizontal="left"/>
    </xf>
    <xf numFmtId="0" fontId="2" fillId="2" borderId="18" xfId="3" applyFont="1" applyFill="1" applyBorder="1" applyAlignment="1">
      <alignment horizontal="center"/>
    </xf>
    <xf numFmtId="0" fontId="16" fillId="6" borderId="12" xfId="3" applyNumberFormat="1" applyFont="1" applyFill="1" applyBorder="1" applyAlignment="1" applyProtection="1"/>
    <xf numFmtId="0" fontId="2" fillId="2" borderId="20" xfId="3" applyNumberFormat="1" applyFont="1" applyFill="1" applyBorder="1" applyAlignment="1">
      <alignment horizontal="left"/>
    </xf>
    <xf numFmtId="0" fontId="2" fillId="2" borderId="20" xfId="3" applyNumberFormat="1" applyFont="1" applyFill="1" applyBorder="1" applyAlignment="1">
      <alignment horizontal="center"/>
    </xf>
    <xf numFmtId="0" fontId="2" fillId="2" borderId="12" xfId="3" applyNumberFormat="1" applyFont="1" applyFill="1" applyBorder="1" applyAlignment="1">
      <alignment horizontal="left"/>
    </xf>
    <xf numFmtId="0" fontId="2" fillId="2" borderId="11" xfId="3" applyNumberFormat="1" applyFont="1" applyFill="1" applyBorder="1" applyAlignment="1">
      <alignment horizontal="left"/>
    </xf>
    <xf numFmtId="0" fontId="16" fillId="6" borderId="16" xfId="3" applyNumberFormat="1" applyFont="1" applyFill="1" applyBorder="1" applyAlignment="1" applyProtection="1">
      <alignment vertical="center"/>
    </xf>
    <xf numFmtId="0" fontId="2" fillId="2" borderId="26" xfId="3" applyNumberFormat="1" applyFont="1" applyFill="1" applyBorder="1" applyAlignment="1">
      <alignment horizontal="left"/>
    </xf>
    <xf numFmtId="0" fontId="2" fillId="2" borderId="26" xfId="3" applyNumberFormat="1" applyFont="1" applyFill="1" applyBorder="1" applyAlignment="1">
      <alignment horizontal="center"/>
    </xf>
    <xf numFmtId="0" fontId="2" fillId="2" borderId="16" xfId="3" applyNumberFormat="1" applyFont="1" applyFill="1" applyBorder="1" applyAlignment="1">
      <alignment horizontal="left"/>
    </xf>
    <xf numFmtId="0" fontId="2" fillId="2" borderId="15" xfId="3" applyNumberFormat="1" applyFont="1" applyFill="1" applyBorder="1" applyAlignment="1">
      <alignment horizontal="left"/>
    </xf>
    <xf numFmtId="0" fontId="16" fillId="6" borderId="12" xfId="3" applyNumberFormat="1" applyFont="1" applyFill="1" applyBorder="1" applyAlignment="1" applyProtection="1">
      <alignment vertical="center"/>
    </xf>
    <xf numFmtId="0" fontId="12" fillId="6" borderId="20" xfId="3" applyNumberFormat="1" applyFont="1" applyFill="1" applyBorder="1" applyAlignment="1" applyProtection="1">
      <alignment horizontal="center" vertical="center"/>
    </xf>
    <xf numFmtId="0" fontId="17" fillId="2" borderId="20" xfId="3" applyFont="1" applyFill="1" applyBorder="1" applyAlignment="1">
      <alignment horizontal="center" vertical="center"/>
    </xf>
    <xf numFmtId="0" fontId="3" fillId="2" borderId="20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2" fillId="2" borderId="20" xfId="3" applyFont="1" applyFill="1" applyBorder="1" applyAlignment="1">
      <alignment horizontal="center"/>
    </xf>
    <xf numFmtId="0" fontId="2" fillId="2" borderId="22" xfId="3" applyFont="1" applyFill="1" applyBorder="1"/>
    <xf numFmtId="0" fontId="2" fillId="0" borderId="35" xfId="3" applyFont="1" applyBorder="1"/>
    <xf numFmtId="0" fontId="2" fillId="0" borderId="35" xfId="3" applyFont="1" applyBorder="1" applyAlignment="1">
      <alignment horizontal="left"/>
    </xf>
    <xf numFmtId="0" fontId="2" fillId="0" borderId="35" xfId="3" applyFont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35" xfId="3" applyFont="1" applyFill="1" applyBorder="1" applyAlignment="1">
      <alignment horizontal="center"/>
    </xf>
    <xf numFmtId="0" fontId="2" fillId="2" borderId="35" xfId="3" applyFont="1" applyFill="1" applyBorder="1"/>
    <xf numFmtId="0" fontId="2" fillId="2" borderId="21" xfId="3" applyFont="1" applyFill="1" applyBorder="1" applyAlignment="1">
      <alignment horizontal="center"/>
    </xf>
    <xf numFmtId="0" fontId="9" fillId="0" borderId="0" xfId="3" applyFont="1"/>
    <xf numFmtId="0" fontId="4" fillId="9" borderId="0" xfId="1" applyFont="1" applyFill="1"/>
    <xf numFmtId="0" fontId="18" fillId="9" borderId="0" xfId="1" applyFont="1" applyFill="1"/>
    <xf numFmtId="0" fontId="18" fillId="10" borderId="18" xfId="1" applyFont="1" applyFill="1" applyBorder="1"/>
    <xf numFmtId="0" fontId="19" fillId="10" borderId="0" xfId="1" applyFont="1" applyFill="1" applyBorder="1"/>
    <xf numFmtId="0" fontId="18" fillId="10" borderId="0" xfId="1" applyFont="1" applyFill="1" applyBorder="1"/>
    <xf numFmtId="0" fontId="18" fillId="10" borderId="19" xfId="1" applyFont="1" applyFill="1" applyBorder="1"/>
    <xf numFmtId="0" fontId="20" fillId="10" borderId="18" xfId="3" applyFont="1" applyFill="1" applyBorder="1"/>
    <xf numFmtId="0" fontId="20" fillId="10" borderId="0" xfId="3" applyFont="1" applyFill="1" applyBorder="1"/>
    <xf numFmtId="0" fontId="20" fillId="10" borderId="19" xfId="3" applyFont="1" applyFill="1" applyBorder="1"/>
    <xf numFmtId="0" fontId="18" fillId="10" borderId="20" xfId="1" applyFont="1" applyFill="1" applyBorder="1"/>
    <xf numFmtId="0" fontId="18" fillId="10" borderId="12" xfId="1" applyFont="1" applyFill="1" applyBorder="1" applyAlignment="1">
      <alignment horizontal="center"/>
    </xf>
    <xf numFmtId="0" fontId="20" fillId="10" borderId="17" xfId="3" applyNumberFormat="1" applyFont="1" applyFill="1" applyBorder="1"/>
    <xf numFmtId="169" fontId="20" fillId="6" borderId="28" xfId="3" applyNumberFormat="1" applyFont="1" applyFill="1" applyBorder="1" applyAlignment="1" applyProtection="1">
      <alignment horizontal="center"/>
    </xf>
    <xf numFmtId="15" fontId="20" fillId="10" borderId="19" xfId="3" applyNumberFormat="1" applyFont="1" applyFill="1" applyBorder="1"/>
    <xf numFmtId="0" fontId="18" fillId="10" borderId="23" xfId="1" applyFont="1" applyFill="1" applyBorder="1"/>
    <xf numFmtId="0" fontId="18" fillId="10" borderId="14" xfId="0" applyFont="1" applyFill="1" applyBorder="1" applyAlignment="1">
      <alignment horizontal="center"/>
    </xf>
    <xf numFmtId="0" fontId="20" fillId="10" borderId="24" xfId="3" applyFont="1" applyFill="1" applyBorder="1"/>
    <xf numFmtId="0" fontId="20" fillId="10" borderId="27" xfId="3" applyFont="1" applyFill="1" applyBorder="1"/>
    <xf numFmtId="0" fontId="20" fillId="10" borderId="25" xfId="3" applyFont="1" applyFill="1" applyBorder="1"/>
    <xf numFmtId="0" fontId="18" fillId="10" borderId="16" xfId="0" applyFont="1" applyFill="1" applyBorder="1" applyAlignment="1">
      <alignment horizontal="center"/>
    </xf>
    <xf numFmtId="168" fontId="18" fillId="10" borderId="0" xfId="1" applyNumberFormat="1" applyFont="1" applyFill="1" applyBorder="1" applyAlignment="1">
      <alignment horizontal="center"/>
    </xf>
    <xf numFmtId="0" fontId="21" fillId="10" borderId="18" xfId="3" applyFont="1" applyFill="1" applyBorder="1"/>
    <xf numFmtId="0" fontId="21" fillId="10" borderId="0" xfId="3" applyFont="1" applyFill="1" applyBorder="1"/>
    <xf numFmtId="0" fontId="21" fillId="10" borderId="19" xfId="3" applyFont="1" applyFill="1" applyBorder="1"/>
    <xf numFmtId="0" fontId="19" fillId="10" borderId="20" xfId="0" applyFont="1" applyFill="1" applyBorder="1" applyAlignment="1">
      <alignment horizontal="right"/>
    </xf>
    <xf numFmtId="0" fontId="22" fillId="10" borderId="17" xfId="3" applyFont="1" applyFill="1" applyBorder="1"/>
    <xf numFmtId="0" fontId="19" fillId="10" borderId="26" xfId="0" applyFont="1" applyFill="1" applyBorder="1" applyAlignment="1">
      <alignment horizontal="right"/>
    </xf>
    <xf numFmtId="165" fontId="18" fillId="10" borderId="12" xfId="0" applyNumberFormat="1" applyFont="1" applyFill="1" applyBorder="1" applyAlignment="1">
      <alignment horizontal="center"/>
    </xf>
    <xf numFmtId="0" fontId="19" fillId="10" borderId="23" xfId="0" applyFont="1" applyFill="1" applyBorder="1" applyAlignment="1">
      <alignment horizontal="right"/>
    </xf>
    <xf numFmtId="3" fontId="18" fillId="10" borderId="14" xfId="0" applyNumberFormat="1" applyFont="1" applyFill="1" applyBorder="1" applyAlignment="1">
      <alignment horizontal="center"/>
    </xf>
    <xf numFmtId="0" fontId="23" fillId="10" borderId="24" xfId="3" applyFont="1" applyFill="1" applyBorder="1"/>
    <xf numFmtId="0" fontId="23" fillId="10" borderId="27" xfId="3" applyFont="1" applyFill="1" applyBorder="1"/>
    <xf numFmtId="0" fontId="23" fillId="10" borderId="25" xfId="3" applyFont="1" applyFill="1" applyBorder="1"/>
    <xf numFmtId="0" fontId="18" fillId="10" borderId="14" xfId="1" applyFont="1" applyFill="1" applyBorder="1" applyAlignment="1">
      <alignment horizontal="center"/>
    </xf>
    <xf numFmtId="11" fontId="18" fillId="10" borderId="13" xfId="0" applyNumberFormat="1" applyFont="1" applyFill="1" applyBorder="1" applyAlignment="1">
      <alignment horizontal="center"/>
    </xf>
    <xf numFmtId="170" fontId="18" fillId="10" borderId="13" xfId="0" applyNumberFormat="1" applyFont="1" applyFill="1" applyBorder="1" applyAlignment="1">
      <alignment horizontal="center"/>
    </xf>
    <xf numFmtId="170" fontId="18" fillId="10" borderId="14" xfId="1" applyNumberFormat="1" applyFont="1" applyFill="1" applyBorder="1" applyAlignment="1">
      <alignment horizontal="center"/>
    </xf>
    <xf numFmtId="164" fontId="18" fillId="10" borderId="13" xfId="0" applyNumberFormat="1" applyFont="1" applyFill="1" applyBorder="1" applyAlignment="1">
      <alignment horizontal="center"/>
    </xf>
    <xf numFmtId="164" fontId="18" fillId="10" borderId="16" xfId="1" applyNumberFormat="1" applyFont="1" applyFill="1" applyBorder="1" applyAlignment="1">
      <alignment horizontal="center"/>
    </xf>
    <xf numFmtId="11" fontId="18" fillId="10" borderId="14" xfId="0" applyNumberFormat="1" applyFont="1" applyFill="1" applyBorder="1" applyAlignment="1">
      <alignment horizontal="center"/>
    </xf>
    <xf numFmtId="170" fontId="18" fillId="10" borderId="20" xfId="0" applyNumberFormat="1" applyFont="1" applyFill="1" applyBorder="1" applyAlignment="1">
      <alignment horizontal="right"/>
    </xf>
    <xf numFmtId="167" fontId="18" fillId="10" borderId="12" xfId="0" applyNumberFormat="1" applyFont="1" applyFill="1" applyBorder="1" applyAlignment="1">
      <alignment horizontal="center"/>
    </xf>
    <xf numFmtId="170" fontId="18" fillId="10" borderId="23" xfId="0" applyNumberFormat="1" applyFont="1" applyFill="1" applyBorder="1" applyAlignment="1">
      <alignment horizontal="right"/>
    </xf>
    <xf numFmtId="166" fontId="18" fillId="10" borderId="26" xfId="0" applyNumberFormat="1" applyFont="1" applyFill="1" applyBorder="1" applyAlignment="1">
      <alignment horizontal="right"/>
    </xf>
    <xf numFmtId="0" fontId="18" fillId="10" borderId="16" xfId="0" applyFont="1" applyFill="1" applyBorder="1" applyAlignment="1">
      <alignment horizontal="left"/>
    </xf>
    <xf numFmtId="0" fontId="18" fillId="10" borderId="24" xfId="1" applyFont="1" applyFill="1" applyBorder="1"/>
    <xf numFmtId="0" fontId="18" fillId="10" borderId="27" xfId="1" applyFont="1" applyFill="1" applyBorder="1"/>
    <xf numFmtId="0" fontId="18" fillId="10" borderId="27" xfId="1" applyFont="1" applyFill="1" applyBorder="1" applyAlignment="1">
      <alignment horizontal="center"/>
    </xf>
    <xf numFmtId="0" fontId="18" fillId="10" borderId="25" xfId="1" applyFont="1" applyFill="1" applyBorder="1"/>
    <xf numFmtId="0" fontId="7" fillId="7" borderId="33" xfId="1" applyFont="1" applyFill="1" applyBorder="1" applyAlignment="1">
      <alignment horizontal="center"/>
    </xf>
    <xf numFmtId="0" fontId="7" fillId="7" borderId="32" xfId="1" applyFont="1" applyFill="1" applyBorder="1" applyAlignment="1">
      <alignment horizontal="center"/>
    </xf>
    <xf numFmtId="0" fontId="7" fillId="0" borderId="31" xfId="3" applyFont="1" applyBorder="1" applyAlignment="1"/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8" fillId="10" borderId="12" xfId="0" applyFont="1" applyFill="1" applyBorder="1" applyAlignment="1">
      <alignment horizontal="center"/>
    </xf>
    <xf numFmtId="0" fontId="18" fillId="10" borderId="26" xfId="1" applyFont="1" applyFill="1" applyBorder="1"/>
  </cellXfs>
  <cellStyles count="10">
    <cellStyle name="Migliaia (0)_AZIONI" xfId="4"/>
    <cellStyle name="Migliaia_AZIONI" xfId="5"/>
    <cellStyle name="Normal" xfId="0" builtinId="0"/>
    <cellStyle name="Normal 2" xfId="3"/>
    <cellStyle name="Normal_SwaptionATMVols" xfId="1"/>
    <cellStyle name="Normale_AZIONI" xfId="6"/>
    <cellStyle name="Percent" xfId="2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0"/>
  <sheetViews>
    <sheetView tabSelected="1" workbookViewId="0"/>
  </sheetViews>
  <sheetFormatPr defaultColWidth="8" defaultRowHeight="11.25" x14ac:dyDescent="0.2"/>
  <cols>
    <col min="1" max="2" width="2.7109375" style="77" customWidth="1"/>
    <col min="3" max="3" width="18" style="77" bestFit="1" customWidth="1"/>
    <col min="4" max="4" width="23.85546875" style="77" bestFit="1" customWidth="1"/>
    <col min="5" max="5" width="22" style="77" bestFit="1" customWidth="1"/>
    <col min="6" max="8" width="2.7109375" style="77" customWidth="1"/>
    <col min="9" max="9" width="12.140625" style="77" bestFit="1" customWidth="1"/>
    <col min="10" max="10" width="33.42578125" style="77" bestFit="1" customWidth="1"/>
    <col min="11" max="11" width="2.7109375" style="77" customWidth="1"/>
    <col min="12" max="16384" width="8" style="77"/>
  </cols>
  <sheetData>
    <row r="1" spans="1:11" ht="12" thickBot="1" x14ac:dyDescent="0.25">
      <c r="A1" s="78"/>
      <c r="B1" s="78" t="str">
        <f>_xll.qlxlVersion(TRUE,Trigger)</f>
        <v>QuantLibXL 1.3.0 - MS VC++ 9.0 - Multithreaded Static Runtime library - Release Configuration - Nov 12 2013 12:02:30</v>
      </c>
      <c r="C1" s="78"/>
      <c r="D1" s="78"/>
      <c r="E1" s="78"/>
      <c r="F1" s="78"/>
      <c r="G1" s="78"/>
      <c r="H1" s="78"/>
      <c r="I1" s="78"/>
      <c r="J1" s="78"/>
      <c r="K1" s="78"/>
    </row>
    <row r="2" spans="1:11" ht="18" x14ac:dyDescent="0.25">
      <c r="A2" s="78"/>
      <c r="B2" s="126" t="s">
        <v>7</v>
      </c>
      <c r="C2" s="127"/>
      <c r="D2" s="127"/>
      <c r="E2" s="127"/>
      <c r="F2" s="128"/>
      <c r="G2" s="78"/>
      <c r="H2" s="126" t="s">
        <v>68</v>
      </c>
      <c r="I2" s="127"/>
      <c r="J2" s="127"/>
      <c r="K2" s="127"/>
    </row>
    <row r="3" spans="1:11" x14ac:dyDescent="0.2">
      <c r="A3" s="78"/>
      <c r="B3" s="79"/>
      <c r="C3" s="80"/>
      <c r="D3" s="81"/>
      <c r="E3" s="81"/>
      <c r="F3" s="82"/>
      <c r="G3" s="78"/>
      <c r="H3" s="83"/>
      <c r="I3" s="84"/>
      <c r="J3" s="84"/>
      <c r="K3" s="85"/>
    </row>
    <row r="4" spans="1:11" x14ac:dyDescent="0.2">
      <c r="A4" s="78"/>
      <c r="B4" s="79"/>
      <c r="C4" s="86" t="s">
        <v>38</v>
      </c>
      <c r="D4" s="131">
        <v>6</v>
      </c>
      <c r="E4" s="81"/>
      <c r="F4" s="82"/>
      <c r="G4" s="78"/>
      <c r="H4" s="83"/>
      <c r="I4" s="88" t="s">
        <v>6</v>
      </c>
      <c r="J4" s="89">
        <v>41598.740243055552</v>
      </c>
      <c r="K4" s="90"/>
    </row>
    <row r="5" spans="1:11" x14ac:dyDescent="0.2">
      <c r="A5" s="78"/>
      <c r="B5" s="79"/>
      <c r="C5" s="91" t="s">
        <v>34</v>
      </c>
      <c r="D5" s="92" t="str">
        <f>_xll.qlPeriodEquivalent(D4&amp;"M")</f>
        <v>6M</v>
      </c>
      <c r="E5" s="81"/>
      <c r="F5" s="82"/>
      <c r="G5" s="78"/>
      <c r="H5" s="83"/>
      <c r="I5" s="88" t="s">
        <v>13</v>
      </c>
      <c r="J5" s="89" t="b">
        <v>1</v>
      </c>
      <c r="K5" s="90"/>
    </row>
    <row r="6" spans="1:11" x14ac:dyDescent="0.2">
      <c r="A6" s="78"/>
      <c r="B6" s="79"/>
      <c r="C6" s="91" t="s">
        <v>39</v>
      </c>
      <c r="D6" s="92" t="s">
        <v>48</v>
      </c>
      <c r="E6" s="81"/>
      <c r="F6" s="82"/>
      <c r="G6" s="78"/>
      <c r="H6" s="83"/>
      <c r="I6" s="88" t="s">
        <v>26</v>
      </c>
      <c r="J6" s="89" t="b">
        <v>0</v>
      </c>
      <c r="K6" s="90"/>
    </row>
    <row r="7" spans="1:11" x14ac:dyDescent="0.2">
      <c r="A7" s="78"/>
      <c r="B7" s="79"/>
      <c r="C7" s="91" t="s">
        <v>40</v>
      </c>
      <c r="D7" s="92" t="s">
        <v>49</v>
      </c>
      <c r="E7" s="81"/>
      <c r="F7" s="82"/>
      <c r="G7" s="78"/>
      <c r="H7" s="83"/>
      <c r="I7" s="88" t="s">
        <v>67</v>
      </c>
      <c r="J7" s="89" t="b">
        <v>1</v>
      </c>
      <c r="K7" s="90"/>
    </row>
    <row r="8" spans="1:11" x14ac:dyDescent="0.2">
      <c r="A8" s="78"/>
      <c r="B8" s="79"/>
      <c r="C8" s="132" t="s">
        <v>23</v>
      </c>
      <c r="D8" s="96" t="str">
        <f>Currency&amp;"_YC"&amp;IndexTenor&amp;"RH"</f>
        <v>HKD_YC6MRH</v>
      </c>
      <c r="E8" s="81"/>
      <c r="F8" s="82"/>
      <c r="G8" s="78"/>
      <c r="H8" s="83"/>
      <c r="I8" s="88" t="s">
        <v>66</v>
      </c>
      <c r="J8" s="89" t="str">
        <f ca="1">SUBSTITUTE(LEFT(CELL("filename",A1),FIND("[",CELL("filename",A1),1)-1),"\XLS\","\XML\")</f>
        <v>C:\Projects\quantlib\QuantLibXL\Data2\XML\</v>
      </c>
      <c r="K8" s="90"/>
    </row>
    <row r="9" spans="1:11" x14ac:dyDescent="0.2">
      <c r="A9" s="78"/>
      <c r="B9" s="79"/>
      <c r="C9" s="97"/>
      <c r="D9" s="97"/>
      <c r="E9" s="81"/>
      <c r="F9" s="82"/>
      <c r="G9" s="78"/>
      <c r="H9" s="83"/>
      <c r="I9" s="88" t="s">
        <v>65</v>
      </c>
      <c r="J9" s="89" t="b">
        <v>1</v>
      </c>
      <c r="K9" s="90"/>
    </row>
    <row r="10" spans="1:11" ht="12" thickBot="1" x14ac:dyDescent="0.25">
      <c r="A10" s="78"/>
      <c r="B10" s="79"/>
      <c r="C10" s="101" t="s">
        <v>14</v>
      </c>
      <c r="D10" s="89" t="str">
        <f>_xll.qlPiecewiseYieldCurve(D12,NDays,Calendar,RateHelpersSelected,DayCounter,IF(ISERROR(D18),NA(),D16:E16),IF(ISERROR(D18),NA(),D17:E17),Accuracy,TraitsID,InterpolatorID,Permanent,,ObjectOverwrite)</f>
        <v>_HKDYC6M#0003</v>
      </c>
      <c r="E10" s="81"/>
      <c r="F10" s="82"/>
      <c r="G10" s="78"/>
      <c r="H10" s="93"/>
      <c r="I10" s="94"/>
      <c r="J10" s="94"/>
      <c r="K10" s="95"/>
    </row>
    <row r="11" spans="1:11" ht="12" thickBot="1" x14ac:dyDescent="0.25">
      <c r="A11" s="78"/>
      <c r="B11" s="79"/>
      <c r="C11" s="103" t="s">
        <v>15</v>
      </c>
      <c r="D11" s="89" t="str">
        <f>_xll.ohRangeRetrieveError(YieldCurve)</f>
        <v/>
      </c>
      <c r="E11" s="81"/>
      <c r="F11" s="82"/>
      <c r="G11" s="78"/>
      <c r="H11" s="78"/>
      <c r="I11" s="78"/>
      <c r="J11" s="78"/>
      <c r="K11" s="78"/>
    </row>
    <row r="12" spans="1:11" ht="18" x14ac:dyDescent="0.25">
      <c r="A12" s="78"/>
      <c r="B12" s="79"/>
      <c r="C12" s="101" t="s">
        <v>9</v>
      </c>
      <c r="D12" s="104" t="str">
        <f>"_"&amp;Currency&amp;"YC"&amp;IndexTenor</f>
        <v>_HKDYC6M</v>
      </c>
      <c r="E12" s="81"/>
      <c r="F12" s="82"/>
      <c r="G12" s="78"/>
      <c r="H12" s="126" t="s">
        <v>64</v>
      </c>
      <c r="I12" s="127"/>
      <c r="J12" s="127"/>
      <c r="K12" s="127"/>
    </row>
    <row r="13" spans="1:11" ht="12.75" x14ac:dyDescent="0.2">
      <c r="A13" s="78"/>
      <c r="B13" s="79"/>
      <c r="C13" s="105" t="s">
        <v>10</v>
      </c>
      <c r="D13" s="106">
        <v>0</v>
      </c>
      <c r="E13" s="81"/>
      <c r="F13" s="82"/>
      <c r="G13" s="78"/>
      <c r="H13" s="98"/>
      <c r="I13" s="99"/>
      <c r="J13" s="99"/>
      <c r="K13" s="100"/>
    </row>
    <row r="14" spans="1:11" ht="12.75" x14ac:dyDescent="0.2">
      <c r="A14" s="78"/>
      <c r="B14" s="79"/>
      <c r="C14" s="105" t="s">
        <v>4</v>
      </c>
      <c r="D14" s="110" t="s">
        <v>50</v>
      </c>
      <c r="E14" s="81"/>
      <c r="F14" s="82"/>
      <c r="G14" s="78"/>
      <c r="H14" s="98"/>
      <c r="I14" s="102" t="s">
        <v>5</v>
      </c>
      <c r="J14" s="89" t="s">
        <v>47</v>
      </c>
      <c r="K14" s="100"/>
    </row>
    <row r="15" spans="1:11" ht="12.75" x14ac:dyDescent="0.2">
      <c r="A15" s="78"/>
      <c r="B15" s="79"/>
      <c r="C15" s="105" t="s">
        <v>8</v>
      </c>
      <c r="D15" s="110"/>
      <c r="E15" s="81"/>
      <c r="F15" s="82"/>
      <c r="G15" s="78"/>
      <c r="H15" s="98"/>
      <c r="I15" s="102" t="s">
        <v>63</v>
      </c>
      <c r="J15" s="89" t="s">
        <v>62</v>
      </c>
      <c r="K15" s="100"/>
    </row>
    <row r="16" spans="1:11" ht="12.75" x14ac:dyDescent="0.2">
      <c r="A16" s="78"/>
      <c r="B16" s="79"/>
      <c r="C16" s="105" t="s">
        <v>36</v>
      </c>
      <c r="D16" s="111" t="str">
        <f>Currency&amp;"TOY_SYNTH"&amp;IndexTenor&amp;"_Quote"</f>
        <v>HKDTOY_SYNTH6M_Quote</v>
      </c>
      <c r="E16" s="87" t="str">
        <f>Currency&amp;"TOY2_SYNTH"&amp;IndexTenor&amp;"_Quote"</f>
        <v>HKDTOY2_SYNTH6M_Quote</v>
      </c>
      <c r="F16" s="82"/>
      <c r="G16" s="78"/>
      <c r="H16" s="98"/>
      <c r="I16" s="102" t="s">
        <v>61</v>
      </c>
      <c r="J16" s="89" t="s">
        <v>60</v>
      </c>
      <c r="K16" s="100"/>
    </row>
    <row r="17" spans="1:11" ht="13.5" thickBot="1" x14ac:dyDescent="0.25">
      <c r="A17" s="78"/>
      <c r="B17" s="79"/>
      <c r="C17" s="105" t="s">
        <v>37</v>
      </c>
      <c r="D17" s="112">
        <f>DATE(YEAR(_xll.qlCalendarAdvance(Calendar,_xll.qlSettingsEvaluationDate(Trigger),NDays&amp;"D")),12,31)</f>
        <v>41639</v>
      </c>
      <c r="E17" s="113">
        <f>DATE(YEAR(D17+1),12,31)</f>
        <v>42004</v>
      </c>
      <c r="F17" s="82"/>
      <c r="G17" s="78"/>
      <c r="H17" s="107"/>
      <c r="I17" s="108"/>
      <c r="J17" s="108"/>
      <c r="K17" s="109"/>
    </row>
    <row r="18" spans="1:11" x14ac:dyDescent="0.2">
      <c r="A18" s="78"/>
      <c r="B18" s="79"/>
      <c r="C18" s="105" t="s">
        <v>42</v>
      </c>
      <c r="D18" s="114" t="e">
        <f>NA()</f>
        <v>#N/A</v>
      </c>
      <c r="E18" s="115" t="e">
        <f>NA()</f>
        <v>#N/A</v>
      </c>
      <c r="F18" s="82"/>
      <c r="G18" s="78"/>
      <c r="H18" s="78"/>
      <c r="I18" s="78"/>
      <c r="J18" s="78"/>
      <c r="K18" s="78"/>
    </row>
    <row r="19" spans="1:11" x14ac:dyDescent="0.2">
      <c r="A19" s="78"/>
      <c r="B19" s="79"/>
      <c r="C19" s="105" t="s">
        <v>22</v>
      </c>
      <c r="D19" s="116"/>
      <c r="E19" s="81"/>
      <c r="F19" s="82"/>
      <c r="G19" s="78"/>
      <c r="H19" s="78"/>
      <c r="I19" s="78"/>
      <c r="J19" s="78"/>
      <c r="K19" s="78"/>
    </row>
    <row r="20" spans="1:11" x14ac:dyDescent="0.2">
      <c r="A20" s="78"/>
      <c r="B20" s="79"/>
      <c r="C20" s="105" t="s">
        <v>11</v>
      </c>
      <c r="D20" s="92" t="s">
        <v>35</v>
      </c>
      <c r="E20" s="81"/>
      <c r="F20" s="82"/>
      <c r="G20" s="78"/>
      <c r="H20" s="78"/>
      <c r="I20" s="78"/>
      <c r="J20" s="78"/>
      <c r="K20" s="78"/>
    </row>
    <row r="21" spans="1:11" x14ac:dyDescent="0.2">
      <c r="A21" s="78"/>
      <c r="B21" s="79"/>
      <c r="C21" s="103" t="s">
        <v>12</v>
      </c>
      <c r="D21" s="96" t="s">
        <v>51</v>
      </c>
      <c r="E21" s="81"/>
      <c r="F21" s="82"/>
      <c r="G21" s="78"/>
      <c r="H21" s="78"/>
      <c r="I21" s="78"/>
      <c r="J21" s="78"/>
      <c r="K21" s="78"/>
    </row>
    <row r="22" spans="1:11" x14ac:dyDescent="0.2">
      <c r="A22" s="78"/>
      <c r="B22" s="79"/>
      <c r="C22" s="97"/>
      <c r="D22" s="97"/>
      <c r="E22" s="81"/>
      <c r="F22" s="82"/>
      <c r="G22" s="78"/>
      <c r="H22" s="78"/>
      <c r="I22" s="78"/>
      <c r="J22" s="78"/>
      <c r="K22" s="78"/>
    </row>
    <row r="23" spans="1:11" x14ac:dyDescent="0.2">
      <c r="A23" s="78"/>
      <c r="B23" s="79"/>
      <c r="C23" s="117">
        <f>_xll.qlTermStructureReferenceDate(YieldCurve)</f>
        <v>41599</v>
      </c>
      <c r="D23" s="118">
        <f>MAX(_xll.ohPack(Selected!I1:I126))</f>
        <v>1</v>
      </c>
      <c r="E23" s="81"/>
      <c r="F23" s="82"/>
      <c r="G23" s="78"/>
      <c r="H23" s="78"/>
      <c r="I23" s="78"/>
      <c r="J23" s="78"/>
      <c r="K23" s="78"/>
    </row>
    <row r="24" spans="1:11" x14ac:dyDescent="0.2">
      <c r="A24" s="78"/>
      <c r="B24" s="79"/>
      <c r="C24" s="119">
        <f>MAX(_xll.ohPack(Selected!H2:H126))</f>
        <v>42331</v>
      </c>
      <c r="D24" s="92">
        <f>MIN(_xll.ohPack(Selected!I1:I126))</f>
        <v>0.98764373182174425</v>
      </c>
      <c r="E24" s="81"/>
      <c r="F24" s="82"/>
      <c r="G24" s="78"/>
      <c r="H24" s="78"/>
      <c r="I24" s="78"/>
      <c r="J24" s="78"/>
      <c r="K24" s="78"/>
    </row>
    <row r="25" spans="1:11" x14ac:dyDescent="0.2">
      <c r="A25" s="78"/>
      <c r="B25" s="79"/>
      <c r="C25" s="120" t="s">
        <v>15</v>
      </c>
      <c r="D25" s="121" t="str">
        <f>_xll.ohRangeRetrieveError(Selected!I1)</f>
        <v/>
      </c>
      <c r="E25" s="81"/>
      <c r="F25" s="82"/>
      <c r="G25" s="78"/>
      <c r="H25" s="78"/>
      <c r="I25" s="78"/>
      <c r="J25" s="78"/>
      <c r="K25" s="78"/>
    </row>
    <row r="26" spans="1:11" ht="12" thickBot="1" x14ac:dyDescent="0.25">
      <c r="A26" s="78"/>
      <c r="B26" s="122"/>
      <c r="C26" s="123"/>
      <c r="D26" s="124">
        <v>0.98768738899999997</v>
      </c>
      <c r="E26" s="123"/>
      <c r="F26" s="125"/>
      <c r="G26" s="78"/>
      <c r="H26" s="78"/>
      <c r="I26" s="78"/>
      <c r="J26" s="78"/>
      <c r="K26" s="78"/>
    </row>
    <row r="27" spans="1:11" x14ac:dyDescent="0.2">
      <c r="A27" s="78"/>
      <c r="G27" s="78"/>
      <c r="H27" s="78"/>
      <c r="I27" s="78"/>
      <c r="J27" s="78"/>
      <c r="K27" s="78"/>
    </row>
    <row r="28" spans="1:11" x14ac:dyDescent="0.2">
      <c r="A28" s="78"/>
      <c r="G28" s="78"/>
      <c r="H28" s="78"/>
      <c r="I28" s="78"/>
      <c r="J28" s="78"/>
      <c r="K28" s="78"/>
    </row>
    <row r="29" spans="1:11" x14ac:dyDescent="0.2">
      <c r="A29" s="78"/>
      <c r="G29" s="78"/>
      <c r="H29" s="78"/>
      <c r="I29" s="78"/>
      <c r="J29" s="78"/>
      <c r="K29" s="78"/>
    </row>
    <row r="30" spans="1:11" ht="14.25" customHeight="1" x14ac:dyDescent="0.2">
      <c r="A30" s="78"/>
      <c r="G30" s="78"/>
      <c r="H30" s="78"/>
      <c r="I30" s="78"/>
      <c r="J30" s="78"/>
      <c r="K30" s="78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1.25" x14ac:dyDescent="0.2"/>
  <cols>
    <col min="1" max="2" width="3.7109375" style="38" customWidth="1"/>
    <col min="3" max="3" width="5" style="38" bestFit="1" customWidth="1"/>
    <col min="4" max="4" width="4.42578125" style="38" bestFit="1" customWidth="1"/>
    <col min="5" max="5" width="9.140625" style="38" bestFit="1" customWidth="1"/>
    <col min="6" max="6" width="8.28515625" style="38" bestFit="1" customWidth="1"/>
    <col min="7" max="7" width="22.28515625" style="38" bestFit="1" customWidth="1"/>
    <col min="8" max="8" width="19.5703125" style="38" bestFit="1" customWidth="1"/>
    <col min="9" max="9" width="23" style="39" bestFit="1" customWidth="1"/>
    <col min="10" max="10" width="38.28515625" style="38" customWidth="1"/>
    <col min="11" max="11" width="3" style="38" customWidth="1"/>
    <col min="12" max="16384" width="9.140625" style="38"/>
  </cols>
  <sheetData>
    <row r="1" spans="1:11" x14ac:dyDescent="0.2">
      <c r="A1" s="75"/>
      <c r="B1" s="73"/>
      <c r="C1" s="74"/>
      <c r="D1" s="74">
        <v>6</v>
      </c>
      <c r="E1" s="73" t="str">
        <f>_xll.qlPeriodEquivalent(D1&amp;"M")</f>
        <v>6M</v>
      </c>
      <c r="F1" s="72"/>
      <c r="H1" s="71" t="str">
        <f>Currency&amp;"_YC"&amp;$E$1&amp;"RH"</f>
        <v>HKD_YC6MRH</v>
      </c>
      <c r="I1" s="70"/>
      <c r="J1" s="69"/>
      <c r="K1" s="68"/>
    </row>
    <row r="2" spans="1:11" ht="23.25" customHeight="1" x14ac:dyDescent="0.2">
      <c r="A2" s="50"/>
      <c r="B2" s="67"/>
      <c r="C2" s="66"/>
      <c r="D2" s="65"/>
      <c r="E2" s="64" t="s">
        <v>73</v>
      </c>
      <c r="F2" s="64" t="s">
        <v>72</v>
      </c>
      <c r="G2" s="64" t="s">
        <v>71</v>
      </c>
      <c r="H2" s="63" t="str">
        <f>$H$1&amp;"_FRAs.xml"</f>
        <v>HKD_YC6MRH_FRAs.xml</v>
      </c>
      <c r="I2" s="62">
        <f ca="1">IF(Serialize,_xll.ohObjectSave(I3:I22,SerializationPath&amp;H2,FileOverwrite,,Serialize),"---")</f>
        <v>20</v>
      </c>
      <c r="J2" s="61" t="str">
        <f ca="1">_xll.ohRangeRetrieveError(I2)</f>
        <v/>
      </c>
      <c r="K2" s="44"/>
    </row>
    <row r="3" spans="1:11" x14ac:dyDescent="0.2">
      <c r="A3" s="50"/>
      <c r="B3" s="55" t="s">
        <v>70</v>
      </c>
      <c r="C3" s="55" t="str">
        <f>"T"&amp;D1</f>
        <v>T6</v>
      </c>
      <c r="D3" s="54" t="s">
        <v>45</v>
      </c>
      <c r="E3" s="52" t="str">
        <f t="shared" ref="E3:E22" si="0">PROPER(Currency)&amp;FamilyName&amp;$E$1</f>
        <v>HkdHibor6M</v>
      </c>
      <c r="F3" s="53" t="b">
        <v>0</v>
      </c>
      <c r="G3" s="52" t="str">
        <f t="shared" ref="G3:G22" si="1">Currency&amp;C3&amp;D3&amp;IF(F3,"_SYNTH"&amp;$E$1,"")&amp;"_Quote"</f>
        <v>HKDT6F1_Quote</v>
      </c>
      <c r="H3" s="52" t="str">
        <f t="shared" ref="H3:H22" si="2">$H$1&amp;"_"&amp;$C3&amp;$D3</f>
        <v>HKD_YC6MRH_T6F1</v>
      </c>
      <c r="I3" s="52" t="str">
        <f>_xll.qlFraRateHelper(H3,G3,B3,E3,Permanent,Trigger,ObjectOverwrite)</f>
        <v>HKD_YC6MRH_T6F1#0003</v>
      </c>
      <c r="J3" s="61" t="str">
        <f>_xll.ohRangeRetrieveError(I3)</f>
        <v/>
      </c>
      <c r="K3" s="44"/>
    </row>
    <row r="4" spans="1:11" x14ac:dyDescent="0.2">
      <c r="A4" s="50"/>
      <c r="B4" s="60" t="s">
        <v>69</v>
      </c>
      <c r="C4" s="60" t="str">
        <f>"TOM"&amp;D1</f>
        <v>TOM6</v>
      </c>
      <c r="D4" s="59" t="s">
        <v>45</v>
      </c>
      <c r="E4" s="57" t="str">
        <f t="shared" si="0"/>
        <v>HkdHibor6M</v>
      </c>
      <c r="F4" s="58" t="b">
        <v>0</v>
      </c>
      <c r="G4" s="57" t="str">
        <f t="shared" si="1"/>
        <v>HKDTOM6F1_Quote</v>
      </c>
      <c r="H4" s="57" t="str">
        <f t="shared" si="2"/>
        <v>HKD_YC6MRH_TOM6F1</v>
      </c>
      <c r="I4" s="57" t="str">
        <f>_xll.qlFraRateHelper(H4,G4,B4,E4,Permanent,Trigger,ObjectOverwrite)</f>
        <v>HKD_YC6MRH_TOM6F1#0003</v>
      </c>
      <c r="J4" s="56" t="str">
        <f>_xll.ohRangeRetrieveError(I4)</f>
        <v/>
      </c>
      <c r="K4" s="44"/>
    </row>
    <row r="5" spans="1:11" x14ac:dyDescent="0.2">
      <c r="A5" s="50"/>
      <c r="B5" s="52" t="str">
        <f t="shared" ref="B5:B22" si="3">C5&amp;"M"</f>
        <v>1M</v>
      </c>
      <c r="C5" s="55">
        <v>1</v>
      </c>
      <c r="D5" s="54" t="str">
        <f t="shared" ref="D5:D22" si="4">"x"&amp;C5+$D$1&amp;"F"</f>
        <v>x7F</v>
      </c>
      <c r="E5" s="52" t="str">
        <f t="shared" si="0"/>
        <v>HkdHibor6M</v>
      </c>
      <c r="F5" s="53" t="b">
        <v>0</v>
      </c>
      <c r="G5" s="52" t="str">
        <f t="shared" si="1"/>
        <v>HKD1x7F_Quote</v>
      </c>
      <c r="H5" s="52" t="str">
        <f t="shared" si="2"/>
        <v>HKD_YC6MRH_1x7F</v>
      </c>
      <c r="I5" s="52" t="str">
        <f>_xll.qlFraRateHelper(H5,G5,B5,E5,Permanent,Trigger,ObjectOverwrite)</f>
        <v>HKD_YC6MRH_1x7F#0003</v>
      </c>
      <c r="J5" s="51" t="str">
        <f>_xll.ohRangeRetrieveError(I5)</f>
        <v/>
      </c>
      <c r="K5" s="44"/>
    </row>
    <row r="6" spans="1:11" x14ac:dyDescent="0.2">
      <c r="A6" s="50"/>
      <c r="B6" s="46" t="str">
        <f t="shared" si="3"/>
        <v>2M</v>
      </c>
      <c r="C6" s="49">
        <v>2</v>
      </c>
      <c r="D6" s="48" t="str">
        <f t="shared" si="4"/>
        <v>x8F</v>
      </c>
      <c r="E6" s="46" t="str">
        <f t="shared" si="0"/>
        <v>HkdHibor6M</v>
      </c>
      <c r="F6" s="47" t="b">
        <v>0</v>
      </c>
      <c r="G6" s="46" t="str">
        <f t="shared" si="1"/>
        <v>HKD2x8F_Quote</v>
      </c>
      <c r="H6" s="46" t="str">
        <f t="shared" si="2"/>
        <v>HKD_YC6MRH_2x8F</v>
      </c>
      <c r="I6" s="46" t="str">
        <f>_xll.qlFraRateHelper(H6,G6,B6,E6,Permanent,Trigger,ObjectOverwrite)</f>
        <v>HKD_YC6MRH_2x8F#0003</v>
      </c>
      <c r="J6" s="45" t="str">
        <f>_xll.ohRangeRetrieveError(I6)</f>
        <v/>
      </c>
      <c r="K6" s="44"/>
    </row>
    <row r="7" spans="1:11" x14ac:dyDescent="0.2">
      <c r="A7" s="50"/>
      <c r="B7" s="46" t="str">
        <f t="shared" si="3"/>
        <v>3M</v>
      </c>
      <c r="C7" s="49">
        <v>3</v>
      </c>
      <c r="D7" s="48" t="str">
        <f t="shared" si="4"/>
        <v>x9F</v>
      </c>
      <c r="E7" s="46" t="str">
        <f t="shared" si="0"/>
        <v>HkdHibor6M</v>
      </c>
      <c r="F7" s="47" t="b">
        <v>0</v>
      </c>
      <c r="G7" s="46" t="str">
        <f t="shared" si="1"/>
        <v>HKD3x9F_Quote</v>
      </c>
      <c r="H7" s="46" t="str">
        <f t="shared" si="2"/>
        <v>HKD_YC6MRH_3x9F</v>
      </c>
      <c r="I7" s="46" t="str">
        <f>_xll.qlFraRateHelper(H7,G7,B7,E7,Permanent,Trigger,ObjectOverwrite)</f>
        <v>HKD_YC6MRH_3x9F#0003</v>
      </c>
      <c r="J7" s="45" t="str">
        <f>_xll.ohRangeRetrieveError(I7)</f>
        <v/>
      </c>
      <c r="K7" s="44"/>
    </row>
    <row r="8" spans="1:11" x14ac:dyDescent="0.2">
      <c r="A8" s="50"/>
      <c r="B8" s="46" t="str">
        <f t="shared" si="3"/>
        <v>4M</v>
      </c>
      <c r="C8" s="49">
        <v>4</v>
      </c>
      <c r="D8" s="48" t="str">
        <f t="shared" si="4"/>
        <v>x10F</v>
      </c>
      <c r="E8" s="46" t="str">
        <f t="shared" si="0"/>
        <v>HkdHibor6M</v>
      </c>
      <c r="F8" s="47" t="b">
        <v>0</v>
      </c>
      <c r="G8" s="46" t="str">
        <f t="shared" si="1"/>
        <v>HKD4x10F_Quote</v>
      </c>
      <c r="H8" s="46" t="str">
        <f t="shared" si="2"/>
        <v>HKD_YC6MRH_4x10F</v>
      </c>
      <c r="I8" s="46" t="str">
        <f>_xll.qlFraRateHelper(H8,G8,B8,E8,Permanent,Trigger,ObjectOverwrite)</f>
        <v>HKD_YC6MRH_4x10F#0003</v>
      </c>
      <c r="J8" s="45" t="str">
        <f>_xll.ohRangeRetrieveError(I8)</f>
        <v/>
      </c>
      <c r="K8" s="44"/>
    </row>
    <row r="9" spans="1:11" x14ac:dyDescent="0.2">
      <c r="A9" s="50"/>
      <c r="B9" s="46" t="str">
        <f t="shared" si="3"/>
        <v>5M</v>
      </c>
      <c r="C9" s="49">
        <v>5</v>
      </c>
      <c r="D9" s="48" t="str">
        <f t="shared" si="4"/>
        <v>x11F</v>
      </c>
      <c r="E9" s="46" t="str">
        <f t="shared" si="0"/>
        <v>HkdHibor6M</v>
      </c>
      <c r="F9" s="47" t="b">
        <v>0</v>
      </c>
      <c r="G9" s="46" t="str">
        <f t="shared" si="1"/>
        <v>HKD5x11F_Quote</v>
      </c>
      <c r="H9" s="46" t="str">
        <f t="shared" si="2"/>
        <v>HKD_YC6MRH_5x11F</v>
      </c>
      <c r="I9" s="46" t="str">
        <f>_xll.qlFraRateHelper(H9,G9,B9,E9,Permanent,Trigger,ObjectOverwrite)</f>
        <v>HKD_YC6MRH_5x11F#0003</v>
      </c>
      <c r="J9" s="45" t="str">
        <f>_xll.ohRangeRetrieveError(I9)</f>
        <v/>
      </c>
      <c r="K9" s="44"/>
    </row>
    <row r="10" spans="1:11" x14ac:dyDescent="0.2">
      <c r="A10" s="50"/>
      <c r="B10" s="46" t="str">
        <f t="shared" si="3"/>
        <v>6M</v>
      </c>
      <c r="C10" s="49">
        <v>6</v>
      </c>
      <c r="D10" s="48" t="str">
        <f t="shared" si="4"/>
        <v>x12F</v>
      </c>
      <c r="E10" s="46" t="str">
        <f t="shared" si="0"/>
        <v>HkdHibor6M</v>
      </c>
      <c r="F10" s="47" t="b">
        <v>0</v>
      </c>
      <c r="G10" s="46" t="str">
        <f t="shared" si="1"/>
        <v>HKD6x12F_Quote</v>
      </c>
      <c r="H10" s="46" t="str">
        <f t="shared" si="2"/>
        <v>HKD_YC6MRH_6x12F</v>
      </c>
      <c r="I10" s="46" t="str">
        <f>_xll.qlFraRateHelper(H10,G10,B10,E10,Permanent,Trigger,ObjectOverwrite)</f>
        <v>HKD_YC6MRH_6x12F#0003</v>
      </c>
      <c r="J10" s="45" t="str">
        <f>_xll.ohRangeRetrieveError(I10)</f>
        <v/>
      </c>
      <c r="K10" s="44"/>
    </row>
    <row r="11" spans="1:11" x14ac:dyDescent="0.2">
      <c r="A11" s="50"/>
      <c r="B11" s="46" t="str">
        <f t="shared" si="3"/>
        <v>7M</v>
      </c>
      <c r="C11" s="49">
        <v>7</v>
      </c>
      <c r="D11" s="48" t="str">
        <f t="shared" si="4"/>
        <v>x13F</v>
      </c>
      <c r="E11" s="46" t="str">
        <f t="shared" si="0"/>
        <v>HkdHibor6M</v>
      </c>
      <c r="F11" s="47" t="b">
        <v>0</v>
      </c>
      <c r="G11" s="46" t="str">
        <f t="shared" si="1"/>
        <v>HKD7x13F_Quote</v>
      </c>
      <c r="H11" s="46" t="str">
        <f t="shared" si="2"/>
        <v>HKD_YC6MRH_7x13F</v>
      </c>
      <c r="I11" s="46" t="str">
        <f>_xll.qlFraRateHelper(H11,G11,B11,E11,Permanent,Trigger,ObjectOverwrite)</f>
        <v>HKD_YC6MRH_7x13F#0003</v>
      </c>
      <c r="J11" s="45" t="str">
        <f>_xll.ohRangeRetrieveError(I11)</f>
        <v/>
      </c>
      <c r="K11" s="44"/>
    </row>
    <row r="12" spans="1:11" x14ac:dyDescent="0.2">
      <c r="A12" s="50"/>
      <c r="B12" s="46" t="str">
        <f t="shared" si="3"/>
        <v>8M</v>
      </c>
      <c r="C12" s="49">
        <v>8</v>
      </c>
      <c r="D12" s="48" t="str">
        <f t="shared" si="4"/>
        <v>x14F</v>
      </c>
      <c r="E12" s="46" t="str">
        <f t="shared" si="0"/>
        <v>HkdHibor6M</v>
      </c>
      <c r="F12" s="47" t="b">
        <v>0</v>
      </c>
      <c r="G12" s="46" t="str">
        <f t="shared" si="1"/>
        <v>HKD8x14F_Quote</v>
      </c>
      <c r="H12" s="46" t="str">
        <f t="shared" si="2"/>
        <v>HKD_YC6MRH_8x14F</v>
      </c>
      <c r="I12" s="46" t="str">
        <f>_xll.qlFraRateHelper(H12,G12,B12,E12,Permanent,Trigger,ObjectOverwrite)</f>
        <v>HKD_YC6MRH_8x14F#0003</v>
      </c>
      <c r="J12" s="45" t="str">
        <f>_xll.ohRangeRetrieveError(I12)</f>
        <v/>
      </c>
      <c r="K12" s="44"/>
    </row>
    <row r="13" spans="1:11" x14ac:dyDescent="0.2">
      <c r="A13" s="50"/>
      <c r="B13" s="46" t="str">
        <f t="shared" si="3"/>
        <v>9M</v>
      </c>
      <c r="C13" s="49">
        <v>9</v>
      </c>
      <c r="D13" s="48" t="str">
        <f t="shared" si="4"/>
        <v>x15F</v>
      </c>
      <c r="E13" s="46" t="str">
        <f t="shared" si="0"/>
        <v>HkdHibor6M</v>
      </c>
      <c r="F13" s="47" t="b">
        <v>0</v>
      </c>
      <c r="G13" s="46" t="str">
        <f t="shared" si="1"/>
        <v>HKD9x15F_Quote</v>
      </c>
      <c r="H13" s="46" t="str">
        <f t="shared" si="2"/>
        <v>HKD_YC6MRH_9x15F</v>
      </c>
      <c r="I13" s="46" t="str">
        <f>_xll.qlFraRateHelper(H13,G13,B13,E13,Permanent,Trigger,ObjectOverwrite)</f>
        <v>HKD_YC6MRH_9x15F#0003</v>
      </c>
      <c r="J13" s="45" t="str">
        <f>_xll.ohRangeRetrieveError(I13)</f>
        <v/>
      </c>
      <c r="K13" s="44"/>
    </row>
    <row r="14" spans="1:11" x14ac:dyDescent="0.2">
      <c r="A14" s="50"/>
      <c r="B14" s="46" t="str">
        <f t="shared" si="3"/>
        <v>10M</v>
      </c>
      <c r="C14" s="49">
        <v>10</v>
      </c>
      <c r="D14" s="48" t="str">
        <f t="shared" si="4"/>
        <v>x16F</v>
      </c>
      <c r="E14" s="46" t="str">
        <f t="shared" si="0"/>
        <v>HkdHibor6M</v>
      </c>
      <c r="F14" s="47" t="b">
        <v>0</v>
      </c>
      <c r="G14" s="46" t="str">
        <f t="shared" si="1"/>
        <v>HKD10x16F_Quote</v>
      </c>
      <c r="H14" s="46" t="str">
        <f t="shared" si="2"/>
        <v>HKD_YC6MRH_10x16F</v>
      </c>
      <c r="I14" s="46" t="str">
        <f>_xll.qlFraRateHelper(H14,G14,B14,E14,Permanent,Trigger,ObjectOverwrite)</f>
        <v>HKD_YC6MRH_10x16F#0003</v>
      </c>
      <c r="J14" s="45" t="str">
        <f>_xll.ohRangeRetrieveError(I14)</f>
        <v/>
      </c>
      <c r="K14" s="44"/>
    </row>
    <row r="15" spans="1:11" x14ac:dyDescent="0.2">
      <c r="A15" s="50"/>
      <c r="B15" s="46" t="str">
        <f t="shared" si="3"/>
        <v>11M</v>
      </c>
      <c r="C15" s="49">
        <v>11</v>
      </c>
      <c r="D15" s="48" t="str">
        <f t="shared" si="4"/>
        <v>x17F</v>
      </c>
      <c r="E15" s="46" t="str">
        <f t="shared" si="0"/>
        <v>HkdHibor6M</v>
      </c>
      <c r="F15" s="47" t="b">
        <v>0</v>
      </c>
      <c r="G15" s="46" t="str">
        <f t="shared" si="1"/>
        <v>HKD11x17F_Quote</v>
      </c>
      <c r="H15" s="46" t="str">
        <f t="shared" si="2"/>
        <v>HKD_YC6MRH_11x17F</v>
      </c>
      <c r="I15" s="46" t="str">
        <f>_xll.qlFraRateHelper(H15,G15,B15,E15,Permanent,Trigger,ObjectOverwrite)</f>
        <v>HKD_YC6MRH_11x17F#0003</v>
      </c>
      <c r="J15" s="45" t="str">
        <f>_xll.ohRangeRetrieveError(I15)</f>
        <v/>
      </c>
      <c r="K15" s="44"/>
    </row>
    <row r="16" spans="1:11" x14ac:dyDescent="0.2">
      <c r="A16" s="50"/>
      <c r="B16" s="46" t="str">
        <f t="shared" si="3"/>
        <v>12M</v>
      </c>
      <c r="C16" s="49">
        <v>12</v>
      </c>
      <c r="D16" s="48" t="str">
        <f t="shared" si="4"/>
        <v>x18F</v>
      </c>
      <c r="E16" s="46" t="str">
        <f t="shared" si="0"/>
        <v>HkdHibor6M</v>
      </c>
      <c r="F16" s="47" t="b">
        <v>0</v>
      </c>
      <c r="G16" s="46" t="str">
        <f t="shared" si="1"/>
        <v>HKD12x18F_Quote</v>
      </c>
      <c r="H16" s="46" t="str">
        <f t="shared" si="2"/>
        <v>HKD_YC6MRH_12x18F</v>
      </c>
      <c r="I16" s="46" t="str">
        <f>_xll.qlFraRateHelper(H16,G16,B16,E16,Permanent,Trigger,ObjectOverwrite)</f>
        <v>HKD_YC6MRH_12x18F#0003</v>
      </c>
      <c r="J16" s="45" t="str">
        <f>_xll.ohRangeRetrieveError(I16)</f>
        <v/>
      </c>
      <c r="K16" s="44"/>
    </row>
    <row r="17" spans="1:11" x14ac:dyDescent="0.2">
      <c r="A17" s="50"/>
      <c r="B17" s="46" t="str">
        <f t="shared" si="3"/>
        <v>13M</v>
      </c>
      <c r="C17" s="49">
        <v>13</v>
      </c>
      <c r="D17" s="48" t="str">
        <f t="shared" si="4"/>
        <v>x19F</v>
      </c>
      <c r="E17" s="46" t="str">
        <f t="shared" si="0"/>
        <v>HkdHibor6M</v>
      </c>
      <c r="F17" s="47" t="b">
        <v>0</v>
      </c>
      <c r="G17" s="46" t="str">
        <f t="shared" si="1"/>
        <v>HKD13x19F_Quote</v>
      </c>
      <c r="H17" s="46" t="str">
        <f t="shared" si="2"/>
        <v>HKD_YC6MRH_13x19F</v>
      </c>
      <c r="I17" s="46" t="str">
        <f>_xll.qlFraRateHelper(H17,G17,B17,E17,Permanent,Trigger,ObjectOverwrite)</f>
        <v>HKD_YC6MRH_13x19F#0003</v>
      </c>
      <c r="J17" s="45" t="str">
        <f>_xll.ohRangeRetrieveError(I17)</f>
        <v/>
      </c>
      <c r="K17" s="44"/>
    </row>
    <row r="18" spans="1:11" x14ac:dyDescent="0.2">
      <c r="A18" s="50"/>
      <c r="B18" s="46" t="str">
        <f t="shared" si="3"/>
        <v>14M</v>
      </c>
      <c r="C18" s="49">
        <v>14</v>
      </c>
      <c r="D18" s="48" t="str">
        <f t="shared" si="4"/>
        <v>x20F</v>
      </c>
      <c r="E18" s="46" t="str">
        <f t="shared" si="0"/>
        <v>HkdHibor6M</v>
      </c>
      <c r="F18" s="47" t="b">
        <v>0</v>
      </c>
      <c r="G18" s="46" t="str">
        <f t="shared" si="1"/>
        <v>HKD14x20F_Quote</v>
      </c>
      <c r="H18" s="46" t="str">
        <f t="shared" si="2"/>
        <v>HKD_YC6MRH_14x20F</v>
      </c>
      <c r="I18" s="46" t="str">
        <f>_xll.qlFraRateHelper(H18,G18,B18,E18,Permanent,Trigger,ObjectOverwrite)</f>
        <v>HKD_YC6MRH_14x20F#0003</v>
      </c>
      <c r="J18" s="45" t="str">
        <f>_xll.ohRangeRetrieveError(I18)</f>
        <v/>
      </c>
      <c r="K18" s="44"/>
    </row>
    <row r="19" spans="1:11" x14ac:dyDescent="0.2">
      <c r="A19" s="50"/>
      <c r="B19" s="46" t="str">
        <f t="shared" si="3"/>
        <v>15M</v>
      </c>
      <c r="C19" s="49">
        <v>15</v>
      </c>
      <c r="D19" s="48" t="str">
        <f t="shared" si="4"/>
        <v>x21F</v>
      </c>
      <c r="E19" s="46" t="str">
        <f t="shared" si="0"/>
        <v>HkdHibor6M</v>
      </c>
      <c r="F19" s="47" t="b">
        <v>0</v>
      </c>
      <c r="G19" s="46" t="str">
        <f t="shared" si="1"/>
        <v>HKD15x21F_Quote</v>
      </c>
      <c r="H19" s="46" t="str">
        <f t="shared" si="2"/>
        <v>HKD_YC6MRH_15x21F</v>
      </c>
      <c r="I19" s="46" t="str">
        <f>_xll.qlFraRateHelper(H19,G19,B19,E19,Permanent,Trigger,ObjectOverwrite)</f>
        <v>HKD_YC6MRH_15x21F#0003</v>
      </c>
      <c r="J19" s="45" t="str">
        <f>_xll.ohRangeRetrieveError(I19)</f>
        <v/>
      </c>
      <c r="K19" s="44"/>
    </row>
    <row r="20" spans="1:11" x14ac:dyDescent="0.2">
      <c r="A20" s="50"/>
      <c r="B20" s="46" t="str">
        <f t="shared" si="3"/>
        <v>16M</v>
      </c>
      <c r="C20" s="49">
        <v>16</v>
      </c>
      <c r="D20" s="48" t="str">
        <f t="shared" si="4"/>
        <v>x22F</v>
      </c>
      <c r="E20" s="46" t="str">
        <f t="shared" si="0"/>
        <v>HkdHibor6M</v>
      </c>
      <c r="F20" s="47" t="b">
        <v>0</v>
      </c>
      <c r="G20" s="46" t="str">
        <f t="shared" si="1"/>
        <v>HKD16x22F_Quote</v>
      </c>
      <c r="H20" s="46" t="str">
        <f t="shared" si="2"/>
        <v>HKD_YC6MRH_16x22F</v>
      </c>
      <c r="I20" s="46" t="str">
        <f>_xll.qlFraRateHelper(H20,G20,B20,E20,Permanent,Trigger,ObjectOverwrite)</f>
        <v>HKD_YC6MRH_16x22F#0003</v>
      </c>
      <c r="J20" s="45" t="str">
        <f>_xll.ohRangeRetrieveError(I20)</f>
        <v/>
      </c>
      <c r="K20" s="44"/>
    </row>
    <row r="21" spans="1:11" x14ac:dyDescent="0.2">
      <c r="A21" s="50"/>
      <c r="B21" s="46" t="str">
        <f t="shared" si="3"/>
        <v>17M</v>
      </c>
      <c r="C21" s="49">
        <v>17</v>
      </c>
      <c r="D21" s="48" t="str">
        <f t="shared" si="4"/>
        <v>x23F</v>
      </c>
      <c r="E21" s="46" t="str">
        <f t="shared" si="0"/>
        <v>HkdHibor6M</v>
      </c>
      <c r="F21" s="47" t="b">
        <v>0</v>
      </c>
      <c r="G21" s="46" t="str">
        <f t="shared" si="1"/>
        <v>HKD17x23F_Quote</v>
      </c>
      <c r="H21" s="46" t="str">
        <f t="shared" si="2"/>
        <v>HKD_YC6MRH_17x23F</v>
      </c>
      <c r="I21" s="46" t="str">
        <f>_xll.qlFraRateHelper(H21,G21,B21,E21,Permanent,Trigger,ObjectOverwrite)</f>
        <v>HKD_YC6MRH_17x23F#0003</v>
      </c>
      <c r="J21" s="45" t="str">
        <f>_xll.ohRangeRetrieveError(I21)</f>
        <v/>
      </c>
      <c r="K21" s="44"/>
    </row>
    <row r="22" spans="1:11" x14ac:dyDescent="0.2">
      <c r="A22" s="50"/>
      <c r="B22" s="46" t="str">
        <f t="shared" si="3"/>
        <v>18M</v>
      </c>
      <c r="C22" s="49">
        <v>18</v>
      </c>
      <c r="D22" s="48" t="str">
        <f t="shared" si="4"/>
        <v>x24F</v>
      </c>
      <c r="E22" s="46" t="str">
        <f t="shared" si="0"/>
        <v>HkdHibor6M</v>
      </c>
      <c r="F22" s="47" t="b">
        <v>0</v>
      </c>
      <c r="G22" s="46" t="str">
        <f t="shared" si="1"/>
        <v>HKD18x24F_Quote</v>
      </c>
      <c r="H22" s="46" t="str">
        <f t="shared" si="2"/>
        <v>HKD_YC6MRH_18x24F</v>
      </c>
      <c r="I22" s="46" t="str">
        <f>_xll.qlFraRateHelper(H22,G22,B22,E22,Permanent,Trigger,ObjectOverwrite)</f>
        <v>HKD_YC6MRH_18x24F#0003</v>
      </c>
      <c r="J22" s="45" t="str">
        <f>_xll.ohRangeRetrieveError(I22)</f>
        <v/>
      </c>
      <c r="K22" s="44"/>
    </row>
    <row r="23" spans="1:11" ht="12" thickBot="1" x14ac:dyDescent="0.25">
      <c r="A23" s="43"/>
      <c r="B23" s="42"/>
      <c r="C23" s="42"/>
      <c r="D23" s="42"/>
      <c r="E23" s="42"/>
      <c r="F23" s="42"/>
      <c r="G23" s="42"/>
      <c r="H23" s="42"/>
      <c r="I23" s="41"/>
      <c r="J23" s="41"/>
      <c r="K23" s="40"/>
    </row>
    <row r="25" spans="1:11" x14ac:dyDescent="0.2">
      <c r="I25" s="38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9"/>
  <sheetViews>
    <sheetView workbookViewId="0"/>
  </sheetViews>
  <sheetFormatPr defaultRowHeight="11.25" x14ac:dyDescent="0.2"/>
  <cols>
    <col min="1" max="1" width="23.28515625" style="10" bestFit="1" customWidth="1"/>
    <col min="2" max="3" width="7.140625" style="10" bestFit="1" customWidth="1"/>
    <col min="4" max="5" width="6.7109375" style="10" bestFit="1" customWidth="1"/>
    <col min="6" max="6" width="7.7109375" style="10" bestFit="1" customWidth="1"/>
    <col min="7" max="7" width="14.28515625" style="10" bestFit="1" customWidth="1"/>
    <col min="8" max="8" width="14.140625" style="10" bestFit="1" customWidth="1"/>
    <col min="9" max="9" width="3" style="1" bestFit="1" customWidth="1"/>
    <col min="10" max="10" width="19.28515625" style="1" bestFit="1" customWidth="1"/>
    <col min="11" max="16384" width="9.140625" style="1"/>
  </cols>
  <sheetData>
    <row r="1" spans="1:10" ht="33.75" customHeight="1" x14ac:dyDescent="0.2">
      <c r="A1" s="13" t="s">
        <v>19</v>
      </c>
      <c r="B1" s="13" t="s">
        <v>16</v>
      </c>
      <c r="C1" s="13" t="s">
        <v>25</v>
      </c>
      <c r="D1" s="13" t="s">
        <v>2</v>
      </c>
      <c r="E1" s="13" t="s">
        <v>3</v>
      </c>
      <c r="F1" s="13" t="s">
        <v>43</v>
      </c>
      <c r="G1" s="13" t="s">
        <v>0</v>
      </c>
      <c r="H1" s="13" t="s">
        <v>1</v>
      </c>
    </row>
    <row r="2" spans="1:10" x14ac:dyDescent="0.2">
      <c r="A2" s="2" t="s">
        <v>52</v>
      </c>
      <c r="B2" s="3">
        <f>_xll.qlRateHelperQuoteValue($A2,Trigger)</f>
        <v>4.8999999999999998E-3</v>
      </c>
      <c r="C2" s="3"/>
      <c r="D2" s="4" t="b">
        <v>1</v>
      </c>
      <c r="E2" s="4">
        <v>20</v>
      </c>
      <c r="F2" s="4">
        <v>1</v>
      </c>
      <c r="G2" s="5">
        <f>_xll.qlRateHelperEarliestDate($A2,Trigger)</f>
        <v>41631</v>
      </c>
      <c r="H2" s="11">
        <f>_xll.qlRateHelperLatestDate($A2,Trigger)</f>
        <v>41813</v>
      </c>
      <c r="I2" s="76">
        <v>10</v>
      </c>
      <c r="J2" s="76" t="s">
        <v>29</v>
      </c>
    </row>
    <row r="3" spans="1:10" x14ac:dyDescent="0.2">
      <c r="A3" s="2" t="s">
        <v>53</v>
      </c>
      <c r="B3" s="3">
        <f>_xll.qlRateHelperQuoteValue($A3,Trigger)</f>
        <v>4.8999999999999998E-3</v>
      </c>
      <c r="C3" s="3"/>
      <c r="D3" s="4" t="b">
        <v>1</v>
      </c>
      <c r="E3" s="4">
        <v>20</v>
      </c>
      <c r="F3" s="4">
        <v>1</v>
      </c>
      <c r="G3" s="5">
        <f>_xll.qlRateHelperEarliestDate($A3,Trigger)</f>
        <v>41660</v>
      </c>
      <c r="H3" s="11">
        <f>_xll.qlRateHelperLatestDate($A3,Trigger)</f>
        <v>41841</v>
      </c>
      <c r="I3" s="76">
        <v>20</v>
      </c>
      <c r="J3" s="76" t="s">
        <v>30</v>
      </c>
    </row>
    <row r="4" spans="1:10" x14ac:dyDescent="0.2">
      <c r="A4" s="2" t="s">
        <v>54</v>
      </c>
      <c r="B4" s="3">
        <f>_xll.qlRateHelperQuoteValue($A4,Trigger)</f>
        <v>5.0000000000000001E-3</v>
      </c>
      <c r="C4" s="3"/>
      <c r="D4" s="4" t="b">
        <v>1</v>
      </c>
      <c r="E4" s="4">
        <v>20</v>
      </c>
      <c r="F4" s="4">
        <v>1</v>
      </c>
      <c r="G4" s="5">
        <f>_xll.qlRateHelperEarliestDate($A4,Trigger)</f>
        <v>41691</v>
      </c>
      <c r="H4" s="11">
        <f>_xll.qlRateHelperLatestDate($A4,Trigger)</f>
        <v>41872</v>
      </c>
      <c r="I4" s="76">
        <v>30</v>
      </c>
      <c r="J4" s="76" t="s">
        <v>31</v>
      </c>
    </row>
    <row r="5" spans="1:10" x14ac:dyDescent="0.2">
      <c r="A5" s="2" t="s">
        <v>55</v>
      </c>
      <c r="B5" s="3">
        <f>_xll.qlRateHelperQuoteValue($A5,Trigger)</f>
        <v>5.1999999999999998E-3</v>
      </c>
      <c r="C5" s="3"/>
      <c r="D5" s="4" t="b">
        <v>1</v>
      </c>
      <c r="E5" s="4">
        <v>20</v>
      </c>
      <c r="F5" s="4">
        <v>1</v>
      </c>
      <c r="G5" s="5">
        <f>_xll.qlRateHelperEarliestDate($A5,Trigger)</f>
        <v>41719</v>
      </c>
      <c r="H5" s="11">
        <f>_xll.qlRateHelperLatestDate($A5,Trigger)</f>
        <v>41904</v>
      </c>
      <c r="I5" s="76">
        <v>40</v>
      </c>
      <c r="J5" s="76" t="s">
        <v>41</v>
      </c>
    </row>
    <row r="6" spans="1:10" x14ac:dyDescent="0.2">
      <c r="A6" s="2" t="s">
        <v>56</v>
      </c>
      <c r="B6" s="3">
        <f>_xll.qlRateHelperQuoteValue($A6,Trigger)</f>
        <v>5.3E-3</v>
      </c>
      <c r="C6" s="3"/>
      <c r="D6" s="4" t="b">
        <v>1</v>
      </c>
      <c r="E6" s="4">
        <v>20</v>
      </c>
      <c r="F6" s="4">
        <v>1</v>
      </c>
      <c r="G6" s="5">
        <f>_xll.qlRateHelperEarliestDate($A6,Trigger)</f>
        <v>41751</v>
      </c>
      <c r="H6" s="11">
        <f>_xll.qlRateHelperLatestDate($A6,Trigger)</f>
        <v>41934</v>
      </c>
      <c r="I6" s="76">
        <v>50</v>
      </c>
      <c r="J6" s="76" t="s">
        <v>32</v>
      </c>
    </row>
    <row r="7" spans="1:10" x14ac:dyDescent="0.2">
      <c r="A7" s="2" t="s">
        <v>57</v>
      </c>
      <c r="B7" s="3">
        <f>_xll.qlRateHelperQuoteValue($A7,Trigger)</f>
        <v>5.4000000000000003E-3</v>
      </c>
      <c r="C7" s="3"/>
      <c r="D7" s="4" t="b">
        <v>1</v>
      </c>
      <c r="E7" s="4">
        <v>20</v>
      </c>
      <c r="F7" s="4">
        <v>1</v>
      </c>
      <c r="G7" s="5">
        <f>_xll.qlRateHelperEarliestDate($A7,Trigger)</f>
        <v>41780</v>
      </c>
      <c r="H7" s="11">
        <f>_xll.qlRateHelperLatestDate($A7,Trigger)</f>
        <v>41964</v>
      </c>
      <c r="I7" s="76">
        <v>60</v>
      </c>
      <c r="J7" s="76" t="s">
        <v>33</v>
      </c>
    </row>
    <row r="8" spans="1:10" x14ac:dyDescent="0.2">
      <c r="A8" s="2" t="s">
        <v>74</v>
      </c>
      <c r="B8" s="3" t="e">
        <f>_xll.qlRateHelperQuoteValue($A8,Trigger)</f>
        <v>#NUM!</v>
      </c>
      <c r="C8" s="3"/>
      <c r="D8" s="4" t="b">
        <v>0</v>
      </c>
      <c r="E8" s="4">
        <v>20</v>
      </c>
      <c r="F8" s="4">
        <v>1</v>
      </c>
      <c r="G8" s="5">
        <f>_xll.qlRateHelperEarliestDate($A8,Trigger)</f>
        <v>41813</v>
      </c>
      <c r="H8" s="11">
        <f>_xll.qlRateHelperLatestDate($A8,Trigger)</f>
        <v>41996</v>
      </c>
      <c r="I8" s="76">
        <v>70</v>
      </c>
      <c r="J8" s="76" t="s">
        <v>44</v>
      </c>
    </row>
    <row r="9" spans="1:10" x14ac:dyDescent="0.2">
      <c r="A9" s="2" t="s">
        <v>75</v>
      </c>
      <c r="B9" s="3" t="e">
        <f>_xll.qlRateHelperQuoteValue($A9,Trigger)</f>
        <v>#NUM!</v>
      </c>
      <c r="C9" s="3"/>
      <c r="D9" s="4" t="b">
        <v>0</v>
      </c>
      <c r="E9" s="4">
        <v>20</v>
      </c>
      <c r="F9" s="4">
        <v>1</v>
      </c>
      <c r="G9" s="5">
        <f>_xll.qlRateHelperEarliestDate($A9,Trigger)</f>
        <v>41841</v>
      </c>
      <c r="H9" s="11">
        <f>_xll.qlRateHelperLatestDate($A9,Trigger)</f>
        <v>42025</v>
      </c>
    </row>
    <row r="10" spans="1:10" x14ac:dyDescent="0.2">
      <c r="A10" s="2" t="s">
        <v>76</v>
      </c>
      <c r="B10" s="3" t="e">
        <f>_xll.qlRateHelperQuoteValue($A10,Trigger)</f>
        <v>#NUM!</v>
      </c>
      <c r="C10" s="3"/>
      <c r="D10" s="4" t="b">
        <v>0</v>
      </c>
      <c r="E10" s="4">
        <v>20</v>
      </c>
      <c r="F10" s="4">
        <v>1</v>
      </c>
      <c r="G10" s="5">
        <f>_xll.qlRateHelperEarliestDate($A10,Trigger)</f>
        <v>41872</v>
      </c>
      <c r="H10" s="11">
        <f>_xll.qlRateHelperLatestDate($A10,Trigger)</f>
        <v>42058</v>
      </c>
    </row>
    <row r="11" spans="1:10" x14ac:dyDescent="0.2">
      <c r="A11" s="2" t="s">
        <v>77</v>
      </c>
      <c r="B11" s="3" t="e">
        <f>_xll.qlRateHelperQuoteValue($A11,Trigger)</f>
        <v>#NUM!</v>
      </c>
      <c r="C11" s="3"/>
      <c r="D11" s="4" t="b">
        <v>0</v>
      </c>
      <c r="E11" s="4">
        <v>20</v>
      </c>
      <c r="F11" s="4">
        <v>1</v>
      </c>
      <c r="G11" s="5">
        <f>_xll.qlRateHelperEarliestDate($A11,Trigger)</f>
        <v>41904</v>
      </c>
      <c r="H11" s="11">
        <f>_xll.qlRateHelperLatestDate($A11,Trigger)</f>
        <v>42086</v>
      </c>
    </row>
    <row r="12" spans="1:10" x14ac:dyDescent="0.2">
      <c r="A12" s="2" t="s">
        <v>78</v>
      </c>
      <c r="B12" s="3" t="e">
        <f>_xll.qlRateHelperQuoteValue($A12,Trigger)</f>
        <v>#NUM!</v>
      </c>
      <c r="C12" s="3"/>
      <c r="D12" s="4" t="b">
        <v>0</v>
      </c>
      <c r="E12" s="4">
        <v>20</v>
      </c>
      <c r="F12" s="4">
        <v>1</v>
      </c>
      <c r="G12" s="5">
        <f>_xll.qlRateHelperEarliestDate($A12,Trigger)</f>
        <v>41933</v>
      </c>
      <c r="H12" s="11">
        <f>_xll.qlRateHelperLatestDate($A12,Trigger)</f>
        <v>42115</v>
      </c>
    </row>
    <row r="13" spans="1:10" x14ac:dyDescent="0.2">
      <c r="A13" s="2" t="s">
        <v>58</v>
      </c>
      <c r="B13" s="3">
        <f>_xll.qlRateHelperQuoteValue($A13,Trigger)</f>
        <v>6.3999999999999994E-3</v>
      </c>
      <c r="C13" s="3"/>
      <c r="D13" s="4" t="b">
        <v>1</v>
      </c>
      <c r="E13" s="4">
        <v>20</v>
      </c>
      <c r="F13" s="4">
        <v>1</v>
      </c>
      <c r="G13" s="5">
        <f>_xll.qlRateHelperEarliestDate($A13,Trigger)</f>
        <v>41964</v>
      </c>
      <c r="H13" s="11">
        <f>_xll.qlRateHelperLatestDate($A13,Trigger)</f>
        <v>42145</v>
      </c>
    </row>
    <row r="14" spans="1:10" x14ac:dyDescent="0.2">
      <c r="A14" s="2" t="s">
        <v>79</v>
      </c>
      <c r="B14" s="3" t="e">
        <f>_xll.qlRateHelperQuoteValue($A14,Trigger)</f>
        <v>#NUM!</v>
      </c>
      <c r="C14" s="3"/>
      <c r="D14" s="4" t="b">
        <v>0</v>
      </c>
      <c r="E14" s="4">
        <v>20</v>
      </c>
      <c r="F14" s="4">
        <v>1</v>
      </c>
      <c r="G14" s="5">
        <f>_xll.qlRateHelperEarliestDate($A14,Trigger)</f>
        <v>41995</v>
      </c>
      <c r="H14" s="11">
        <f>_xll.qlRateHelperLatestDate($A14,Trigger)</f>
        <v>42177</v>
      </c>
    </row>
    <row r="15" spans="1:10" x14ac:dyDescent="0.2">
      <c r="A15" s="2" t="s">
        <v>80</v>
      </c>
      <c r="B15" s="3" t="e">
        <f>_xll.qlRateHelperQuoteValue($A15,Trigger)</f>
        <v>#NUM!</v>
      </c>
      <c r="C15" s="3"/>
      <c r="D15" s="4" t="b">
        <v>0</v>
      </c>
      <c r="E15" s="4">
        <v>20</v>
      </c>
      <c r="F15" s="4">
        <v>1</v>
      </c>
      <c r="G15" s="5">
        <f>_xll.qlRateHelperEarliestDate($A15,Trigger)</f>
        <v>42025</v>
      </c>
      <c r="H15" s="11">
        <f>_xll.qlRateHelperLatestDate($A15,Trigger)</f>
        <v>42206</v>
      </c>
    </row>
    <row r="16" spans="1:10" x14ac:dyDescent="0.2">
      <c r="A16" s="2" t="s">
        <v>81</v>
      </c>
      <c r="B16" s="3" t="e">
        <f>_xll.qlRateHelperQuoteValue($A16,Trigger)</f>
        <v>#NUM!</v>
      </c>
      <c r="C16" s="3"/>
      <c r="D16" s="4" t="b">
        <v>0</v>
      </c>
      <c r="E16" s="4">
        <v>20</v>
      </c>
      <c r="F16" s="4">
        <v>1</v>
      </c>
      <c r="G16" s="5">
        <f>_xll.qlRateHelperEarliestDate($A16,Trigger)</f>
        <v>42058</v>
      </c>
      <c r="H16" s="11">
        <f>_xll.qlRateHelperLatestDate($A16,Trigger)</f>
        <v>42240</v>
      </c>
    </row>
    <row r="17" spans="1:8" x14ac:dyDescent="0.2">
      <c r="A17" s="2" t="s">
        <v>82</v>
      </c>
      <c r="B17" s="3" t="e">
        <f>_xll.qlRateHelperQuoteValue($A17,Trigger)</f>
        <v>#NUM!</v>
      </c>
      <c r="C17" s="3"/>
      <c r="D17" s="4" t="b">
        <v>0</v>
      </c>
      <c r="E17" s="4">
        <v>20</v>
      </c>
      <c r="F17" s="4">
        <v>1</v>
      </c>
      <c r="G17" s="5">
        <f>_xll.qlRateHelperEarliestDate($A17,Trigger)</f>
        <v>42086</v>
      </c>
      <c r="H17" s="11">
        <f>_xll.qlRateHelperLatestDate($A17,Trigger)</f>
        <v>42270</v>
      </c>
    </row>
    <row r="18" spans="1:8" x14ac:dyDescent="0.2">
      <c r="A18" s="2" t="s">
        <v>83</v>
      </c>
      <c r="B18" s="3" t="e">
        <f>_xll.qlRateHelperQuoteValue($A18,Trigger)</f>
        <v>#NUM!</v>
      </c>
      <c r="C18" s="3"/>
      <c r="D18" s="4" t="b">
        <v>0</v>
      </c>
      <c r="E18" s="4">
        <v>20</v>
      </c>
      <c r="F18" s="4">
        <v>1</v>
      </c>
      <c r="G18" s="5">
        <f>_xll.qlRateHelperEarliestDate($A18,Trigger)</f>
        <v>42115</v>
      </c>
      <c r="H18" s="11">
        <f>_xll.qlRateHelperLatestDate($A18,Trigger)</f>
        <v>42298</v>
      </c>
    </row>
    <row r="19" spans="1:8" x14ac:dyDescent="0.2">
      <c r="A19" s="6" t="s">
        <v>59</v>
      </c>
      <c r="B19" s="7">
        <f>_xll.qlRateHelperQuoteValue($A19,Trigger)</f>
        <v>8.1000000000000013E-3</v>
      </c>
      <c r="C19" s="7"/>
      <c r="D19" s="8" t="b">
        <v>1</v>
      </c>
      <c r="E19" s="8">
        <v>20</v>
      </c>
      <c r="F19" s="8">
        <v>1</v>
      </c>
      <c r="G19" s="9">
        <f>_xll.qlRateHelperEarliestDate($A19,Trigger)</f>
        <v>42145</v>
      </c>
      <c r="H19" s="12">
        <f>_xll.qlRateHelperLatestDate($A19,Trigger)</f>
        <v>42331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workbookViewId="0">
      <selection sqref="A1:B1"/>
    </sheetView>
  </sheetViews>
  <sheetFormatPr defaultRowHeight="11.25" x14ac:dyDescent="0.2"/>
  <cols>
    <col min="1" max="1" width="36.85546875" style="14" bestFit="1" customWidth="1"/>
    <col min="2" max="2" width="23.42578125" style="14" customWidth="1"/>
    <col min="3" max="3" width="11.42578125" style="14" bestFit="1" customWidth="1"/>
    <col min="4" max="4" width="22.42578125" style="35" bestFit="1" customWidth="1"/>
    <col min="5" max="5" width="8" style="35" customWidth="1"/>
    <col min="6" max="6" width="3" style="35" bestFit="1" customWidth="1"/>
    <col min="7" max="8" width="17.28515625" style="35" bestFit="1" customWidth="1"/>
    <col min="9" max="9" width="12" style="14" bestFit="1" customWidth="1"/>
    <col min="10" max="11" width="9.140625" style="14"/>
    <col min="12" max="12" width="12" style="14" bestFit="1" customWidth="1"/>
    <col min="13" max="16384" width="9.140625" style="14"/>
  </cols>
  <sheetData>
    <row r="1" spans="1:12" ht="12" thickBot="1" x14ac:dyDescent="0.25">
      <c r="A1" s="129" t="s">
        <v>21</v>
      </c>
      <c r="B1" s="130"/>
      <c r="D1" s="15" t="s">
        <v>20</v>
      </c>
      <c r="E1" s="16" t="s">
        <v>46</v>
      </c>
      <c r="F1" s="16"/>
      <c r="G1" s="16" t="s">
        <v>0</v>
      </c>
      <c r="H1" s="17" t="s">
        <v>1</v>
      </c>
      <c r="I1" s="18">
        <f t="array" ref="I1:I126">_xll.qlPiecewiseYieldCurveData(YieldCurve)</f>
        <v>1</v>
      </c>
      <c r="L1" s="18">
        <v>1</v>
      </c>
    </row>
    <row r="2" spans="1:12" x14ac:dyDescent="0.2">
      <c r="A2" s="19" t="s">
        <v>27</v>
      </c>
      <c r="B2" s="20">
        <v>8</v>
      </c>
      <c r="C2" s="36" t="s">
        <v>52</v>
      </c>
      <c r="D2" s="2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HKD_YC6MRH_1x7F</v>
      </c>
      <c r="E2" s="22">
        <f>_xll.qlRateHelperRate($D2)</f>
        <v>4.8999999999999998E-3</v>
      </c>
      <c r="F2" s="22" t="str">
        <f>IF(ISERROR(_xll.qlSwapRateHelperSpread($D2)),IF(ISERROR(_xll.qlFuturesRateHelperConvexityAdjustment($D2)),"--",_xll.qlFuturesRateHelperConvexityAdjustment($D2)),_xll.qlSwapRateHelperSpread($D2))</f>
        <v>--</v>
      </c>
      <c r="G2" s="23">
        <f>_xll.qlRateHelperEarliestDate($D2)</f>
        <v>41631</v>
      </c>
      <c r="H2" s="24">
        <f>_xll.qlRateHelperLatestDate($D2)</f>
        <v>41813</v>
      </c>
      <c r="I2" s="18">
        <v>0.99713473992907398</v>
      </c>
      <c r="K2" s="22">
        <v>4.8999999999999998E-3</v>
      </c>
      <c r="L2" s="18">
        <v>0.99716148000000004</v>
      </c>
    </row>
    <row r="3" spans="1:12" x14ac:dyDescent="0.2">
      <c r="A3" s="25" t="s">
        <v>28</v>
      </c>
      <c r="B3" s="26">
        <v>0</v>
      </c>
      <c r="C3" s="36" t="s">
        <v>53</v>
      </c>
      <c r="D3" s="21" t="str">
        <v>HKD_YC6MRH_2x8F</v>
      </c>
      <c r="E3" s="22">
        <f>_xll.qlRateHelperRate($D3)</f>
        <v>4.8999999999999998E-3</v>
      </c>
      <c r="F3" s="22" t="str">
        <f>IF(ISERROR(_xll.qlSwapRateHelperSpread($D3)),IF(ISERROR(_xll.qlFuturesRateHelperConvexityAdjustment($D3)),"--",_xll.qlFuturesRateHelperConvexityAdjustment($D3)),_xll.qlSwapRateHelperSpread($D3))</f>
        <v>--</v>
      </c>
      <c r="G3" s="23">
        <f>_xll.qlRateHelperEarliestDate($D3)</f>
        <v>41660</v>
      </c>
      <c r="H3" s="24">
        <f>_xll.qlRateHelperLatestDate($D3)</f>
        <v>41841</v>
      </c>
      <c r="I3" s="18">
        <v>0.99676043774521694</v>
      </c>
      <c r="K3" s="22">
        <v>4.8999999999999998E-3</v>
      </c>
      <c r="L3" s="18">
        <v>0.99674708899999998</v>
      </c>
    </row>
    <row r="4" spans="1:12" x14ac:dyDescent="0.2">
      <c r="A4" s="25" t="s">
        <v>17</v>
      </c>
      <c r="B4" s="26">
        <v>1</v>
      </c>
      <c r="C4" s="36" t="s">
        <v>54</v>
      </c>
      <c r="D4" s="21" t="str">
        <v>HKD_YC6MRH_3x9F</v>
      </c>
      <c r="E4" s="22">
        <f>_xll.qlRateHelperRate($D4)</f>
        <v>5.0000000000000001E-3</v>
      </c>
      <c r="F4" s="22" t="str">
        <f>IF(ISERROR(_xll.qlSwapRateHelperSpread($D4)),IF(ISERROR(_xll.qlFuturesRateHelperConvexityAdjustment($D4)),"--",_xll.qlFuturesRateHelperConvexityAdjustment($D4)),_xll.qlSwapRateHelperSpread($D4))</f>
        <v>--</v>
      </c>
      <c r="G4" s="23">
        <f>_xll.qlRateHelperEarliestDate($D4)</f>
        <v>41691</v>
      </c>
      <c r="H4" s="24">
        <f>_xll.qlRateHelperLatestDate($D4)</f>
        <v>41872</v>
      </c>
      <c r="I4" s="18">
        <v>0.99629692792739322</v>
      </c>
      <c r="K4" s="22">
        <v>5.0000000000000001E-3</v>
      </c>
      <c r="L4" s="18">
        <v>0.99629692800000003</v>
      </c>
    </row>
    <row r="5" spans="1:12" x14ac:dyDescent="0.2">
      <c r="A5" s="25" t="s">
        <v>18</v>
      </c>
      <c r="B5" s="27" t="s">
        <v>24</v>
      </c>
      <c r="C5" s="36" t="s">
        <v>55</v>
      </c>
      <c r="D5" s="21" t="str">
        <v>HKD_YC6MRH_4x10F</v>
      </c>
      <c r="E5" s="22">
        <f>_xll.qlRateHelperRate($D5)</f>
        <v>5.1999999999999998E-3</v>
      </c>
      <c r="F5" s="22" t="str">
        <f>IF(ISERROR(_xll.qlSwapRateHelperSpread($D5)),IF(ISERROR(_xll.qlFuturesRateHelperConvexityAdjustment($D5)),"--",_xll.qlFuturesRateHelperConvexityAdjustment($D5)),_xll.qlSwapRateHelperSpread($D5))</f>
        <v>--</v>
      </c>
      <c r="G5" s="23">
        <f>_xll.qlRateHelperEarliestDate($D5)</f>
        <v>41719</v>
      </c>
      <c r="H5" s="24">
        <f>_xll.qlRateHelperLatestDate($D5)</f>
        <v>41904</v>
      </c>
      <c r="I5" s="18">
        <v>0.99576783756968001</v>
      </c>
      <c r="K5" s="22">
        <v>5.1999999999999998E-3</v>
      </c>
      <c r="L5" s="18">
        <v>0.99575368900000005</v>
      </c>
    </row>
    <row r="6" spans="1:12" x14ac:dyDescent="0.2">
      <c r="A6" s="25" t="s">
        <v>15</v>
      </c>
      <c r="B6" s="28" t="str">
        <f>_xll.ohRangeRetrieveError(Selected!D2)</f>
        <v/>
      </c>
      <c r="C6" s="37" t="s">
        <v>56</v>
      </c>
      <c r="D6" s="21" t="str">
        <v>HKD_YC6MRH_5x11F</v>
      </c>
      <c r="E6" s="22">
        <f>_xll.qlRateHelperRate($D6)</f>
        <v>5.3E-3</v>
      </c>
      <c r="F6" s="22" t="str">
        <f>IF(ISERROR(_xll.qlSwapRateHelperSpread($D6)),IF(ISERROR(_xll.qlFuturesRateHelperConvexityAdjustment($D6)),"--",_xll.qlFuturesRateHelperConvexityAdjustment($D6)),_xll.qlSwapRateHelperSpread($D6))</f>
        <v>--</v>
      </c>
      <c r="G6" s="23">
        <f>_xll.qlRateHelperEarliestDate($D6)</f>
        <v>41751</v>
      </c>
      <c r="H6" s="24">
        <f>_xll.qlRateHelperLatestDate($D6)</f>
        <v>41934</v>
      </c>
      <c r="I6" s="18">
        <v>0.99531919410258307</v>
      </c>
      <c r="K6" s="22">
        <v>5.3E-3</v>
      </c>
      <c r="L6" s="18">
        <v>0.99530584899999996</v>
      </c>
    </row>
    <row r="7" spans="1:12" ht="12" thickBot="1" x14ac:dyDescent="0.25">
      <c r="A7" s="29" t="str">
        <f>_xll.ohGroup(RateHelperPrefix&amp;"_RateHelpersSelected",_xll.ohPack(Selected!D2:D126),TRUE,,ObjectOverwrite)</f>
        <v>HKD_YC6MRH_RateHelpersSelected#0003</v>
      </c>
      <c r="B7" s="30" t="str">
        <f>_xll.ohRangeRetrieveError(RateHelpersSelected)</f>
        <v/>
      </c>
      <c r="C7" s="37" t="s">
        <v>57</v>
      </c>
      <c r="D7" s="21" t="str">
        <v>HKD_YC6MRH_6x12F</v>
      </c>
      <c r="E7" s="22">
        <f>_xll.qlRateHelperRate($D7)</f>
        <v>5.4000000000000003E-3</v>
      </c>
      <c r="F7" s="22" t="str">
        <f>IF(ISERROR(_xll.qlSwapRateHelperSpread($D7)),IF(ISERROR(_xll.qlFuturesRateHelperConvexityAdjustment($D7)),"--",_xll.qlFuturesRateHelperConvexityAdjustment($D7)),_xll.qlSwapRateHelperSpread($D7))</f>
        <v>--</v>
      </c>
      <c r="G7" s="23">
        <f>_xll.qlRateHelperEarliestDate($D7)</f>
        <v>41780</v>
      </c>
      <c r="H7" s="24">
        <f>_xll.qlRateHelperLatestDate($D7)</f>
        <v>41964</v>
      </c>
      <c r="I7" s="18">
        <v>0.99486782211827718</v>
      </c>
      <c r="K7" s="22">
        <v>5.4000000000000003E-3</v>
      </c>
      <c r="L7" s="18">
        <v>0.99486782200000001</v>
      </c>
    </row>
    <row r="8" spans="1:12" x14ac:dyDescent="0.2">
      <c r="C8" s="36" t="s">
        <v>58</v>
      </c>
      <c r="D8" s="21" t="str">
        <v>HKD_YC6MRH_12x18F</v>
      </c>
      <c r="E8" s="22">
        <f>_xll.qlRateHelperRate($D8)</f>
        <v>6.3999999999999994E-3</v>
      </c>
      <c r="F8" s="22" t="str">
        <f>IF(ISERROR(_xll.qlSwapRateHelperSpread($D8)),IF(ISERROR(_xll.qlFuturesRateHelperConvexityAdjustment($D8)),"--",_xll.qlFuturesRateHelperConvexityAdjustment($D8)),_xll.qlSwapRateHelperSpread($D8))</f>
        <v>--</v>
      </c>
      <c r="G8" s="23">
        <f>_xll.qlRateHelperEarliestDate($D8)</f>
        <v>41964</v>
      </c>
      <c r="H8" s="24">
        <f>_xll.qlRateHelperLatestDate($D8)</f>
        <v>42145</v>
      </c>
      <c r="I8" s="18">
        <v>0.99172040044191578</v>
      </c>
      <c r="K8" s="22">
        <v>6.4000000000000003E-3</v>
      </c>
      <c r="L8" s="18">
        <v>0.99172039999999995</v>
      </c>
    </row>
    <row r="9" spans="1:12" x14ac:dyDescent="0.2">
      <c r="C9" s="36" t="s">
        <v>59</v>
      </c>
      <c r="D9" s="21" t="str">
        <v>HKD_YC6MRH_18x24F</v>
      </c>
      <c r="E9" s="22">
        <f>_xll.qlRateHelperRate($D9)</f>
        <v>8.1000000000000013E-3</v>
      </c>
      <c r="F9" s="22" t="str">
        <f>IF(ISERROR(_xll.qlSwapRateHelperSpread($D9)),IF(ISERROR(_xll.qlFuturesRateHelperConvexityAdjustment($D9)),"--",_xll.qlFuturesRateHelperConvexityAdjustment($D9)),_xll.qlSwapRateHelperSpread($D9))</f>
        <v>--</v>
      </c>
      <c r="G9" s="23">
        <f>_xll.qlRateHelperEarliestDate($D9)</f>
        <v>42145</v>
      </c>
      <c r="H9" s="24">
        <f>_xll.qlRateHelperLatestDate($D9)</f>
        <v>42331</v>
      </c>
      <c r="I9" s="18">
        <v>0.98764373182174425</v>
      </c>
      <c r="K9" s="22">
        <v>8.0999999999999996E-3</v>
      </c>
      <c r="L9" s="18">
        <v>0.98768738899999997</v>
      </c>
    </row>
    <row r="10" spans="1:12" x14ac:dyDescent="0.2">
      <c r="D10" s="21" t="e">
        <v>#N/A</v>
      </c>
      <c r="E10" s="22" t="e">
        <f>_xll.qlRateHelperRate($D10)</f>
        <v>#VALUE!</v>
      </c>
      <c r="F10" s="22" t="str">
        <f>IF(ISERROR(_xll.qlSwapRateHelperSpread($D10)),IF(ISERROR(_xll.qlFuturesRateHelperConvexityAdjustment($D10)),"--",_xll.qlFuturesRateHelperConvexityAdjustment($D10)),_xll.qlSwapRateHelperSpread($D10))</f>
        <v>--</v>
      </c>
      <c r="G10" s="23" t="e">
        <f>_xll.qlRateHelperEarliestDate($D10)</f>
        <v>#VALUE!</v>
      </c>
      <c r="H10" s="24" t="e">
        <f>_xll.qlRateHelperLatestDate($D10)</f>
        <v>#VALUE!</v>
      </c>
      <c r="I10" s="18" t="e">
        <v>#N/A</v>
      </c>
    </row>
    <row r="11" spans="1:12" x14ac:dyDescent="0.2">
      <c r="D11" s="21" t="e">
        <v>#N/A</v>
      </c>
      <c r="E11" s="22" t="e">
        <f>_xll.qlRateHelperRate($D11)</f>
        <v>#VALUE!</v>
      </c>
      <c r="F11" s="22" t="str">
        <f>IF(ISERROR(_xll.qlSwapRateHelperSpread($D11)),IF(ISERROR(_xll.qlFuturesRateHelperConvexityAdjustment($D11)),"--",_xll.qlFuturesRateHelperConvexityAdjustment($D11)),_xll.qlSwapRateHelperSpread($D11))</f>
        <v>--</v>
      </c>
      <c r="G11" s="23" t="e">
        <f>_xll.qlRateHelperEarliestDate($D11)</f>
        <v>#VALUE!</v>
      </c>
      <c r="H11" s="24" t="e">
        <f>_xll.qlRateHelperLatestDate($D11)</f>
        <v>#VALUE!</v>
      </c>
      <c r="I11" s="18" t="e">
        <v>#N/A</v>
      </c>
    </row>
    <row r="12" spans="1:12" x14ac:dyDescent="0.2">
      <c r="D12" s="21" t="e">
        <v>#N/A</v>
      </c>
      <c r="E12" s="22" t="e">
        <f>_xll.qlRateHelperRate($D12)</f>
        <v>#VALUE!</v>
      </c>
      <c r="F12" s="22" t="str">
        <f>IF(ISERROR(_xll.qlSwapRateHelperSpread($D12)),IF(ISERROR(_xll.qlFuturesRateHelperConvexityAdjustment($D12)),"--",_xll.qlFuturesRateHelperConvexityAdjustment($D12)),_xll.qlSwapRateHelperSpread($D12))</f>
        <v>--</v>
      </c>
      <c r="G12" s="23" t="e">
        <f>_xll.qlRateHelperEarliestDate($D12)</f>
        <v>#VALUE!</v>
      </c>
      <c r="H12" s="24" t="e">
        <f>_xll.qlRateHelperLatestDate($D12)</f>
        <v>#VALUE!</v>
      </c>
      <c r="I12" s="18" t="e">
        <v>#N/A</v>
      </c>
    </row>
    <row r="13" spans="1:12" x14ac:dyDescent="0.2">
      <c r="D13" s="21" t="e">
        <v>#N/A</v>
      </c>
      <c r="E13" s="22" t="e">
        <f>_xll.qlRateHelperRate($D13)</f>
        <v>#VALUE!</v>
      </c>
      <c r="F13" s="22" t="str">
        <f>IF(ISERROR(_xll.qlSwapRateHelperSpread($D13)),IF(ISERROR(_xll.qlFuturesRateHelperConvexityAdjustment($D13)),"--",_xll.qlFuturesRateHelperConvexityAdjustment($D13)),_xll.qlSwapRateHelperSpread($D13))</f>
        <v>--</v>
      </c>
      <c r="G13" s="23" t="e">
        <f>_xll.qlRateHelperEarliestDate($D13)</f>
        <v>#VALUE!</v>
      </c>
      <c r="H13" s="24" t="e">
        <f>_xll.qlRateHelperLatestDate($D13)</f>
        <v>#VALUE!</v>
      </c>
      <c r="I13" s="18" t="e">
        <v>#N/A</v>
      </c>
    </row>
    <row r="14" spans="1:12" x14ac:dyDescent="0.2">
      <c r="D14" s="21" t="e">
        <v>#N/A</v>
      </c>
      <c r="E14" s="22" t="e">
        <f>_xll.qlRateHelperRate($D14)</f>
        <v>#VALUE!</v>
      </c>
      <c r="F14" s="22" t="str">
        <f>IF(ISERROR(_xll.qlSwapRateHelperSpread($D14)),IF(ISERROR(_xll.qlFuturesRateHelperConvexityAdjustment($D14)),"--",_xll.qlFuturesRateHelperConvexityAdjustment($D14)),_xll.qlSwapRateHelperSpread($D14))</f>
        <v>--</v>
      </c>
      <c r="G14" s="23" t="e">
        <f>_xll.qlRateHelperEarliestDate($D14)</f>
        <v>#VALUE!</v>
      </c>
      <c r="H14" s="24" t="e">
        <f>_xll.qlRateHelperLatestDate($D14)</f>
        <v>#VALUE!</v>
      </c>
      <c r="I14" s="18" t="e">
        <v>#N/A</v>
      </c>
    </row>
    <row r="15" spans="1:12" x14ac:dyDescent="0.2">
      <c r="D15" s="21" t="e">
        <v>#N/A</v>
      </c>
      <c r="E15" s="22" t="e">
        <f>_xll.qlRateHelperRate($D15)</f>
        <v>#VALUE!</v>
      </c>
      <c r="F15" s="22" t="str">
        <f>IF(ISERROR(_xll.qlSwapRateHelperSpread($D15)),IF(ISERROR(_xll.qlFuturesRateHelperConvexityAdjustment($D15)),"--",_xll.qlFuturesRateHelperConvexityAdjustment($D15)),_xll.qlSwapRateHelperSpread($D15))</f>
        <v>--</v>
      </c>
      <c r="G15" s="23" t="e">
        <f>_xll.qlRateHelperEarliestDate($D15)</f>
        <v>#VALUE!</v>
      </c>
      <c r="H15" s="24" t="e">
        <f>_xll.qlRateHelperLatestDate($D15)</f>
        <v>#VALUE!</v>
      </c>
      <c r="I15" s="18" t="e">
        <v>#N/A</v>
      </c>
    </row>
    <row r="16" spans="1:12" x14ac:dyDescent="0.2">
      <c r="D16" s="21" t="e">
        <v>#N/A</v>
      </c>
      <c r="E16" s="22" t="e">
        <f>_xll.qlRateHelperRate($D16)</f>
        <v>#VALUE!</v>
      </c>
      <c r="F16" s="22" t="str">
        <f>IF(ISERROR(_xll.qlSwapRateHelperSpread($D16)),IF(ISERROR(_xll.qlFuturesRateHelperConvexityAdjustment($D16)),"--",_xll.qlFuturesRateHelperConvexityAdjustment($D16)),_xll.qlSwapRateHelperSpread($D16))</f>
        <v>--</v>
      </c>
      <c r="G16" s="23" t="e">
        <f>_xll.qlRateHelperEarliestDate($D16)</f>
        <v>#VALUE!</v>
      </c>
      <c r="H16" s="24" t="e">
        <f>_xll.qlRateHelperLatestDate($D16)</f>
        <v>#VALUE!</v>
      </c>
      <c r="I16" s="18" t="e">
        <v>#N/A</v>
      </c>
    </row>
    <row r="17" spans="4:9" x14ac:dyDescent="0.2">
      <c r="D17" s="21" t="e">
        <v>#N/A</v>
      </c>
      <c r="E17" s="22" t="e">
        <f>_xll.qlRateHelperRate($D17)</f>
        <v>#VALUE!</v>
      </c>
      <c r="F17" s="22" t="str">
        <f>IF(ISERROR(_xll.qlSwapRateHelperSpread($D17)),IF(ISERROR(_xll.qlFuturesRateHelperConvexityAdjustment($D17)),"--",_xll.qlFuturesRateHelperConvexityAdjustment($D17)),_xll.qlSwapRateHelperSpread($D17))</f>
        <v>--</v>
      </c>
      <c r="G17" s="23" t="e">
        <f>_xll.qlRateHelperEarliestDate($D17)</f>
        <v>#VALUE!</v>
      </c>
      <c r="H17" s="24" t="e">
        <f>_xll.qlRateHelperLatestDate($D17)</f>
        <v>#VALUE!</v>
      </c>
      <c r="I17" s="18" t="e">
        <v>#N/A</v>
      </c>
    </row>
    <row r="18" spans="4:9" x14ac:dyDescent="0.2">
      <c r="D18" s="21" t="e">
        <v>#N/A</v>
      </c>
      <c r="E18" s="22" t="e">
        <f>_xll.qlRateHelperRate($D18)</f>
        <v>#VALUE!</v>
      </c>
      <c r="F18" s="22" t="str">
        <f>IF(ISERROR(_xll.qlSwapRateHelperSpread($D18)),IF(ISERROR(_xll.qlFuturesRateHelperConvexityAdjustment($D18)),"--",_xll.qlFuturesRateHelperConvexityAdjustment($D18)),_xll.qlSwapRateHelperSpread($D18))</f>
        <v>--</v>
      </c>
      <c r="G18" s="23" t="e">
        <f>_xll.qlRateHelperEarliestDate($D18)</f>
        <v>#VALUE!</v>
      </c>
      <c r="H18" s="24" t="e">
        <f>_xll.qlRateHelperLatestDate($D18)</f>
        <v>#VALUE!</v>
      </c>
      <c r="I18" s="18" t="e">
        <v>#N/A</v>
      </c>
    </row>
    <row r="19" spans="4:9" x14ac:dyDescent="0.2">
      <c r="D19" s="21" t="e">
        <v>#N/A</v>
      </c>
      <c r="E19" s="22" t="e">
        <f>_xll.qlRateHelperRate($D19)</f>
        <v>#VALUE!</v>
      </c>
      <c r="F19" s="22" t="str">
        <f>IF(ISERROR(_xll.qlSwapRateHelperSpread($D19)),IF(ISERROR(_xll.qlFuturesRateHelperConvexityAdjustment($D19)),"--",_xll.qlFuturesRateHelperConvexityAdjustment($D19)),_xll.qlSwapRateHelperSpread($D19))</f>
        <v>--</v>
      </c>
      <c r="G19" s="23" t="e">
        <f>_xll.qlRateHelperEarliestDate($D19)</f>
        <v>#VALUE!</v>
      </c>
      <c r="H19" s="24" t="e">
        <f>_xll.qlRateHelperLatestDate($D19)</f>
        <v>#VALUE!</v>
      </c>
      <c r="I19" s="18" t="e">
        <v>#N/A</v>
      </c>
    </row>
    <row r="20" spans="4:9" x14ac:dyDescent="0.2">
      <c r="D20" s="21" t="e">
        <v>#N/A</v>
      </c>
      <c r="E20" s="22" t="e">
        <f>_xll.qlRateHelperRate($D20)</f>
        <v>#VALUE!</v>
      </c>
      <c r="F20" s="22" t="str">
        <f>IF(ISERROR(_xll.qlSwapRateHelperSpread($D20)),IF(ISERROR(_xll.qlFuturesRateHelperConvexityAdjustment($D20)),"--",_xll.qlFuturesRateHelperConvexityAdjustment($D20)),_xll.qlSwapRateHelperSpread($D20))</f>
        <v>--</v>
      </c>
      <c r="G20" s="23" t="e">
        <f>_xll.qlRateHelperEarliestDate($D20)</f>
        <v>#VALUE!</v>
      </c>
      <c r="H20" s="24" t="e">
        <f>_xll.qlRateHelperLatestDate($D20)</f>
        <v>#VALUE!</v>
      </c>
      <c r="I20" s="18" t="e">
        <v>#N/A</v>
      </c>
    </row>
    <row r="21" spans="4:9" x14ac:dyDescent="0.2">
      <c r="D21" s="21" t="e">
        <v>#N/A</v>
      </c>
      <c r="E21" s="22" t="e">
        <f>_xll.qlRateHelperRate($D21)</f>
        <v>#VALUE!</v>
      </c>
      <c r="F21" s="22" t="str">
        <f>IF(ISERROR(_xll.qlSwapRateHelperSpread($D21)),IF(ISERROR(_xll.qlFuturesRateHelperConvexityAdjustment($D21)),"--",_xll.qlFuturesRateHelperConvexityAdjustment($D21)),_xll.qlSwapRateHelperSpread($D21))</f>
        <v>--</v>
      </c>
      <c r="G21" s="23" t="e">
        <f>_xll.qlRateHelperEarliestDate($D21)</f>
        <v>#VALUE!</v>
      </c>
      <c r="H21" s="24" t="e">
        <f>_xll.qlRateHelperLatestDate($D21)</f>
        <v>#VALUE!</v>
      </c>
      <c r="I21" s="18" t="e">
        <v>#N/A</v>
      </c>
    </row>
    <row r="22" spans="4:9" x14ac:dyDescent="0.2">
      <c r="D22" s="21" t="e">
        <v>#N/A</v>
      </c>
      <c r="E22" s="22" t="e">
        <f>_xll.qlRateHelperRate($D22)</f>
        <v>#VALUE!</v>
      </c>
      <c r="F22" s="22" t="str">
        <f>IF(ISERROR(_xll.qlSwapRateHelperSpread($D22)),IF(ISERROR(_xll.qlFuturesRateHelperConvexityAdjustment($D22)),"--",_xll.qlFuturesRateHelperConvexityAdjustment($D22)),_xll.qlSwapRateHelperSpread($D22))</f>
        <v>--</v>
      </c>
      <c r="G22" s="23" t="e">
        <f>_xll.qlRateHelperEarliestDate($D22)</f>
        <v>#VALUE!</v>
      </c>
      <c r="H22" s="24" t="e">
        <f>_xll.qlRateHelperLatestDate($D22)</f>
        <v>#VALUE!</v>
      </c>
      <c r="I22" s="18" t="e">
        <v>#N/A</v>
      </c>
    </row>
    <row r="23" spans="4:9" x14ac:dyDescent="0.2">
      <c r="D23" s="21" t="e">
        <v>#N/A</v>
      </c>
      <c r="E23" s="22" t="e">
        <f>_xll.qlRateHelperRate($D23)</f>
        <v>#VALUE!</v>
      </c>
      <c r="F23" s="22" t="str">
        <f>IF(ISERROR(_xll.qlSwapRateHelperSpread($D23)),IF(ISERROR(_xll.qlFuturesRateHelperConvexityAdjustment($D23)),"--",_xll.qlFuturesRateHelperConvexityAdjustment($D23)),_xll.qlSwapRateHelperSpread($D23))</f>
        <v>--</v>
      </c>
      <c r="G23" s="23" t="e">
        <f>_xll.qlRateHelperEarliestDate($D23)</f>
        <v>#VALUE!</v>
      </c>
      <c r="H23" s="24" t="e">
        <f>_xll.qlRateHelperLatestDate($D23)</f>
        <v>#VALUE!</v>
      </c>
      <c r="I23" s="18" t="e">
        <v>#N/A</v>
      </c>
    </row>
    <row r="24" spans="4:9" x14ac:dyDescent="0.2">
      <c r="D24" s="21" t="e">
        <v>#N/A</v>
      </c>
      <c r="E24" s="22" t="e">
        <f>_xll.qlRateHelperRate($D24)</f>
        <v>#VALUE!</v>
      </c>
      <c r="F24" s="22" t="str">
        <f>IF(ISERROR(_xll.qlSwapRateHelperSpread($D24)),IF(ISERROR(_xll.qlFuturesRateHelperConvexityAdjustment($D24)),"--",_xll.qlFuturesRateHelperConvexityAdjustment($D24)),_xll.qlSwapRateHelperSpread($D24))</f>
        <v>--</v>
      </c>
      <c r="G24" s="23" t="e">
        <f>_xll.qlRateHelperEarliestDate($D24)</f>
        <v>#VALUE!</v>
      </c>
      <c r="H24" s="24" t="e">
        <f>_xll.qlRateHelperLatestDate($D24)</f>
        <v>#VALUE!</v>
      </c>
      <c r="I24" s="18" t="e">
        <v>#N/A</v>
      </c>
    </row>
    <row r="25" spans="4:9" x14ac:dyDescent="0.2">
      <c r="D25" s="21" t="e">
        <v>#N/A</v>
      </c>
      <c r="E25" s="22" t="e">
        <f>_xll.qlRateHelperRate($D25)</f>
        <v>#VALUE!</v>
      </c>
      <c r="F25" s="22" t="str">
        <f>IF(ISERROR(_xll.qlSwapRateHelperSpread($D25)),IF(ISERROR(_xll.qlFuturesRateHelperConvexityAdjustment($D25)),"--",_xll.qlFuturesRateHelperConvexityAdjustment($D25)),_xll.qlSwapRateHelperSpread($D25))</f>
        <v>--</v>
      </c>
      <c r="G25" s="23" t="e">
        <f>_xll.qlRateHelperEarliestDate($D25)</f>
        <v>#VALUE!</v>
      </c>
      <c r="H25" s="24" t="e">
        <f>_xll.qlRateHelperLatestDate($D25)</f>
        <v>#VALUE!</v>
      </c>
      <c r="I25" s="18" t="e">
        <v>#N/A</v>
      </c>
    </row>
    <row r="26" spans="4:9" x14ac:dyDescent="0.2">
      <c r="D26" s="21" t="e">
        <v>#N/A</v>
      </c>
      <c r="E26" s="22" t="e">
        <f>_xll.qlRateHelperRate($D26)</f>
        <v>#VALUE!</v>
      </c>
      <c r="F26" s="22" t="str">
        <f>IF(ISERROR(_xll.qlSwapRateHelperSpread($D26)),IF(ISERROR(_xll.qlFuturesRateHelperConvexityAdjustment($D26)),"--",_xll.qlFuturesRateHelperConvexityAdjustment($D26)),_xll.qlSwapRateHelperSpread($D26))</f>
        <v>--</v>
      </c>
      <c r="G26" s="23" t="e">
        <f>_xll.qlRateHelperEarliestDate($D26)</f>
        <v>#VALUE!</v>
      </c>
      <c r="H26" s="24" t="e">
        <f>_xll.qlRateHelperLatestDate($D26)</f>
        <v>#VALUE!</v>
      </c>
      <c r="I26" s="18" t="e">
        <v>#N/A</v>
      </c>
    </row>
    <row r="27" spans="4:9" x14ac:dyDescent="0.2">
      <c r="D27" s="21" t="e">
        <v>#N/A</v>
      </c>
      <c r="E27" s="22" t="e">
        <f>_xll.qlRateHelperRate($D27)</f>
        <v>#VALUE!</v>
      </c>
      <c r="F27" s="22" t="str">
        <f>IF(ISERROR(_xll.qlSwapRateHelperSpread($D27)),IF(ISERROR(_xll.qlFuturesRateHelperConvexityAdjustment($D27)),"--",_xll.qlFuturesRateHelperConvexityAdjustment($D27)),_xll.qlSwapRateHelperSpread($D27))</f>
        <v>--</v>
      </c>
      <c r="G27" s="23" t="e">
        <f>_xll.qlRateHelperEarliestDate($D27)</f>
        <v>#VALUE!</v>
      </c>
      <c r="H27" s="24" t="e">
        <f>_xll.qlRateHelperLatestDate($D27)</f>
        <v>#VALUE!</v>
      </c>
      <c r="I27" s="18" t="e">
        <v>#N/A</v>
      </c>
    </row>
    <row r="28" spans="4:9" x14ac:dyDescent="0.2">
      <c r="D28" s="21" t="e">
        <v>#N/A</v>
      </c>
      <c r="E28" s="22" t="e">
        <f>_xll.qlRateHelperRate($D28)</f>
        <v>#VALUE!</v>
      </c>
      <c r="F28" s="22" t="str">
        <f>IF(ISERROR(_xll.qlSwapRateHelperSpread($D28)),IF(ISERROR(_xll.qlFuturesRateHelperConvexityAdjustment($D28)),"--",_xll.qlFuturesRateHelperConvexityAdjustment($D28)),_xll.qlSwapRateHelperSpread($D28))</f>
        <v>--</v>
      </c>
      <c r="G28" s="23" t="e">
        <f>_xll.qlRateHelperEarliestDate($D28)</f>
        <v>#VALUE!</v>
      </c>
      <c r="H28" s="24" t="e">
        <f>_xll.qlRateHelperLatestDate($D28)</f>
        <v>#VALUE!</v>
      </c>
      <c r="I28" s="18" t="e">
        <v>#N/A</v>
      </c>
    </row>
    <row r="29" spans="4:9" x14ac:dyDescent="0.2">
      <c r="D29" s="21" t="e">
        <v>#N/A</v>
      </c>
      <c r="E29" s="22" t="e">
        <f>_xll.qlRateHelperRate($D29)</f>
        <v>#VALUE!</v>
      </c>
      <c r="F29" s="22" t="str">
        <f>IF(ISERROR(_xll.qlSwapRateHelperSpread($D29)),IF(ISERROR(_xll.qlFuturesRateHelperConvexityAdjustment($D29)),"--",_xll.qlFuturesRateHelperConvexityAdjustment($D29)),_xll.qlSwapRateHelperSpread($D29))</f>
        <v>--</v>
      </c>
      <c r="G29" s="23" t="e">
        <f>_xll.qlRateHelperEarliestDate($D29)</f>
        <v>#VALUE!</v>
      </c>
      <c r="H29" s="24" t="e">
        <f>_xll.qlRateHelperLatestDate($D29)</f>
        <v>#VALUE!</v>
      </c>
      <c r="I29" s="18" t="e">
        <v>#N/A</v>
      </c>
    </row>
    <row r="30" spans="4:9" x14ac:dyDescent="0.2">
      <c r="D30" s="21" t="e">
        <v>#N/A</v>
      </c>
      <c r="E30" s="22" t="e">
        <f>_xll.qlRateHelperRate($D30)</f>
        <v>#VALUE!</v>
      </c>
      <c r="F30" s="22" t="str">
        <f>IF(ISERROR(_xll.qlSwapRateHelperSpread($D30)),IF(ISERROR(_xll.qlFuturesRateHelperConvexityAdjustment($D30)),"--",_xll.qlFuturesRateHelperConvexityAdjustment($D30)),_xll.qlSwapRateHelperSpread($D30))</f>
        <v>--</v>
      </c>
      <c r="G30" s="23" t="e">
        <f>_xll.qlRateHelperEarliestDate($D30)</f>
        <v>#VALUE!</v>
      </c>
      <c r="H30" s="24" t="e">
        <f>_xll.qlRateHelperLatestDate($D30)</f>
        <v>#VALUE!</v>
      </c>
      <c r="I30" s="18" t="e">
        <v>#N/A</v>
      </c>
    </row>
    <row r="31" spans="4:9" x14ac:dyDescent="0.2">
      <c r="D31" s="21" t="e">
        <v>#N/A</v>
      </c>
      <c r="E31" s="22" t="e">
        <f>_xll.qlRateHelperRate($D31)</f>
        <v>#VALUE!</v>
      </c>
      <c r="F31" s="22" t="str">
        <f>IF(ISERROR(_xll.qlSwapRateHelperSpread($D31)),IF(ISERROR(_xll.qlFuturesRateHelperConvexityAdjustment($D31)),"--",_xll.qlFuturesRateHelperConvexityAdjustment($D31)),_xll.qlSwapRateHelperSpread($D31))</f>
        <v>--</v>
      </c>
      <c r="G31" s="23" t="e">
        <f>_xll.qlRateHelperEarliestDate($D31)</f>
        <v>#VALUE!</v>
      </c>
      <c r="H31" s="24" t="e">
        <f>_xll.qlRateHelperLatestDate($D31)</f>
        <v>#VALUE!</v>
      </c>
      <c r="I31" s="18" t="e">
        <v>#N/A</v>
      </c>
    </row>
    <row r="32" spans="4:9" x14ac:dyDescent="0.2">
      <c r="D32" s="21" t="e">
        <v>#N/A</v>
      </c>
      <c r="E32" s="22" t="e">
        <f>_xll.qlRateHelperRate($D32)</f>
        <v>#VALUE!</v>
      </c>
      <c r="F32" s="22" t="str">
        <f>IF(ISERROR(_xll.qlSwapRateHelperSpread($D32)),IF(ISERROR(_xll.qlFuturesRateHelperConvexityAdjustment($D32)),"--",_xll.qlFuturesRateHelperConvexityAdjustment($D32)),_xll.qlSwapRateHelperSpread($D32))</f>
        <v>--</v>
      </c>
      <c r="G32" s="23" t="e">
        <f>_xll.qlRateHelperEarliestDate($D32)</f>
        <v>#VALUE!</v>
      </c>
      <c r="H32" s="24" t="e">
        <f>_xll.qlRateHelperLatestDate($D32)</f>
        <v>#VALUE!</v>
      </c>
      <c r="I32" s="18" t="e">
        <v>#N/A</v>
      </c>
    </row>
    <row r="33" spans="4:9" x14ac:dyDescent="0.2">
      <c r="D33" s="21" t="e">
        <v>#N/A</v>
      </c>
      <c r="E33" s="22" t="e">
        <f>_xll.qlRateHelperRate($D33)</f>
        <v>#VALUE!</v>
      </c>
      <c r="F33" s="22" t="str">
        <f>IF(ISERROR(_xll.qlSwapRateHelperSpread($D33)),IF(ISERROR(_xll.qlFuturesRateHelperConvexityAdjustment($D33)),"--",_xll.qlFuturesRateHelperConvexityAdjustment($D33)),_xll.qlSwapRateHelperSpread($D33))</f>
        <v>--</v>
      </c>
      <c r="G33" s="23" t="e">
        <f>_xll.qlRateHelperEarliestDate($D33)</f>
        <v>#VALUE!</v>
      </c>
      <c r="H33" s="24" t="e">
        <f>_xll.qlRateHelperLatestDate($D33)</f>
        <v>#VALUE!</v>
      </c>
      <c r="I33" s="18" t="e">
        <v>#N/A</v>
      </c>
    </row>
    <row r="34" spans="4:9" x14ac:dyDescent="0.2">
      <c r="D34" s="21" t="e">
        <v>#N/A</v>
      </c>
      <c r="E34" s="22" t="e">
        <f>_xll.qlRateHelperRate($D34)</f>
        <v>#VALUE!</v>
      </c>
      <c r="F34" s="22" t="str">
        <f>IF(ISERROR(_xll.qlSwapRateHelperSpread($D34)),IF(ISERROR(_xll.qlFuturesRateHelperConvexityAdjustment($D34)),"--",_xll.qlFuturesRateHelperConvexityAdjustment($D34)),_xll.qlSwapRateHelperSpread($D34))</f>
        <v>--</v>
      </c>
      <c r="G34" s="23" t="e">
        <f>_xll.qlRateHelperEarliestDate($D34)</f>
        <v>#VALUE!</v>
      </c>
      <c r="H34" s="24" t="e">
        <f>_xll.qlRateHelperLatestDate($D34)</f>
        <v>#VALUE!</v>
      </c>
      <c r="I34" s="18" t="e">
        <v>#N/A</v>
      </c>
    </row>
    <row r="35" spans="4:9" x14ac:dyDescent="0.2">
      <c r="D35" s="21" t="e">
        <v>#N/A</v>
      </c>
      <c r="E35" s="22" t="e">
        <f>_xll.qlRateHelperRate($D35)</f>
        <v>#VALUE!</v>
      </c>
      <c r="F35" s="22" t="str">
        <f>IF(ISERROR(_xll.qlSwapRateHelperSpread($D35)),IF(ISERROR(_xll.qlFuturesRateHelperConvexityAdjustment($D35)),"--",_xll.qlFuturesRateHelperConvexityAdjustment($D35)),_xll.qlSwapRateHelperSpread($D35))</f>
        <v>--</v>
      </c>
      <c r="G35" s="23" t="e">
        <f>_xll.qlRateHelperEarliestDate($D35)</f>
        <v>#VALUE!</v>
      </c>
      <c r="H35" s="24" t="e">
        <f>_xll.qlRateHelperLatestDate($D35)</f>
        <v>#VALUE!</v>
      </c>
      <c r="I35" s="18" t="e">
        <v>#N/A</v>
      </c>
    </row>
    <row r="36" spans="4:9" x14ac:dyDescent="0.2">
      <c r="D36" s="21" t="e">
        <v>#N/A</v>
      </c>
      <c r="E36" s="22" t="e">
        <f>_xll.qlRateHelperRate($D36)</f>
        <v>#VALUE!</v>
      </c>
      <c r="F36" s="22" t="str">
        <f>IF(ISERROR(_xll.qlSwapRateHelperSpread($D36)),IF(ISERROR(_xll.qlFuturesRateHelperConvexityAdjustment($D36)),"--",_xll.qlFuturesRateHelperConvexityAdjustment($D36)),_xll.qlSwapRateHelperSpread($D36))</f>
        <v>--</v>
      </c>
      <c r="G36" s="23" t="e">
        <f>_xll.qlRateHelperEarliestDate($D36)</f>
        <v>#VALUE!</v>
      </c>
      <c r="H36" s="24" t="e">
        <f>_xll.qlRateHelperLatestDate($D36)</f>
        <v>#VALUE!</v>
      </c>
      <c r="I36" s="18" t="e">
        <v>#N/A</v>
      </c>
    </row>
    <row r="37" spans="4:9" x14ac:dyDescent="0.2">
      <c r="D37" s="21" t="e">
        <v>#N/A</v>
      </c>
      <c r="E37" s="22" t="e">
        <f>_xll.qlRateHelperRate($D37)</f>
        <v>#VALUE!</v>
      </c>
      <c r="F37" s="22" t="str">
        <f>IF(ISERROR(_xll.qlSwapRateHelperSpread($D37)),IF(ISERROR(_xll.qlFuturesRateHelperConvexityAdjustment($D37)),"--",_xll.qlFuturesRateHelperConvexityAdjustment($D37)),_xll.qlSwapRateHelperSpread($D37))</f>
        <v>--</v>
      </c>
      <c r="G37" s="23" t="e">
        <f>_xll.qlRateHelperEarliestDate($D37)</f>
        <v>#VALUE!</v>
      </c>
      <c r="H37" s="24" t="e">
        <f>_xll.qlRateHelperLatestDate($D37)</f>
        <v>#VALUE!</v>
      </c>
      <c r="I37" s="18" t="e">
        <v>#N/A</v>
      </c>
    </row>
    <row r="38" spans="4:9" x14ac:dyDescent="0.2">
      <c r="D38" s="21" t="e">
        <v>#N/A</v>
      </c>
      <c r="E38" s="22" t="e">
        <f>_xll.qlRateHelperRate($D38)</f>
        <v>#VALUE!</v>
      </c>
      <c r="F38" s="22" t="str">
        <f>IF(ISERROR(_xll.qlSwapRateHelperSpread($D38)),IF(ISERROR(_xll.qlFuturesRateHelperConvexityAdjustment($D38)),"--",_xll.qlFuturesRateHelperConvexityAdjustment($D38)),_xll.qlSwapRateHelperSpread($D38))</f>
        <v>--</v>
      </c>
      <c r="G38" s="23" t="e">
        <f>_xll.qlRateHelperEarliestDate($D38)</f>
        <v>#VALUE!</v>
      </c>
      <c r="H38" s="24" t="e">
        <f>_xll.qlRateHelperLatestDate($D38)</f>
        <v>#VALUE!</v>
      </c>
      <c r="I38" s="18" t="e">
        <v>#N/A</v>
      </c>
    </row>
    <row r="39" spans="4:9" x14ac:dyDescent="0.2">
      <c r="D39" s="21" t="e">
        <v>#N/A</v>
      </c>
      <c r="E39" s="22" t="e">
        <f>_xll.qlRateHelperRate($D39)</f>
        <v>#VALUE!</v>
      </c>
      <c r="F39" s="22" t="str">
        <f>IF(ISERROR(_xll.qlSwapRateHelperSpread($D39)),IF(ISERROR(_xll.qlFuturesRateHelperConvexityAdjustment($D39)),"--",_xll.qlFuturesRateHelperConvexityAdjustment($D39)),_xll.qlSwapRateHelperSpread($D39))</f>
        <v>--</v>
      </c>
      <c r="G39" s="23" t="e">
        <f>_xll.qlRateHelperEarliestDate($D39)</f>
        <v>#VALUE!</v>
      </c>
      <c r="H39" s="24" t="e">
        <f>_xll.qlRateHelperLatestDate($D39)</f>
        <v>#VALUE!</v>
      </c>
      <c r="I39" s="18" t="e">
        <v>#N/A</v>
      </c>
    </row>
    <row r="40" spans="4:9" x14ac:dyDescent="0.2">
      <c r="D40" s="21" t="e">
        <v>#N/A</v>
      </c>
      <c r="E40" s="22" t="e">
        <f>_xll.qlRateHelperRate($D40)</f>
        <v>#VALUE!</v>
      </c>
      <c r="F40" s="22" t="str">
        <f>IF(ISERROR(_xll.qlSwapRateHelperSpread($D40)),IF(ISERROR(_xll.qlFuturesRateHelperConvexityAdjustment($D40)),"--",_xll.qlFuturesRateHelperConvexityAdjustment($D40)),_xll.qlSwapRateHelperSpread($D40))</f>
        <v>--</v>
      </c>
      <c r="G40" s="23" t="e">
        <f>_xll.qlRateHelperEarliestDate($D40)</f>
        <v>#VALUE!</v>
      </c>
      <c r="H40" s="24" t="e">
        <f>_xll.qlRateHelperLatestDate($D40)</f>
        <v>#VALUE!</v>
      </c>
      <c r="I40" s="18" t="e">
        <v>#N/A</v>
      </c>
    </row>
    <row r="41" spans="4:9" x14ac:dyDescent="0.2">
      <c r="D41" s="21" t="e">
        <v>#N/A</v>
      </c>
      <c r="E41" s="22" t="e">
        <f>_xll.qlRateHelperRate($D41)</f>
        <v>#VALUE!</v>
      </c>
      <c r="F41" s="22" t="str">
        <f>IF(ISERROR(_xll.qlSwapRateHelperSpread($D41)),IF(ISERROR(_xll.qlFuturesRateHelperConvexityAdjustment($D41)),"--",_xll.qlFuturesRateHelperConvexityAdjustment($D41)),_xll.qlSwapRateHelperSpread($D41))</f>
        <v>--</v>
      </c>
      <c r="G41" s="23" t="e">
        <f>_xll.qlRateHelperEarliestDate($D41)</f>
        <v>#VALUE!</v>
      </c>
      <c r="H41" s="24" t="e">
        <f>_xll.qlRateHelperLatestDate($D41)</f>
        <v>#VALUE!</v>
      </c>
      <c r="I41" s="18" t="e">
        <v>#N/A</v>
      </c>
    </row>
    <row r="42" spans="4:9" x14ac:dyDescent="0.2">
      <c r="D42" s="21" t="e">
        <v>#N/A</v>
      </c>
      <c r="E42" s="22" t="e">
        <f>_xll.qlRateHelperRate($D42)</f>
        <v>#VALUE!</v>
      </c>
      <c r="F42" s="22" t="str">
        <f>IF(ISERROR(_xll.qlSwapRateHelperSpread($D42)),IF(ISERROR(_xll.qlFuturesRateHelperConvexityAdjustment($D42)),"--",_xll.qlFuturesRateHelperConvexityAdjustment($D42)),_xll.qlSwapRateHelperSpread($D42))</f>
        <v>--</v>
      </c>
      <c r="G42" s="23" t="e">
        <f>_xll.qlRateHelperEarliestDate($D42)</f>
        <v>#VALUE!</v>
      </c>
      <c r="H42" s="24" t="e">
        <f>_xll.qlRateHelperLatestDate($D42)</f>
        <v>#VALUE!</v>
      </c>
      <c r="I42" s="18" t="e">
        <v>#N/A</v>
      </c>
    </row>
    <row r="43" spans="4:9" x14ac:dyDescent="0.2">
      <c r="D43" s="21" t="e">
        <v>#N/A</v>
      </c>
      <c r="E43" s="22" t="e">
        <f>_xll.qlRateHelperRate($D43)</f>
        <v>#VALUE!</v>
      </c>
      <c r="F43" s="22" t="str">
        <f>IF(ISERROR(_xll.qlSwapRateHelperSpread($D43)),IF(ISERROR(_xll.qlFuturesRateHelperConvexityAdjustment($D43)),"--",_xll.qlFuturesRateHelperConvexityAdjustment($D43)),_xll.qlSwapRateHelperSpread($D43))</f>
        <v>--</v>
      </c>
      <c r="G43" s="23" t="e">
        <f>_xll.qlRateHelperEarliestDate($D43)</f>
        <v>#VALUE!</v>
      </c>
      <c r="H43" s="24" t="e">
        <f>_xll.qlRateHelperLatestDate($D43)</f>
        <v>#VALUE!</v>
      </c>
      <c r="I43" s="18" t="e">
        <v>#N/A</v>
      </c>
    </row>
    <row r="44" spans="4:9" x14ac:dyDescent="0.2">
      <c r="D44" s="21" t="e">
        <v>#N/A</v>
      </c>
      <c r="E44" s="22" t="e">
        <f>_xll.qlRateHelperRate($D44)</f>
        <v>#VALUE!</v>
      </c>
      <c r="F44" s="22" t="str">
        <f>IF(ISERROR(_xll.qlSwapRateHelperSpread($D44)),IF(ISERROR(_xll.qlFuturesRateHelperConvexityAdjustment($D44)),"--",_xll.qlFuturesRateHelperConvexityAdjustment($D44)),_xll.qlSwapRateHelperSpread($D44))</f>
        <v>--</v>
      </c>
      <c r="G44" s="23" t="e">
        <f>_xll.qlRateHelperEarliestDate($D44)</f>
        <v>#VALUE!</v>
      </c>
      <c r="H44" s="24" t="e">
        <f>_xll.qlRateHelperLatestDate($D44)</f>
        <v>#VALUE!</v>
      </c>
      <c r="I44" s="18" t="e">
        <v>#N/A</v>
      </c>
    </row>
    <row r="45" spans="4:9" x14ac:dyDescent="0.2">
      <c r="D45" s="21" t="e">
        <v>#N/A</v>
      </c>
      <c r="E45" s="22" t="e">
        <f>_xll.qlRateHelperRate($D45)</f>
        <v>#VALUE!</v>
      </c>
      <c r="F45" s="22" t="str">
        <f>IF(ISERROR(_xll.qlSwapRateHelperSpread($D45)),IF(ISERROR(_xll.qlFuturesRateHelperConvexityAdjustment($D45)),"--",_xll.qlFuturesRateHelperConvexityAdjustment($D45)),_xll.qlSwapRateHelperSpread($D45))</f>
        <v>--</v>
      </c>
      <c r="G45" s="23" t="e">
        <f>_xll.qlRateHelperEarliestDate($D45)</f>
        <v>#VALUE!</v>
      </c>
      <c r="H45" s="24" t="e">
        <f>_xll.qlRateHelperLatestDate($D45)</f>
        <v>#VALUE!</v>
      </c>
      <c r="I45" s="18" t="e">
        <v>#N/A</v>
      </c>
    </row>
    <row r="46" spans="4:9" x14ac:dyDescent="0.2">
      <c r="D46" s="21" t="e">
        <v>#N/A</v>
      </c>
      <c r="E46" s="22" t="e">
        <f>_xll.qlRateHelperRate($D46)</f>
        <v>#VALUE!</v>
      </c>
      <c r="F46" s="22" t="str">
        <f>IF(ISERROR(_xll.qlSwapRateHelperSpread($D46)),IF(ISERROR(_xll.qlFuturesRateHelperConvexityAdjustment($D46)),"--",_xll.qlFuturesRateHelperConvexityAdjustment($D46)),_xll.qlSwapRateHelperSpread($D46))</f>
        <v>--</v>
      </c>
      <c r="G46" s="23" t="e">
        <f>_xll.qlRateHelperEarliestDate($D46)</f>
        <v>#VALUE!</v>
      </c>
      <c r="H46" s="24" t="e">
        <f>_xll.qlRateHelperLatestDate($D46)</f>
        <v>#VALUE!</v>
      </c>
      <c r="I46" s="18" t="e">
        <v>#N/A</v>
      </c>
    </row>
    <row r="47" spans="4:9" x14ac:dyDescent="0.2">
      <c r="D47" s="21" t="e">
        <v>#N/A</v>
      </c>
      <c r="E47" s="22" t="e">
        <f>_xll.qlRateHelperRate($D47)</f>
        <v>#VALUE!</v>
      </c>
      <c r="F47" s="22" t="str">
        <f>IF(ISERROR(_xll.qlSwapRateHelperSpread($D47)),IF(ISERROR(_xll.qlFuturesRateHelperConvexityAdjustment($D47)),"--",_xll.qlFuturesRateHelperConvexityAdjustment($D47)),_xll.qlSwapRateHelperSpread($D47))</f>
        <v>--</v>
      </c>
      <c r="G47" s="23" t="e">
        <f>_xll.qlRateHelperEarliestDate($D47)</f>
        <v>#VALUE!</v>
      </c>
      <c r="H47" s="24" t="e">
        <f>_xll.qlRateHelperLatestDate($D47)</f>
        <v>#VALUE!</v>
      </c>
      <c r="I47" s="18" t="e">
        <v>#N/A</v>
      </c>
    </row>
    <row r="48" spans="4:9" x14ac:dyDescent="0.2">
      <c r="D48" s="21" t="e">
        <v>#N/A</v>
      </c>
      <c r="E48" s="22" t="e">
        <f>_xll.qlRateHelperRate($D48)</f>
        <v>#VALUE!</v>
      </c>
      <c r="F48" s="22" t="str">
        <f>IF(ISERROR(_xll.qlSwapRateHelperSpread($D48)),IF(ISERROR(_xll.qlFuturesRateHelperConvexityAdjustment($D48)),"--",_xll.qlFuturesRateHelperConvexityAdjustment($D48)),_xll.qlSwapRateHelperSpread($D48))</f>
        <v>--</v>
      </c>
      <c r="G48" s="23" t="e">
        <f>_xll.qlRateHelperEarliestDate($D48)</f>
        <v>#VALUE!</v>
      </c>
      <c r="H48" s="24" t="e">
        <f>_xll.qlRateHelperLatestDate($D48)</f>
        <v>#VALUE!</v>
      </c>
      <c r="I48" s="18" t="e">
        <v>#N/A</v>
      </c>
    </row>
    <row r="49" spans="4:9" x14ac:dyDescent="0.2">
      <c r="D49" s="21" t="e">
        <v>#N/A</v>
      </c>
      <c r="E49" s="22" t="e">
        <f>_xll.qlRateHelperRate($D49)</f>
        <v>#VALUE!</v>
      </c>
      <c r="F49" s="22" t="str">
        <f>IF(ISERROR(_xll.qlSwapRateHelperSpread($D49)),IF(ISERROR(_xll.qlFuturesRateHelperConvexityAdjustment($D49)),"--",_xll.qlFuturesRateHelperConvexityAdjustment($D49)),_xll.qlSwapRateHelperSpread($D49))</f>
        <v>--</v>
      </c>
      <c r="G49" s="23" t="e">
        <f>_xll.qlRateHelperEarliestDate($D49)</f>
        <v>#VALUE!</v>
      </c>
      <c r="H49" s="24" t="e">
        <f>_xll.qlRateHelperLatestDate($D49)</f>
        <v>#VALUE!</v>
      </c>
      <c r="I49" s="18" t="e">
        <v>#N/A</v>
      </c>
    </row>
    <row r="50" spans="4:9" x14ac:dyDescent="0.2">
      <c r="D50" s="21" t="e">
        <v>#N/A</v>
      </c>
      <c r="E50" s="22" t="e">
        <f>_xll.qlRateHelperRate($D50)</f>
        <v>#VALUE!</v>
      </c>
      <c r="F50" s="22" t="str">
        <f>IF(ISERROR(_xll.qlSwapRateHelperSpread($D50)),IF(ISERROR(_xll.qlFuturesRateHelperConvexityAdjustment($D50)),"--",_xll.qlFuturesRateHelperConvexityAdjustment($D50)),_xll.qlSwapRateHelperSpread($D50))</f>
        <v>--</v>
      </c>
      <c r="G50" s="23" t="e">
        <f>_xll.qlRateHelperEarliestDate($D50)</f>
        <v>#VALUE!</v>
      </c>
      <c r="H50" s="24" t="e">
        <f>_xll.qlRateHelperLatestDate($D50)</f>
        <v>#VALUE!</v>
      </c>
      <c r="I50" s="18" t="e">
        <v>#N/A</v>
      </c>
    </row>
    <row r="51" spans="4:9" x14ac:dyDescent="0.2">
      <c r="D51" s="21" t="e">
        <v>#N/A</v>
      </c>
      <c r="E51" s="22" t="e">
        <f>_xll.qlRateHelperRate($D51)</f>
        <v>#VALUE!</v>
      </c>
      <c r="F51" s="22" t="str">
        <f>IF(ISERROR(_xll.qlSwapRateHelperSpread($D51)),IF(ISERROR(_xll.qlFuturesRateHelperConvexityAdjustment($D51)),"--",_xll.qlFuturesRateHelperConvexityAdjustment($D51)),_xll.qlSwapRateHelperSpread($D51))</f>
        <v>--</v>
      </c>
      <c r="G51" s="23" t="e">
        <f>_xll.qlRateHelperEarliestDate($D51)</f>
        <v>#VALUE!</v>
      </c>
      <c r="H51" s="24" t="e">
        <f>_xll.qlRateHelperLatestDate($D51)</f>
        <v>#VALUE!</v>
      </c>
      <c r="I51" s="18" t="e">
        <v>#N/A</v>
      </c>
    </row>
    <row r="52" spans="4:9" x14ac:dyDescent="0.2">
      <c r="D52" s="21" t="e">
        <v>#N/A</v>
      </c>
      <c r="E52" s="22" t="e">
        <f>_xll.qlRateHelperRate($D52)</f>
        <v>#VALUE!</v>
      </c>
      <c r="F52" s="22" t="str">
        <f>IF(ISERROR(_xll.qlSwapRateHelperSpread($D52)),IF(ISERROR(_xll.qlFuturesRateHelperConvexityAdjustment($D52)),"--",_xll.qlFuturesRateHelperConvexityAdjustment($D52)),_xll.qlSwapRateHelperSpread($D52))</f>
        <v>--</v>
      </c>
      <c r="G52" s="23" t="e">
        <f>_xll.qlRateHelperEarliestDate($D52)</f>
        <v>#VALUE!</v>
      </c>
      <c r="H52" s="24" t="e">
        <f>_xll.qlRateHelperLatestDate($D52)</f>
        <v>#VALUE!</v>
      </c>
      <c r="I52" s="18" t="e">
        <v>#N/A</v>
      </c>
    </row>
    <row r="53" spans="4:9" x14ac:dyDescent="0.2">
      <c r="D53" s="21" t="e">
        <v>#N/A</v>
      </c>
      <c r="E53" s="22" t="e">
        <f>_xll.qlRateHelperRate($D53)</f>
        <v>#VALUE!</v>
      </c>
      <c r="F53" s="22" t="str">
        <f>IF(ISERROR(_xll.qlSwapRateHelperSpread($D53)),IF(ISERROR(_xll.qlFuturesRateHelperConvexityAdjustment($D53)),"--",_xll.qlFuturesRateHelperConvexityAdjustment($D53)),_xll.qlSwapRateHelperSpread($D53))</f>
        <v>--</v>
      </c>
      <c r="G53" s="23" t="e">
        <f>_xll.qlRateHelperEarliestDate($D53)</f>
        <v>#VALUE!</v>
      </c>
      <c r="H53" s="24" t="e">
        <f>_xll.qlRateHelperLatestDate($D53)</f>
        <v>#VALUE!</v>
      </c>
      <c r="I53" s="18" t="e">
        <v>#N/A</v>
      </c>
    </row>
    <row r="54" spans="4:9" x14ac:dyDescent="0.2">
      <c r="D54" s="21" t="e">
        <v>#N/A</v>
      </c>
      <c r="E54" s="22" t="e">
        <f>_xll.qlRateHelperRate($D54)</f>
        <v>#VALUE!</v>
      </c>
      <c r="F54" s="22" t="str">
        <f>IF(ISERROR(_xll.qlSwapRateHelperSpread($D54)),IF(ISERROR(_xll.qlFuturesRateHelperConvexityAdjustment($D54)),"--",_xll.qlFuturesRateHelperConvexityAdjustment($D54)),_xll.qlSwapRateHelperSpread($D54))</f>
        <v>--</v>
      </c>
      <c r="G54" s="23" t="e">
        <f>_xll.qlRateHelperEarliestDate($D54)</f>
        <v>#VALUE!</v>
      </c>
      <c r="H54" s="24" t="e">
        <f>_xll.qlRateHelperLatestDate($D54)</f>
        <v>#VALUE!</v>
      </c>
      <c r="I54" s="18" t="e">
        <v>#N/A</v>
      </c>
    </row>
    <row r="55" spans="4:9" x14ac:dyDescent="0.2">
      <c r="D55" s="21" t="e">
        <v>#N/A</v>
      </c>
      <c r="E55" s="22" t="e">
        <f>_xll.qlRateHelperRate($D55)</f>
        <v>#VALUE!</v>
      </c>
      <c r="F55" s="22" t="str">
        <f>IF(ISERROR(_xll.qlSwapRateHelperSpread($D55)),IF(ISERROR(_xll.qlFuturesRateHelperConvexityAdjustment($D55)),"--",_xll.qlFuturesRateHelperConvexityAdjustment($D55)),_xll.qlSwapRateHelperSpread($D55))</f>
        <v>--</v>
      </c>
      <c r="G55" s="23" t="e">
        <f>_xll.qlRateHelperEarliestDate($D55)</f>
        <v>#VALUE!</v>
      </c>
      <c r="H55" s="24" t="e">
        <f>_xll.qlRateHelperLatestDate($D55)</f>
        <v>#VALUE!</v>
      </c>
      <c r="I55" s="18" t="e">
        <v>#N/A</v>
      </c>
    </row>
    <row r="56" spans="4:9" x14ac:dyDescent="0.2">
      <c r="D56" s="21" t="e">
        <v>#N/A</v>
      </c>
      <c r="E56" s="22" t="e">
        <f>_xll.qlRateHelperRate($D56)</f>
        <v>#VALUE!</v>
      </c>
      <c r="F56" s="22" t="str">
        <f>IF(ISERROR(_xll.qlSwapRateHelperSpread($D56)),IF(ISERROR(_xll.qlFuturesRateHelperConvexityAdjustment($D56)),"--",_xll.qlFuturesRateHelperConvexityAdjustment($D56)),_xll.qlSwapRateHelperSpread($D56))</f>
        <v>--</v>
      </c>
      <c r="G56" s="23" t="e">
        <f>_xll.qlRateHelperEarliestDate($D56)</f>
        <v>#VALUE!</v>
      </c>
      <c r="H56" s="24" t="e">
        <f>_xll.qlRateHelperLatestDate($D56)</f>
        <v>#VALUE!</v>
      </c>
      <c r="I56" s="18" t="e">
        <v>#N/A</v>
      </c>
    </row>
    <row r="57" spans="4:9" x14ac:dyDescent="0.2">
      <c r="D57" s="21" t="e">
        <v>#N/A</v>
      </c>
      <c r="E57" s="22" t="e">
        <f>_xll.qlRateHelperRate($D57)</f>
        <v>#VALUE!</v>
      </c>
      <c r="F57" s="22" t="str">
        <f>IF(ISERROR(_xll.qlSwapRateHelperSpread($D57)),IF(ISERROR(_xll.qlFuturesRateHelperConvexityAdjustment($D57)),"--",_xll.qlFuturesRateHelperConvexityAdjustment($D57)),_xll.qlSwapRateHelperSpread($D57))</f>
        <v>--</v>
      </c>
      <c r="G57" s="23" t="e">
        <f>_xll.qlRateHelperEarliestDate($D57)</f>
        <v>#VALUE!</v>
      </c>
      <c r="H57" s="24" t="e">
        <f>_xll.qlRateHelperLatestDate($D57)</f>
        <v>#VALUE!</v>
      </c>
      <c r="I57" s="18" t="e">
        <v>#N/A</v>
      </c>
    </row>
    <row r="58" spans="4:9" x14ac:dyDescent="0.2">
      <c r="D58" s="21" t="e">
        <v>#N/A</v>
      </c>
      <c r="E58" s="22" t="e">
        <f>_xll.qlRateHelperRate($D58)</f>
        <v>#VALUE!</v>
      </c>
      <c r="F58" s="22" t="str">
        <f>IF(ISERROR(_xll.qlSwapRateHelperSpread($D58)),IF(ISERROR(_xll.qlFuturesRateHelperConvexityAdjustment($D58)),"--",_xll.qlFuturesRateHelperConvexityAdjustment($D58)),_xll.qlSwapRateHelperSpread($D58))</f>
        <v>--</v>
      </c>
      <c r="G58" s="23" t="e">
        <f>_xll.qlRateHelperEarliestDate($D58)</f>
        <v>#VALUE!</v>
      </c>
      <c r="H58" s="24" t="e">
        <f>_xll.qlRateHelperLatestDate($D58)</f>
        <v>#VALUE!</v>
      </c>
      <c r="I58" s="18" t="e">
        <v>#N/A</v>
      </c>
    </row>
    <row r="59" spans="4:9" x14ac:dyDescent="0.2">
      <c r="D59" s="21" t="e">
        <v>#N/A</v>
      </c>
      <c r="E59" s="22" t="e">
        <f>_xll.qlRateHelperRate($D59)</f>
        <v>#VALUE!</v>
      </c>
      <c r="F59" s="22" t="str">
        <f>IF(ISERROR(_xll.qlSwapRateHelperSpread($D59)),IF(ISERROR(_xll.qlFuturesRateHelperConvexityAdjustment($D59)),"--",_xll.qlFuturesRateHelperConvexityAdjustment($D59)),_xll.qlSwapRateHelperSpread($D59))</f>
        <v>--</v>
      </c>
      <c r="G59" s="23" t="e">
        <f>_xll.qlRateHelperEarliestDate($D59)</f>
        <v>#VALUE!</v>
      </c>
      <c r="H59" s="24" t="e">
        <f>_xll.qlRateHelperLatestDate($D59)</f>
        <v>#VALUE!</v>
      </c>
      <c r="I59" s="18" t="e">
        <v>#N/A</v>
      </c>
    </row>
    <row r="60" spans="4:9" x14ac:dyDescent="0.2">
      <c r="D60" s="21" t="e">
        <v>#N/A</v>
      </c>
      <c r="E60" s="22" t="e">
        <f>_xll.qlRateHelperRate($D60)</f>
        <v>#VALUE!</v>
      </c>
      <c r="F60" s="22" t="str">
        <f>IF(ISERROR(_xll.qlSwapRateHelperSpread($D60)),IF(ISERROR(_xll.qlFuturesRateHelperConvexityAdjustment($D60)),"--",_xll.qlFuturesRateHelperConvexityAdjustment($D60)),_xll.qlSwapRateHelperSpread($D60))</f>
        <v>--</v>
      </c>
      <c r="G60" s="23" t="e">
        <f>_xll.qlRateHelperEarliestDate($D60)</f>
        <v>#VALUE!</v>
      </c>
      <c r="H60" s="24" t="e">
        <f>_xll.qlRateHelperLatestDate($D60)</f>
        <v>#VALUE!</v>
      </c>
      <c r="I60" s="18" t="e">
        <v>#N/A</v>
      </c>
    </row>
    <row r="61" spans="4:9" x14ac:dyDescent="0.2">
      <c r="D61" s="21" t="e">
        <v>#N/A</v>
      </c>
      <c r="E61" s="22" t="e">
        <f>_xll.qlRateHelperRate($D61)</f>
        <v>#VALUE!</v>
      </c>
      <c r="F61" s="22" t="str">
        <f>IF(ISERROR(_xll.qlSwapRateHelperSpread($D61)),IF(ISERROR(_xll.qlFuturesRateHelperConvexityAdjustment($D61)),"--",_xll.qlFuturesRateHelperConvexityAdjustment($D61)),_xll.qlSwapRateHelperSpread($D61))</f>
        <v>--</v>
      </c>
      <c r="G61" s="23" t="e">
        <f>_xll.qlRateHelperEarliestDate($D61)</f>
        <v>#VALUE!</v>
      </c>
      <c r="H61" s="24" t="e">
        <f>_xll.qlRateHelperLatestDate($D61)</f>
        <v>#VALUE!</v>
      </c>
      <c r="I61" s="18" t="e">
        <v>#N/A</v>
      </c>
    </row>
    <row r="62" spans="4:9" x14ac:dyDescent="0.2">
      <c r="D62" s="21" t="e">
        <v>#N/A</v>
      </c>
      <c r="E62" s="22" t="e">
        <f>_xll.qlRateHelperRate($D62)</f>
        <v>#VALUE!</v>
      </c>
      <c r="F62" s="22" t="str">
        <f>IF(ISERROR(_xll.qlSwapRateHelperSpread($D62)),IF(ISERROR(_xll.qlFuturesRateHelperConvexityAdjustment($D62)),"--",_xll.qlFuturesRateHelperConvexityAdjustment($D62)),_xll.qlSwapRateHelperSpread($D62))</f>
        <v>--</v>
      </c>
      <c r="G62" s="23" t="e">
        <f>_xll.qlRateHelperEarliestDate($D62)</f>
        <v>#VALUE!</v>
      </c>
      <c r="H62" s="24" t="e">
        <f>_xll.qlRateHelperLatestDate($D62)</f>
        <v>#VALUE!</v>
      </c>
      <c r="I62" s="18" t="e">
        <v>#N/A</v>
      </c>
    </row>
    <row r="63" spans="4:9" x14ac:dyDescent="0.2">
      <c r="D63" s="21" t="e">
        <v>#N/A</v>
      </c>
      <c r="E63" s="22" t="e">
        <f>_xll.qlRateHelperRate($D63)</f>
        <v>#VALUE!</v>
      </c>
      <c r="F63" s="22" t="str">
        <f>IF(ISERROR(_xll.qlSwapRateHelperSpread($D63)),IF(ISERROR(_xll.qlFuturesRateHelperConvexityAdjustment($D63)),"--",_xll.qlFuturesRateHelperConvexityAdjustment($D63)),_xll.qlSwapRateHelperSpread($D63))</f>
        <v>--</v>
      </c>
      <c r="G63" s="23" t="e">
        <f>_xll.qlRateHelperEarliestDate($D63)</f>
        <v>#VALUE!</v>
      </c>
      <c r="H63" s="24" t="e">
        <f>_xll.qlRateHelperLatestDate($D63)</f>
        <v>#VALUE!</v>
      </c>
      <c r="I63" s="18" t="e">
        <v>#N/A</v>
      </c>
    </row>
    <row r="64" spans="4:9" x14ac:dyDescent="0.2">
      <c r="D64" s="21" t="e">
        <v>#N/A</v>
      </c>
      <c r="E64" s="22" t="e">
        <f>_xll.qlRateHelperRate($D64)</f>
        <v>#VALUE!</v>
      </c>
      <c r="F64" s="22" t="str">
        <f>IF(ISERROR(_xll.qlSwapRateHelperSpread($D64)),IF(ISERROR(_xll.qlFuturesRateHelperConvexityAdjustment($D64)),"--",_xll.qlFuturesRateHelperConvexityAdjustment($D64)),_xll.qlSwapRateHelperSpread($D64))</f>
        <v>--</v>
      </c>
      <c r="G64" s="23" t="e">
        <f>_xll.qlRateHelperEarliestDate($D64)</f>
        <v>#VALUE!</v>
      </c>
      <c r="H64" s="24" t="e">
        <f>_xll.qlRateHelperLatestDate($D64)</f>
        <v>#VALUE!</v>
      </c>
      <c r="I64" s="18" t="e">
        <v>#N/A</v>
      </c>
    </row>
    <row r="65" spans="4:9" x14ac:dyDescent="0.2">
      <c r="D65" s="21" t="e">
        <v>#N/A</v>
      </c>
      <c r="E65" s="22" t="e">
        <f>_xll.qlRateHelperRate($D65)</f>
        <v>#VALUE!</v>
      </c>
      <c r="F65" s="22" t="str">
        <f>IF(ISERROR(_xll.qlSwapRateHelperSpread($D65)),IF(ISERROR(_xll.qlFuturesRateHelperConvexityAdjustment($D65)),"--",_xll.qlFuturesRateHelperConvexityAdjustment($D65)),_xll.qlSwapRateHelperSpread($D65))</f>
        <v>--</v>
      </c>
      <c r="G65" s="23" t="e">
        <f>_xll.qlRateHelperEarliestDate($D65)</f>
        <v>#VALUE!</v>
      </c>
      <c r="H65" s="24" t="e">
        <f>_xll.qlRateHelperLatestDate($D65)</f>
        <v>#VALUE!</v>
      </c>
      <c r="I65" s="18" t="e">
        <v>#N/A</v>
      </c>
    </row>
    <row r="66" spans="4:9" x14ac:dyDescent="0.2">
      <c r="D66" s="21" t="e">
        <v>#N/A</v>
      </c>
      <c r="E66" s="22" t="e">
        <f>_xll.qlRateHelperRate($D66)</f>
        <v>#VALUE!</v>
      </c>
      <c r="F66" s="22" t="str">
        <f>IF(ISERROR(_xll.qlSwapRateHelperSpread($D66)),IF(ISERROR(_xll.qlFuturesRateHelperConvexityAdjustment($D66)),"--",_xll.qlFuturesRateHelperConvexityAdjustment($D66)),_xll.qlSwapRateHelperSpread($D66))</f>
        <v>--</v>
      </c>
      <c r="G66" s="23" t="e">
        <f>_xll.qlRateHelperEarliestDate($D66)</f>
        <v>#VALUE!</v>
      </c>
      <c r="H66" s="24" t="e">
        <f>_xll.qlRateHelperLatestDate($D66)</f>
        <v>#VALUE!</v>
      </c>
      <c r="I66" s="18" t="e">
        <v>#N/A</v>
      </c>
    </row>
    <row r="67" spans="4:9" x14ac:dyDescent="0.2">
      <c r="D67" s="21" t="e">
        <v>#N/A</v>
      </c>
      <c r="E67" s="22" t="e">
        <f>_xll.qlRateHelperRate($D67)</f>
        <v>#VALUE!</v>
      </c>
      <c r="F67" s="22" t="str">
        <f>IF(ISERROR(_xll.qlSwapRateHelperSpread($D67)),IF(ISERROR(_xll.qlFuturesRateHelperConvexityAdjustment($D67)),"--",_xll.qlFuturesRateHelperConvexityAdjustment($D67)),_xll.qlSwapRateHelperSpread($D67))</f>
        <v>--</v>
      </c>
      <c r="G67" s="23" t="e">
        <f>_xll.qlRateHelperEarliestDate($D67)</f>
        <v>#VALUE!</v>
      </c>
      <c r="H67" s="24" t="e">
        <f>_xll.qlRateHelperLatestDate($D67)</f>
        <v>#VALUE!</v>
      </c>
      <c r="I67" s="18" t="e">
        <v>#N/A</v>
      </c>
    </row>
    <row r="68" spans="4:9" x14ac:dyDescent="0.2">
      <c r="D68" s="21" t="e">
        <v>#N/A</v>
      </c>
      <c r="E68" s="22" t="e">
        <f>_xll.qlRateHelperRate($D68)</f>
        <v>#VALUE!</v>
      </c>
      <c r="F68" s="22" t="str">
        <f>IF(ISERROR(_xll.qlSwapRateHelperSpread($D68)),IF(ISERROR(_xll.qlFuturesRateHelperConvexityAdjustment($D68)),"--",_xll.qlFuturesRateHelperConvexityAdjustment($D68)),_xll.qlSwapRateHelperSpread($D68))</f>
        <v>--</v>
      </c>
      <c r="G68" s="23" t="e">
        <f>_xll.qlRateHelperEarliestDate($D68)</f>
        <v>#VALUE!</v>
      </c>
      <c r="H68" s="24" t="e">
        <f>_xll.qlRateHelperLatestDate($D68)</f>
        <v>#VALUE!</v>
      </c>
      <c r="I68" s="18" t="e">
        <v>#N/A</v>
      </c>
    </row>
    <row r="69" spans="4:9" x14ac:dyDescent="0.2">
      <c r="D69" s="21" t="e">
        <v>#N/A</v>
      </c>
      <c r="E69" s="22" t="e">
        <f>_xll.qlRateHelperRate($D69)</f>
        <v>#VALUE!</v>
      </c>
      <c r="F69" s="22" t="str">
        <f>IF(ISERROR(_xll.qlSwapRateHelperSpread($D69)),IF(ISERROR(_xll.qlFuturesRateHelperConvexityAdjustment($D69)),"--",_xll.qlFuturesRateHelperConvexityAdjustment($D69)),_xll.qlSwapRateHelperSpread($D69))</f>
        <v>--</v>
      </c>
      <c r="G69" s="23" t="e">
        <f>_xll.qlRateHelperEarliestDate($D69)</f>
        <v>#VALUE!</v>
      </c>
      <c r="H69" s="24" t="e">
        <f>_xll.qlRateHelperLatestDate($D69)</f>
        <v>#VALUE!</v>
      </c>
      <c r="I69" s="18" t="e">
        <v>#N/A</v>
      </c>
    </row>
    <row r="70" spans="4:9" x14ac:dyDescent="0.2">
      <c r="D70" s="21" t="e">
        <v>#N/A</v>
      </c>
      <c r="E70" s="22" t="e">
        <f>_xll.qlRateHelperRate($D70)</f>
        <v>#VALUE!</v>
      </c>
      <c r="F70" s="22" t="str">
        <f>IF(ISERROR(_xll.qlSwapRateHelperSpread($D70)),IF(ISERROR(_xll.qlFuturesRateHelperConvexityAdjustment($D70)),"--",_xll.qlFuturesRateHelperConvexityAdjustment($D70)),_xll.qlSwapRateHelperSpread($D70))</f>
        <v>--</v>
      </c>
      <c r="G70" s="23" t="e">
        <f>_xll.qlRateHelperEarliestDate($D70)</f>
        <v>#VALUE!</v>
      </c>
      <c r="H70" s="24" t="e">
        <f>_xll.qlRateHelperLatestDate($D70)</f>
        <v>#VALUE!</v>
      </c>
      <c r="I70" s="18" t="e">
        <v>#N/A</v>
      </c>
    </row>
    <row r="71" spans="4:9" x14ac:dyDescent="0.2">
      <c r="D71" s="21" t="e">
        <v>#N/A</v>
      </c>
      <c r="E71" s="22" t="e">
        <f>_xll.qlRateHelperRate($D71)</f>
        <v>#VALUE!</v>
      </c>
      <c r="F71" s="22" t="str">
        <f>IF(ISERROR(_xll.qlSwapRateHelperSpread($D71)),IF(ISERROR(_xll.qlFuturesRateHelperConvexityAdjustment($D71)),"--",_xll.qlFuturesRateHelperConvexityAdjustment($D71)),_xll.qlSwapRateHelperSpread($D71))</f>
        <v>--</v>
      </c>
      <c r="G71" s="23" t="e">
        <f>_xll.qlRateHelperEarliestDate($D71)</f>
        <v>#VALUE!</v>
      </c>
      <c r="H71" s="24" t="e">
        <f>_xll.qlRateHelperLatestDate($D71)</f>
        <v>#VALUE!</v>
      </c>
      <c r="I71" s="18" t="e">
        <v>#N/A</v>
      </c>
    </row>
    <row r="72" spans="4:9" x14ac:dyDescent="0.2">
      <c r="D72" s="21" t="e">
        <v>#N/A</v>
      </c>
      <c r="E72" s="22" t="e">
        <f>_xll.qlRateHelperRate($D72)</f>
        <v>#VALUE!</v>
      </c>
      <c r="F72" s="22" t="str">
        <f>IF(ISERROR(_xll.qlSwapRateHelperSpread($D72)),IF(ISERROR(_xll.qlFuturesRateHelperConvexityAdjustment($D72)),"--",_xll.qlFuturesRateHelperConvexityAdjustment($D72)),_xll.qlSwapRateHelperSpread($D72))</f>
        <v>--</v>
      </c>
      <c r="G72" s="23" t="e">
        <f>_xll.qlRateHelperEarliestDate($D72)</f>
        <v>#VALUE!</v>
      </c>
      <c r="H72" s="24" t="e">
        <f>_xll.qlRateHelperLatestDate($D72)</f>
        <v>#VALUE!</v>
      </c>
      <c r="I72" s="18" t="e">
        <v>#N/A</v>
      </c>
    </row>
    <row r="73" spans="4:9" x14ac:dyDescent="0.2">
      <c r="D73" s="21" t="e">
        <v>#N/A</v>
      </c>
      <c r="E73" s="22" t="e">
        <f>_xll.qlRateHelperRate($D73)</f>
        <v>#VALUE!</v>
      </c>
      <c r="F73" s="22" t="str">
        <f>IF(ISERROR(_xll.qlSwapRateHelperSpread($D73)),IF(ISERROR(_xll.qlFuturesRateHelperConvexityAdjustment($D73)),"--",_xll.qlFuturesRateHelperConvexityAdjustment($D73)),_xll.qlSwapRateHelperSpread($D73))</f>
        <v>--</v>
      </c>
      <c r="G73" s="23" t="e">
        <f>_xll.qlRateHelperEarliestDate($D73)</f>
        <v>#VALUE!</v>
      </c>
      <c r="H73" s="24" t="e">
        <f>_xll.qlRateHelperLatestDate($D73)</f>
        <v>#VALUE!</v>
      </c>
      <c r="I73" s="18" t="e">
        <v>#N/A</v>
      </c>
    </row>
    <row r="74" spans="4:9" x14ac:dyDescent="0.2">
      <c r="D74" s="21" t="e">
        <v>#N/A</v>
      </c>
      <c r="E74" s="22" t="e">
        <f>_xll.qlRateHelperRate($D74)</f>
        <v>#VALUE!</v>
      </c>
      <c r="F74" s="22" t="str">
        <f>IF(ISERROR(_xll.qlSwapRateHelperSpread($D74)),IF(ISERROR(_xll.qlFuturesRateHelperConvexityAdjustment($D74)),"--",_xll.qlFuturesRateHelperConvexityAdjustment($D74)),_xll.qlSwapRateHelperSpread($D74))</f>
        <v>--</v>
      </c>
      <c r="G74" s="23" t="e">
        <f>_xll.qlRateHelperEarliestDate($D74)</f>
        <v>#VALUE!</v>
      </c>
      <c r="H74" s="24" t="e">
        <f>_xll.qlRateHelperLatestDate($D74)</f>
        <v>#VALUE!</v>
      </c>
      <c r="I74" s="18" t="e">
        <v>#N/A</v>
      </c>
    </row>
    <row r="75" spans="4:9" x14ac:dyDescent="0.2">
      <c r="D75" s="21" t="e">
        <v>#N/A</v>
      </c>
      <c r="E75" s="22" t="e">
        <f>_xll.qlRateHelperRate($D75)</f>
        <v>#VALUE!</v>
      </c>
      <c r="F75" s="22" t="str">
        <f>IF(ISERROR(_xll.qlSwapRateHelperSpread($D75)),IF(ISERROR(_xll.qlFuturesRateHelperConvexityAdjustment($D75)),"--",_xll.qlFuturesRateHelperConvexityAdjustment($D75)),_xll.qlSwapRateHelperSpread($D75))</f>
        <v>--</v>
      </c>
      <c r="G75" s="23" t="e">
        <f>_xll.qlRateHelperEarliestDate($D75)</f>
        <v>#VALUE!</v>
      </c>
      <c r="H75" s="24" t="e">
        <f>_xll.qlRateHelperLatestDate($D75)</f>
        <v>#VALUE!</v>
      </c>
      <c r="I75" s="18" t="e">
        <v>#N/A</v>
      </c>
    </row>
    <row r="76" spans="4:9" x14ac:dyDescent="0.2">
      <c r="D76" s="21" t="e">
        <v>#N/A</v>
      </c>
      <c r="E76" s="22" t="e">
        <f>_xll.qlRateHelperRate($D76)</f>
        <v>#VALUE!</v>
      </c>
      <c r="F76" s="22" t="str">
        <f>IF(ISERROR(_xll.qlSwapRateHelperSpread($D76)),IF(ISERROR(_xll.qlFuturesRateHelperConvexityAdjustment($D76)),"--",_xll.qlFuturesRateHelperConvexityAdjustment($D76)),_xll.qlSwapRateHelperSpread($D76))</f>
        <v>--</v>
      </c>
      <c r="G76" s="23" t="e">
        <f>_xll.qlRateHelperEarliestDate($D76)</f>
        <v>#VALUE!</v>
      </c>
      <c r="H76" s="24" t="e">
        <f>_xll.qlRateHelperLatestDate($D76)</f>
        <v>#VALUE!</v>
      </c>
      <c r="I76" s="18" t="e">
        <v>#N/A</v>
      </c>
    </row>
    <row r="77" spans="4:9" x14ac:dyDescent="0.2">
      <c r="D77" s="21" t="e">
        <v>#N/A</v>
      </c>
      <c r="E77" s="22" t="e">
        <f>_xll.qlRateHelperRate($D77)</f>
        <v>#VALUE!</v>
      </c>
      <c r="F77" s="22" t="str">
        <f>IF(ISERROR(_xll.qlSwapRateHelperSpread($D77)),IF(ISERROR(_xll.qlFuturesRateHelperConvexityAdjustment($D77)),"--",_xll.qlFuturesRateHelperConvexityAdjustment($D77)),_xll.qlSwapRateHelperSpread($D77))</f>
        <v>--</v>
      </c>
      <c r="G77" s="23" t="e">
        <f>_xll.qlRateHelperEarliestDate($D77)</f>
        <v>#VALUE!</v>
      </c>
      <c r="H77" s="24" t="e">
        <f>_xll.qlRateHelperLatestDate($D77)</f>
        <v>#VALUE!</v>
      </c>
      <c r="I77" s="18" t="e">
        <v>#N/A</v>
      </c>
    </row>
    <row r="78" spans="4:9" x14ac:dyDescent="0.2">
      <c r="D78" s="21" t="e">
        <v>#N/A</v>
      </c>
      <c r="E78" s="22" t="e">
        <f>_xll.qlRateHelperRate($D78)</f>
        <v>#VALUE!</v>
      </c>
      <c r="F78" s="22" t="str">
        <f>IF(ISERROR(_xll.qlSwapRateHelperSpread($D78)),IF(ISERROR(_xll.qlFuturesRateHelperConvexityAdjustment($D78)),"--",_xll.qlFuturesRateHelperConvexityAdjustment($D78)),_xll.qlSwapRateHelperSpread($D78))</f>
        <v>--</v>
      </c>
      <c r="G78" s="23" t="e">
        <f>_xll.qlRateHelperEarliestDate($D78)</f>
        <v>#VALUE!</v>
      </c>
      <c r="H78" s="24" t="e">
        <f>_xll.qlRateHelperLatestDate($D78)</f>
        <v>#VALUE!</v>
      </c>
      <c r="I78" s="18" t="e">
        <v>#N/A</v>
      </c>
    </row>
    <row r="79" spans="4:9" x14ac:dyDescent="0.2">
      <c r="D79" s="21" t="e">
        <v>#N/A</v>
      </c>
      <c r="E79" s="22" t="e">
        <f>_xll.qlRateHelperRate($D79)</f>
        <v>#VALUE!</v>
      </c>
      <c r="F79" s="22" t="str">
        <f>IF(ISERROR(_xll.qlSwapRateHelperSpread($D79)),IF(ISERROR(_xll.qlFuturesRateHelperConvexityAdjustment($D79)),"--",_xll.qlFuturesRateHelperConvexityAdjustment($D79)),_xll.qlSwapRateHelperSpread($D79))</f>
        <v>--</v>
      </c>
      <c r="G79" s="23" t="e">
        <f>_xll.qlRateHelperEarliestDate($D79)</f>
        <v>#VALUE!</v>
      </c>
      <c r="H79" s="24" t="e">
        <f>_xll.qlRateHelperLatestDate($D79)</f>
        <v>#VALUE!</v>
      </c>
      <c r="I79" s="18" t="e">
        <v>#N/A</v>
      </c>
    </row>
    <row r="80" spans="4:9" x14ac:dyDescent="0.2">
      <c r="D80" s="21" t="e">
        <v>#N/A</v>
      </c>
      <c r="E80" s="22" t="e">
        <f>_xll.qlRateHelperRate($D80)</f>
        <v>#VALUE!</v>
      </c>
      <c r="F80" s="22" t="str">
        <f>IF(ISERROR(_xll.qlSwapRateHelperSpread($D80)),IF(ISERROR(_xll.qlFuturesRateHelperConvexityAdjustment($D80)),"--",_xll.qlFuturesRateHelperConvexityAdjustment($D80)),_xll.qlSwapRateHelperSpread($D80))</f>
        <v>--</v>
      </c>
      <c r="G80" s="23" t="e">
        <f>_xll.qlRateHelperEarliestDate($D80)</f>
        <v>#VALUE!</v>
      </c>
      <c r="H80" s="24" t="e">
        <f>_xll.qlRateHelperLatestDate($D80)</f>
        <v>#VALUE!</v>
      </c>
      <c r="I80" s="18" t="e">
        <v>#N/A</v>
      </c>
    </row>
    <row r="81" spans="4:9" x14ac:dyDescent="0.2">
      <c r="D81" s="21" t="e">
        <v>#N/A</v>
      </c>
      <c r="E81" s="22" t="e">
        <f>_xll.qlRateHelperRate($D81)</f>
        <v>#VALUE!</v>
      </c>
      <c r="F81" s="22" t="str">
        <f>IF(ISERROR(_xll.qlSwapRateHelperSpread($D81)),IF(ISERROR(_xll.qlFuturesRateHelperConvexityAdjustment($D81)),"--",_xll.qlFuturesRateHelperConvexityAdjustment($D81)),_xll.qlSwapRateHelperSpread($D81))</f>
        <v>--</v>
      </c>
      <c r="G81" s="23" t="e">
        <f>_xll.qlRateHelperEarliestDate($D81)</f>
        <v>#VALUE!</v>
      </c>
      <c r="H81" s="24" t="e">
        <f>_xll.qlRateHelperLatestDate($D81)</f>
        <v>#VALUE!</v>
      </c>
      <c r="I81" s="18" t="e">
        <v>#N/A</v>
      </c>
    </row>
    <row r="82" spans="4:9" x14ac:dyDescent="0.2">
      <c r="D82" s="21" t="e">
        <v>#N/A</v>
      </c>
      <c r="E82" s="22" t="e">
        <f>_xll.qlRateHelperRate($D82)</f>
        <v>#VALUE!</v>
      </c>
      <c r="F82" s="22" t="str">
        <f>IF(ISERROR(_xll.qlSwapRateHelperSpread($D82)),IF(ISERROR(_xll.qlFuturesRateHelperConvexityAdjustment($D82)),"--",_xll.qlFuturesRateHelperConvexityAdjustment($D82)),_xll.qlSwapRateHelperSpread($D82))</f>
        <v>--</v>
      </c>
      <c r="G82" s="23" t="e">
        <f>_xll.qlRateHelperEarliestDate($D82)</f>
        <v>#VALUE!</v>
      </c>
      <c r="H82" s="24" t="e">
        <f>_xll.qlRateHelperLatestDate($D82)</f>
        <v>#VALUE!</v>
      </c>
      <c r="I82" s="18" t="e">
        <v>#N/A</v>
      </c>
    </row>
    <row r="83" spans="4:9" x14ac:dyDescent="0.2">
      <c r="D83" s="21" t="e">
        <v>#N/A</v>
      </c>
      <c r="E83" s="22" t="e">
        <f>_xll.qlRateHelperRate($D83)</f>
        <v>#VALUE!</v>
      </c>
      <c r="F83" s="22" t="str">
        <f>IF(ISERROR(_xll.qlSwapRateHelperSpread($D83)),IF(ISERROR(_xll.qlFuturesRateHelperConvexityAdjustment($D83)),"--",_xll.qlFuturesRateHelperConvexityAdjustment($D83)),_xll.qlSwapRateHelperSpread($D83))</f>
        <v>--</v>
      </c>
      <c r="G83" s="23" t="e">
        <f>_xll.qlRateHelperEarliestDate($D83)</f>
        <v>#VALUE!</v>
      </c>
      <c r="H83" s="24" t="e">
        <f>_xll.qlRateHelperLatestDate($D83)</f>
        <v>#VALUE!</v>
      </c>
      <c r="I83" s="18" t="e">
        <v>#N/A</v>
      </c>
    </row>
    <row r="84" spans="4:9" x14ac:dyDescent="0.2">
      <c r="D84" s="21" t="e">
        <v>#N/A</v>
      </c>
      <c r="E84" s="22" t="e">
        <f>_xll.qlRateHelperRate($D84)</f>
        <v>#VALUE!</v>
      </c>
      <c r="F84" s="22" t="str">
        <f>IF(ISERROR(_xll.qlSwapRateHelperSpread($D84)),IF(ISERROR(_xll.qlFuturesRateHelperConvexityAdjustment($D84)),"--",_xll.qlFuturesRateHelperConvexityAdjustment($D84)),_xll.qlSwapRateHelperSpread($D84))</f>
        <v>--</v>
      </c>
      <c r="G84" s="23" t="e">
        <f>_xll.qlRateHelperEarliestDate($D84)</f>
        <v>#VALUE!</v>
      </c>
      <c r="H84" s="24" t="e">
        <f>_xll.qlRateHelperLatestDate($D84)</f>
        <v>#VALUE!</v>
      </c>
      <c r="I84" s="18" t="e">
        <v>#N/A</v>
      </c>
    </row>
    <row r="85" spans="4:9" x14ac:dyDescent="0.2">
      <c r="D85" s="21" t="e">
        <v>#N/A</v>
      </c>
      <c r="E85" s="22" t="e">
        <f>_xll.qlRateHelperRate($D85)</f>
        <v>#VALUE!</v>
      </c>
      <c r="F85" s="22" t="str">
        <f>IF(ISERROR(_xll.qlSwapRateHelperSpread($D85)),IF(ISERROR(_xll.qlFuturesRateHelperConvexityAdjustment($D85)),"--",_xll.qlFuturesRateHelperConvexityAdjustment($D85)),_xll.qlSwapRateHelperSpread($D85))</f>
        <v>--</v>
      </c>
      <c r="G85" s="23" t="e">
        <f>_xll.qlRateHelperEarliestDate($D85)</f>
        <v>#VALUE!</v>
      </c>
      <c r="H85" s="24" t="e">
        <f>_xll.qlRateHelperLatestDate($D85)</f>
        <v>#VALUE!</v>
      </c>
      <c r="I85" s="18" t="e">
        <v>#N/A</v>
      </c>
    </row>
    <row r="86" spans="4:9" x14ac:dyDescent="0.2">
      <c r="D86" s="21" t="e">
        <v>#N/A</v>
      </c>
      <c r="E86" s="22" t="e">
        <f>_xll.qlRateHelperRate($D86)</f>
        <v>#VALUE!</v>
      </c>
      <c r="F86" s="22" t="str">
        <f>IF(ISERROR(_xll.qlSwapRateHelperSpread($D86)),IF(ISERROR(_xll.qlFuturesRateHelperConvexityAdjustment($D86)),"--",_xll.qlFuturesRateHelperConvexityAdjustment($D86)),_xll.qlSwapRateHelperSpread($D86))</f>
        <v>--</v>
      </c>
      <c r="G86" s="23" t="e">
        <f>_xll.qlRateHelperEarliestDate($D86)</f>
        <v>#VALUE!</v>
      </c>
      <c r="H86" s="24" t="e">
        <f>_xll.qlRateHelperLatestDate($D86)</f>
        <v>#VALUE!</v>
      </c>
      <c r="I86" s="18" t="e">
        <v>#N/A</v>
      </c>
    </row>
    <row r="87" spans="4:9" x14ac:dyDescent="0.2">
      <c r="D87" s="21" t="e">
        <v>#N/A</v>
      </c>
      <c r="E87" s="22" t="e">
        <f>_xll.qlRateHelperRate($D87)</f>
        <v>#VALUE!</v>
      </c>
      <c r="F87" s="22" t="str">
        <f>IF(ISERROR(_xll.qlSwapRateHelperSpread($D87)),IF(ISERROR(_xll.qlFuturesRateHelperConvexityAdjustment($D87)),"--",_xll.qlFuturesRateHelperConvexityAdjustment($D87)),_xll.qlSwapRateHelperSpread($D87))</f>
        <v>--</v>
      </c>
      <c r="G87" s="23" t="e">
        <f>_xll.qlRateHelperEarliestDate($D87)</f>
        <v>#VALUE!</v>
      </c>
      <c r="H87" s="24" t="e">
        <f>_xll.qlRateHelperLatestDate($D87)</f>
        <v>#VALUE!</v>
      </c>
      <c r="I87" s="18" t="e">
        <v>#N/A</v>
      </c>
    </row>
    <row r="88" spans="4:9" x14ac:dyDescent="0.2">
      <c r="D88" s="21" t="e">
        <v>#N/A</v>
      </c>
      <c r="E88" s="22" t="e">
        <f>_xll.qlRateHelperRate($D88)</f>
        <v>#VALUE!</v>
      </c>
      <c r="F88" s="22" t="str">
        <f>IF(ISERROR(_xll.qlSwapRateHelperSpread($D88)),IF(ISERROR(_xll.qlFuturesRateHelperConvexityAdjustment($D88)),"--",_xll.qlFuturesRateHelperConvexityAdjustment($D88)),_xll.qlSwapRateHelperSpread($D88))</f>
        <v>--</v>
      </c>
      <c r="G88" s="23" t="e">
        <f>_xll.qlRateHelperEarliestDate($D88)</f>
        <v>#VALUE!</v>
      </c>
      <c r="H88" s="24" t="e">
        <f>_xll.qlRateHelperLatestDate($D88)</f>
        <v>#VALUE!</v>
      </c>
      <c r="I88" s="18" t="e">
        <v>#N/A</v>
      </c>
    </row>
    <row r="89" spans="4:9" x14ac:dyDescent="0.2">
      <c r="D89" s="21" t="e">
        <v>#N/A</v>
      </c>
      <c r="E89" s="22" t="e">
        <f>_xll.qlRateHelperRate($D89)</f>
        <v>#VALUE!</v>
      </c>
      <c r="F89" s="22" t="str">
        <f>IF(ISERROR(_xll.qlSwapRateHelperSpread($D89)),IF(ISERROR(_xll.qlFuturesRateHelperConvexityAdjustment($D89)),"--",_xll.qlFuturesRateHelperConvexityAdjustment($D89)),_xll.qlSwapRateHelperSpread($D89))</f>
        <v>--</v>
      </c>
      <c r="G89" s="23" t="e">
        <f>_xll.qlRateHelperEarliestDate($D89)</f>
        <v>#VALUE!</v>
      </c>
      <c r="H89" s="24" t="e">
        <f>_xll.qlRateHelperLatestDate($D89)</f>
        <v>#VALUE!</v>
      </c>
      <c r="I89" s="18" t="e">
        <v>#N/A</v>
      </c>
    </row>
    <row r="90" spans="4:9" x14ac:dyDescent="0.2">
      <c r="D90" s="21" t="e">
        <v>#N/A</v>
      </c>
      <c r="E90" s="22" t="e">
        <f>_xll.qlRateHelperRate($D90)</f>
        <v>#VALUE!</v>
      </c>
      <c r="F90" s="22" t="str">
        <f>IF(ISERROR(_xll.qlSwapRateHelperSpread($D90)),IF(ISERROR(_xll.qlFuturesRateHelperConvexityAdjustment($D90)),"--",_xll.qlFuturesRateHelperConvexityAdjustment($D90)),_xll.qlSwapRateHelperSpread($D90))</f>
        <v>--</v>
      </c>
      <c r="G90" s="23" t="e">
        <f>_xll.qlRateHelperEarliestDate($D90)</f>
        <v>#VALUE!</v>
      </c>
      <c r="H90" s="24" t="e">
        <f>_xll.qlRateHelperLatestDate($D90)</f>
        <v>#VALUE!</v>
      </c>
      <c r="I90" s="18" t="e">
        <v>#N/A</v>
      </c>
    </row>
    <row r="91" spans="4:9" x14ac:dyDescent="0.2">
      <c r="D91" s="21" t="e">
        <v>#N/A</v>
      </c>
      <c r="E91" s="22" t="e">
        <f>_xll.qlRateHelperRate($D91)</f>
        <v>#VALUE!</v>
      </c>
      <c r="F91" s="22" t="str">
        <f>IF(ISERROR(_xll.qlSwapRateHelperSpread($D91)),IF(ISERROR(_xll.qlFuturesRateHelperConvexityAdjustment($D91)),"--",_xll.qlFuturesRateHelperConvexityAdjustment($D91)),_xll.qlSwapRateHelperSpread($D91))</f>
        <v>--</v>
      </c>
      <c r="G91" s="23" t="e">
        <f>_xll.qlRateHelperEarliestDate($D91)</f>
        <v>#VALUE!</v>
      </c>
      <c r="H91" s="24" t="e">
        <f>_xll.qlRateHelperLatestDate($D91)</f>
        <v>#VALUE!</v>
      </c>
      <c r="I91" s="18" t="e">
        <v>#N/A</v>
      </c>
    </row>
    <row r="92" spans="4:9" x14ac:dyDescent="0.2">
      <c r="D92" s="21" t="e">
        <v>#N/A</v>
      </c>
      <c r="E92" s="22" t="e">
        <f>_xll.qlRateHelperRate($D92)</f>
        <v>#VALUE!</v>
      </c>
      <c r="F92" s="22" t="str">
        <f>IF(ISERROR(_xll.qlSwapRateHelperSpread($D92)),IF(ISERROR(_xll.qlFuturesRateHelperConvexityAdjustment($D92)),"--",_xll.qlFuturesRateHelperConvexityAdjustment($D92)),_xll.qlSwapRateHelperSpread($D92))</f>
        <v>--</v>
      </c>
      <c r="G92" s="23" t="e">
        <f>_xll.qlRateHelperEarliestDate($D92)</f>
        <v>#VALUE!</v>
      </c>
      <c r="H92" s="24" t="e">
        <f>_xll.qlRateHelperLatestDate($D92)</f>
        <v>#VALUE!</v>
      </c>
      <c r="I92" s="18" t="e">
        <v>#N/A</v>
      </c>
    </row>
    <row r="93" spans="4:9" x14ac:dyDescent="0.2">
      <c r="D93" s="21" t="e">
        <v>#N/A</v>
      </c>
      <c r="E93" s="22" t="e">
        <f>_xll.qlRateHelperRate($D93)</f>
        <v>#VALUE!</v>
      </c>
      <c r="F93" s="22" t="str">
        <f>IF(ISERROR(_xll.qlSwapRateHelperSpread($D93)),IF(ISERROR(_xll.qlFuturesRateHelperConvexityAdjustment($D93)),"--",_xll.qlFuturesRateHelperConvexityAdjustment($D93)),_xll.qlSwapRateHelperSpread($D93))</f>
        <v>--</v>
      </c>
      <c r="G93" s="23" t="e">
        <f>_xll.qlRateHelperEarliestDate($D93)</f>
        <v>#VALUE!</v>
      </c>
      <c r="H93" s="24" t="e">
        <f>_xll.qlRateHelperLatestDate($D93)</f>
        <v>#VALUE!</v>
      </c>
      <c r="I93" s="18" t="e">
        <v>#N/A</v>
      </c>
    </row>
    <row r="94" spans="4:9" x14ac:dyDescent="0.2">
      <c r="D94" s="21" t="e">
        <v>#N/A</v>
      </c>
      <c r="E94" s="22" t="e">
        <f>_xll.qlRateHelperRate($D94)</f>
        <v>#VALUE!</v>
      </c>
      <c r="F94" s="22" t="str">
        <f>IF(ISERROR(_xll.qlSwapRateHelperSpread($D94)),IF(ISERROR(_xll.qlFuturesRateHelperConvexityAdjustment($D94)),"--",_xll.qlFuturesRateHelperConvexityAdjustment($D94)),_xll.qlSwapRateHelperSpread($D94))</f>
        <v>--</v>
      </c>
      <c r="G94" s="23" t="e">
        <f>_xll.qlRateHelperEarliestDate($D94)</f>
        <v>#VALUE!</v>
      </c>
      <c r="H94" s="24" t="e">
        <f>_xll.qlRateHelperLatestDate($D94)</f>
        <v>#VALUE!</v>
      </c>
      <c r="I94" s="18" t="e">
        <v>#N/A</v>
      </c>
    </row>
    <row r="95" spans="4:9" x14ac:dyDescent="0.2">
      <c r="D95" s="21" t="e">
        <v>#N/A</v>
      </c>
      <c r="E95" s="22" t="e">
        <f>_xll.qlRateHelperRate($D95)</f>
        <v>#VALUE!</v>
      </c>
      <c r="F95" s="22" t="str">
        <f>IF(ISERROR(_xll.qlSwapRateHelperSpread($D95)),IF(ISERROR(_xll.qlFuturesRateHelperConvexityAdjustment($D95)),"--",_xll.qlFuturesRateHelperConvexityAdjustment($D95)),_xll.qlSwapRateHelperSpread($D95))</f>
        <v>--</v>
      </c>
      <c r="G95" s="23" t="e">
        <f>_xll.qlRateHelperEarliestDate($D95)</f>
        <v>#VALUE!</v>
      </c>
      <c r="H95" s="24" t="e">
        <f>_xll.qlRateHelperLatestDate($D95)</f>
        <v>#VALUE!</v>
      </c>
      <c r="I95" s="18" t="e">
        <v>#N/A</v>
      </c>
    </row>
    <row r="96" spans="4:9" x14ac:dyDescent="0.2">
      <c r="D96" s="21" t="e">
        <v>#N/A</v>
      </c>
      <c r="E96" s="22" t="e">
        <f>_xll.qlRateHelperRate($D96)</f>
        <v>#VALUE!</v>
      </c>
      <c r="F96" s="22" t="str">
        <f>IF(ISERROR(_xll.qlSwapRateHelperSpread($D96)),IF(ISERROR(_xll.qlFuturesRateHelperConvexityAdjustment($D96)),"--",_xll.qlFuturesRateHelperConvexityAdjustment($D96)),_xll.qlSwapRateHelperSpread($D96))</f>
        <v>--</v>
      </c>
      <c r="G96" s="23" t="e">
        <f>_xll.qlRateHelperEarliestDate($D96)</f>
        <v>#VALUE!</v>
      </c>
      <c r="H96" s="24" t="e">
        <f>_xll.qlRateHelperLatestDate($D96)</f>
        <v>#VALUE!</v>
      </c>
      <c r="I96" s="18" t="e">
        <v>#N/A</v>
      </c>
    </row>
    <row r="97" spans="4:9" x14ac:dyDescent="0.2">
      <c r="D97" s="21" t="e">
        <v>#N/A</v>
      </c>
      <c r="E97" s="22" t="e">
        <f>_xll.qlRateHelperRate($D97)</f>
        <v>#VALUE!</v>
      </c>
      <c r="F97" s="22" t="str">
        <f>IF(ISERROR(_xll.qlSwapRateHelperSpread($D97)),IF(ISERROR(_xll.qlFuturesRateHelperConvexityAdjustment($D97)),"--",_xll.qlFuturesRateHelperConvexityAdjustment($D97)),_xll.qlSwapRateHelperSpread($D97))</f>
        <v>--</v>
      </c>
      <c r="G97" s="23" t="e">
        <f>_xll.qlRateHelperEarliestDate($D97)</f>
        <v>#VALUE!</v>
      </c>
      <c r="H97" s="24" t="e">
        <f>_xll.qlRateHelperLatestDate($D97)</f>
        <v>#VALUE!</v>
      </c>
      <c r="I97" s="18" t="e">
        <v>#N/A</v>
      </c>
    </row>
    <row r="98" spans="4:9" x14ac:dyDescent="0.2">
      <c r="D98" s="21" t="e">
        <v>#N/A</v>
      </c>
      <c r="E98" s="22" t="e">
        <f>_xll.qlRateHelperRate($D98)</f>
        <v>#VALUE!</v>
      </c>
      <c r="F98" s="22" t="str">
        <f>IF(ISERROR(_xll.qlSwapRateHelperSpread($D98)),IF(ISERROR(_xll.qlFuturesRateHelperConvexityAdjustment($D98)),"--",_xll.qlFuturesRateHelperConvexityAdjustment($D98)),_xll.qlSwapRateHelperSpread($D98))</f>
        <v>--</v>
      </c>
      <c r="G98" s="23" t="e">
        <f>_xll.qlRateHelperEarliestDate($D98)</f>
        <v>#VALUE!</v>
      </c>
      <c r="H98" s="24" t="e">
        <f>_xll.qlRateHelperLatestDate($D98)</f>
        <v>#VALUE!</v>
      </c>
      <c r="I98" s="18" t="e">
        <v>#N/A</v>
      </c>
    </row>
    <row r="99" spans="4:9" x14ac:dyDescent="0.2">
      <c r="D99" s="21" t="e">
        <v>#N/A</v>
      </c>
      <c r="E99" s="22" t="e">
        <f>_xll.qlRateHelperRate($D99)</f>
        <v>#VALUE!</v>
      </c>
      <c r="F99" s="22" t="str">
        <f>IF(ISERROR(_xll.qlSwapRateHelperSpread($D99)),IF(ISERROR(_xll.qlFuturesRateHelperConvexityAdjustment($D99)),"--",_xll.qlFuturesRateHelperConvexityAdjustment($D99)),_xll.qlSwapRateHelperSpread($D99))</f>
        <v>--</v>
      </c>
      <c r="G99" s="23" t="e">
        <f>_xll.qlRateHelperEarliestDate($D99)</f>
        <v>#VALUE!</v>
      </c>
      <c r="H99" s="24" t="e">
        <f>_xll.qlRateHelperLatestDate($D99)</f>
        <v>#VALUE!</v>
      </c>
      <c r="I99" s="18" t="e">
        <v>#N/A</v>
      </c>
    </row>
    <row r="100" spans="4:9" x14ac:dyDescent="0.2">
      <c r="D100" s="21" t="e">
        <v>#N/A</v>
      </c>
      <c r="E100" s="22" t="e">
        <f>_xll.qlRateHelperRate($D100)</f>
        <v>#VALUE!</v>
      </c>
      <c r="F100" s="2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23" t="e">
        <f>_xll.qlRateHelperEarliestDate($D100)</f>
        <v>#VALUE!</v>
      </c>
      <c r="H100" s="24" t="e">
        <f>_xll.qlRateHelperLatestDate($D100)</f>
        <v>#VALUE!</v>
      </c>
      <c r="I100" s="18" t="e">
        <v>#N/A</v>
      </c>
    </row>
    <row r="101" spans="4:9" x14ac:dyDescent="0.2">
      <c r="D101" s="21" t="e">
        <v>#N/A</v>
      </c>
      <c r="E101" s="22" t="e">
        <f>_xll.qlRateHelperRate($D101)</f>
        <v>#VALUE!</v>
      </c>
      <c r="F101" s="2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23" t="e">
        <f>_xll.qlRateHelperEarliestDate($D101)</f>
        <v>#VALUE!</v>
      </c>
      <c r="H101" s="24" t="e">
        <f>_xll.qlRateHelperLatestDate($D101)</f>
        <v>#VALUE!</v>
      </c>
      <c r="I101" s="18" t="e">
        <v>#N/A</v>
      </c>
    </row>
    <row r="102" spans="4:9" x14ac:dyDescent="0.2">
      <c r="D102" s="21" t="e">
        <v>#N/A</v>
      </c>
      <c r="E102" s="22" t="e">
        <f>_xll.qlRateHelperRate($D102)</f>
        <v>#VALUE!</v>
      </c>
      <c r="F102" s="2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23" t="e">
        <f>_xll.qlRateHelperEarliestDate($D102)</f>
        <v>#VALUE!</v>
      </c>
      <c r="H102" s="24" t="e">
        <f>_xll.qlRateHelperLatestDate($D102)</f>
        <v>#VALUE!</v>
      </c>
      <c r="I102" s="18" t="e">
        <v>#N/A</v>
      </c>
    </row>
    <row r="103" spans="4:9" x14ac:dyDescent="0.2">
      <c r="D103" s="21" t="e">
        <v>#N/A</v>
      </c>
      <c r="E103" s="22" t="e">
        <f>_xll.qlRateHelperRate($D103)</f>
        <v>#VALUE!</v>
      </c>
      <c r="F103" s="2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23" t="e">
        <f>_xll.qlRateHelperEarliestDate($D103)</f>
        <v>#VALUE!</v>
      </c>
      <c r="H103" s="24" t="e">
        <f>_xll.qlRateHelperLatestDate($D103)</f>
        <v>#VALUE!</v>
      </c>
      <c r="I103" s="18" t="e">
        <v>#N/A</v>
      </c>
    </row>
    <row r="104" spans="4:9" x14ac:dyDescent="0.2">
      <c r="D104" s="21" t="e">
        <v>#N/A</v>
      </c>
      <c r="E104" s="22" t="e">
        <f>_xll.qlRateHelperRate($D104)</f>
        <v>#VALUE!</v>
      </c>
      <c r="F104" s="2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23" t="e">
        <f>_xll.qlRateHelperEarliestDate($D104)</f>
        <v>#VALUE!</v>
      </c>
      <c r="H104" s="24" t="e">
        <f>_xll.qlRateHelperLatestDate($D104)</f>
        <v>#VALUE!</v>
      </c>
      <c r="I104" s="18" t="e">
        <v>#N/A</v>
      </c>
    </row>
    <row r="105" spans="4:9" x14ac:dyDescent="0.2">
      <c r="D105" s="21" t="e">
        <v>#N/A</v>
      </c>
      <c r="E105" s="22" t="e">
        <f>_xll.qlRateHelperRate($D105)</f>
        <v>#VALUE!</v>
      </c>
      <c r="F105" s="2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23" t="e">
        <f>_xll.qlRateHelperEarliestDate($D105)</f>
        <v>#VALUE!</v>
      </c>
      <c r="H105" s="24" t="e">
        <f>_xll.qlRateHelperLatestDate($D105)</f>
        <v>#VALUE!</v>
      </c>
      <c r="I105" s="18" t="e">
        <v>#N/A</v>
      </c>
    </row>
    <row r="106" spans="4:9" x14ac:dyDescent="0.2">
      <c r="D106" s="21" t="e">
        <v>#N/A</v>
      </c>
      <c r="E106" s="22" t="e">
        <f>_xll.qlRateHelperRate($D106)</f>
        <v>#VALUE!</v>
      </c>
      <c r="F106" s="2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23" t="e">
        <f>_xll.qlRateHelperEarliestDate($D106)</f>
        <v>#VALUE!</v>
      </c>
      <c r="H106" s="24" t="e">
        <f>_xll.qlRateHelperLatestDate($D106)</f>
        <v>#VALUE!</v>
      </c>
      <c r="I106" s="18" t="e">
        <v>#N/A</v>
      </c>
    </row>
    <row r="107" spans="4:9" x14ac:dyDescent="0.2">
      <c r="D107" s="21" t="e">
        <v>#N/A</v>
      </c>
      <c r="E107" s="22" t="e">
        <f>_xll.qlRateHelperRate($D107)</f>
        <v>#VALUE!</v>
      </c>
      <c r="F107" s="2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23" t="e">
        <f>_xll.qlRateHelperEarliestDate($D107)</f>
        <v>#VALUE!</v>
      </c>
      <c r="H107" s="24" t="e">
        <f>_xll.qlRateHelperLatestDate($D107)</f>
        <v>#VALUE!</v>
      </c>
      <c r="I107" s="18" t="e">
        <v>#N/A</v>
      </c>
    </row>
    <row r="108" spans="4:9" x14ac:dyDescent="0.2">
      <c r="D108" s="21" t="e">
        <v>#N/A</v>
      </c>
      <c r="E108" s="22" t="e">
        <f>_xll.qlRateHelperRate($D108)</f>
        <v>#VALUE!</v>
      </c>
      <c r="F108" s="2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23" t="e">
        <f>_xll.qlRateHelperEarliestDate($D108)</f>
        <v>#VALUE!</v>
      </c>
      <c r="H108" s="24" t="e">
        <f>_xll.qlRateHelperLatestDate($D108)</f>
        <v>#VALUE!</v>
      </c>
      <c r="I108" s="18" t="e">
        <v>#N/A</v>
      </c>
    </row>
    <row r="109" spans="4:9" x14ac:dyDescent="0.2">
      <c r="D109" s="21" t="e">
        <v>#N/A</v>
      </c>
      <c r="E109" s="22" t="e">
        <f>_xll.qlRateHelperRate($D109)</f>
        <v>#VALUE!</v>
      </c>
      <c r="F109" s="2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23" t="e">
        <f>_xll.qlRateHelperEarliestDate($D109)</f>
        <v>#VALUE!</v>
      </c>
      <c r="H109" s="24" t="e">
        <f>_xll.qlRateHelperLatestDate($D109)</f>
        <v>#VALUE!</v>
      </c>
      <c r="I109" s="18" t="e">
        <v>#N/A</v>
      </c>
    </row>
    <row r="110" spans="4:9" x14ac:dyDescent="0.2">
      <c r="D110" s="21" t="e">
        <v>#N/A</v>
      </c>
      <c r="E110" s="22" t="e">
        <f>_xll.qlRateHelperRate($D110)</f>
        <v>#VALUE!</v>
      </c>
      <c r="F110" s="2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23" t="e">
        <f>_xll.qlRateHelperEarliestDate($D110)</f>
        <v>#VALUE!</v>
      </c>
      <c r="H110" s="24" t="e">
        <f>_xll.qlRateHelperLatestDate($D110)</f>
        <v>#VALUE!</v>
      </c>
      <c r="I110" s="18" t="e">
        <v>#N/A</v>
      </c>
    </row>
    <row r="111" spans="4:9" x14ac:dyDescent="0.2">
      <c r="D111" s="21" t="e">
        <v>#N/A</v>
      </c>
      <c r="E111" s="22" t="e">
        <f>_xll.qlRateHelperRate($D111)</f>
        <v>#VALUE!</v>
      </c>
      <c r="F111" s="2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23" t="e">
        <f>_xll.qlRateHelperEarliestDate($D111)</f>
        <v>#VALUE!</v>
      </c>
      <c r="H111" s="24" t="e">
        <f>_xll.qlRateHelperLatestDate($D111)</f>
        <v>#VALUE!</v>
      </c>
      <c r="I111" s="18" t="e">
        <v>#N/A</v>
      </c>
    </row>
    <row r="112" spans="4:9" x14ac:dyDescent="0.2">
      <c r="D112" s="21" t="e">
        <v>#N/A</v>
      </c>
      <c r="E112" s="22" t="e">
        <f>_xll.qlRateHelperRate($D112)</f>
        <v>#VALUE!</v>
      </c>
      <c r="F112" s="2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23" t="e">
        <f>_xll.qlRateHelperEarliestDate($D112)</f>
        <v>#VALUE!</v>
      </c>
      <c r="H112" s="24" t="e">
        <f>_xll.qlRateHelperLatestDate($D112)</f>
        <v>#VALUE!</v>
      </c>
      <c r="I112" s="18" t="e">
        <v>#N/A</v>
      </c>
    </row>
    <row r="113" spans="4:9" x14ac:dyDescent="0.2">
      <c r="D113" s="21" t="e">
        <v>#N/A</v>
      </c>
      <c r="E113" s="22" t="e">
        <f>_xll.qlRateHelperRate($D113)</f>
        <v>#VALUE!</v>
      </c>
      <c r="F113" s="2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23" t="e">
        <f>_xll.qlRateHelperEarliestDate($D113)</f>
        <v>#VALUE!</v>
      </c>
      <c r="H113" s="24" t="e">
        <f>_xll.qlRateHelperLatestDate($D113)</f>
        <v>#VALUE!</v>
      </c>
      <c r="I113" s="18" t="e">
        <v>#N/A</v>
      </c>
    </row>
    <row r="114" spans="4:9" x14ac:dyDescent="0.2">
      <c r="D114" s="21" t="e">
        <v>#N/A</v>
      </c>
      <c r="E114" s="22" t="e">
        <f>_xll.qlRateHelperRate($D114)</f>
        <v>#VALUE!</v>
      </c>
      <c r="F114" s="2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23" t="e">
        <f>_xll.qlRateHelperEarliestDate($D114)</f>
        <v>#VALUE!</v>
      </c>
      <c r="H114" s="24" t="e">
        <f>_xll.qlRateHelperLatestDate($D114)</f>
        <v>#VALUE!</v>
      </c>
      <c r="I114" s="18" t="e">
        <v>#N/A</v>
      </c>
    </row>
    <row r="115" spans="4:9" x14ac:dyDescent="0.2">
      <c r="D115" s="21" t="e">
        <v>#N/A</v>
      </c>
      <c r="E115" s="22" t="e">
        <f>_xll.qlRateHelperRate($D115)</f>
        <v>#VALUE!</v>
      </c>
      <c r="F115" s="2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23" t="e">
        <f>_xll.qlRateHelperEarliestDate($D115)</f>
        <v>#VALUE!</v>
      </c>
      <c r="H115" s="24" t="e">
        <f>_xll.qlRateHelperLatestDate($D115)</f>
        <v>#VALUE!</v>
      </c>
      <c r="I115" s="18" t="e">
        <v>#N/A</v>
      </c>
    </row>
    <row r="116" spans="4:9" x14ac:dyDescent="0.2">
      <c r="D116" s="21" t="e">
        <v>#N/A</v>
      </c>
      <c r="E116" s="22" t="e">
        <f>_xll.qlRateHelperRate($D116)</f>
        <v>#VALUE!</v>
      </c>
      <c r="F116" s="2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23" t="e">
        <f>_xll.qlRateHelperEarliestDate($D116)</f>
        <v>#VALUE!</v>
      </c>
      <c r="H116" s="24" t="e">
        <f>_xll.qlRateHelperLatestDate($D116)</f>
        <v>#VALUE!</v>
      </c>
      <c r="I116" s="18" t="e">
        <v>#N/A</v>
      </c>
    </row>
    <row r="117" spans="4:9" x14ac:dyDescent="0.2">
      <c r="D117" s="21" t="e">
        <v>#N/A</v>
      </c>
      <c r="E117" s="22" t="e">
        <f>_xll.qlRateHelperRate($D117)</f>
        <v>#VALUE!</v>
      </c>
      <c r="F117" s="2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23" t="e">
        <f>_xll.qlRateHelperEarliestDate($D117)</f>
        <v>#VALUE!</v>
      </c>
      <c r="H117" s="24" t="e">
        <f>_xll.qlRateHelperLatestDate($D117)</f>
        <v>#VALUE!</v>
      </c>
      <c r="I117" s="18" t="e">
        <v>#N/A</v>
      </c>
    </row>
    <row r="118" spans="4:9" x14ac:dyDescent="0.2">
      <c r="D118" s="21" t="e">
        <v>#N/A</v>
      </c>
      <c r="E118" s="22" t="e">
        <f>_xll.qlRateHelperRate($D118)</f>
        <v>#VALUE!</v>
      </c>
      <c r="F118" s="2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23" t="e">
        <f>_xll.qlRateHelperEarliestDate($D118)</f>
        <v>#VALUE!</v>
      </c>
      <c r="H118" s="24" t="e">
        <f>_xll.qlRateHelperLatestDate($D118)</f>
        <v>#VALUE!</v>
      </c>
      <c r="I118" s="18" t="e">
        <v>#N/A</v>
      </c>
    </row>
    <row r="119" spans="4:9" x14ac:dyDescent="0.2">
      <c r="D119" s="21" t="e">
        <v>#N/A</v>
      </c>
      <c r="E119" s="22" t="e">
        <f>_xll.qlRateHelperRate($D119)</f>
        <v>#VALUE!</v>
      </c>
      <c r="F119" s="2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23" t="e">
        <f>_xll.qlRateHelperEarliestDate($D119)</f>
        <v>#VALUE!</v>
      </c>
      <c r="H119" s="24" t="e">
        <f>_xll.qlRateHelperLatestDate($D119)</f>
        <v>#VALUE!</v>
      </c>
      <c r="I119" s="18" t="e">
        <v>#N/A</v>
      </c>
    </row>
    <row r="120" spans="4:9" x14ac:dyDescent="0.2">
      <c r="D120" s="21" t="e">
        <v>#N/A</v>
      </c>
      <c r="E120" s="22" t="e">
        <f>_xll.qlRateHelperRate($D120)</f>
        <v>#VALUE!</v>
      </c>
      <c r="F120" s="2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23" t="e">
        <f>_xll.qlRateHelperEarliestDate($D120)</f>
        <v>#VALUE!</v>
      </c>
      <c r="H120" s="24" t="e">
        <f>_xll.qlRateHelperLatestDate($D120)</f>
        <v>#VALUE!</v>
      </c>
      <c r="I120" s="18" t="e">
        <v>#N/A</v>
      </c>
    </row>
    <row r="121" spans="4:9" x14ac:dyDescent="0.2">
      <c r="D121" s="21" t="e">
        <v>#N/A</v>
      </c>
      <c r="E121" s="22" t="e">
        <f>_xll.qlRateHelperRate($D121)</f>
        <v>#VALUE!</v>
      </c>
      <c r="F121" s="2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23" t="e">
        <f>_xll.qlRateHelperEarliestDate($D121)</f>
        <v>#VALUE!</v>
      </c>
      <c r="H121" s="24" t="e">
        <f>_xll.qlRateHelperLatestDate($D121)</f>
        <v>#VALUE!</v>
      </c>
      <c r="I121" s="18" t="e">
        <v>#N/A</v>
      </c>
    </row>
    <row r="122" spans="4:9" x14ac:dyDescent="0.2">
      <c r="D122" s="21" t="e">
        <v>#N/A</v>
      </c>
      <c r="E122" s="22" t="e">
        <f>_xll.qlRateHelperRate($D122)</f>
        <v>#VALUE!</v>
      </c>
      <c r="F122" s="2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23" t="e">
        <f>_xll.qlRateHelperEarliestDate($D122)</f>
        <v>#VALUE!</v>
      </c>
      <c r="H122" s="24" t="e">
        <f>_xll.qlRateHelperLatestDate($D122)</f>
        <v>#VALUE!</v>
      </c>
      <c r="I122" s="18" t="e">
        <v>#N/A</v>
      </c>
    </row>
    <row r="123" spans="4:9" x14ac:dyDescent="0.2">
      <c r="D123" s="21" t="e">
        <v>#N/A</v>
      </c>
      <c r="E123" s="22" t="e">
        <f>_xll.qlRateHelperRate($D123)</f>
        <v>#VALUE!</v>
      </c>
      <c r="F123" s="2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23" t="e">
        <f>_xll.qlRateHelperEarliestDate($D123)</f>
        <v>#VALUE!</v>
      </c>
      <c r="H123" s="24" t="e">
        <f>_xll.qlRateHelperLatestDate($D123)</f>
        <v>#VALUE!</v>
      </c>
      <c r="I123" s="18" t="e">
        <v>#N/A</v>
      </c>
    </row>
    <row r="124" spans="4:9" x14ac:dyDescent="0.2">
      <c r="D124" s="21" t="e">
        <v>#N/A</v>
      </c>
      <c r="E124" s="22" t="e">
        <f>_xll.qlRateHelperRate($D124)</f>
        <v>#VALUE!</v>
      </c>
      <c r="F124" s="2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23" t="e">
        <f>_xll.qlRateHelperEarliestDate($D124)</f>
        <v>#VALUE!</v>
      </c>
      <c r="H124" s="24" t="e">
        <f>_xll.qlRateHelperLatestDate($D124)</f>
        <v>#VALUE!</v>
      </c>
      <c r="I124" s="18" t="e">
        <v>#N/A</v>
      </c>
    </row>
    <row r="125" spans="4:9" x14ac:dyDescent="0.2">
      <c r="D125" s="21" t="e">
        <v>#N/A</v>
      </c>
      <c r="E125" s="22" t="e">
        <f>_xll.qlRateHelperRate($D125)</f>
        <v>#VALUE!</v>
      </c>
      <c r="F125" s="2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23" t="e">
        <f>_xll.qlRateHelperEarliestDate($D125)</f>
        <v>#VALUE!</v>
      </c>
      <c r="H125" s="24" t="e">
        <f>_xll.qlRateHelperLatestDate($D125)</f>
        <v>#VALUE!</v>
      </c>
      <c r="I125" s="18" t="e">
        <v>#N/A</v>
      </c>
    </row>
    <row r="126" spans="4:9" ht="12" thickBot="1" x14ac:dyDescent="0.25">
      <c r="D126" s="31" t="e">
        <v>#N/A</v>
      </c>
      <c r="E126" s="32" t="e">
        <f>_xll.qlRateHelperRate($D126)</f>
        <v>#VALUE!</v>
      </c>
      <c r="F126" s="32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3" t="e">
        <f>_xll.qlRateHelperEarliestDate($D126)</f>
        <v>#VALUE!</v>
      </c>
      <c r="H126" s="34" t="e">
        <f>_xll.qlRateHelperLatestDate($D126)</f>
        <v>#VALUE!</v>
      </c>
      <c r="I126" s="18" t="e">
        <v>#N/A</v>
      </c>
    </row>
  </sheetData>
  <mergeCells count="1">
    <mergeCell ref="A1:B1"/>
  </mergeCells>
  <phoneticPr fontId="2" type="noConversion"/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31</vt:i4>
      </vt:variant>
    </vt:vector>
  </HeadingPairs>
  <TitlesOfParts>
    <vt:vector size="35" baseType="lpstr">
      <vt:lpstr>General Settings</vt:lpstr>
      <vt:lpstr>HKD_YCRH_FRAs_6M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2013-11-21T08:27:23Z</dcterms:modified>
</cp:coreProperties>
</file>