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15" windowWidth="15285" windowHeight="8415" activeTab="2"/>
  </bookViews>
  <sheets>
    <sheet name="General Settings" sheetId="6" r:id="rId1"/>
    <sheet name="RateHelpers" sheetId="4" r:id="rId2"/>
    <sheet name="Selected" sheetId="5" r:id="rId3"/>
    <sheet name="Deposits" sheetId="7" r:id="rId4"/>
    <sheet name="Futures" sheetId="9" r:id="rId5"/>
    <sheet name="Swaps" sheetId="11" r:id="rId6"/>
  </sheet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RateHelpers!$H$2:$H$87</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RateHelpers!$B$2:$B$87</definedName>
    <definedName name="RateHelpersIncluded">RateHelpers!$F$2:$F$87</definedName>
    <definedName name="RateHelpersPriority">RateHelpers!$G$2:$G$87</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6" i="6" l="1"/>
  <c r="M15" i="6"/>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D1" i="7"/>
  <c r="E1" i="7" s="1"/>
  <c r="D3" i="7"/>
  <c r="C4" i="7"/>
  <c r="D4" i="7"/>
  <c r="C5" i="7"/>
  <c r="D5" i="7"/>
  <c r="C6" i="7"/>
  <c r="D6" i="7"/>
  <c r="C7" i="7"/>
  <c r="D7" i="7"/>
  <c r="C8" i="7"/>
  <c r="D8" i="7"/>
  <c r="C9" i="7"/>
  <c r="D9" i="7"/>
  <c r="E5" i="7"/>
  <c r="E6" i="7"/>
  <c r="E8" i="7"/>
  <c r="D3" i="9" a="1"/>
  <c r="E3" i="7"/>
  <c r="E7" i="7"/>
  <c r="E9" i="7"/>
  <c r="E4" i="7"/>
  <c r="B7" i="4" l="1"/>
  <c r="B5" i="4"/>
  <c r="B4" i="4"/>
  <c r="B3" i="4"/>
  <c r="B8" i="4"/>
  <c r="B6" i="4"/>
  <c r="B2" i="4"/>
  <c r="D3" i="9"/>
  <c r="D37" i="9"/>
  <c r="D17" i="9"/>
  <c r="D19" i="9"/>
  <c r="D14" i="9"/>
  <c r="D33" i="9"/>
  <c r="D22" i="9"/>
  <c r="D41" i="9"/>
  <c r="D30" i="9"/>
  <c r="D9" i="9"/>
  <c r="D43" i="9"/>
  <c r="D10" i="9"/>
  <c r="D7" i="9"/>
  <c r="D12" i="9"/>
  <c r="D26" i="9"/>
  <c r="D20" i="9"/>
  <c r="D28" i="9"/>
  <c r="D42" i="9"/>
  <c r="D36" i="9"/>
  <c r="D16" i="9"/>
  <c r="D32" i="9"/>
  <c r="D40" i="9"/>
  <c r="D11" i="9"/>
  <c r="D6" i="9"/>
  <c r="D25" i="9"/>
  <c r="D27" i="9"/>
  <c r="D35" i="9"/>
  <c r="D38" i="9"/>
  <c r="D4" i="9"/>
  <c r="D18" i="9"/>
  <c r="D15" i="9"/>
  <c r="D23" i="9"/>
  <c r="D34" i="9"/>
  <c r="D31" i="9"/>
  <c r="D39" i="9"/>
  <c r="D44" i="9"/>
  <c r="D21" i="9"/>
  <c r="D29" i="9"/>
  <c r="D13" i="9"/>
  <c r="D5" i="9"/>
  <c r="D24" i="9"/>
  <c r="D8" i="9"/>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6" i="4"/>
  <c r="C2" i="4"/>
  <c r="C7" i="4"/>
  <c r="C5" i="4"/>
  <c r="C4" i="4"/>
  <c r="C3" i="4"/>
  <c r="C8" i="4"/>
  <c r="J28" i="11" l="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F38" i="9"/>
  <c r="G38" i="9"/>
  <c r="F6" i="9"/>
  <c r="G6" i="9"/>
  <c r="G40" i="9"/>
  <c r="F40" i="9"/>
  <c r="G39" i="9"/>
  <c r="F39" i="9"/>
  <c r="G41" i="9"/>
  <c r="F41" i="9"/>
  <c r="F37" i="9"/>
  <c r="G37" i="9"/>
  <c r="F42" i="9"/>
  <c r="G42" i="9"/>
  <c r="F43" i="9"/>
  <c r="G43" i="9"/>
  <c r="F44" i="9"/>
  <c r="G44" i="9"/>
  <c r="G32" i="9"/>
  <c r="F32" i="9"/>
  <c r="G31" i="9"/>
  <c r="F31" i="9"/>
  <c r="G33" i="9"/>
  <c r="F33" i="9"/>
  <c r="F29" i="9"/>
  <c r="G29" i="9"/>
  <c r="F34" i="9"/>
  <c r="G34" i="9"/>
  <c r="F35" i="9"/>
  <c r="G35" i="9"/>
  <c r="F36" i="9"/>
  <c r="G36" i="9"/>
  <c r="F30" i="9"/>
  <c r="G30" i="9"/>
  <c r="F22" i="9"/>
  <c r="G22" i="9"/>
  <c r="G24" i="9"/>
  <c r="F24" i="9"/>
  <c r="G23" i="9"/>
  <c r="F23" i="9"/>
  <c r="G25" i="9"/>
  <c r="F25" i="9"/>
  <c r="F21" i="9"/>
  <c r="G21" i="9"/>
  <c r="F26" i="9"/>
  <c r="G26" i="9"/>
  <c r="F27" i="9"/>
  <c r="G27" i="9"/>
  <c r="F28" i="9"/>
  <c r="G28" i="9"/>
  <c r="G16" i="9"/>
  <c r="F16" i="9"/>
  <c r="G15" i="9"/>
  <c r="F15" i="9"/>
  <c r="G17" i="9"/>
  <c r="F17" i="9"/>
  <c r="F13" i="9"/>
  <c r="G13" i="9"/>
  <c r="F18" i="9"/>
  <c r="G18" i="9"/>
  <c r="F19" i="9"/>
  <c r="G19" i="9"/>
  <c r="F20" i="9"/>
  <c r="G20" i="9"/>
  <c r="F14" i="9"/>
  <c r="G14" i="9"/>
  <c r="G8" i="9"/>
  <c r="F8" i="9"/>
  <c r="G7" i="9"/>
  <c r="F7" i="9"/>
  <c r="G9" i="9"/>
  <c r="F9" i="9"/>
  <c r="F5" i="9"/>
  <c r="G5" i="9"/>
  <c r="F10" i="9"/>
  <c r="G10" i="9"/>
  <c r="F11" i="9"/>
  <c r="G11" i="9"/>
  <c r="F12" i="9"/>
  <c r="G12" i="9"/>
  <c r="F3" i="9"/>
  <c r="G3" i="9"/>
  <c r="F4" i="9"/>
  <c r="G4" i="9"/>
  <c r="H2" i="9"/>
  <c r="E2" i="7"/>
  <c r="H41" i="9"/>
  <c r="H26" i="9"/>
  <c r="H29" i="9"/>
  <c r="H18" i="9"/>
  <c r="H7" i="9"/>
  <c r="H44" i="9"/>
  <c r="L4" i="11"/>
  <c r="K13" i="11"/>
  <c r="K11" i="11"/>
  <c r="K14" i="11"/>
  <c r="K8" i="11"/>
  <c r="H25" i="9"/>
  <c r="H12" i="9"/>
  <c r="H13" i="9"/>
  <c r="H10" i="9"/>
  <c r="H43" i="9"/>
  <c r="H3" i="9"/>
  <c r="F9" i="7"/>
  <c r="K15" i="11"/>
  <c r="K37" i="11"/>
  <c r="K7" i="11"/>
  <c r="H4" i="9"/>
  <c r="H39" i="9"/>
  <c r="H5" i="9"/>
  <c r="H19" i="9"/>
  <c r="H36" i="9"/>
  <c r="F5" i="7"/>
  <c r="K19" i="11"/>
  <c r="K23" i="11"/>
  <c r="K27" i="11"/>
  <c r="H33" i="9"/>
  <c r="H11" i="9"/>
  <c r="F6" i="7"/>
  <c r="K33" i="11"/>
  <c r="K41" i="11"/>
  <c r="K9" i="11"/>
  <c r="H16" i="9"/>
  <c r="H37" i="9"/>
  <c r="H30" i="9"/>
  <c r="K17" i="11"/>
  <c r="K25" i="11"/>
  <c r="H8" i="9"/>
  <c r="H31" i="9"/>
  <c r="K12" i="11"/>
  <c r="K20" i="11"/>
  <c r="H9" i="9"/>
  <c r="H14" i="9"/>
  <c r="K35" i="11"/>
  <c r="K6" i="11"/>
  <c r="H21" i="9"/>
  <c r="K34" i="11"/>
  <c r="K31" i="11"/>
  <c r="K40" i="11"/>
  <c r="K32" i="11"/>
  <c r="K10" i="11"/>
  <c r="H32" i="9"/>
  <c r="H6" i="9"/>
  <c r="H27" i="9"/>
  <c r="K36" i="11"/>
  <c r="K24" i="11"/>
  <c r="H23" i="9"/>
  <c r="H40" i="9"/>
  <c r="F3" i="7"/>
  <c r="K30" i="11"/>
  <c r="K29" i="11"/>
  <c r="H34" i="9"/>
  <c r="F8" i="7"/>
  <c r="K42" i="11"/>
  <c r="H24" i="9"/>
  <c r="K18" i="11"/>
  <c r="K38" i="11"/>
  <c r="H35" i="9"/>
  <c r="H15" i="9"/>
  <c r="F7" i="7"/>
  <c r="K26" i="11"/>
  <c r="K16" i="11"/>
  <c r="H17" i="9"/>
  <c r="H28" i="9"/>
  <c r="K21" i="11"/>
  <c r="K28" i="11"/>
  <c r="H42" i="9"/>
  <c r="H22" i="9"/>
  <c r="F4" i="7"/>
  <c r="K39" i="11"/>
  <c r="H38" i="9"/>
  <c r="H20" i="9"/>
  <c r="K22" i="11"/>
  <c r="B51" i="4" l="1"/>
  <c r="B73" i="4"/>
  <c r="B74" i="4"/>
  <c r="B54" i="4"/>
  <c r="B72" i="4"/>
  <c r="B52" i="4"/>
  <c r="B53" i="4"/>
  <c r="B76" i="4"/>
  <c r="B83" i="4"/>
  <c r="B65" i="4"/>
  <c r="B70" i="4"/>
  <c r="B69" i="4"/>
  <c r="B55" i="4"/>
  <c r="B85" i="4"/>
  <c r="B59" i="4"/>
  <c r="B71" i="4"/>
  <c r="B80" i="4"/>
  <c r="B87" i="4"/>
  <c r="B75" i="4"/>
  <c r="B86" i="4"/>
  <c r="B68" i="4"/>
  <c r="B82" i="4"/>
  <c r="B56" i="4"/>
  <c r="B67" i="4"/>
  <c r="B84" i="4"/>
  <c r="B66" i="4"/>
  <c r="B62" i="4"/>
  <c r="B81" i="4"/>
  <c r="B64" i="4"/>
  <c r="B60" i="4"/>
  <c r="B58" i="4"/>
  <c r="B79" i="4"/>
  <c r="B63" i="4"/>
  <c r="B57" i="4"/>
  <c r="B61" i="4"/>
  <c r="B78" i="4"/>
  <c r="B77" i="4"/>
  <c r="B9" i="4"/>
  <c r="B50" i="4"/>
  <c r="B26" i="4"/>
  <c r="B20" i="4"/>
  <c r="B34" i="4"/>
  <c r="B36" i="4"/>
  <c r="B33" i="4"/>
  <c r="B42" i="4"/>
  <c r="B49" i="4"/>
  <c r="B13" i="4"/>
  <c r="B21" i="4"/>
  <c r="B30" i="4"/>
  <c r="B37" i="4"/>
  <c r="B46" i="4"/>
  <c r="B17" i="4"/>
  <c r="B25" i="4"/>
  <c r="B16" i="4"/>
  <c r="B24" i="4"/>
  <c r="B27" i="4"/>
  <c r="B28" i="4"/>
  <c r="B40" i="4"/>
  <c r="B43" i="4"/>
  <c r="B12" i="4"/>
  <c r="B11" i="4"/>
  <c r="B19" i="4"/>
  <c r="B35" i="4"/>
  <c r="B44" i="4"/>
  <c r="B15" i="4"/>
  <c r="B23" i="4"/>
  <c r="B29" i="4"/>
  <c r="B39" i="4"/>
  <c r="B45" i="4"/>
  <c r="B18" i="4"/>
  <c r="B32" i="4"/>
  <c r="B41" i="4"/>
  <c r="B48" i="4"/>
  <c r="B14" i="4"/>
  <c r="B22" i="4"/>
  <c r="B38" i="4"/>
  <c r="B10" i="4"/>
  <c r="B31" i="4"/>
  <c r="B47" i="4"/>
  <c r="K3" i="11"/>
  <c r="D8" i="6"/>
  <c r="D9" i="6"/>
  <c r="D6" i="6"/>
  <c r="E30" i="4"/>
  <c r="D48" i="4"/>
  <c r="D37" i="4"/>
  <c r="I40" i="4"/>
  <c r="D36" i="4"/>
  <c r="D43" i="4"/>
  <c r="D22" i="4"/>
  <c r="C12" i="4"/>
  <c r="C38" i="4"/>
  <c r="J42" i="4"/>
  <c r="C45" i="4"/>
  <c r="C49" i="4"/>
  <c r="C19" i="4"/>
  <c r="E31" i="4"/>
  <c r="E13" i="4"/>
  <c r="D32" i="4"/>
  <c r="D26" i="4"/>
  <c r="C44" i="4"/>
  <c r="J41" i="4"/>
  <c r="L33" i="11"/>
  <c r="L39" i="11"/>
  <c r="I44" i="9"/>
  <c r="B1" i="6"/>
  <c r="I19" i="9"/>
  <c r="L29" i="11"/>
  <c r="I26" i="9"/>
  <c r="I11" i="9"/>
  <c r="L22" i="11"/>
  <c r="I37" i="9"/>
  <c r="C28" i="4"/>
  <c r="E48" i="4"/>
  <c r="E37" i="4"/>
  <c r="E36" i="4"/>
  <c r="E43" i="4"/>
  <c r="E22" i="4"/>
  <c r="D12" i="4"/>
  <c r="D38" i="4"/>
  <c r="I42" i="4"/>
  <c r="D45" i="4"/>
  <c r="D49" i="4"/>
  <c r="D19" i="4"/>
  <c r="C50" i="4"/>
  <c r="C24" i="4"/>
  <c r="E32" i="4"/>
  <c r="E26" i="4"/>
  <c r="D44" i="4"/>
  <c r="L3" i="11"/>
  <c r="L6" i="11"/>
  <c r="L36" i="11"/>
  <c r="L26" i="11"/>
  <c r="L40" i="11"/>
  <c r="L24" i="11"/>
  <c r="I17" i="9"/>
  <c r="I36" i="9"/>
  <c r="L7" i="11"/>
  <c r="D28" i="4"/>
  <c r="J48" i="4"/>
  <c r="D23" i="4"/>
  <c r="C46" i="4"/>
  <c r="C33" i="4"/>
  <c r="E38" i="4"/>
  <c r="E45" i="4"/>
  <c r="E19" i="4"/>
  <c r="D24" i="4"/>
  <c r="C47" i="4"/>
  <c r="E44" i="4"/>
  <c r="L31" i="11"/>
  <c r="L32" i="11"/>
  <c r="I41" i="9"/>
  <c r="L10" i="11"/>
  <c r="I38" i="9"/>
  <c r="I18" i="9"/>
  <c r="C20" i="4"/>
  <c r="I48" i="4"/>
  <c r="E23" i="4"/>
  <c r="D46" i="4"/>
  <c r="C39" i="4"/>
  <c r="D25" i="4"/>
  <c r="J45" i="4"/>
  <c r="C18" i="4"/>
  <c r="E24" i="4"/>
  <c r="D21" i="4"/>
  <c r="I29" i="9"/>
  <c r="L16" i="11"/>
  <c r="L18" i="11"/>
  <c r="I28" i="9"/>
  <c r="L35" i="11"/>
  <c r="I39" i="9"/>
  <c r="C15" i="4"/>
  <c r="C34" i="4"/>
  <c r="C14" i="4"/>
  <c r="C29" i="4"/>
  <c r="D39" i="4"/>
  <c r="I38" i="4"/>
  <c r="I45" i="4"/>
  <c r="D18" i="4"/>
  <c r="C35" i="4"/>
  <c r="E21" i="4"/>
  <c r="I22" i="9"/>
  <c r="I42" i="9"/>
  <c r="I32" i="9"/>
  <c r="L12" i="11"/>
  <c r="I27" i="9"/>
  <c r="I25" i="9"/>
  <c r="I21" i="9"/>
  <c r="D34" i="4"/>
  <c r="D14" i="4"/>
  <c r="D29" i="4"/>
  <c r="E39" i="4"/>
  <c r="C10" i="4"/>
  <c r="E18" i="4"/>
  <c r="D35" i="4"/>
  <c r="C27" i="4"/>
  <c r="L38" i="11"/>
  <c r="I15" i="9"/>
  <c r="L9" i="11"/>
  <c r="L27" i="11"/>
  <c r="I5" i="9"/>
  <c r="E15" i="4"/>
  <c r="E40" i="4"/>
  <c r="E29" i="4"/>
  <c r="J39" i="4"/>
  <c r="D10" i="4"/>
  <c r="C13" i="4"/>
  <c r="D27" i="4"/>
  <c r="L34" i="11"/>
  <c r="L11" i="11"/>
  <c r="C23" i="4"/>
  <c r="I41" i="4"/>
  <c r="I12" i="9"/>
  <c r="J37" i="4"/>
  <c r="J43" i="4"/>
  <c r="E12" i="4"/>
  <c r="C25" i="4"/>
  <c r="E49" i="4"/>
  <c r="D50" i="4"/>
  <c r="C21" i="4"/>
  <c r="L21" i="11"/>
  <c r="I9" i="9"/>
  <c r="I14" i="9"/>
  <c r="L8" i="11"/>
  <c r="I8" i="9"/>
  <c r="E28" i="4"/>
  <c r="I37" i="4"/>
  <c r="I43" i="4"/>
  <c r="D33" i="4"/>
  <c r="J38" i="4"/>
  <c r="J49" i="4"/>
  <c r="E50" i="4"/>
  <c r="D47" i="4"/>
  <c r="J44" i="4"/>
  <c r="I31" i="9"/>
  <c r="I3" i="9"/>
  <c r="I4" i="9"/>
  <c r="L20" i="11"/>
  <c r="I16" i="9"/>
  <c r="D20" i="4"/>
  <c r="C40" i="4"/>
  <c r="E46" i="4"/>
  <c r="E33" i="4"/>
  <c r="E25" i="4"/>
  <c r="I49" i="4"/>
  <c r="J50" i="4"/>
  <c r="E47" i="4"/>
  <c r="I44" i="4"/>
  <c r="L17" i="11"/>
  <c r="I35" i="9"/>
  <c r="I33" i="9"/>
  <c r="L28" i="11"/>
  <c r="D15" i="4"/>
  <c r="D40" i="4"/>
  <c r="J46" i="4"/>
  <c r="C17" i="4"/>
  <c r="C42" i="4"/>
  <c r="C11" i="4"/>
  <c r="C16" i="4"/>
  <c r="I50" i="4"/>
  <c r="J47" i="4"/>
  <c r="I34" i="9"/>
  <c r="L19" i="11"/>
  <c r="I2" i="9"/>
  <c r="I30" i="9"/>
  <c r="C30" i="4"/>
  <c r="E34" i="4"/>
  <c r="I46" i="4"/>
  <c r="D17" i="4"/>
  <c r="D11" i="4"/>
  <c r="C31" i="4"/>
  <c r="I47" i="4"/>
  <c r="I13" i="9"/>
  <c r="L13" i="11"/>
  <c r="E20" i="4"/>
  <c r="C41" i="4"/>
  <c r="I7" i="9"/>
  <c r="E14" i="4"/>
  <c r="D42" i="4"/>
  <c r="D16" i="4"/>
  <c r="E35" i="4"/>
  <c r="D41" i="4"/>
  <c r="L15" i="11"/>
  <c r="C36" i="4"/>
  <c r="E16" i="4"/>
  <c r="L23" i="11"/>
  <c r="L42" i="11"/>
  <c r="C43" i="4"/>
  <c r="D31" i="4"/>
  <c r="L41" i="11"/>
  <c r="I10" i="9"/>
  <c r="C22" i="4"/>
  <c r="D13" i="4"/>
  <c r="I24" i="9"/>
  <c r="L25" i="11"/>
  <c r="E17" i="4"/>
  <c r="C32" i="4"/>
  <c r="I20" i="9"/>
  <c r="I23" i="9"/>
  <c r="D30" i="4"/>
  <c r="I39" i="4"/>
  <c r="C26" i="4"/>
  <c r="C48" i="4"/>
  <c r="E42" i="4"/>
  <c r="E27" i="4"/>
  <c r="L14" i="11"/>
  <c r="I40" i="9"/>
  <c r="C37" i="4"/>
  <c r="E41" i="4"/>
  <c r="J40" i="4"/>
  <c r="I43" i="9"/>
  <c r="I6" i="9"/>
  <c r="L37" i="11"/>
  <c r="E10" i="4"/>
  <c r="F2" i="7"/>
  <c r="E11" i="4"/>
  <c r="L30" i="11"/>
  <c r="D16" i="6" l="1"/>
  <c r="D4" i="4"/>
  <c r="J2" i="4"/>
  <c r="D3" i="4"/>
  <c r="C76" i="4"/>
  <c r="C9" i="4"/>
  <c r="C57" i="4"/>
  <c r="C87" i="4"/>
  <c r="J24" i="4"/>
  <c r="E62" i="4"/>
  <c r="E54" i="4"/>
  <c r="E51" i="4"/>
  <c r="I55" i="4"/>
  <c r="I16" i="4"/>
  <c r="D76" i="4"/>
  <c r="I63" i="4"/>
  <c r="J75" i="4"/>
  <c r="E53" i="4"/>
  <c r="I79" i="4"/>
  <c r="D63" i="4"/>
  <c r="I12" i="4"/>
  <c r="J87" i="4"/>
  <c r="J80" i="4"/>
  <c r="D57" i="4"/>
  <c r="J54" i="4"/>
  <c r="D83" i="4"/>
  <c r="J85" i="4"/>
  <c r="J51" i="4"/>
  <c r="I84" i="4"/>
  <c r="I80" i="4"/>
  <c r="J56" i="4"/>
  <c r="I68" i="4"/>
  <c r="J66" i="4"/>
  <c r="D51" i="4"/>
  <c r="C51" i="4"/>
  <c r="D7" i="4"/>
  <c r="I5" i="4"/>
  <c r="J5" i="4"/>
  <c r="C85" i="4"/>
  <c r="C60" i="4"/>
  <c r="C56" i="4"/>
  <c r="C65" i="4"/>
  <c r="I58" i="4"/>
  <c r="J68" i="4"/>
  <c r="I66" i="4"/>
  <c r="J62" i="4"/>
  <c r="I35" i="4"/>
  <c r="I74" i="4"/>
  <c r="E80" i="4"/>
  <c r="D78" i="4"/>
  <c r="I14" i="4"/>
  <c r="D85" i="4"/>
  <c r="J25" i="4"/>
  <c r="E73" i="4"/>
  <c r="E9" i="4"/>
  <c r="J70" i="4"/>
  <c r="J30" i="4"/>
  <c r="I71" i="4"/>
  <c r="I67" i="4"/>
  <c r="E81" i="4"/>
  <c r="I78" i="4"/>
  <c r="J23" i="4"/>
  <c r="I23" i="4"/>
  <c r="J86" i="4"/>
  <c r="D72" i="4"/>
  <c r="J20" i="4"/>
  <c r="I22" i="4"/>
  <c r="I28" i="4"/>
  <c r="C59" i="4"/>
  <c r="I7" i="4"/>
  <c r="D6" i="4"/>
  <c r="I4" i="4"/>
  <c r="C74" i="4"/>
  <c r="C53" i="4"/>
  <c r="C72" i="4"/>
  <c r="C63" i="4"/>
  <c r="E85" i="4"/>
  <c r="I86" i="4"/>
  <c r="D87" i="4"/>
  <c r="J83" i="4"/>
  <c r="J31" i="4"/>
  <c r="J17" i="4"/>
  <c r="I64" i="4"/>
  <c r="I53" i="4"/>
  <c r="D75" i="4"/>
  <c r="J60" i="4"/>
  <c r="J71" i="4"/>
  <c r="E52" i="4"/>
  <c r="D56" i="4"/>
  <c r="E66" i="4"/>
  <c r="I61" i="4"/>
  <c r="E61" i="4"/>
  <c r="I51" i="4"/>
  <c r="I70" i="4"/>
  <c r="J72" i="4"/>
  <c r="J55" i="4"/>
  <c r="J76" i="4"/>
  <c r="I34" i="4"/>
  <c r="J34" i="4"/>
  <c r="D82" i="4"/>
  <c r="J79" i="4"/>
  <c r="D2" i="5" a="1"/>
  <c r="C67" i="4"/>
  <c r="J3" i="4"/>
  <c r="J4" i="4"/>
  <c r="C54" i="4"/>
  <c r="C78" i="4"/>
  <c r="C81" i="4"/>
  <c r="C71" i="4"/>
  <c r="C70" i="4"/>
  <c r="D81" i="4"/>
  <c r="J81" i="4"/>
  <c r="D9" i="4"/>
  <c r="D55" i="4"/>
  <c r="J10" i="4"/>
  <c r="I52" i="4"/>
  <c r="D86" i="4"/>
  <c r="I75" i="4"/>
  <c r="E59" i="4"/>
  <c r="E79" i="4"/>
  <c r="J78" i="4"/>
  <c r="I29" i="4"/>
  <c r="I81" i="4"/>
  <c r="J11" i="4"/>
  <c r="D59" i="4"/>
  <c r="D52" i="4"/>
  <c r="E58" i="4"/>
  <c r="D71" i="4"/>
  <c r="I36" i="4"/>
  <c r="D74" i="4"/>
  <c r="I9" i="4"/>
  <c r="E86" i="4"/>
  <c r="I62" i="4"/>
  <c r="I54" i="4"/>
  <c r="E57" i="4"/>
  <c r="C75" i="4"/>
  <c r="I3" i="4"/>
  <c r="I8" i="4"/>
  <c r="C84" i="4"/>
  <c r="C68" i="4"/>
  <c r="C52" i="4"/>
  <c r="C55" i="4"/>
  <c r="J14" i="4"/>
  <c r="E65" i="4"/>
  <c r="E64" i="4"/>
  <c r="J63" i="4"/>
  <c r="E78" i="4"/>
  <c r="J69" i="4"/>
  <c r="D67" i="4"/>
  <c r="J84" i="4"/>
  <c r="J77" i="4"/>
  <c r="J9" i="4"/>
  <c r="D69" i="4"/>
  <c r="J13" i="4"/>
  <c r="D73" i="4"/>
  <c r="D70" i="4"/>
  <c r="J27" i="4"/>
  <c r="I19" i="4"/>
  <c r="E74" i="4"/>
  <c r="I72" i="4"/>
  <c r="J16" i="4"/>
  <c r="I13" i="4"/>
  <c r="E84" i="4"/>
  <c r="I76" i="4"/>
  <c r="E69" i="4"/>
  <c r="D64" i="4"/>
  <c r="D53" i="4"/>
  <c r="I32" i="4"/>
  <c r="C83" i="4"/>
  <c r="J8" i="4"/>
  <c r="I6" i="4"/>
  <c r="C62" i="4"/>
  <c r="C64" i="4"/>
  <c r="C73" i="4"/>
  <c r="C86" i="4"/>
  <c r="E56" i="4"/>
  <c r="I59" i="4"/>
  <c r="E60" i="4"/>
  <c r="I11" i="4"/>
  <c r="J53" i="4"/>
  <c r="I24" i="4"/>
  <c r="J21" i="4"/>
  <c r="I56" i="4"/>
  <c r="E68" i="4"/>
  <c r="I82" i="4"/>
  <c r="I27" i="4"/>
  <c r="J18" i="4"/>
  <c r="D68" i="4"/>
  <c r="E76" i="4"/>
  <c r="J65" i="4"/>
  <c r="I33" i="4"/>
  <c r="J15" i="4"/>
  <c r="J35" i="4"/>
  <c r="E63" i="4"/>
  <c r="J58" i="4"/>
  <c r="I87" i="4"/>
  <c r="J61" i="4"/>
  <c r="E87" i="4"/>
  <c r="E67" i="4"/>
  <c r="J28" i="4"/>
  <c r="J32" i="4"/>
  <c r="D2" i="4"/>
  <c r="D5" i="4"/>
  <c r="I2" i="4"/>
  <c r="C82" i="4"/>
  <c r="C66" i="4"/>
  <c r="C79" i="4"/>
  <c r="C58" i="4"/>
  <c r="I57" i="4"/>
  <c r="D60" i="4"/>
  <c r="I18" i="4"/>
  <c r="I60" i="4"/>
  <c r="I65" i="4"/>
  <c r="J26" i="4"/>
  <c r="D84" i="4"/>
  <c r="J82" i="4"/>
  <c r="J22" i="4"/>
  <c r="D58" i="4"/>
  <c r="D54" i="4"/>
  <c r="J74" i="4"/>
  <c r="E77" i="4"/>
  <c r="D65" i="4"/>
  <c r="J59" i="4"/>
  <c r="J52" i="4"/>
  <c r="D66" i="4"/>
  <c r="I17" i="4"/>
  <c r="D77" i="4"/>
  <c r="E75" i="4"/>
  <c r="I31" i="4"/>
  <c r="I85" i="4"/>
  <c r="I20" i="4"/>
  <c r="J6" i="4"/>
  <c r="C77" i="4"/>
  <c r="C61" i="4"/>
  <c r="I26" i="4"/>
  <c r="J36" i="4"/>
  <c r="J64" i="4"/>
  <c r="I10" i="4"/>
  <c r="E55" i="4"/>
  <c r="E72" i="4"/>
  <c r="J12" i="4"/>
  <c r="I69" i="4"/>
  <c r="D80" i="4"/>
  <c r="I25" i="4"/>
  <c r="J33" i="4"/>
  <c r="I83" i="4"/>
  <c r="E82" i="4"/>
  <c r="J29" i="4"/>
  <c r="D61" i="4"/>
  <c r="J67" i="4"/>
  <c r="J7" i="4"/>
  <c r="D8" i="4"/>
  <c r="C69" i="4"/>
  <c r="C80" i="4"/>
  <c r="J19" i="4"/>
  <c r="I77" i="4"/>
  <c r="E83" i="4"/>
  <c r="I21" i="4"/>
  <c r="J73" i="4"/>
  <c r="D79" i="4"/>
  <c r="D62" i="4"/>
  <c r="I15" i="4"/>
  <c r="I73" i="4"/>
  <c r="I30" i="4"/>
  <c r="J57" i="4"/>
  <c r="E71" i="4"/>
  <c r="E70" i="4"/>
  <c r="D38" i="5" l="1"/>
  <c r="D107" i="5"/>
  <c r="D6" i="5"/>
  <c r="D12" i="5"/>
  <c r="D44" i="5"/>
  <c r="D76" i="5"/>
  <c r="D108" i="5"/>
  <c r="D77" i="5"/>
  <c r="D29" i="5"/>
  <c r="D125" i="5"/>
  <c r="D79" i="5"/>
  <c r="D51" i="5"/>
  <c r="D115" i="5"/>
  <c r="D52" i="5"/>
  <c r="D50" i="5"/>
  <c r="D93" i="5"/>
  <c r="D33" i="5"/>
  <c r="D25" i="5"/>
  <c r="D113" i="5"/>
  <c r="D3" i="5"/>
  <c r="D14" i="5"/>
  <c r="D46" i="5"/>
  <c r="D78" i="5"/>
  <c r="D110" i="5"/>
  <c r="D81" i="5"/>
  <c r="D35" i="5"/>
  <c r="D27" i="5"/>
  <c r="D119" i="5"/>
  <c r="D73" i="5"/>
  <c r="D32" i="5"/>
  <c r="D64" i="5"/>
  <c r="D96" i="5"/>
  <c r="D116" i="5"/>
  <c r="D89" i="5"/>
  <c r="D103" i="5"/>
  <c r="D31" i="5"/>
  <c r="D55" i="5"/>
  <c r="D18" i="5"/>
  <c r="D117" i="5"/>
  <c r="D86" i="5"/>
  <c r="D101" i="5"/>
  <c r="D69" i="5"/>
  <c r="D91" i="5"/>
  <c r="D36" i="5"/>
  <c r="D100" i="5"/>
  <c r="D53" i="5"/>
  <c r="D120" i="5"/>
  <c r="D105" i="5"/>
  <c r="D114" i="5"/>
  <c r="D98" i="5"/>
  <c r="D97" i="5"/>
  <c r="D24" i="5"/>
  <c r="D56" i="5"/>
  <c r="D88" i="5"/>
  <c r="D122" i="5"/>
  <c r="D111" i="5"/>
  <c r="D7" i="5"/>
  <c r="D45" i="5"/>
  <c r="D123" i="5"/>
  <c r="D48" i="5"/>
  <c r="D80" i="5"/>
  <c r="D112" i="5"/>
  <c r="D66" i="5"/>
  <c r="D75" i="5"/>
  <c r="D47" i="5"/>
  <c r="D19" i="5"/>
  <c r="D83" i="5"/>
  <c r="D20" i="5"/>
  <c r="D84" i="5"/>
  <c r="D22" i="5"/>
  <c r="D54" i="5"/>
  <c r="D49" i="5"/>
  <c r="D23" i="5"/>
  <c r="D87" i="5"/>
  <c r="D2" i="5"/>
  <c r="D34" i="5"/>
  <c r="D9" i="5"/>
  <c r="D17" i="5"/>
  <c r="D39" i="5"/>
  <c r="D61" i="5"/>
  <c r="D26" i="5"/>
  <c r="D104" i="5"/>
  <c r="D67" i="5"/>
  <c r="D126" i="5"/>
  <c r="D70" i="5"/>
  <c r="D21" i="5"/>
  <c r="D41" i="5"/>
  <c r="D59" i="5"/>
  <c r="D65" i="5"/>
  <c r="D28" i="5"/>
  <c r="D106" i="5"/>
  <c r="D68" i="5"/>
  <c r="D40" i="5"/>
  <c r="D42" i="5"/>
  <c r="D5" i="5"/>
  <c r="D95" i="5"/>
  <c r="D30" i="5"/>
  <c r="D124" i="5"/>
  <c r="D11" i="5"/>
  <c r="D13" i="5"/>
  <c r="D102" i="5"/>
  <c r="D63" i="5"/>
  <c r="D121" i="5"/>
  <c r="D43" i="5"/>
  <c r="D71" i="5"/>
  <c r="D72" i="5"/>
  <c r="D16" i="5"/>
  <c r="D109" i="5"/>
  <c r="D74" i="5"/>
  <c r="D99" i="5"/>
  <c r="D90" i="5"/>
  <c r="D37" i="5"/>
  <c r="D4" i="5"/>
  <c r="D92" i="5"/>
  <c r="D82" i="5"/>
  <c r="D8" i="5"/>
  <c r="D94" i="5"/>
  <c r="D57" i="5"/>
  <c r="D10" i="5"/>
  <c r="D85" i="5"/>
  <c r="D58" i="5"/>
  <c r="D60" i="5"/>
  <c r="D15" i="5"/>
  <c r="D62" i="5"/>
  <c r="D118" i="5"/>
  <c r="E81" i="5"/>
  <c r="E65" i="5"/>
  <c r="E35" i="5"/>
  <c r="E28" i="5"/>
  <c r="E27" i="5"/>
  <c r="E106" i="5"/>
  <c r="E119" i="5"/>
  <c r="E68" i="5"/>
  <c r="E73" i="5"/>
  <c r="E40" i="5"/>
  <c r="E32" i="5"/>
  <c r="E42" i="5"/>
  <c r="E117" i="5"/>
  <c r="E121" i="5"/>
  <c r="E105" i="5"/>
  <c r="E37" i="5"/>
  <c r="H19" i="5"/>
  <c r="G20" i="5"/>
  <c r="F22" i="5"/>
  <c r="I49" i="5"/>
  <c r="H87" i="5"/>
  <c r="G34" i="5"/>
  <c r="I17" i="5"/>
  <c r="F95" i="5"/>
  <c r="H92" i="5"/>
  <c r="H8" i="5"/>
  <c r="F57" i="5"/>
  <c r="H85" i="5"/>
  <c r="G60" i="5"/>
  <c r="F109" i="5"/>
  <c r="F99" i="5"/>
  <c r="F33" i="5"/>
  <c r="G113" i="5"/>
  <c r="I14" i="5"/>
  <c r="F78" i="5"/>
  <c r="F81" i="5"/>
  <c r="I123" i="5"/>
  <c r="G118" i="5"/>
  <c r="I26" i="5"/>
  <c r="H82" i="5"/>
  <c r="F41" i="5"/>
  <c r="I27" i="5"/>
  <c r="H50" i="5"/>
  <c r="H67" i="5"/>
  <c r="I122" i="5"/>
  <c r="F123" i="5"/>
  <c r="F39" i="5"/>
  <c r="G65" i="5"/>
  <c r="G95" i="5"/>
  <c r="H122" i="5"/>
  <c r="F15" i="5"/>
  <c r="F61" i="5"/>
  <c r="G24" i="5"/>
  <c r="F59" i="5"/>
  <c r="H62" i="5"/>
  <c r="I38" i="5"/>
  <c r="H107" i="5"/>
  <c r="I77" i="5"/>
  <c r="G100" i="5"/>
  <c r="G12" i="5"/>
  <c r="H125" i="5"/>
  <c r="I39" i="5"/>
  <c r="I23" i="5"/>
  <c r="H54" i="5"/>
  <c r="F71" i="5"/>
  <c r="H71" i="5"/>
  <c r="I101" i="5"/>
  <c r="G49" i="5"/>
  <c r="F19" i="5"/>
  <c r="I31" i="5"/>
  <c r="H22" i="5"/>
  <c r="G55" i="5"/>
  <c r="F12" i="5"/>
  <c r="H103" i="5"/>
  <c r="H31" i="5"/>
  <c r="H44" i="5"/>
  <c r="G108" i="5"/>
  <c r="H6" i="5"/>
  <c r="E30" i="5"/>
  <c r="E124" i="5"/>
  <c r="E103" i="5"/>
  <c r="E31" i="5"/>
  <c r="E13" i="5"/>
  <c r="E55" i="5"/>
  <c r="E18" i="5"/>
  <c r="E63" i="5"/>
  <c r="E120" i="5"/>
  <c r="E111" i="5"/>
  <c r="E85" i="5"/>
  <c r="F124" i="5"/>
  <c r="G13" i="5"/>
  <c r="H43" i="5"/>
  <c r="G72" i="5"/>
  <c r="H109" i="5"/>
  <c r="I33" i="5"/>
  <c r="I113" i="5"/>
  <c r="G78" i="5"/>
  <c r="I81" i="5"/>
  <c r="F115" i="5"/>
  <c r="H64" i="5"/>
  <c r="F114" i="5"/>
  <c r="F56" i="5"/>
  <c r="G122" i="5"/>
  <c r="F106" i="5"/>
  <c r="G112" i="5"/>
  <c r="H24" i="5"/>
  <c r="I110" i="5"/>
  <c r="G39" i="5"/>
  <c r="I10" i="5"/>
  <c r="G93" i="5"/>
  <c r="H113" i="5"/>
  <c r="G10" i="5"/>
  <c r="G33" i="5"/>
  <c r="H81" i="5"/>
  <c r="H47" i="5"/>
  <c r="F43" i="5"/>
  <c r="F13" i="5"/>
  <c r="F96" i="5"/>
  <c r="F29" i="5"/>
  <c r="H48" i="5"/>
  <c r="F87" i="5"/>
  <c r="I44" i="5"/>
  <c r="H49" i="5"/>
  <c r="G22" i="5"/>
  <c r="H84" i="5"/>
  <c r="I108" i="5"/>
  <c r="I55" i="5"/>
  <c r="E71" i="5"/>
  <c r="E72" i="5"/>
  <c r="E16" i="5"/>
  <c r="E109" i="5"/>
  <c r="E74" i="5"/>
  <c r="E99" i="5"/>
  <c r="E10" i="5"/>
  <c r="G38" i="5"/>
  <c r="F44" i="5"/>
  <c r="G29" i="5"/>
  <c r="G115" i="5"/>
  <c r="I114" i="5"/>
  <c r="H56" i="5"/>
  <c r="F7" i="5"/>
  <c r="I66" i="5"/>
  <c r="I67" i="5"/>
  <c r="G70" i="5"/>
  <c r="I58" i="5"/>
  <c r="G50" i="5"/>
  <c r="F126" i="5"/>
  <c r="I119" i="5"/>
  <c r="F93" i="5"/>
  <c r="I111" i="5"/>
  <c r="H61" i="5"/>
  <c r="H3" i="5"/>
  <c r="I62" i="5"/>
  <c r="G56" i="5"/>
  <c r="I118" i="5"/>
  <c r="I12" i="5"/>
  <c r="G42" i="5"/>
  <c r="F2" i="5"/>
  <c r="B6" i="5"/>
  <c r="F112" i="5"/>
  <c r="I18" i="5"/>
  <c r="F49" i="5"/>
  <c r="G23" i="5"/>
  <c r="F117" i="5"/>
  <c r="E97" i="5"/>
  <c r="E56" i="5"/>
  <c r="E88" i="5"/>
  <c r="E66" i="5"/>
  <c r="E49" i="5"/>
  <c r="G103" i="5"/>
  <c r="I117" i="5"/>
  <c r="I91" i="5"/>
  <c r="G66" i="5"/>
  <c r="H70" i="5"/>
  <c r="F65" i="5"/>
  <c r="I9" i="5"/>
  <c r="F4" i="5"/>
  <c r="G94" i="5"/>
  <c r="H35" i="5"/>
  <c r="G14" i="5"/>
  <c r="G105" i="5"/>
  <c r="I116" i="5"/>
  <c r="G81" i="5"/>
  <c r="F35" i="5"/>
  <c r="H13" i="5"/>
  <c r="G76" i="5"/>
  <c r="I109" i="5"/>
  <c r="I61" i="5"/>
  <c r="F86" i="5"/>
  <c r="I71" i="5"/>
  <c r="I2" i="5"/>
  <c r="G101" i="5"/>
  <c r="E58" i="5"/>
  <c r="E60" i="5"/>
  <c r="E15" i="5"/>
  <c r="E118" i="5"/>
  <c r="E93" i="5"/>
  <c r="H83" i="5"/>
  <c r="F23" i="5"/>
  <c r="G5" i="5"/>
  <c r="I94" i="5"/>
  <c r="H58" i="5"/>
  <c r="G74" i="5"/>
  <c r="I3" i="5"/>
  <c r="I45" i="5"/>
  <c r="F104" i="5"/>
  <c r="I73" i="5"/>
  <c r="H7" i="5"/>
  <c r="I42" i="5"/>
  <c r="H32" i="5"/>
  <c r="I28" i="5"/>
  <c r="F55" i="5"/>
  <c r="I63" i="5"/>
  <c r="G99" i="5"/>
  <c r="I124" i="5"/>
  <c r="F69" i="5"/>
  <c r="E116" i="5"/>
  <c r="E89" i="5"/>
  <c r="E11" i="5"/>
  <c r="E102" i="5"/>
  <c r="E90" i="5"/>
  <c r="F63" i="5"/>
  <c r="I99" i="5"/>
  <c r="H14" i="5"/>
  <c r="G27" i="5"/>
  <c r="F97" i="5"/>
  <c r="G7" i="5"/>
  <c r="I4" i="5"/>
  <c r="H106" i="5"/>
  <c r="G3" i="5"/>
  <c r="H15" i="5"/>
  <c r="I48" i="5"/>
  <c r="G48" i="5"/>
  <c r="I8" i="5"/>
  <c r="H80" i="5"/>
  <c r="F6" i="5"/>
  <c r="H52" i="5"/>
  <c r="F72" i="5"/>
  <c r="H69" i="5"/>
  <c r="I106" i="5"/>
  <c r="G87" i="5"/>
  <c r="H18" i="5"/>
  <c r="F76" i="5"/>
  <c r="H108" i="5"/>
  <c r="H29" i="5"/>
  <c r="E101" i="5"/>
  <c r="E69" i="5"/>
  <c r="E91" i="5"/>
  <c r="E36" i="5"/>
  <c r="E100" i="5"/>
  <c r="E53" i="5"/>
  <c r="E122" i="5"/>
  <c r="E75" i="5"/>
  <c r="G6" i="5"/>
  <c r="F108" i="5"/>
  <c r="H79" i="5"/>
  <c r="I64" i="5"/>
  <c r="H97" i="5"/>
  <c r="F122" i="5"/>
  <c r="H123" i="5"/>
  <c r="H100" i="5"/>
  <c r="G26" i="5"/>
  <c r="G41" i="5"/>
  <c r="G15" i="5"/>
  <c r="F25" i="5"/>
  <c r="G111" i="5"/>
  <c r="H126" i="5"/>
  <c r="F48" i="5"/>
  <c r="G80" i="5"/>
  <c r="I59" i="5"/>
  <c r="G114" i="5"/>
  <c r="H65" i="5"/>
  <c r="G30" i="5"/>
  <c r="F101" i="5"/>
  <c r="G84" i="5"/>
  <c r="F89" i="5"/>
  <c r="G79" i="5"/>
  <c r="F40" i="5"/>
  <c r="I34" i="5"/>
  <c r="F34" i="5"/>
  <c r="H86" i="5"/>
  <c r="H77" i="5"/>
  <c r="I54" i="5"/>
  <c r="I29" i="5"/>
  <c r="F79" i="5"/>
  <c r="E114" i="5"/>
  <c r="E4" i="5"/>
  <c r="E98" i="5"/>
  <c r="E92" i="5"/>
  <c r="E82" i="5"/>
  <c r="E24" i="5"/>
  <c r="E8" i="5"/>
  <c r="E94" i="5"/>
  <c r="E57" i="5"/>
  <c r="E77" i="5"/>
  <c r="F116" i="5"/>
  <c r="H55" i="5"/>
  <c r="H101" i="5"/>
  <c r="F100" i="5"/>
  <c r="H26" i="5"/>
  <c r="I41" i="5"/>
  <c r="H2" i="5"/>
  <c r="H5" i="5"/>
  <c r="G82" i="5"/>
  <c r="H10" i="5"/>
  <c r="H119" i="5"/>
  <c r="H39" i="5"/>
  <c r="G85" i="5"/>
  <c r="F14" i="5"/>
  <c r="F68" i="5"/>
  <c r="F8" i="5"/>
  <c r="G4" i="5"/>
  <c r="H112" i="5"/>
  <c r="H66" i="5"/>
  <c r="G31" i="5"/>
  <c r="G9" i="5"/>
  <c r="F17" i="5"/>
  <c r="G69" i="5"/>
  <c r="F125" i="5"/>
  <c r="I79" i="5"/>
  <c r="E7" i="5"/>
  <c r="E123" i="5"/>
  <c r="E62" i="5"/>
  <c r="E112" i="5"/>
  <c r="E54" i="5"/>
  <c r="F47" i="5"/>
  <c r="G54" i="5"/>
  <c r="H9" i="5"/>
  <c r="I82" i="5"/>
  <c r="H16" i="5"/>
  <c r="H25" i="5"/>
  <c r="H110" i="5"/>
  <c r="I37" i="5"/>
  <c r="I7" i="5"/>
  <c r="I70" i="5"/>
  <c r="F107" i="5"/>
  <c r="I65" i="5"/>
  <c r="I21" i="5"/>
  <c r="F50" i="5"/>
  <c r="H72" i="5"/>
  <c r="G109" i="5"/>
  <c r="F5" i="5"/>
  <c r="G61" i="5"/>
  <c r="I87" i="5"/>
  <c r="G67" i="5"/>
  <c r="I98" i="5"/>
  <c r="I68" i="5"/>
  <c r="F85" i="5"/>
  <c r="I32" i="5"/>
  <c r="I40" i="5"/>
  <c r="F46" i="5"/>
  <c r="H89" i="5"/>
  <c r="I125" i="5"/>
  <c r="G51" i="5"/>
  <c r="F90" i="5"/>
  <c r="H17" i="5"/>
  <c r="F16" i="5"/>
  <c r="G43" i="5"/>
  <c r="I74" i="5"/>
  <c r="E45" i="5"/>
  <c r="E48" i="5"/>
  <c r="E80" i="5"/>
  <c r="E108" i="5"/>
  <c r="E61" i="5"/>
  <c r="F84" i="5"/>
  <c r="G2" i="5"/>
  <c r="H4" i="5"/>
  <c r="F10" i="5"/>
  <c r="H37" i="5"/>
  <c r="G46" i="5"/>
  <c r="H68" i="5"/>
  <c r="F70" i="5"/>
  <c r="F26" i="5"/>
  <c r="G73" i="5"/>
  <c r="I56" i="5"/>
  <c r="G25" i="5"/>
  <c r="G124" i="5"/>
  <c r="I93" i="5"/>
  <c r="I13" i="5"/>
  <c r="F30" i="5"/>
  <c r="H95" i="5"/>
  <c r="E38" i="5"/>
  <c r="E25" i="5"/>
  <c r="E2" i="5"/>
  <c r="E44" i="5"/>
  <c r="E46" i="5"/>
  <c r="E41" i="5"/>
  <c r="I30" i="5"/>
  <c r="G18" i="5"/>
  <c r="F51" i="5"/>
  <c r="I25" i="5"/>
  <c r="F21" i="5"/>
  <c r="F36" i="5"/>
  <c r="H98" i="5"/>
  <c r="G57" i="5"/>
  <c r="F73" i="5"/>
  <c r="H46" i="5"/>
  <c r="I112" i="5"/>
  <c r="G45" i="5"/>
  <c r="I120" i="5"/>
  <c r="G123" i="5"/>
  <c r="H41" i="5"/>
  <c r="F103" i="5"/>
  <c r="G68" i="5"/>
  <c r="I52" i="5"/>
  <c r="I47" i="5"/>
  <c r="G117" i="5"/>
  <c r="H53" i="5"/>
  <c r="H30" i="5"/>
  <c r="H93" i="5"/>
  <c r="F105" i="5"/>
  <c r="H74" i="5"/>
  <c r="E29" i="5"/>
  <c r="E19" i="5"/>
  <c r="E67" i="5"/>
  <c r="E115" i="5"/>
  <c r="E22" i="5"/>
  <c r="E5" i="5"/>
  <c r="G107" i="5"/>
  <c r="G121" i="5"/>
  <c r="G36" i="5"/>
  <c r="F98" i="5"/>
  <c r="F110" i="5"/>
  <c r="H34" i="5"/>
  <c r="I104" i="5"/>
  <c r="F111" i="5"/>
  <c r="H40" i="5"/>
  <c r="G21" i="5"/>
  <c r="G98" i="5"/>
  <c r="H60" i="5"/>
  <c r="I90" i="5"/>
  <c r="H42" i="5"/>
  <c r="G110" i="5"/>
  <c r="I11" i="5"/>
  <c r="H116" i="5"/>
  <c r="H99" i="5"/>
  <c r="H102" i="5"/>
  <c r="I107" i="5"/>
  <c r="I19" i="5"/>
  <c r="F11" i="5"/>
  <c r="G116" i="5"/>
  <c r="G37" i="5"/>
  <c r="E33" i="5"/>
  <c r="E87" i="5"/>
  <c r="E12" i="5"/>
  <c r="E14" i="5"/>
  <c r="E17" i="5"/>
  <c r="E110" i="5"/>
  <c r="G89" i="5"/>
  <c r="G77" i="5"/>
  <c r="F74" i="5"/>
  <c r="H104" i="5"/>
  <c r="H111" i="5"/>
  <c r="F52" i="5"/>
  <c r="G92" i="5"/>
  <c r="H59" i="5"/>
  <c r="I75" i="5"/>
  <c r="H78" i="5"/>
  <c r="G104" i="5"/>
  <c r="G40" i="5"/>
  <c r="H96" i="5"/>
  <c r="F120" i="5"/>
  <c r="F27" i="5"/>
  <c r="I89" i="5"/>
  <c r="F18" i="5"/>
  <c r="F20" i="5"/>
  <c r="G16" i="5"/>
  <c r="H91" i="5"/>
  <c r="E47" i="5"/>
  <c r="E104" i="5"/>
  <c r="E84" i="5"/>
  <c r="E21" i="5"/>
  <c r="G11" i="5"/>
  <c r="G52" i="5"/>
  <c r="G59" i="5"/>
  <c r="F24" i="5"/>
  <c r="H33" i="5"/>
  <c r="F113" i="5"/>
  <c r="H94" i="5"/>
  <c r="G106" i="5"/>
  <c r="I103" i="5"/>
  <c r="I20" i="5"/>
  <c r="F53" i="5"/>
  <c r="F119" i="5"/>
  <c r="I100" i="5"/>
  <c r="E23" i="5"/>
  <c r="E3" i="5"/>
  <c r="E50" i="5"/>
  <c r="H12" i="5"/>
  <c r="G53" i="5"/>
  <c r="G35" i="5"/>
  <c r="I126" i="5"/>
  <c r="H114" i="5"/>
  <c r="F94" i="5"/>
  <c r="I92" i="5"/>
  <c r="H63" i="5"/>
  <c r="F54" i="5"/>
  <c r="G102" i="5"/>
  <c r="G120" i="5"/>
  <c r="H124" i="5"/>
  <c r="E26" i="5"/>
  <c r="E20" i="5"/>
  <c r="E78" i="5"/>
  <c r="F31" i="5"/>
  <c r="F37" i="5"/>
  <c r="F45" i="5"/>
  <c r="G8" i="5"/>
  <c r="F92" i="5"/>
  <c r="I88" i="5"/>
  <c r="H57" i="5"/>
  <c r="H120" i="5"/>
  <c r="I43" i="5"/>
  <c r="I121" i="5"/>
  <c r="H11" i="5"/>
  <c r="G47" i="5"/>
  <c r="E113" i="5"/>
  <c r="E64" i="5"/>
  <c r="F102" i="5"/>
  <c r="G96" i="5"/>
  <c r="H28" i="5"/>
  <c r="G88" i="5"/>
  <c r="G97" i="5"/>
  <c r="I35" i="5"/>
  <c r="H90" i="5"/>
  <c r="H23" i="5"/>
  <c r="I5" i="5"/>
  <c r="I15" i="5"/>
  <c r="E83" i="5"/>
  <c r="E52" i="5"/>
  <c r="H76" i="5"/>
  <c r="G75" i="5"/>
  <c r="I95" i="5"/>
  <c r="F67" i="5"/>
  <c r="F83" i="5"/>
  <c r="H105" i="5"/>
  <c r="I84" i="5"/>
  <c r="F64" i="5"/>
  <c r="G91" i="5"/>
  <c r="G83" i="5"/>
  <c r="F38" i="5"/>
  <c r="H121" i="5"/>
  <c r="I36" i="5"/>
  <c r="I72" i="5"/>
  <c r="H115" i="5"/>
  <c r="E51" i="5"/>
  <c r="E96" i="5"/>
  <c r="G86" i="5"/>
  <c r="F3" i="5"/>
  <c r="I53" i="5"/>
  <c r="I85" i="5"/>
  <c r="G58" i="5"/>
  <c r="F32" i="5"/>
  <c r="G90" i="5"/>
  <c r="I76" i="5"/>
  <c r="G63" i="5"/>
  <c r="I22" i="5"/>
  <c r="H73" i="5"/>
  <c r="G64" i="5"/>
  <c r="E6" i="5"/>
  <c r="E9" i="5"/>
  <c r="E86" i="5"/>
  <c r="G71" i="5"/>
  <c r="I24" i="5"/>
  <c r="G17" i="5"/>
  <c r="F28" i="5"/>
  <c r="H45" i="5"/>
  <c r="F42" i="5"/>
  <c r="H88" i="5"/>
  <c r="G119" i="5"/>
  <c r="I86" i="5"/>
  <c r="F77" i="5"/>
  <c r="F75" i="5"/>
  <c r="G32" i="5"/>
  <c r="F66" i="5"/>
  <c r="E79" i="5"/>
  <c r="E70" i="5"/>
  <c r="E59" i="5"/>
  <c r="G125" i="5"/>
  <c r="G126" i="5"/>
  <c r="I96" i="5"/>
  <c r="F60" i="5"/>
  <c r="G28" i="5"/>
  <c r="G19" i="5"/>
  <c r="I97" i="5"/>
  <c r="H117" i="5"/>
  <c r="I105" i="5"/>
  <c r="F9" i="5"/>
  <c r="H38" i="5"/>
  <c r="G44" i="5"/>
  <c r="E107" i="5"/>
  <c r="E76" i="5"/>
  <c r="E95" i="5"/>
  <c r="I69" i="5"/>
  <c r="I46" i="5"/>
  <c r="H75" i="5"/>
  <c r="H27" i="5"/>
  <c r="I80" i="5"/>
  <c r="I57" i="5"/>
  <c r="F82" i="5"/>
  <c r="F91" i="5"/>
  <c r="I83" i="5"/>
  <c r="I115" i="5"/>
  <c r="F121" i="5"/>
  <c r="E125" i="5"/>
  <c r="E39" i="5"/>
  <c r="I16" i="5"/>
  <c r="H51" i="5"/>
  <c r="F62" i="5"/>
  <c r="F58" i="5"/>
  <c r="I78" i="5"/>
  <c r="F80" i="5"/>
  <c r="H36" i="5"/>
  <c r="I50" i="5"/>
  <c r="E34" i="5"/>
  <c r="I6" i="5"/>
  <c r="H20" i="5"/>
  <c r="G62" i="5"/>
  <c r="E126" i="5"/>
  <c r="E43" i="5"/>
  <c r="F88" i="5"/>
  <c r="H21" i="5"/>
  <c r="H118" i="5"/>
  <c r="I60" i="5"/>
  <c r="I51" i="5"/>
  <c r="I102" i="5"/>
  <c r="F118" i="5"/>
  <c r="C24" i="6" l="1"/>
  <c r="A7" i="5"/>
  <c r="B7" i="5"/>
  <c r="D14" i="6"/>
  <c r="D15" i="6"/>
  <c r="C23" i="6"/>
  <c r="D27" i="6"/>
  <c r="D26" i="6"/>
  <c r="J1" i="5" a="1"/>
  <c r="J90" i="5" l="1"/>
  <c r="J8" i="5"/>
  <c r="J70" i="5"/>
  <c r="J51" i="5"/>
  <c r="J35" i="5"/>
  <c r="J10" i="5"/>
  <c r="J105" i="5"/>
  <c r="J30" i="5"/>
  <c r="J14" i="5"/>
  <c r="J77" i="5"/>
  <c r="J103" i="5"/>
  <c r="J123" i="5"/>
  <c r="J121" i="5"/>
  <c r="J72" i="5"/>
  <c r="J109" i="5"/>
  <c r="J97" i="5"/>
  <c r="J111" i="5"/>
  <c r="J86" i="5"/>
  <c r="J39" i="5"/>
  <c r="J64" i="5"/>
  <c r="J41" i="5"/>
  <c r="J34" i="5"/>
  <c r="J110" i="5"/>
  <c r="J40" i="5"/>
  <c r="J117" i="5"/>
  <c r="J25" i="5"/>
  <c r="J102" i="5"/>
  <c r="J1" i="5"/>
  <c r="J126" i="5"/>
  <c r="J82" i="5"/>
  <c r="J32" i="5"/>
  <c r="J62" i="5"/>
  <c r="J68" i="5"/>
  <c r="J59" i="5"/>
  <c r="J118" i="5"/>
  <c r="J45" i="5"/>
  <c r="J115" i="5"/>
  <c r="J104" i="5"/>
  <c r="J80" i="5"/>
  <c r="J44" i="5"/>
  <c r="J125" i="5"/>
  <c r="J99" i="5"/>
  <c r="J50" i="5"/>
  <c r="J122" i="5"/>
  <c r="J81" i="5"/>
  <c r="J37" i="5"/>
  <c r="J75" i="5"/>
  <c r="J76" i="5"/>
  <c r="J15" i="5"/>
  <c r="J47" i="5"/>
  <c r="J23" i="5"/>
  <c r="J116" i="5"/>
  <c r="J106" i="5"/>
  <c r="J95" i="5"/>
  <c r="J67" i="5"/>
  <c r="J55" i="5"/>
  <c r="J85" i="5"/>
  <c r="J53" i="5"/>
  <c r="J49" i="5"/>
  <c r="J21" i="5"/>
  <c r="J3" i="5"/>
  <c r="J69" i="5"/>
  <c r="J74" i="5"/>
  <c r="J96" i="5"/>
  <c r="J38" i="5"/>
  <c r="J5" i="5"/>
  <c r="J108" i="5"/>
  <c r="J93" i="5"/>
  <c r="J9" i="5"/>
  <c r="J16" i="5"/>
  <c r="J84" i="5"/>
  <c r="J22" i="5"/>
  <c r="J83" i="5"/>
  <c r="J94" i="5"/>
  <c r="J6" i="5"/>
  <c r="J61" i="5"/>
  <c r="J24" i="5"/>
  <c r="J101" i="5"/>
  <c r="J20" i="5"/>
  <c r="J42" i="5"/>
  <c r="J26" i="5"/>
  <c r="J113" i="5"/>
  <c r="J7" i="5"/>
  <c r="J114" i="5"/>
  <c r="J120" i="5"/>
  <c r="J119" i="5"/>
  <c r="J56" i="5"/>
  <c r="J4" i="5"/>
  <c r="J43" i="5"/>
  <c r="J78" i="5"/>
  <c r="J71" i="5"/>
  <c r="J66" i="5"/>
  <c r="J98" i="5"/>
  <c r="J60" i="5"/>
  <c r="J28" i="5"/>
  <c r="J48" i="5"/>
  <c r="J18" i="5"/>
  <c r="J33" i="5"/>
  <c r="J52" i="5"/>
  <c r="J89" i="5"/>
  <c r="J79" i="5"/>
  <c r="J65" i="5"/>
  <c r="J46" i="5"/>
  <c r="J107" i="5"/>
  <c r="J88" i="5"/>
  <c r="J91" i="5"/>
  <c r="J73" i="5"/>
  <c r="J87" i="5"/>
  <c r="J54" i="5"/>
  <c r="J92" i="5"/>
  <c r="J57" i="5"/>
  <c r="J19" i="5"/>
  <c r="J29" i="5"/>
  <c r="J63" i="5"/>
  <c r="J17" i="5"/>
  <c r="J11" i="5"/>
  <c r="J112" i="5"/>
  <c r="J31" i="5"/>
  <c r="J2" i="5"/>
  <c r="J124" i="5"/>
  <c r="J36" i="5"/>
  <c r="J27" i="5"/>
  <c r="J58" i="5"/>
  <c r="J100" i="5"/>
  <c r="J12" i="5"/>
  <c r="J13" i="5"/>
  <c r="D25" i="6"/>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<sst xmlns="http://schemas.openxmlformats.org/spreadsheetml/2006/main" count="225" uniqueCount="132">
  <si>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</si>
  <si>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</si>
  <si>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</si>
  <si>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</si>
  <si>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</si>
  <si>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</si>
  <si>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</si>
  <si>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</si>
  <si>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</si>
  <si>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</si>
  <si>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</si>
  <si>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</si>
  <si>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</si>
  <si>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</si>
  <si>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</si>
  <si>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</si>
  <si>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</si>
  <si>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</si>
  <si>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</si>
  <si>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</si>
  <si>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</si>
  <si>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</si>
  <si>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</si>
  <si>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</si>
  <si>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</si>
  <si>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</si>
  <si>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</si>
  <si>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</si>
  <si>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</si>
  <si>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</si>
  <si>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</si>
  <si>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</si>
  <si>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</si>
  <si>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</si>
  <si>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</si>
  <si>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</si>
  <si>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</si>
  <si>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</si>
  <si>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</si>
  <si>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</si>
  <si>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</si>
  <si>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</si>
  <si>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</si>
  <si>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</si>
  <si>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</si>
  <si>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</si>
  <si>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</si>
  <si>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</si>
  <si>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</si>
  <si>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</si>
  <si>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</si>
  <si>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</si>
  <si>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</si>
  <si>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</si>
  <si>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</si>
  <si>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</si>
  <si>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</si>
  <si>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</si>
  <si>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</si>
  <si>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</si>
  <si>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</si>
  <si>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</si>
  <si>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</si>
  <si>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</si>
  <si>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</si>
  <si>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</si>
  <si>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</si>
  <si>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</si>
  <si>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</si>
  <si>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</si>
  <si>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</si>
  <si>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</si>
  <si>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</si>
  <si>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</si>
  <si>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</si>
  <si>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</si>
  <si>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</si>
  <si>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</si>
  <si>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</si>
  <si>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</si>
  <si>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</si>
  <si>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</si>
  <si>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</si>
  <si>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</si>
  <si>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</si>
  <si>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</si>
  <si>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</si>
  <si>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</si>
  <si>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</si>
  <si>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</si>
  <si>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</si>
  <si>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</si>
  <si>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</si>
  <si>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</si>
  <si>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</si>
  <si>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</si>
  <si>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</si>
  <si>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</si>
  <si>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</si>
  <si>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</si>
  <si>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</si>
  <si>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</si>
  <si>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</si>
  <si>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</si>
  <si>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</si>
  <si>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</si>
  <si>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</si>
  <si>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</si>
  <si>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</si>
  <si>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</si>
  <si>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</si>
  <si>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</si>
  <si>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</si>
  <si>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</si>
  <si>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</si>
  <si>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</si>
  <si>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</si>
  <si>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</si>
  <si>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</si>
  <si>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</si>
  <si>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</si>
  <si>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</si>
  <si>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</si>
  <si>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</si>
  <si>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</si>
  <si>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</si>
  <si>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</si>
  <si>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GBPSTD</t>
  </si>
  <si>
    <t>Extrapolation</t>
  </si>
  <si>
    <t>Instruments</t>
  </si>
  <si>
    <t>Instruments Selected</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</si>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</sst>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4">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188">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10" fontId="2" fillId="0" borderId="0" xfId="1" applyNumberFormat="1" applyFont="1"/>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173" fontId="2" fillId="7" borderId="27" xfId="1" applyNumberFormat="1" applyFont="1" applyFill="1" applyBorder="1" applyAlignment="1">
      <alignment horizontal="right"/>
    </xf>
    <xf numFmtId="173" fontId="2" fillId="7" borderId="8" xfId="1" applyNumberFormat="1" applyFont="1" applyFill="1" applyBorder="1" applyAlignment="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15" customWidth="1"/>
    <col min="3" max="3" width="18" style="115" bestFit="1" customWidth="1"/>
    <col min="4" max="4" width="23.85546875" style="115" bestFit="1" customWidth="1"/>
    <col min="5" max="5" width="22" style="115" bestFit="1" customWidth="1"/>
    <col min="6" max="7" width="2.7109375" style="115" customWidth="1"/>
    <col min="8" max="8" width="4" style="115" bestFit="1" customWidth="1"/>
    <col min="9" max="9" width="3.28515625" style="115" bestFit="1" customWidth="1"/>
    <col min="10" max="10" width="105.28515625" style="115" customWidth="1"/>
    <col min="11" max="11" width="2.7109375" style="115" customWidth="1"/>
    <col min="12" max="12" width="18.5703125" style="115" bestFit="1" customWidth="1"/>
    <col min="13" max="13" width="53.7109375" style="115" bestFit="1" customWidth="1"/>
    <col min="14" max="14" width="2.7109375" style="115" customWidth="1"/>
    <col min="15" max="16384" width="8" style="115"/>
  </cols>
  <sheetData>
    <row r="1" spans="2:14" ht="12" thickBot="1" x14ac:dyDescent="0.25">
      <c r="B1" s="115" t="str">
        <f>_xll.qlxlVersion(TRUE,Trigger)</f>
        <v>QuantLibXL 1.5.0 - MS VC++ 9.0 - Multithreaded Dynamic Runtime library - Release Configuration - Jun 25 2014 10:33:09</v>
      </c>
    </row>
    <row r="2" spans="2:14" ht="18.75" thickBot="1" x14ac:dyDescent="0.3">
      <c r="B2" s="182" t="s">
        <v>90</v>
      </c>
      <c r="C2" s="183"/>
      <c r="D2" s="183"/>
      <c r="E2" s="183"/>
      <c r="F2" s="184"/>
      <c r="K2" s="182" t="s">
        <v>109</v>
      </c>
      <c r="L2" s="183"/>
      <c r="M2" s="183"/>
      <c r="N2" s="185"/>
    </row>
    <row r="3" spans="2:14" ht="12" thickBot="1" x14ac:dyDescent="0.25">
      <c r="B3" s="43"/>
      <c r="C3" s="69"/>
      <c r="D3" s="41"/>
      <c r="E3" s="41"/>
      <c r="F3" s="40"/>
      <c r="K3" s="110"/>
      <c r="L3" s="113"/>
      <c r="M3" s="113"/>
      <c r="N3" s="112"/>
    </row>
    <row r="4" spans="2:14" x14ac:dyDescent="0.2">
      <c r="B4" s="43"/>
      <c r="C4" s="67" t="s">
        <v>89</v>
      </c>
      <c r="D4" s="68" t="s">
        <v>83</v>
      </c>
      <c r="E4" s="41"/>
      <c r="F4" s="40"/>
      <c r="H4" s="117" t="s">
        <v>88</v>
      </c>
      <c r="I4" s="118"/>
      <c r="K4" s="110"/>
      <c r="L4" s="109" t="s">
        <v>108</v>
      </c>
      <c r="M4" s="103" t="b">
        <v>0</v>
      </c>
      <c r="N4" s="108"/>
    </row>
    <row r="5" spans="2:14" x14ac:dyDescent="0.2">
      <c r="B5" s="43"/>
      <c r="C5" s="64" t="s">
        <v>87</v>
      </c>
      <c r="D5" s="44">
        <v>3</v>
      </c>
      <c r="E5" s="41"/>
      <c r="F5" s="40"/>
      <c r="H5" s="119" t="s">
        <v>86</v>
      </c>
      <c r="I5" s="120" t="s">
        <v>85</v>
      </c>
      <c r="K5" s="110"/>
      <c r="L5" s="109" t="s">
        <v>107</v>
      </c>
      <c r="M5" s="111"/>
      <c r="N5" s="108"/>
    </row>
    <row r="6" spans="2:14" x14ac:dyDescent="0.2">
      <c r="B6" s="43"/>
      <c r="C6" s="64" t="s">
        <v>84</v>
      </c>
      <c r="D6" s="44" t="str">
        <f>_xll.qlPeriodEquivalent(D5&amp;"M")</f>
        <v>3M</v>
      </c>
      <c r="E6" s="41"/>
      <c r="F6" s="40"/>
      <c r="H6" s="119" t="s">
        <v>83</v>
      </c>
      <c r="I6" s="120" t="s">
        <v>82</v>
      </c>
      <c r="K6" s="110"/>
      <c r="L6" s="109" t="s">
        <v>106</v>
      </c>
      <c r="M6" s="100" t="b">
        <v>1</v>
      </c>
      <c r="N6" s="108"/>
    </row>
    <row r="7" spans="2:14" ht="12" thickBot="1" x14ac:dyDescent="0.25">
      <c r="B7" s="43"/>
      <c r="C7" s="67" t="s">
        <v>81</v>
      </c>
      <c r="D7" s="66" t="s">
        <v>80</v>
      </c>
      <c r="E7" s="41"/>
      <c r="F7" s="40"/>
      <c r="H7" s="119" t="s">
        <v>79</v>
      </c>
      <c r="I7" s="120"/>
      <c r="K7" s="107"/>
      <c r="L7" s="106"/>
      <c r="M7" s="106"/>
      <c r="N7" s="105"/>
    </row>
    <row r="8" spans="2:14" ht="12" thickBot="1" x14ac:dyDescent="0.25">
      <c r="B8" s="43"/>
      <c r="C8" s="65" t="s">
        <v>78</v>
      </c>
      <c r="D8" s="60" t="str">
        <f>VLOOKUP(Currency,H4:I8,2)</f>
        <v>SB</v>
      </c>
      <c r="E8" s="41"/>
      <c r="F8" s="40"/>
      <c r="H8" s="121" t="s">
        <v>77</v>
      </c>
      <c r="I8" s="122" t="s">
        <v>76</v>
      </c>
      <c r="K8" s="116"/>
      <c r="L8" s="116"/>
      <c r="M8" s="116"/>
      <c r="N8" s="116"/>
    </row>
    <row r="9" spans="2:14" ht="18.75" thickBot="1" x14ac:dyDescent="0.3">
      <c r="B9" s="43"/>
      <c r="C9" s="64" t="s">
        <v>75</v>
      </c>
      <c r="D9" s="44" t="str">
        <f>Currency&amp;"_"&amp;$E$16&amp;"RH"</f>
        <v>GBP_YCSTDRH</v>
      </c>
      <c r="E9" s="41"/>
      <c r="F9" s="40"/>
      <c r="K9" s="182" t="s">
        <v>105</v>
      </c>
      <c r="L9" s="183"/>
      <c r="M9" s="183"/>
      <c r="N9" s="185"/>
    </row>
    <row r="10" spans="2:14" ht="12.75" x14ac:dyDescent="0.2">
      <c r="B10" s="43"/>
      <c r="C10" s="63" t="s">
        <v>74</v>
      </c>
      <c r="D10" s="44" t="b">
        <v>1</v>
      </c>
      <c r="E10" s="41"/>
      <c r="F10" s="40"/>
      <c r="K10" s="102"/>
      <c r="L10" s="104"/>
      <c r="M10" s="104"/>
      <c r="N10" s="99"/>
    </row>
    <row r="11" spans="2:14" ht="12.75" x14ac:dyDescent="0.2">
      <c r="B11" s="43"/>
      <c r="C11" s="63" t="s">
        <v>73</v>
      </c>
      <c r="D11" s="62">
        <v>41820.497187499997</v>
      </c>
      <c r="E11" s="41"/>
      <c r="F11" s="40"/>
      <c r="K11" s="102"/>
      <c r="L11" s="101" t="s">
        <v>104</v>
      </c>
      <c r="M11" s="103" t="s">
        <v>103</v>
      </c>
      <c r="N11" s="99"/>
    </row>
    <row r="12" spans="2:14" ht="12.75" x14ac:dyDescent="0.2">
      <c r="B12" s="43"/>
      <c r="C12" s="61" t="s">
        <v>72</v>
      </c>
      <c r="D12" s="60" t="b">
        <v>0</v>
      </c>
      <c r="E12" s="41"/>
      <c r="F12" s="40"/>
      <c r="K12" s="102"/>
      <c r="L12" s="101" t="s">
        <v>102</v>
      </c>
      <c r="M12" s="100" t="s">
        <v>101</v>
      </c>
      <c r="N12" s="99"/>
    </row>
    <row r="13" spans="2:14" ht="12.75" x14ac:dyDescent="0.2">
      <c r="B13" s="43"/>
      <c r="C13" s="47"/>
      <c r="D13" s="47"/>
      <c r="E13" s="41"/>
      <c r="F13" s="40"/>
      <c r="K13" s="102"/>
      <c r="L13" s="101" t="s">
        <v>126</v>
      </c>
      <c r="M13" s="103" t="s">
        <v>124</v>
      </c>
      <c r="N13" s="99"/>
    </row>
    <row r="14" spans="2:14" ht="12.75" x14ac:dyDescent="0.2">
      <c r="B14" s="43"/>
      <c r="C14" s="57" t="s">
        <v>71</v>
      </c>
      <c r="D14" s="59" t="str">
        <f>_xll.qlPiecewiseYieldCurve(D16,NDays,Calendar,RateHelpersSelected,,,,Accuracy,TraitsID,InterpolatorID,Permanent,,ObjectOverwrite)</f>
        <v>_GBPYCSTD#0018</v>
      </c>
      <c r="E14" s="41"/>
      <c r="F14" s="40"/>
      <c r="K14" s="102"/>
      <c r="L14" s="101" t="s">
        <v>125</v>
      </c>
      <c r="M14" s="103" t="s">
        <v>124</v>
      </c>
      <c r="N14" s="99"/>
    </row>
    <row r="15" spans="2:14" ht="12.75" x14ac:dyDescent="0.2">
      <c r="B15" s="43"/>
      <c r="C15" s="49" t="s">
        <v>52</v>
      </c>
      <c r="D15" s="58" t="str">
        <f>_xll.ohRangeRetrieveError(YieldCurve)</f>
        <v/>
      </c>
      <c r="E15" s="41"/>
      <c r="F15" s="40"/>
      <c r="K15" s="102"/>
      <c r="L15" s="101" t="s">
        <v>123</v>
      </c>
      <c r="M15" s="103" t="str">
        <f>PROPER(Currency)&amp;"ON"</f>
        <v>GbpON</v>
      </c>
      <c r="N15" s="99"/>
    </row>
    <row r="16" spans="2:14" ht="12.75" x14ac:dyDescent="0.2">
      <c r="B16" s="43"/>
      <c r="C16" s="57" t="s">
        <v>70</v>
      </c>
      <c r="D16" s="56" t="str">
        <f>"_"&amp;Currency&amp;$E$16</f>
        <v>_GBPYCSTD</v>
      </c>
      <c r="E16" s="55" t="s">
        <v>69</v>
      </c>
      <c r="F16" s="40"/>
      <c r="K16" s="102"/>
      <c r="L16" s="101" t="s">
        <v>122</v>
      </c>
      <c r="M16" s="103" t="str">
        <f>PROPER(Currency)&amp;"STD"</f>
        <v>GbpSTD</v>
      </c>
      <c r="N16" s="99"/>
    </row>
    <row r="17" spans="2:14" ht="13.5" thickBot="1" x14ac:dyDescent="0.25">
      <c r="B17" s="43"/>
      <c r="C17" s="51" t="s">
        <v>68</v>
      </c>
      <c r="D17" s="54">
        <v>0</v>
      </c>
      <c r="E17" s="41"/>
      <c r="F17" s="40"/>
      <c r="K17" s="98"/>
      <c r="L17" s="97"/>
      <c r="M17" s="97"/>
      <c r="N17" s="96"/>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41820</v>
      </c>
      <c r="D23" s="124">
        <f>MAX(_xll.ohPack(Selected!J1:J126))</f>
        <v>3.2963836541638536E-2</v>
      </c>
      <c r="E23" s="41"/>
      <c r="F23" s="40"/>
    </row>
    <row r="24" spans="2:14" x14ac:dyDescent="0.2">
      <c r="B24" s="43"/>
      <c r="C24" s="45">
        <f>MAX(_xll.ohPack(Selected!I2:I126))</f>
        <v>63734</v>
      </c>
      <c r="D24" s="125">
        <f>MIN(_xll.ohPack(Selected!J1:J126))</f>
        <v>4.6999697400218572E-3</v>
      </c>
      <c r="E24" s="41"/>
      <c r="F24" s="40"/>
    </row>
    <row r="25" spans="2:14" x14ac:dyDescent="0.2">
      <c r="B25" s="43"/>
      <c r="C25" s="123" t="s">
        <v>52</v>
      </c>
      <c r="D25" s="126" t="str">
        <f>_xll.ohRangeRetrieveError(Selected!J1)</f>
        <v/>
      </c>
      <c r="E25" s="41"/>
      <c r="F25" s="40"/>
    </row>
    <row r="26" spans="2:14" ht="14.25" customHeight="1" x14ac:dyDescent="0.2">
      <c r="B26" s="43"/>
      <c r="C26" s="123" t="s">
        <v>127</v>
      </c>
      <c r="D26" s="125" t="b">
        <f>_xll.qlRelinkableHandleLinkTo(C26,YieldCurve)</f>
        <v>1</v>
      </c>
      <c r="E26" s="41"/>
      <c r="F26" s="40"/>
    </row>
    <row r="27" spans="2:14" x14ac:dyDescent="0.2">
      <c r="B27" s="43"/>
      <c r="C27" s="42" t="s">
        <v>128</v>
      </c>
      <c r="D27" s="114"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88"/>
  <sheetViews>
    <sheetView topLeftCell="C1" zoomScaleNormal="100" workbookViewId="0">
      <selection activeCell="C1" sqref="C1"/>
    </sheetView>
  </sheetViews>
  <sheetFormatPr defaultRowHeight="11.25" x14ac:dyDescent="0.2"/>
  <cols>
    <col min="1" max="1" width="6" style="1" hidden="1" customWidth="1"/>
    <col min="2" max="2" width="15.140625" style="2" hidden="1" customWidth="1"/>
    <col min="3" max="3" width="27.5703125" style="2" bestFit="1" customWidth="1"/>
    <col min="4" max="4" width="8"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1:18" ht="22.5" customHeight="1" x14ac:dyDescent="0.2">
      <c r="B1" s="17" t="s">
        <v>51</v>
      </c>
      <c r="C1" s="17" t="s">
        <v>129</v>
      </c>
      <c r="D1" s="17" t="s">
        <v>50</v>
      </c>
      <c r="E1" s="17" t="s">
        <v>49</v>
      </c>
      <c r="F1" s="17" t="s">
        <v>48</v>
      </c>
      <c r="G1" s="17" t="s">
        <v>47</v>
      </c>
      <c r="H1" s="17" t="s">
        <v>46</v>
      </c>
      <c r="I1" s="17" t="s">
        <v>45</v>
      </c>
      <c r="J1" s="17" t="s">
        <v>44</v>
      </c>
    </row>
    <row r="2" spans="1:18" ht="11.25" customHeight="1" x14ac:dyDescent="0.2">
      <c r="B2" s="153" t="str">
        <f>Deposits!E3</f>
        <v>obj_0030f#0008</v>
      </c>
      <c r="C2" s="7" t="str">
        <f>_xll.qlRateHelperQuoteName(B2)</f>
        <v>GBPOND_Quote</v>
      </c>
      <c r="D2" s="6">
        <f>_xll.qlRateHelperQuoteValue($B2,Trigger)</f>
        <v>4.7000000000000002E-3</v>
      </c>
      <c r="E2" s="6"/>
      <c r="F2" s="5" t="b">
        <v>1</v>
      </c>
      <c r="G2" s="5">
        <v>10</v>
      </c>
      <c r="H2" s="5">
        <v>1</v>
      </c>
      <c r="I2" s="4">
        <f>_xll.qlRateHelperEarliestDate($B2,Trigger)</f>
        <v>41820</v>
      </c>
      <c r="J2" s="3">
        <f>_xll.qlRateHelperLatestDate($B2,Trigger)</f>
        <v>41821</v>
      </c>
      <c r="K2" s="1">
        <v>10</v>
      </c>
      <c r="L2" s="1" t="s">
        <v>43</v>
      </c>
      <c r="R2" s="73"/>
    </row>
    <row r="3" spans="1:18" x14ac:dyDescent="0.2">
      <c r="B3" s="153" t="str">
        <f>Deposits!E4</f>
        <v>obj_00310#0008</v>
      </c>
      <c r="C3" s="7" t="str">
        <f>_xll.qlRateHelperQuoteName(B3)</f>
        <v>GbpLiborSWLastFixing_Quote</v>
      </c>
      <c r="D3" s="6">
        <f>_xll.qlRateHelperQuoteValue($B3,Trigger)</f>
        <v>4.8374999999999998E-3</v>
      </c>
      <c r="E3" s="6"/>
      <c r="F3" s="5" t="b">
        <v>1</v>
      </c>
      <c r="G3" s="5">
        <v>10</v>
      </c>
      <c r="H3" s="5">
        <v>1</v>
      </c>
      <c r="I3" s="4">
        <f>_xll.qlRateHelperEarliestDate($B3,Trigger)</f>
        <v>41820</v>
      </c>
      <c r="J3" s="3">
        <f>_xll.qlRateHelperLatestDate($B3,Trigger)</f>
        <v>41827</v>
      </c>
      <c r="K3" s="1">
        <v>20</v>
      </c>
      <c r="L3" s="1" t="s">
        <v>42</v>
      </c>
      <c r="R3" s="73"/>
    </row>
    <row r="4" spans="1:18" x14ac:dyDescent="0.2">
      <c r="B4" s="153" t="str">
        <f>Deposits!E5</f>
        <v>obj_0030c#0008</v>
      </c>
      <c r="C4" s="7" t="str">
        <f>_xll.qlRateHelperQuoteName(B4)</f>
        <v>GbpLibor1MLastFixing_Quote</v>
      </c>
      <c r="D4" s="6">
        <f>_xll.qlRateHelperQuoteValue($B4,Trigger)</f>
        <v>4.9469000000000006E-3</v>
      </c>
      <c r="E4" s="6"/>
      <c r="F4" s="5" t="b">
        <v>1</v>
      </c>
      <c r="G4" s="5">
        <v>10</v>
      </c>
      <c r="H4" s="5">
        <v>1</v>
      </c>
      <c r="I4" s="4">
        <f>_xll.qlRateHelperEarliestDate($B4,Trigger)</f>
        <v>41820</v>
      </c>
      <c r="J4" s="3">
        <f>_xll.qlRateHelperLatestDate($B4,Trigger)</f>
        <v>41851</v>
      </c>
      <c r="K4" s="1">
        <v>30</v>
      </c>
      <c r="L4" s="1" t="s">
        <v>41</v>
      </c>
      <c r="R4" s="73"/>
    </row>
    <row r="5" spans="1:18" x14ac:dyDescent="0.2">
      <c r="B5" s="153" t="str">
        <f>Deposits!E6</f>
        <v>obj_0030b#0008</v>
      </c>
      <c r="C5" s="7" t="str">
        <f>_xll.qlRateHelperQuoteName(B5)</f>
        <v>GbpLibor2MLastFixing_Quote</v>
      </c>
      <c r="D5" s="6">
        <f>_xll.qlRateHelperQuoteValue($B5,Trigger)</f>
        <v>5.2088000000000004E-3</v>
      </c>
      <c r="E5" s="6"/>
      <c r="F5" s="5" t="b">
        <v>1</v>
      </c>
      <c r="G5" s="5">
        <v>10</v>
      </c>
      <c r="H5" s="5">
        <v>1</v>
      </c>
      <c r="I5" s="4">
        <f>_xll.qlRateHelperEarliestDate($B5,Trigger)</f>
        <v>41820</v>
      </c>
      <c r="J5" s="3">
        <f>_xll.qlRateHelperLatestDate($B5,Trigger)</f>
        <v>41880</v>
      </c>
      <c r="K5" s="1">
        <v>40</v>
      </c>
      <c r="L5" s="1" t="s">
        <v>40</v>
      </c>
      <c r="R5" s="73"/>
    </row>
    <row r="6" spans="1:18" x14ac:dyDescent="0.2">
      <c r="B6" s="153" t="str">
        <f>Deposits!E7</f>
        <v>obj_00311#0008</v>
      </c>
      <c r="C6" s="7" t="str">
        <f>_xll.qlRateHelperQuoteName(B6)</f>
        <v>GbpLibor3MLastFixing_Quote</v>
      </c>
      <c r="D6" s="6">
        <f>_xll.qlRateHelperQuoteValue($B6,Trigger)</f>
        <v>5.5188000000000008E-3</v>
      </c>
      <c r="E6" s="6"/>
      <c r="F6" s="5" t="b">
        <v>1</v>
      </c>
      <c r="G6" s="5">
        <v>10</v>
      </c>
      <c r="H6" s="5">
        <v>1</v>
      </c>
      <c r="I6" s="4">
        <f>_xll.qlRateHelperEarliestDate($B6,Trigger)</f>
        <v>41820</v>
      </c>
      <c r="J6" s="3">
        <f>_xll.qlRateHelperLatestDate($B6,Trigger)</f>
        <v>41912</v>
      </c>
      <c r="K6" s="1">
        <v>50</v>
      </c>
      <c r="L6" s="1" t="s">
        <v>39</v>
      </c>
      <c r="R6" s="73"/>
    </row>
    <row r="7" spans="1:18" x14ac:dyDescent="0.2">
      <c r="B7" s="153" t="str">
        <f>Deposits!E8</f>
        <v>obj_0030d#0008</v>
      </c>
      <c r="C7" s="7" t="str">
        <f>_xll.qlRateHelperQuoteName(B7)</f>
        <v>GbpLibor6MLastFixing_Quote</v>
      </c>
      <c r="D7" s="6">
        <f>_xll.qlRateHelperQuoteValue($B7,Trigger)</f>
        <v>7.0031000000000008E-3</v>
      </c>
      <c r="E7" s="6"/>
      <c r="F7" s="5" t="b">
        <v>1</v>
      </c>
      <c r="G7" s="5">
        <v>10</v>
      </c>
      <c r="H7" s="5">
        <v>1</v>
      </c>
      <c r="I7" s="4">
        <f>_xll.qlRateHelperEarliestDate($B7,Trigger)</f>
        <v>41820</v>
      </c>
      <c r="J7" s="3">
        <f>_xll.qlRateHelperLatestDate($B7,Trigger)</f>
        <v>42004</v>
      </c>
      <c r="K7" s="1">
        <v>60</v>
      </c>
      <c r="L7" s="1" t="s">
        <v>38</v>
      </c>
      <c r="R7" s="73"/>
    </row>
    <row r="8" spans="1:18" x14ac:dyDescent="0.2">
      <c r="B8" s="153" t="str">
        <f>Deposits!E9</f>
        <v>obj_0030e#0008</v>
      </c>
      <c r="C8" s="7" t="str">
        <f>_xll.qlRateHelperQuoteName(B8)</f>
        <v>GbpLibor1YLastFixing_Quote</v>
      </c>
      <c r="D8" s="6">
        <f>_xll.qlRateHelperQuoteValue($B8,Trigger)</f>
        <v>1.0415000000000001E-2</v>
      </c>
      <c r="E8" s="6"/>
      <c r="F8" s="74" t="b">
        <v>1</v>
      </c>
      <c r="G8" s="74">
        <v>10</v>
      </c>
      <c r="H8" s="74">
        <v>1</v>
      </c>
      <c r="I8" s="4">
        <f>_xll.qlRateHelperEarliestDate($B8,Trigger)</f>
        <v>41820</v>
      </c>
      <c r="J8" s="3">
        <f>_xll.qlRateHelperLatestDate($B8,Trigger)</f>
        <v>42185</v>
      </c>
      <c r="K8" s="1">
        <v>70</v>
      </c>
      <c r="L8" s="1" t="s">
        <v>37</v>
      </c>
      <c r="R8" s="73"/>
    </row>
    <row r="9" spans="1:18" x14ac:dyDescent="0.2">
      <c r="A9" s="15" t="b">
        <v>0</v>
      </c>
      <c r="B9" s="154" t="str">
        <f>Futures!H3</f>
        <v>obj_0034d#0008</v>
      </c>
      <c r="C9" s="14" t="str">
        <f>_xll.qlRateHelperQuoteName(B9)</f>
        <v>GBPFUT3MN4_Quote</v>
      </c>
      <c r="D9" s="151" t="e">
        <f>_xll.qlRateHelperQuoteValue($B9,Trigger)</f>
        <v>#NUM!</v>
      </c>
      <c r="E9" s="13" t="e">
        <f>_xll.qlFuturesRateHelperConvexityAdjustment($B9,Trigger)</f>
        <v>#NUM!</v>
      </c>
      <c r="F9" s="12" t="b">
        <v>1</v>
      </c>
      <c r="G9" s="12">
        <v>60</v>
      </c>
      <c r="H9" s="12">
        <v>1</v>
      </c>
      <c r="I9" s="11">
        <f>_xll.qlRateHelperEarliestDate($B9,Trigger)</f>
        <v>41836</v>
      </c>
      <c r="J9" s="10">
        <f>_xll.qlRateHelperLatestDate($B9,Trigger)</f>
        <v>41928</v>
      </c>
    </row>
    <row r="10" spans="1:18" x14ac:dyDescent="0.2">
      <c r="A10" s="8" t="b">
        <v>0</v>
      </c>
      <c r="B10" s="153" t="str">
        <f>Futures!H4</f>
        <v>obj_0033a#0008</v>
      </c>
      <c r="C10" s="7" t="str">
        <f>_xll.qlRateHelperQuoteName(B10)</f>
        <v>GBPFUT3MQ4_Quote</v>
      </c>
      <c r="D10" s="16" t="e">
        <f>_xll.qlRateHelperQuoteValue($B10,Trigger)</f>
        <v>#NUM!</v>
      </c>
      <c r="E10" s="6" t="e">
        <f>_xll.qlFuturesRateHelperConvexityAdjustment($B10,Trigger)</f>
        <v>#NUM!</v>
      </c>
      <c r="F10" s="74" t="b">
        <v>1</v>
      </c>
      <c r="G10" s="5">
        <v>60</v>
      </c>
      <c r="H10" s="5">
        <v>1</v>
      </c>
      <c r="I10" s="4">
        <f>_xll.qlRateHelperEarliestDate($B10,Trigger)</f>
        <v>41871</v>
      </c>
      <c r="J10" s="3">
        <f>_xll.qlRateHelperLatestDate($B10,Trigger)</f>
        <v>41963</v>
      </c>
    </row>
    <row r="11" spans="1:18" x14ac:dyDescent="0.2">
      <c r="A11" s="8" t="b">
        <v>0</v>
      </c>
      <c r="B11" s="153" t="str">
        <f>Futures!H5</f>
        <v>obj_00325#0008</v>
      </c>
      <c r="C11" s="7" t="str">
        <f>_xll.qlRateHelperQuoteName(B11)</f>
        <v>GBPFUT3MU4_Quote</v>
      </c>
      <c r="D11" s="16">
        <f>_xll.qlRateHelperQuoteValue($B11,Trigger)</f>
        <v>99.355000000000004</v>
      </c>
      <c r="E11" s="6">
        <f>_xll.qlFuturesRateHelperConvexityAdjustment($B11,Trigger)</f>
        <v>0</v>
      </c>
      <c r="F11" s="74" t="b">
        <v>1</v>
      </c>
      <c r="G11" s="5">
        <v>60</v>
      </c>
      <c r="H11" s="5">
        <v>1</v>
      </c>
      <c r="I11" s="4">
        <f>_xll.qlRateHelperEarliestDate($B11,Trigger)</f>
        <v>41899</v>
      </c>
      <c r="J11" s="3">
        <f>_xll.qlRateHelperLatestDate($B11,Trigger)</f>
        <v>41990</v>
      </c>
    </row>
    <row r="12" spans="1:18" x14ac:dyDescent="0.2">
      <c r="A12" s="8" t="b">
        <v>0</v>
      </c>
      <c r="B12" s="153" t="str">
        <f>Futures!H6</f>
        <v>obj_00316#0008</v>
      </c>
      <c r="C12" s="7" t="str">
        <f>_xll.qlRateHelperQuoteName(B12)</f>
        <v>GBPFUT3MV4_Quote</v>
      </c>
      <c r="D12" s="16" t="e">
        <f>_xll.qlRateHelperQuoteValue($B12,Trigger)</f>
        <v>#NUM!</v>
      </c>
      <c r="E12" s="6" t="e">
        <f>_xll.qlFuturesRateHelperConvexityAdjustment($B12,Trigger)</f>
        <v>#NUM!</v>
      </c>
      <c r="F12" s="74" t="b">
        <v>1</v>
      </c>
      <c r="G12" s="5">
        <v>60</v>
      </c>
      <c r="H12" s="5">
        <v>1</v>
      </c>
      <c r="I12" s="4">
        <f>_xll.qlRateHelperEarliestDate($B12,Trigger)</f>
        <v>41927</v>
      </c>
      <c r="J12" s="3">
        <f>_xll.qlRateHelperLatestDate($B12,Trigger)</f>
        <v>42019</v>
      </c>
    </row>
    <row r="13" spans="1:18" x14ac:dyDescent="0.2">
      <c r="A13" s="8" t="b">
        <v>0</v>
      </c>
      <c r="B13" s="153" t="str">
        <f>Futures!H7</f>
        <v>obj_00317#0008</v>
      </c>
      <c r="C13" s="7" t="str">
        <f>_xll.qlRateHelperQuoteName(B13)</f>
        <v>GBPFUT3MX4_Quote</v>
      </c>
      <c r="D13" s="16" t="e">
        <f>_xll.qlRateHelperQuoteValue($B13,Trigger)</f>
        <v>#NUM!</v>
      </c>
      <c r="E13" s="6" t="e">
        <f>_xll.qlFuturesRateHelperConvexityAdjustment($B13,Trigger)</f>
        <v>#NUM!</v>
      </c>
      <c r="F13" s="74" t="b">
        <v>1</v>
      </c>
      <c r="G13" s="5">
        <v>60</v>
      </c>
      <c r="H13" s="5">
        <v>1</v>
      </c>
      <c r="I13" s="4">
        <f>_xll.qlRateHelperEarliestDate($B13,Trigger)</f>
        <v>41962</v>
      </c>
      <c r="J13" s="3">
        <f>_xll.qlRateHelperLatestDate($B13,Trigger)</f>
        <v>42054</v>
      </c>
    </row>
    <row r="14" spans="1:18" x14ac:dyDescent="0.2">
      <c r="A14" s="8" t="b">
        <v>0</v>
      </c>
      <c r="B14" s="153" t="str">
        <f>Futures!H8</f>
        <v>obj_0032f#0008</v>
      </c>
      <c r="C14" s="7" t="str">
        <f>_xll.qlRateHelperQuoteName(B14)</f>
        <v>GBPFUT3MZ4_Quote</v>
      </c>
      <c r="D14" s="16">
        <f>_xll.qlRateHelperQuoteValue($B14,Trigger)</f>
        <v>99.14500000000001</v>
      </c>
      <c r="E14" s="6">
        <f>_xll.qlFuturesRateHelperConvexityAdjustment($B14,Trigger)</f>
        <v>0</v>
      </c>
      <c r="F14" s="74" t="b">
        <v>1</v>
      </c>
      <c r="G14" s="5">
        <v>60</v>
      </c>
      <c r="H14" s="5">
        <v>1</v>
      </c>
      <c r="I14" s="4">
        <f>_xll.qlRateHelperEarliestDate($B14,Trigger)</f>
        <v>41990</v>
      </c>
      <c r="J14" s="3">
        <f>_xll.qlRateHelperLatestDate($B14,Trigger)</f>
        <v>42080</v>
      </c>
    </row>
    <row r="15" spans="1:18" x14ac:dyDescent="0.2">
      <c r="A15" s="8" t="b">
        <v>0</v>
      </c>
      <c r="B15" s="153" t="str">
        <f>Futures!H9</f>
        <v>obj_00312#0008</v>
      </c>
      <c r="C15" s="7" t="str">
        <f>_xll.qlRateHelperQuoteName(B15)</f>
        <v>GBPFUT3MF5_Quote</v>
      </c>
      <c r="D15" s="16" t="e">
        <f>_xll.qlRateHelperQuoteValue($B15,Trigger)</f>
        <v>#NUM!</v>
      </c>
      <c r="E15" s="6" t="e">
        <f>_xll.qlFuturesRateHelperConvexityAdjustment($B15,Trigger)</f>
        <v>#NUM!</v>
      </c>
      <c r="F15" s="74" t="b">
        <v>1</v>
      </c>
      <c r="G15" s="5">
        <v>60</v>
      </c>
      <c r="H15" s="5">
        <v>1</v>
      </c>
      <c r="I15" s="4">
        <f>_xll.qlRateHelperEarliestDate($B15,Trigger)</f>
        <v>42025</v>
      </c>
      <c r="J15" s="3">
        <f>_xll.qlRateHelperLatestDate($B15,Trigger)</f>
        <v>42115</v>
      </c>
    </row>
    <row r="16" spans="1:18" x14ac:dyDescent="0.2">
      <c r="A16" s="8" t="b">
        <v>0</v>
      </c>
      <c r="B16" s="153" t="str">
        <f>Futures!H10</f>
        <v>obj_0031e#0008</v>
      </c>
      <c r="C16" s="7" t="str">
        <f>_xll.qlRateHelperQuoteName(B16)</f>
        <v>GBPFUT3MG5_Quote</v>
      </c>
      <c r="D16" s="16" t="e">
        <f>_xll.qlRateHelperQuoteValue($B16,Trigger)</f>
        <v>#NUM!</v>
      </c>
      <c r="E16" s="6" t="e">
        <f>_xll.qlFuturesRateHelperConvexityAdjustment($B16,Trigger)</f>
        <v>#NUM!</v>
      </c>
      <c r="F16" s="74" t="b">
        <v>1</v>
      </c>
      <c r="G16" s="5">
        <v>60</v>
      </c>
      <c r="H16" s="5">
        <v>1</v>
      </c>
      <c r="I16" s="4">
        <f>_xll.qlRateHelperEarliestDate($B16,Trigger)</f>
        <v>42053</v>
      </c>
      <c r="J16" s="3">
        <f>_xll.qlRateHelperLatestDate($B16,Trigger)</f>
        <v>42142</v>
      </c>
    </row>
    <row r="17" spans="1:14" x14ac:dyDescent="0.2">
      <c r="A17" s="8" t="b">
        <v>0</v>
      </c>
      <c r="B17" s="153" t="str">
        <f>Futures!H11</f>
        <v>obj_00334#0008</v>
      </c>
      <c r="C17" s="7" t="str">
        <f>_xll.qlRateHelperQuoteName(B17)</f>
        <v>GBPFUT3MH5_Quote</v>
      </c>
      <c r="D17" s="16">
        <f>_xll.qlRateHelperQuoteValue($B17,Trigger)</f>
        <v>98.914999999999992</v>
      </c>
      <c r="E17" s="6">
        <f>_xll.qlFuturesRateHelperConvexityAdjustment($B17,Trigger)</f>
        <v>0</v>
      </c>
      <c r="F17" s="74" t="b">
        <v>1</v>
      </c>
      <c r="G17" s="5">
        <v>60</v>
      </c>
      <c r="H17" s="5">
        <v>1</v>
      </c>
      <c r="I17" s="4">
        <f>_xll.qlRateHelperEarliestDate($B17,Trigger)</f>
        <v>42081</v>
      </c>
      <c r="J17" s="3">
        <f>_xll.qlRateHelperLatestDate($B17,Trigger)</f>
        <v>42173</v>
      </c>
      <c r="L17" s="73"/>
    </row>
    <row r="18" spans="1:14" ht="11.25" customHeight="1" x14ac:dyDescent="0.2">
      <c r="A18" s="8" t="b">
        <v>0</v>
      </c>
      <c r="B18" s="153" t="str">
        <f>Futures!H12</f>
        <v>obj_00315#0008</v>
      </c>
      <c r="C18" s="7" t="str">
        <f>_xll.qlRateHelperQuoteName(B18)</f>
        <v>GBPFUT3MJ5_Quote</v>
      </c>
      <c r="D18" s="16" t="e">
        <f>_xll.qlRateHelperQuoteValue($B18,Trigger)</f>
        <v>#NUM!</v>
      </c>
      <c r="E18" s="6" t="e">
        <f>_xll.qlFuturesRateHelperConvexityAdjustment($B18,Trigger)</f>
        <v>#NUM!</v>
      </c>
      <c r="F18" s="74" t="b">
        <v>1</v>
      </c>
      <c r="G18" s="5">
        <v>60</v>
      </c>
      <c r="H18" s="5">
        <v>1</v>
      </c>
      <c r="I18" s="4">
        <f>_xll.qlRateHelperEarliestDate($B18,Trigger)</f>
        <v>42109</v>
      </c>
      <c r="J18" s="3">
        <f>_xll.qlRateHelperLatestDate($B18,Trigger)</f>
        <v>42200</v>
      </c>
      <c r="L18" s="73"/>
    </row>
    <row r="19" spans="1:14" x14ac:dyDescent="0.2">
      <c r="A19" s="8" t="b">
        <v>0</v>
      </c>
      <c r="B19" s="153" t="str">
        <f>Futures!H13</f>
        <v>obj_0034b#0008</v>
      </c>
      <c r="C19" s="7" t="str">
        <f>_xll.qlRateHelperQuoteName(B19)</f>
        <v>GBPFUT3MK5_Quote</v>
      </c>
      <c r="D19" s="16" t="e">
        <f>_xll.qlRateHelperQuoteValue($B19,Trigger)</f>
        <v>#NUM!</v>
      </c>
      <c r="E19" s="6" t="e">
        <f>_xll.qlFuturesRateHelperConvexityAdjustment($B19,Trigger)</f>
        <v>#NUM!</v>
      </c>
      <c r="F19" s="74" t="b">
        <v>1</v>
      </c>
      <c r="G19" s="5">
        <v>60</v>
      </c>
      <c r="H19" s="5">
        <v>1</v>
      </c>
      <c r="I19" s="4">
        <f>_xll.qlRateHelperEarliestDate($B19,Trigger)</f>
        <v>42144</v>
      </c>
      <c r="J19" s="3">
        <f>_xll.qlRateHelperLatestDate($B19,Trigger)</f>
        <v>42236</v>
      </c>
      <c r="L19" s="73"/>
      <c r="M19" s="73"/>
    </row>
    <row r="20" spans="1:14" x14ac:dyDescent="0.2">
      <c r="A20" s="8" t="b">
        <v>0</v>
      </c>
      <c r="B20" s="153" t="str">
        <f>Futures!H14</f>
        <v>obj_00318#0008</v>
      </c>
      <c r="C20" s="7" t="str">
        <f>_xll.qlRateHelperQuoteName(B20)</f>
        <v>GBPFUT3MM5_Quote</v>
      </c>
      <c r="D20" s="16">
        <f>_xll.qlRateHelperQuoteValue($B20,Trigger)</f>
        <v>98.675000000000011</v>
      </c>
      <c r="E20" s="6">
        <f>_xll.qlFuturesRateHelperConvexityAdjustment($B20,Trigger)</f>
        <v>0</v>
      </c>
      <c r="F20" s="74" t="b">
        <v>1</v>
      </c>
      <c r="G20" s="5">
        <v>60</v>
      </c>
      <c r="H20" s="5">
        <v>1</v>
      </c>
      <c r="I20" s="4">
        <f>_xll.qlRateHelperEarliestDate($B20,Trigger)</f>
        <v>42172</v>
      </c>
      <c r="J20" s="3">
        <f>_xll.qlRateHelperLatestDate($B20,Trigger)</f>
        <v>42264</v>
      </c>
      <c r="L20" s="73"/>
      <c r="M20" s="73"/>
    </row>
    <row r="21" spans="1:14" x14ac:dyDescent="0.2">
      <c r="A21" s="8" t="b">
        <v>1</v>
      </c>
      <c r="B21" s="153" t="str">
        <f>Futures!H15</f>
        <v>obj_00320#0008</v>
      </c>
      <c r="C21" s="7" t="str">
        <f>_xll.qlRateHelperQuoteName(B21)</f>
        <v>GBPFUT3MU5_Quote</v>
      </c>
      <c r="D21" s="16">
        <f>_xll.qlRateHelperQuoteValue($B21,Trigger)</f>
        <v>98.444999999999993</v>
      </c>
      <c r="E21" s="6">
        <f>_xll.qlFuturesRateHelperConvexityAdjustment($B21,Trigger)</f>
        <v>0</v>
      </c>
      <c r="F21" s="74" t="b">
        <v>1</v>
      </c>
      <c r="G21" s="5">
        <v>60</v>
      </c>
      <c r="H21" s="5">
        <v>1</v>
      </c>
      <c r="I21" s="4">
        <f>_xll.qlRateHelperEarliestDate($B21,Trigger)</f>
        <v>42263</v>
      </c>
      <c r="J21" s="3">
        <f>_xll.qlRateHelperLatestDate($B21,Trigger)</f>
        <v>42354</v>
      </c>
      <c r="L21" s="73"/>
      <c r="M21" s="73"/>
      <c r="N21" s="73"/>
    </row>
    <row r="22" spans="1:14" x14ac:dyDescent="0.2">
      <c r="A22" s="8" t="b">
        <v>1</v>
      </c>
      <c r="B22" s="153" t="str">
        <f>Futures!H16</f>
        <v>obj_0031a#0008</v>
      </c>
      <c r="C22" s="7" t="str">
        <f>_xll.qlRateHelperQuoteName(B22)</f>
        <v>GBPFUT3MZ5_Quote</v>
      </c>
      <c r="D22" s="16">
        <f>_xll.qlRateHelperQuoteValue($B22,Trigger)</f>
        <v>98.235000000000014</v>
      </c>
      <c r="E22" s="6">
        <f>_xll.qlFuturesRateHelperConvexityAdjustment($B22,Trigger)</f>
        <v>0</v>
      </c>
      <c r="F22" s="74" t="b">
        <v>1</v>
      </c>
      <c r="G22" s="5">
        <v>60</v>
      </c>
      <c r="H22" s="5">
        <v>1</v>
      </c>
      <c r="I22" s="4">
        <f>_xll.qlRateHelperEarliestDate($B22,Trigger)</f>
        <v>42354</v>
      </c>
      <c r="J22" s="3">
        <f>_xll.qlRateHelperLatestDate($B22,Trigger)</f>
        <v>42445</v>
      </c>
      <c r="L22" s="73"/>
      <c r="M22" s="73"/>
      <c r="N22" s="73"/>
    </row>
    <row r="23" spans="1:14" x14ac:dyDescent="0.2">
      <c r="A23" s="8" t="b">
        <v>1</v>
      </c>
      <c r="B23" s="153" t="str">
        <f>Futures!H17</f>
        <v>obj_0031b#0008</v>
      </c>
      <c r="C23" s="7" t="str">
        <f>_xll.qlRateHelperQuoteName(B23)</f>
        <v>GBPFUT3MH6_Quote</v>
      </c>
      <c r="D23" s="16">
        <f>_xll.qlRateHelperQuoteValue($B23,Trigger)</f>
        <v>98.034999999999997</v>
      </c>
      <c r="E23" s="6">
        <f>_xll.qlFuturesRateHelperConvexityAdjustment($B23,Trigger)</f>
        <v>0</v>
      </c>
      <c r="F23" s="74" t="b">
        <v>1</v>
      </c>
      <c r="G23" s="5">
        <v>60</v>
      </c>
      <c r="H23" s="5">
        <v>1</v>
      </c>
      <c r="I23" s="4">
        <f>_xll.qlRateHelperEarliestDate($B23,Trigger)</f>
        <v>42445</v>
      </c>
      <c r="J23" s="3">
        <f>_xll.qlRateHelperLatestDate($B23,Trigger)</f>
        <v>42537</v>
      </c>
      <c r="L23" s="73"/>
      <c r="M23" s="73"/>
      <c r="N23" s="73"/>
    </row>
    <row r="24" spans="1:14" x14ac:dyDescent="0.2">
      <c r="A24" s="8" t="b">
        <v>1</v>
      </c>
      <c r="B24" s="153" t="str">
        <f>Futures!H18</f>
        <v>obj_00340#0008</v>
      </c>
      <c r="C24" s="7" t="str">
        <f>_xll.qlRateHelperQuoteName(B24)</f>
        <v>GBPFUT3MM6_Quote</v>
      </c>
      <c r="D24" s="16">
        <f>_xll.qlRateHelperQuoteValue($B24,Trigger)</f>
        <v>97.865000000000009</v>
      </c>
      <c r="E24" s="6">
        <f>_xll.qlFuturesRateHelperConvexityAdjustment($B24,Trigger)</f>
        <v>0</v>
      </c>
      <c r="F24" s="74" t="b">
        <v>1</v>
      </c>
      <c r="G24" s="5">
        <v>60</v>
      </c>
      <c r="H24" s="5">
        <v>1</v>
      </c>
      <c r="I24" s="4">
        <f>_xll.qlRateHelperEarliestDate($B24,Trigger)</f>
        <v>42536</v>
      </c>
      <c r="J24" s="3">
        <f>_xll.qlRateHelperLatestDate($B24,Trigger)</f>
        <v>42628</v>
      </c>
      <c r="L24" s="73"/>
      <c r="M24" s="73"/>
      <c r="N24" s="73"/>
    </row>
    <row r="25" spans="1:14" x14ac:dyDescent="0.2">
      <c r="A25" s="8" t="b">
        <v>1</v>
      </c>
      <c r="B25" s="153" t="str">
        <f>Futures!H19</f>
        <v>obj_00329#0008</v>
      </c>
      <c r="C25" s="7" t="str">
        <f>_xll.qlRateHelperQuoteName(B25)</f>
        <v>GBPFUT3MU6_Quote</v>
      </c>
      <c r="D25" s="16">
        <f>_xll.qlRateHelperQuoteValue($B25,Trigger)</f>
        <v>97.694999999999993</v>
      </c>
      <c r="E25" s="6">
        <f>_xll.qlFuturesRateHelperConvexityAdjustment($B25,Trigger)</f>
        <v>0</v>
      </c>
      <c r="F25" s="74" t="b">
        <v>1</v>
      </c>
      <c r="G25" s="5">
        <v>60</v>
      </c>
      <c r="H25" s="5">
        <v>1</v>
      </c>
      <c r="I25" s="4">
        <f>_xll.qlRateHelperEarliestDate($B25,Trigger)</f>
        <v>42634</v>
      </c>
      <c r="J25" s="3">
        <f>_xll.qlRateHelperLatestDate($B25,Trigger)</f>
        <v>42725</v>
      </c>
      <c r="L25" s="73"/>
      <c r="M25" s="73"/>
      <c r="N25" s="73"/>
    </row>
    <row r="26" spans="1:14" x14ac:dyDescent="0.2">
      <c r="A26" s="8" t="b">
        <v>1</v>
      </c>
      <c r="B26" s="153" t="str">
        <f>Futures!H20</f>
        <v>obj_0031f#0008</v>
      </c>
      <c r="C26" s="7" t="str">
        <f>_xll.qlRateHelperQuoteName(B26)</f>
        <v>GBPFUT3MZ6_Quote</v>
      </c>
      <c r="D26" s="16">
        <f>_xll.qlRateHelperQuoteValue($B26,Trigger)</f>
        <v>97.550000000000011</v>
      </c>
      <c r="E26" s="6">
        <f>_xll.qlFuturesRateHelperConvexityAdjustment($B26,Trigger)</f>
        <v>0</v>
      </c>
      <c r="F26" s="74" t="b">
        <v>1</v>
      </c>
      <c r="G26" s="5">
        <v>30</v>
      </c>
      <c r="H26" s="5">
        <v>1</v>
      </c>
      <c r="I26" s="4">
        <f>_xll.qlRateHelperEarliestDate($B26,Trigger)</f>
        <v>42725</v>
      </c>
      <c r="J26" s="3">
        <f>_xll.qlRateHelperLatestDate($B26,Trigger)</f>
        <v>42815</v>
      </c>
      <c r="L26" s="73"/>
      <c r="M26" s="73"/>
      <c r="N26" s="73"/>
    </row>
    <row r="27" spans="1:14" x14ac:dyDescent="0.2">
      <c r="A27" s="8" t="b">
        <v>1</v>
      </c>
      <c r="B27" s="153" t="str">
        <f>Futures!H21</f>
        <v>obj_00343#0008</v>
      </c>
      <c r="C27" s="7" t="str">
        <f>_xll.qlRateHelperQuoteName(B27)</f>
        <v>GBPFUT3MH7_Quote</v>
      </c>
      <c r="D27" s="16">
        <f>_xll.qlRateHelperQuoteValue($B27,Trigger)</f>
        <v>97.435000000000002</v>
      </c>
      <c r="E27" s="6">
        <f>_xll.qlFuturesRateHelperConvexityAdjustment($B27,Trigger)</f>
        <v>0</v>
      </c>
      <c r="F27" s="74" t="b">
        <v>1</v>
      </c>
      <c r="G27" s="5">
        <v>30</v>
      </c>
      <c r="H27" s="5">
        <v>1</v>
      </c>
      <c r="I27" s="4">
        <f>_xll.qlRateHelperEarliestDate($B27,Trigger)</f>
        <v>42809</v>
      </c>
      <c r="J27" s="3">
        <f>_xll.qlRateHelperLatestDate($B27,Trigger)</f>
        <v>42901</v>
      </c>
      <c r="L27" s="73"/>
      <c r="M27" s="73"/>
      <c r="N27" s="73"/>
    </row>
    <row r="28" spans="1:14" x14ac:dyDescent="0.2">
      <c r="A28" s="8" t="b">
        <v>1</v>
      </c>
      <c r="B28" s="153" t="str">
        <f>Futures!H22</f>
        <v>obj_0034c#0008</v>
      </c>
      <c r="C28" s="7" t="str">
        <f>_xll.qlRateHelperQuoteName(B28)</f>
        <v>GBPFUT3MM7_Quote</v>
      </c>
      <c r="D28" s="16">
        <f>_xll.qlRateHelperQuoteValue($B28,Trigger)</f>
        <v>97.335000000000008</v>
      </c>
      <c r="E28" s="6">
        <f>_xll.qlFuturesRateHelperConvexityAdjustment($B28,Trigger)</f>
        <v>0</v>
      </c>
      <c r="F28" s="74" t="b">
        <v>1</v>
      </c>
      <c r="G28" s="5">
        <v>30</v>
      </c>
      <c r="H28" s="5">
        <v>1</v>
      </c>
      <c r="I28" s="4">
        <f>_xll.qlRateHelperEarliestDate($B28,Trigger)</f>
        <v>42907</v>
      </c>
      <c r="J28" s="3">
        <f>_xll.qlRateHelperLatestDate($B28,Trigger)</f>
        <v>42999</v>
      </c>
      <c r="L28" s="73"/>
      <c r="M28" s="73"/>
      <c r="N28" s="73"/>
    </row>
    <row r="29" spans="1:14" x14ac:dyDescent="0.2">
      <c r="A29" s="8" t="b">
        <v>1</v>
      </c>
      <c r="B29" s="153" t="str">
        <f>Futures!H23</f>
        <v>obj_00331#0008</v>
      </c>
      <c r="C29" s="7" t="str">
        <f>_xll.qlRateHelperQuoteName(B29)</f>
        <v>GBPFUT3MU7_Quote</v>
      </c>
      <c r="D29" s="16">
        <f>_xll.qlRateHelperQuoteValue($B29,Trigger)</f>
        <v>97.259999999999991</v>
      </c>
      <c r="E29" s="6">
        <f>_xll.qlFuturesRateHelperConvexityAdjustment($B29,Trigger)</f>
        <v>0</v>
      </c>
      <c r="F29" s="74" t="b">
        <v>1</v>
      </c>
      <c r="G29" s="5">
        <v>30</v>
      </c>
      <c r="H29" s="5">
        <v>1</v>
      </c>
      <c r="I29" s="4">
        <f>_xll.qlRateHelperEarliestDate($B29,Trigger)</f>
        <v>42998</v>
      </c>
      <c r="J29" s="3">
        <f>_xll.qlRateHelperLatestDate($B29,Trigger)</f>
        <v>43089</v>
      </c>
      <c r="L29" s="73"/>
      <c r="M29" s="73"/>
      <c r="N29" s="73"/>
    </row>
    <row r="30" spans="1:14" x14ac:dyDescent="0.2">
      <c r="A30" s="8" t="b">
        <v>1</v>
      </c>
      <c r="B30" s="153" t="str">
        <f>Futures!H24</f>
        <v>obj_00330#0008</v>
      </c>
      <c r="C30" s="7" t="str">
        <f>_xll.qlRateHelperQuoteName(B30)</f>
        <v>GBPFUT3MZ7_Quote</v>
      </c>
      <c r="D30" s="16">
        <f>_xll.qlRateHelperQuoteValue($B30,Trigger)</f>
        <v>97.194999999999993</v>
      </c>
      <c r="E30" s="6">
        <f>_xll.qlFuturesRateHelperConvexityAdjustment($B30,Trigger)</f>
        <v>0</v>
      </c>
      <c r="F30" s="74" t="b">
        <v>1</v>
      </c>
      <c r="G30" s="5">
        <v>30</v>
      </c>
      <c r="H30" s="5">
        <v>1</v>
      </c>
      <c r="I30" s="4">
        <f>_xll.qlRateHelperEarliestDate($B30,Trigger)</f>
        <v>43089</v>
      </c>
      <c r="J30" s="3">
        <f>_xll.qlRateHelperLatestDate($B30,Trigger)</f>
        <v>43179</v>
      </c>
      <c r="L30" s="73"/>
      <c r="M30" s="73"/>
      <c r="N30" s="73"/>
    </row>
    <row r="31" spans="1:14" x14ac:dyDescent="0.2">
      <c r="A31" s="8" t="b">
        <v>1</v>
      </c>
      <c r="B31" s="153" t="str">
        <f>Futures!H25</f>
        <v>obj_0031d#0008</v>
      </c>
      <c r="C31" s="7" t="str">
        <f>_xll.qlRateHelperQuoteName(B31)</f>
        <v>GBPFUT3MH8_Quote</v>
      </c>
      <c r="D31" s="16">
        <f>_xll.qlRateHelperQuoteValue($B31,Trigger)</f>
        <v>97.14</v>
      </c>
      <c r="E31" s="6">
        <f>_xll.qlFuturesRateHelperConvexityAdjustment($B31,Trigger)</f>
        <v>0</v>
      </c>
      <c r="F31" s="74" t="b">
        <v>1</v>
      </c>
      <c r="G31" s="5">
        <v>30</v>
      </c>
      <c r="H31" s="5">
        <v>1</v>
      </c>
      <c r="I31" s="4">
        <f>_xll.qlRateHelperEarliestDate($B31,Trigger)</f>
        <v>43180</v>
      </c>
      <c r="J31" s="3">
        <f>_xll.qlRateHelperLatestDate($B31,Trigger)</f>
        <v>43272</v>
      </c>
      <c r="L31" s="73"/>
      <c r="M31" s="73"/>
      <c r="N31" s="73"/>
    </row>
    <row r="32" spans="1:14" x14ac:dyDescent="0.2">
      <c r="A32" s="8" t="b">
        <v>1</v>
      </c>
      <c r="B32" s="153" t="str">
        <f>Futures!H26</f>
        <v>obj_00335#0008</v>
      </c>
      <c r="C32" s="7" t="str">
        <f>_xll.qlRateHelperQuoteName(B32)</f>
        <v>GBPFUT3MM8_Quote</v>
      </c>
      <c r="D32" s="16">
        <f>_xll.qlRateHelperQuoteValue($B32,Trigger)</f>
        <v>97.09</v>
      </c>
      <c r="E32" s="6">
        <f>_xll.qlFuturesRateHelperConvexityAdjustment($B32,Trigger)</f>
        <v>0</v>
      </c>
      <c r="F32" s="74" t="b">
        <v>1</v>
      </c>
      <c r="G32" s="5">
        <v>30</v>
      </c>
      <c r="H32" s="5">
        <v>1</v>
      </c>
      <c r="I32" s="4">
        <f>_xll.qlRateHelperEarliestDate($B32,Trigger)</f>
        <v>43271</v>
      </c>
      <c r="J32" s="3">
        <f>_xll.qlRateHelperLatestDate($B32,Trigger)</f>
        <v>43363</v>
      </c>
      <c r="L32" s="73"/>
      <c r="M32" s="73"/>
      <c r="N32" s="73"/>
    </row>
    <row r="33" spans="1:14" x14ac:dyDescent="0.2">
      <c r="A33" s="8" t="b">
        <v>1</v>
      </c>
      <c r="B33" s="153" t="str">
        <f>Futures!H27</f>
        <v>obj_00323#0008</v>
      </c>
      <c r="C33" s="7" t="str">
        <f>_xll.qlRateHelperQuoteName(B33)</f>
        <v>GBPFUT3MU8_Quote</v>
      </c>
      <c r="D33" s="16">
        <f>_xll.qlRateHelperQuoteValue($B33,Trigger)</f>
        <v>97.050000000000011</v>
      </c>
      <c r="E33" s="6">
        <f>_xll.qlFuturesRateHelperConvexityAdjustment($B33,Trigger)</f>
        <v>0</v>
      </c>
      <c r="F33" s="74" t="b">
        <v>1</v>
      </c>
      <c r="G33" s="5">
        <v>30</v>
      </c>
      <c r="H33" s="5">
        <v>1</v>
      </c>
      <c r="I33" s="4">
        <f>_xll.qlRateHelperEarliestDate($B33,Trigger)</f>
        <v>43362</v>
      </c>
      <c r="J33" s="3">
        <f>_xll.qlRateHelperLatestDate($B33,Trigger)</f>
        <v>43453</v>
      </c>
      <c r="L33" s="73"/>
      <c r="M33" s="73"/>
      <c r="N33" s="73"/>
    </row>
    <row r="34" spans="1:14" x14ac:dyDescent="0.2">
      <c r="A34" s="8" t="b">
        <v>1</v>
      </c>
      <c r="B34" s="153" t="str">
        <f>Futures!H28</f>
        <v>obj_0032c#0008</v>
      </c>
      <c r="C34" s="7" t="str">
        <f>_xll.qlRateHelperQuoteName(B34)</f>
        <v>GBPFUT3MZ8_Quote</v>
      </c>
      <c r="D34" s="16">
        <f>_xll.qlRateHelperQuoteValue($B34,Trigger)</f>
        <v>97.004999999999995</v>
      </c>
      <c r="E34" s="6">
        <f>_xll.qlFuturesRateHelperConvexityAdjustment($B34,Trigger)</f>
        <v>0</v>
      </c>
      <c r="F34" s="74" t="b">
        <v>1</v>
      </c>
      <c r="G34" s="5">
        <v>30</v>
      </c>
      <c r="H34" s="5">
        <v>1</v>
      </c>
      <c r="I34" s="4">
        <f>_xll.qlRateHelperEarliestDate($B34,Trigger)</f>
        <v>43453</v>
      </c>
      <c r="J34" s="3">
        <f>_xll.qlRateHelperLatestDate($B34,Trigger)</f>
        <v>43543</v>
      </c>
      <c r="L34" s="73"/>
      <c r="M34" s="73"/>
      <c r="N34" s="73"/>
    </row>
    <row r="35" spans="1:14" x14ac:dyDescent="0.2">
      <c r="A35" s="8" t="b">
        <v>1</v>
      </c>
      <c r="B35" s="153" t="str">
        <f>Futures!H29</f>
        <v>obj_00313#0008</v>
      </c>
      <c r="C35" s="7" t="str">
        <f>_xll.qlRateHelperQuoteName(B35)</f>
        <v>GBPFUT3MH9_Quote</v>
      </c>
      <c r="D35" s="16">
        <f>_xll.qlRateHelperQuoteValue($B35,Trigger)</f>
        <v>96.974999999999994</v>
      </c>
      <c r="E35" s="6">
        <f>_xll.qlFuturesRateHelperConvexityAdjustment($B35,Trigger)</f>
        <v>0</v>
      </c>
      <c r="F35" s="74" t="b">
        <v>1</v>
      </c>
      <c r="G35" s="5">
        <v>30</v>
      </c>
      <c r="H35" s="5">
        <v>1</v>
      </c>
      <c r="I35" s="4">
        <f>_xll.qlRateHelperEarliestDate($B35,Trigger)</f>
        <v>43544</v>
      </c>
      <c r="J35" s="3">
        <f>_xll.qlRateHelperLatestDate($B35,Trigger)</f>
        <v>43636</v>
      </c>
      <c r="L35" s="73"/>
      <c r="M35" s="73"/>
      <c r="N35" s="73"/>
    </row>
    <row r="36" spans="1:14" x14ac:dyDescent="0.2">
      <c r="A36" s="8" t="b">
        <v>1</v>
      </c>
      <c r="B36" s="153" t="str">
        <f>Futures!H30</f>
        <v>obj_00321#0008</v>
      </c>
      <c r="C36" s="7" t="str">
        <f>_xll.qlRateHelperQuoteName(B36)</f>
        <v>GBPFUT3MM9_Quote</v>
      </c>
      <c r="D36" s="16">
        <f>_xll.qlRateHelperQuoteValue($B36,Trigger)</f>
        <v>96.925000000000011</v>
      </c>
      <c r="E36" s="6">
        <f>_xll.qlFuturesRateHelperConvexityAdjustment($B36,Trigger)</f>
        <v>0</v>
      </c>
      <c r="F36" s="74" t="b">
        <v>1</v>
      </c>
      <c r="G36" s="5">
        <v>30</v>
      </c>
      <c r="H36" s="5">
        <v>1</v>
      </c>
      <c r="I36" s="4">
        <f>_xll.qlRateHelperEarliestDate($B36,Trigger)</f>
        <v>43635</v>
      </c>
      <c r="J36" s="3">
        <f>_xll.qlRateHelperLatestDate($B36,Trigger)</f>
        <v>43727</v>
      </c>
      <c r="L36" s="73"/>
      <c r="M36" s="73"/>
      <c r="N36" s="73"/>
    </row>
    <row r="37" spans="1:14" s="73" customFormat="1" x14ac:dyDescent="0.2">
      <c r="A37" s="8" t="b">
        <v>1</v>
      </c>
      <c r="B37" s="153" t="str">
        <f>Futures!H31</f>
        <v>obj_0031c#0008</v>
      </c>
      <c r="C37" s="7" t="str">
        <f>_xll.qlRateHelperQuoteName(B37)</f>
        <v>GBPFUT3MU9_Quote</v>
      </c>
      <c r="D37" s="16">
        <f>_xll.qlRateHelperQuoteValue($B37,Trigger)</f>
        <v>96.890000000000015</v>
      </c>
      <c r="E37" s="6">
        <f>_xll.qlFuturesRateHelperConvexityAdjustment($B37,Trigger)</f>
        <v>0</v>
      </c>
      <c r="F37" s="74" t="b">
        <v>1</v>
      </c>
      <c r="G37" s="74">
        <v>30</v>
      </c>
      <c r="H37" s="74">
        <v>1</v>
      </c>
      <c r="I37" s="4">
        <f>_xll.qlRateHelperEarliestDate($B37,Trigger)</f>
        <v>43726</v>
      </c>
      <c r="J37" s="3">
        <f>_xll.qlRateHelperLatestDate($B37,Trigger)</f>
        <v>43817</v>
      </c>
    </row>
    <row r="38" spans="1:14" s="73" customFormat="1" x14ac:dyDescent="0.2">
      <c r="A38" s="8" t="b">
        <v>1</v>
      </c>
      <c r="B38" s="153" t="str">
        <f>Futures!H32</f>
        <v>obj_00324#0008</v>
      </c>
      <c r="C38" s="7" t="str">
        <f>_xll.qlRateHelperQuoteName(B38)</f>
        <v>GBPFUT3MZ9_Quote</v>
      </c>
      <c r="D38" s="16" t="e">
        <f>_xll.qlRateHelperQuoteValue($B38,Trigger)</f>
        <v>#NUM!</v>
      </c>
      <c r="E38" s="6" t="e">
        <f>_xll.qlFuturesRateHelperConvexityAdjustment($B38,Trigger)</f>
        <v>#NUM!</v>
      </c>
      <c r="F38" s="74" t="b">
        <v>1</v>
      </c>
      <c r="G38" s="74">
        <v>30</v>
      </c>
      <c r="H38" s="74">
        <v>1</v>
      </c>
      <c r="I38" s="4">
        <f>_xll.qlRateHelperEarliestDate($B38,Trigger)</f>
        <v>43817</v>
      </c>
      <c r="J38" s="3">
        <f>_xll.qlRateHelperLatestDate($B38,Trigger)</f>
        <v>43908</v>
      </c>
    </row>
    <row r="39" spans="1:14" s="73" customFormat="1" x14ac:dyDescent="0.2">
      <c r="A39" s="8" t="b">
        <v>1</v>
      </c>
      <c r="B39" s="153" t="str">
        <f>Futures!H33</f>
        <v>obj_00326#0008</v>
      </c>
      <c r="C39" s="7" t="str">
        <f>_xll.qlRateHelperQuoteName(B39)</f>
        <v>GBPFUT3MH0_Quote</v>
      </c>
      <c r="D39" s="16" t="e">
        <f>_xll.qlRateHelperQuoteValue($B39,Trigger)</f>
        <v>#NUM!</v>
      </c>
      <c r="E39" s="6" t="e">
        <f>_xll.qlFuturesRateHelperConvexityAdjustment($B39,Trigger)</f>
        <v>#NUM!</v>
      </c>
      <c r="F39" s="74" t="b">
        <v>1</v>
      </c>
      <c r="G39" s="74">
        <v>30</v>
      </c>
      <c r="H39" s="74">
        <v>1</v>
      </c>
      <c r="I39" s="4">
        <f>_xll.qlRateHelperEarliestDate($B39,Trigger)</f>
        <v>43908</v>
      </c>
      <c r="J39" s="3">
        <f>_xll.qlRateHelperLatestDate($B39,Trigger)</f>
        <v>44000</v>
      </c>
    </row>
    <row r="40" spans="1:14" s="73" customFormat="1" x14ac:dyDescent="0.2">
      <c r="A40" s="8" t="b">
        <v>1</v>
      </c>
      <c r="B40" s="153" t="str">
        <f>Futures!H34</f>
        <v>obj_00332#0008</v>
      </c>
      <c r="C40" s="7" t="str">
        <f>_xll.qlRateHelperQuoteName(B40)</f>
        <v>GBPFUT3MM0_Quote</v>
      </c>
      <c r="D40" s="16" t="e">
        <f>_xll.qlRateHelperQuoteValue($B40,Trigger)</f>
        <v>#NUM!</v>
      </c>
      <c r="E40" s="6" t="e">
        <f>_xll.qlFuturesRateHelperConvexityAdjustment($B40,Trigger)</f>
        <v>#NUM!</v>
      </c>
      <c r="F40" s="74" t="b">
        <v>1</v>
      </c>
      <c r="G40" s="74">
        <v>30</v>
      </c>
      <c r="H40" s="74">
        <v>1</v>
      </c>
      <c r="I40" s="4">
        <f>_xll.qlRateHelperEarliestDate($B40,Trigger)</f>
        <v>43999</v>
      </c>
      <c r="J40" s="3">
        <f>_xll.qlRateHelperLatestDate($B40,Trigger)</f>
        <v>44091</v>
      </c>
    </row>
    <row r="41" spans="1:14" s="73" customFormat="1" x14ac:dyDescent="0.2">
      <c r="A41" s="8" t="b">
        <v>1</v>
      </c>
      <c r="B41" s="153" t="str">
        <f>Futures!H35</f>
        <v>obj_00348#0008</v>
      </c>
      <c r="C41" s="7" t="str">
        <f>_xll.qlRateHelperQuoteName(B41)</f>
        <v>GBPFUT3MU0_Quote</v>
      </c>
      <c r="D41" s="16" t="e">
        <f>_xll.qlRateHelperQuoteValue($B41,Trigger)</f>
        <v>#NUM!</v>
      </c>
      <c r="E41" s="6" t="e">
        <f>_xll.qlFuturesRateHelperConvexityAdjustment($B41,Trigger)</f>
        <v>#NUM!</v>
      </c>
      <c r="F41" s="74" t="b">
        <v>1</v>
      </c>
      <c r="G41" s="74">
        <v>30</v>
      </c>
      <c r="H41" s="74">
        <v>1</v>
      </c>
      <c r="I41" s="4">
        <f>_xll.qlRateHelperEarliestDate($B41,Trigger)</f>
        <v>44090</v>
      </c>
      <c r="J41" s="3">
        <f>_xll.qlRateHelperLatestDate($B41,Trigger)</f>
        <v>44181</v>
      </c>
    </row>
    <row r="42" spans="1:14" s="73" customFormat="1" x14ac:dyDescent="0.2">
      <c r="A42" s="8" t="b">
        <v>1</v>
      </c>
      <c r="B42" s="153" t="str">
        <f>Futures!H36</f>
        <v>obj_00322#0008</v>
      </c>
      <c r="C42" s="7" t="str">
        <f>_xll.qlRateHelperQuoteName(B42)</f>
        <v>GBPFUT3MZ0_Quote</v>
      </c>
      <c r="D42" s="16" t="e">
        <f>_xll.qlRateHelperQuoteValue($B42,Trigger)</f>
        <v>#NUM!</v>
      </c>
      <c r="E42" s="6" t="e">
        <f>_xll.qlFuturesRateHelperConvexityAdjustment($B42,Trigger)</f>
        <v>#NUM!</v>
      </c>
      <c r="F42" s="74" t="b">
        <v>1</v>
      </c>
      <c r="G42" s="74">
        <v>30</v>
      </c>
      <c r="H42" s="74">
        <v>1</v>
      </c>
      <c r="I42" s="4">
        <f>_xll.qlRateHelperEarliestDate($B42,Trigger)</f>
        <v>44181</v>
      </c>
      <c r="J42" s="3">
        <f>_xll.qlRateHelperLatestDate($B42,Trigger)</f>
        <v>44271</v>
      </c>
    </row>
    <row r="43" spans="1:14" s="73" customFormat="1" x14ac:dyDescent="0.2">
      <c r="A43" s="8" t="b">
        <v>1</v>
      </c>
      <c r="B43" s="153" t="str">
        <f>Futures!H37</f>
        <v>obj_00314#0008</v>
      </c>
      <c r="C43" s="7" t="str">
        <f>_xll.qlRateHelperQuoteName(B43)</f>
        <v>GBPFUT3MH1_Quote</v>
      </c>
      <c r="D43" s="16" t="e">
        <f>_xll.qlRateHelperQuoteValue($B43,Trigger)</f>
        <v>#NUM!</v>
      </c>
      <c r="E43" s="6" t="e">
        <f>_xll.qlFuturesRateHelperConvexityAdjustment($B43,Trigger)</f>
        <v>#NUM!</v>
      </c>
      <c r="F43" s="74" t="b">
        <v>1</v>
      </c>
      <c r="G43" s="74">
        <v>30</v>
      </c>
      <c r="H43" s="74">
        <v>1</v>
      </c>
      <c r="I43" s="4">
        <f>_xll.qlRateHelperEarliestDate($B43,Trigger)</f>
        <v>44272</v>
      </c>
      <c r="J43" s="3">
        <f>_xll.qlRateHelperLatestDate($B43,Trigger)</f>
        <v>44364</v>
      </c>
    </row>
    <row r="44" spans="1:14" s="73" customFormat="1" x14ac:dyDescent="0.2">
      <c r="A44" s="8" t="b">
        <v>1</v>
      </c>
      <c r="B44" s="153" t="str">
        <f>Futures!H38</f>
        <v>obj_00336#0008</v>
      </c>
      <c r="C44" s="7" t="str">
        <f>_xll.qlRateHelperQuoteName(B44)</f>
        <v>GBPFUT3MM1_Quote</v>
      </c>
      <c r="D44" s="16" t="e">
        <f>_xll.qlRateHelperQuoteValue($B44,Trigger)</f>
        <v>#NUM!</v>
      </c>
      <c r="E44" s="6" t="e">
        <f>_xll.qlFuturesRateHelperConvexityAdjustment($B44,Trigger)</f>
        <v>#NUM!</v>
      </c>
      <c r="F44" s="74" t="b">
        <v>1</v>
      </c>
      <c r="G44" s="74">
        <v>30</v>
      </c>
      <c r="H44" s="74">
        <v>1</v>
      </c>
      <c r="I44" s="4">
        <f>_xll.qlRateHelperEarliestDate($B44,Trigger)</f>
        <v>44363</v>
      </c>
      <c r="J44" s="3">
        <f>_xll.qlRateHelperLatestDate($B44,Trigger)</f>
        <v>44455</v>
      </c>
    </row>
    <row r="45" spans="1:14" s="73" customFormat="1" x14ac:dyDescent="0.2">
      <c r="A45" s="8" t="b">
        <v>1</v>
      </c>
      <c r="B45" s="153" t="str">
        <f>Futures!H39</f>
        <v>obj_0032d#0008</v>
      </c>
      <c r="C45" s="7" t="str">
        <f>_xll.qlRateHelperQuoteName(B45)</f>
        <v>GBPFUT3MU1_Quote</v>
      </c>
      <c r="D45" s="16" t="e">
        <f>_xll.qlRateHelperQuoteValue($B45,Trigger)</f>
        <v>#NUM!</v>
      </c>
      <c r="E45" s="6" t="e">
        <f>_xll.qlFuturesRateHelperConvexityAdjustment($B45,Trigger)</f>
        <v>#NUM!</v>
      </c>
      <c r="F45" s="74" t="b">
        <v>1</v>
      </c>
      <c r="G45" s="74">
        <v>30</v>
      </c>
      <c r="H45" s="74">
        <v>1</v>
      </c>
      <c r="I45" s="4">
        <f>_xll.qlRateHelperEarliestDate($B45,Trigger)</f>
        <v>44454</v>
      </c>
      <c r="J45" s="3">
        <f>_xll.qlRateHelperLatestDate($B45,Trigger)</f>
        <v>44545</v>
      </c>
    </row>
    <row r="46" spans="1:14" s="73" customFormat="1" x14ac:dyDescent="0.2">
      <c r="A46" s="8" t="b">
        <v>1</v>
      </c>
      <c r="B46" s="153" t="str">
        <f>Futures!H40</f>
        <v>obj_00328#0008</v>
      </c>
      <c r="C46" s="7" t="str">
        <f>_xll.qlRateHelperQuoteName(B46)</f>
        <v>GBPFUT3MZ1_Quote</v>
      </c>
      <c r="D46" s="16" t="e">
        <f>_xll.qlRateHelperQuoteValue($B46,Trigger)</f>
        <v>#NUM!</v>
      </c>
      <c r="E46" s="6" t="e">
        <f>_xll.qlFuturesRateHelperConvexityAdjustment($B46,Trigger)</f>
        <v>#NUM!</v>
      </c>
      <c r="F46" s="74" t="b">
        <v>1</v>
      </c>
      <c r="G46" s="74">
        <v>30</v>
      </c>
      <c r="H46" s="74">
        <v>1</v>
      </c>
      <c r="I46" s="4">
        <f>_xll.qlRateHelperEarliestDate($B46,Trigger)</f>
        <v>44545</v>
      </c>
      <c r="J46" s="3">
        <f>_xll.qlRateHelperLatestDate($B46,Trigger)</f>
        <v>44635</v>
      </c>
    </row>
    <row r="47" spans="1:14" s="73" customFormat="1" x14ac:dyDescent="0.2">
      <c r="A47" s="8" t="b">
        <v>1</v>
      </c>
      <c r="B47" s="153" t="str">
        <f>Futures!H41</f>
        <v>obj_00347#0008</v>
      </c>
      <c r="C47" s="7" t="str">
        <f>_xll.qlRateHelperQuoteName(B47)</f>
        <v>GBPFUT3MH2_Quote</v>
      </c>
      <c r="D47" s="16" t="e">
        <f>_xll.qlRateHelperQuoteValue($B47,Trigger)</f>
        <v>#NUM!</v>
      </c>
      <c r="E47" s="6" t="e">
        <f>_xll.qlFuturesRateHelperConvexityAdjustment($B47,Trigger)</f>
        <v>#NUM!</v>
      </c>
      <c r="F47" s="74" t="b">
        <v>1</v>
      </c>
      <c r="G47" s="74">
        <v>30</v>
      </c>
      <c r="H47" s="74">
        <v>1</v>
      </c>
      <c r="I47" s="4">
        <f>_xll.qlRateHelperEarliestDate($B47,Trigger)</f>
        <v>44636</v>
      </c>
      <c r="J47" s="3">
        <f>_xll.qlRateHelperLatestDate($B47,Trigger)</f>
        <v>44728</v>
      </c>
    </row>
    <row r="48" spans="1:14" s="73" customFormat="1" x14ac:dyDescent="0.2">
      <c r="A48" s="8" t="b">
        <v>1</v>
      </c>
      <c r="B48" s="153" t="str">
        <f>Futures!H42</f>
        <v>obj_00338#0008</v>
      </c>
      <c r="C48" s="7" t="str">
        <f>_xll.qlRateHelperQuoteName(B48)</f>
        <v>GBPFUT3MM2_Quote</v>
      </c>
      <c r="D48" s="16" t="e">
        <f>_xll.qlRateHelperQuoteValue($B48,Trigger)</f>
        <v>#NUM!</v>
      </c>
      <c r="E48" s="6" t="e">
        <f>_xll.qlFuturesRateHelperConvexityAdjustment($B48,Trigger)</f>
        <v>#NUM!</v>
      </c>
      <c r="F48" s="74" t="b">
        <v>1</v>
      </c>
      <c r="G48" s="74">
        <v>30</v>
      </c>
      <c r="H48" s="74">
        <v>1</v>
      </c>
      <c r="I48" s="4">
        <f>_xll.qlRateHelperEarliestDate($B48,Trigger)</f>
        <v>44727</v>
      </c>
      <c r="J48" s="3">
        <f>_xll.qlRateHelperLatestDate($B48,Trigger)</f>
        <v>44819</v>
      </c>
    </row>
    <row r="49" spans="1:14" s="73" customFormat="1" x14ac:dyDescent="0.2">
      <c r="A49" s="8" t="b">
        <v>1</v>
      </c>
      <c r="B49" s="153" t="str">
        <f>Futures!H43</f>
        <v>obj_0033c#0008</v>
      </c>
      <c r="C49" s="7" t="str">
        <f>_xll.qlRateHelperQuoteName(B49)</f>
        <v>GBPFUT3MU2_Quote</v>
      </c>
      <c r="D49" s="16" t="e">
        <f>_xll.qlRateHelperQuoteValue($B49,Trigger)</f>
        <v>#NUM!</v>
      </c>
      <c r="E49" s="6" t="e">
        <f>_xll.qlFuturesRateHelperConvexityAdjustment($B49,Trigger)</f>
        <v>#NUM!</v>
      </c>
      <c r="F49" s="74" t="b">
        <v>1</v>
      </c>
      <c r="G49" s="74">
        <v>30</v>
      </c>
      <c r="H49" s="74">
        <v>1</v>
      </c>
      <c r="I49" s="4">
        <f>_xll.qlRateHelperEarliestDate($B49,Trigger)</f>
        <v>44825</v>
      </c>
      <c r="J49" s="3">
        <f>_xll.qlRateHelperLatestDate($B49,Trigger)</f>
        <v>44916</v>
      </c>
    </row>
    <row r="50" spans="1:14" x14ac:dyDescent="0.2">
      <c r="A50" s="8" t="b">
        <v>1</v>
      </c>
      <c r="B50" s="153" t="str">
        <f>Futures!H44</f>
        <v>obj_00319#0008</v>
      </c>
      <c r="C50" s="7" t="str">
        <f>_xll.qlRateHelperQuoteName(B50)</f>
        <v>GBPFUT3MZ2_Quote</v>
      </c>
      <c r="D50" s="16" t="e">
        <f>_xll.qlRateHelperQuoteValue($B50,Trigger)</f>
        <v>#NUM!</v>
      </c>
      <c r="E50" s="6" t="e">
        <f>_xll.qlFuturesRateHelperConvexityAdjustment($B50,Trigger)</f>
        <v>#NUM!</v>
      </c>
      <c r="F50" s="74" t="b">
        <v>1</v>
      </c>
      <c r="G50" s="74">
        <v>30</v>
      </c>
      <c r="H50" s="74">
        <v>1</v>
      </c>
      <c r="I50" s="4">
        <f>_xll.qlRateHelperEarliestDate($B50,Trigger)</f>
        <v>44916</v>
      </c>
      <c r="J50" s="3">
        <f>_xll.qlRateHelperLatestDate($B50,Trigger)</f>
        <v>45006</v>
      </c>
      <c r="L50" s="73"/>
      <c r="M50" s="73"/>
      <c r="N50" s="73"/>
    </row>
    <row r="51" spans="1:14" x14ac:dyDescent="0.2">
      <c r="B51" s="154" t="str">
        <f>Swaps!K6</f>
        <v>obj_00352#0029</v>
      </c>
      <c r="C51" s="14" t="str">
        <f>_xll.qlRateHelperQuoteName(B51)</f>
        <v>GBPSB6L1Y_Quote</v>
      </c>
      <c r="D51" s="13" t="e">
        <f>_xll.qlRateHelperQuoteValue($B51,Trigger)</f>
        <v>#NUM!</v>
      </c>
      <c r="E51" s="13">
        <f>_xll.qlSwapRateHelperSpread($B51,Trigger)</f>
        <v>0</v>
      </c>
      <c r="F51" s="12" t="b">
        <v>0</v>
      </c>
      <c r="G51" s="12">
        <v>50</v>
      </c>
      <c r="H51" s="12">
        <v>1</v>
      </c>
      <c r="I51" s="11">
        <f>_xll.qlRateHelperEarliestDate($B51,Trigger)</f>
        <v>41820</v>
      </c>
      <c r="J51" s="10">
        <f>_xll.qlRateHelperLatestDate($B51,Trigger)</f>
        <v>42185</v>
      </c>
    </row>
    <row r="52" spans="1:14" x14ac:dyDescent="0.2">
      <c r="B52" s="153" t="str">
        <f>Swaps!K7</f>
        <v>obj_00356#0010</v>
      </c>
      <c r="C52" s="7" t="str">
        <f>_xll.qlRateHelperQuoteName(B52)</f>
        <v>GBPSB6L15M_Quote</v>
      </c>
      <c r="D52" s="6" t="e">
        <f>_xll.qlRateHelperQuoteValue($B52,Trigger)</f>
        <v>#NUM!</v>
      </c>
      <c r="E52" s="6">
        <f>_xll.qlSwapRateHelperSpread($B52,Trigger)</f>
        <v>0</v>
      </c>
      <c r="F52" s="5" t="b">
        <v>0</v>
      </c>
      <c r="G52" s="5">
        <v>50</v>
      </c>
      <c r="H52" s="5">
        <v>1</v>
      </c>
      <c r="I52" s="4">
        <f>_xll.qlRateHelperEarliestDate($B52,Trigger)</f>
        <v>41820</v>
      </c>
      <c r="J52" s="3">
        <f>_xll.qlRateHelperLatestDate($B52,Trigger)</f>
        <v>42277</v>
      </c>
    </row>
    <row r="53" spans="1:14" x14ac:dyDescent="0.2">
      <c r="B53" s="153" t="str">
        <f>Swaps!K8</f>
        <v>obj_00339#0010</v>
      </c>
      <c r="C53" s="7" t="str">
        <f>_xll.qlRateHelperQuoteName(B53)</f>
        <v>GBPSB6L18M_Quote</v>
      </c>
      <c r="D53" s="6">
        <f>_xll.qlRateHelperQuoteValue($B53,Trigger)</f>
        <v>1.1089999999999999E-2</v>
      </c>
      <c r="E53" s="6">
        <f>_xll.qlSwapRateHelperSpread($B53,Trigger)</f>
        <v>0</v>
      </c>
      <c r="F53" s="5" t="b">
        <v>0</v>
      </c>
      <c r="G53" s="5">
        <v>50</v>
      </c>
      <c r="H53" s="5">
        <v>1</v>
      </c>
      <c r="I53" s="4">
        <f>_xll.qlRateHelperEarliestDate($B53,Trigger)</f>
        <v>41820</v>
      </c>
      <c r="J53" s="3">
        <f>_xll.qlRateHelperLatestDate($B53,Trigger)</f>
        <v>42368</v>
      </c>
    </row>
    <row r="54" spans="1:14" x14ac:dyDescent="0.2">
      <c r="B54" s="153" t="str">
        <f>Swaps!K9</f>
        <v>obj_00355#0010</v>
      </c>
      <c r="C54" s="7" t="str">
        <f>_xll.qlRateHelperQuoteName(B54)</f>
        <v>GBPSB6L21M_Quote</v>
      </c>
      <c r="D54" s="6" t="e">
        <f>_xll.qlRateHelperQuoteValue($B54,Trigger)</f>
        <v>#NUM!</v>
      </c>
      <c r="E54" s="6">
        <f>_xll.qlSwapRateHelperSpread($B54,Trigger)</f>
        <v>0</v>
      </c>
      <c r="F54" s="5" t="b">
        <v>0</v>
      </c>
      <c r="G54" s="5">
        <v>50</v>
      </c>
      <c r="H54" s="5">
        <v>1</v>
      </c>
      <c r="I54" s="4">
        <f>_xll.qlRateHelperEarliestDate($B54,Trigger)</f>
        <v>41820</v>
      </c>
      <c r="J54" s="3">
        <f>_xll.qlRateHelperLatestDate($B54,Trigger)</f>
        <v>42459</v>
      </c>
    </row>
    <row r="55" spans="1:14" x14ac:dyDescent="0.2">
      <c r="B55" s="153" t="str">
        <f>Swaps!K10</f>
        <v>obj_0035c#0010</v>
      </c>
      <c r="C55" s="7" t="str">
        <f>_xll.qlRateHelperQuoteName(B55)</f>
        <v>GBPSB6L2Y_Quote</v>
      </c>
      <c r="D55" s="6">
        <f>_xll.qlRateHelperQuoteValue($B55,Trigger)</f>
        <v>1.3210000000000001E-2</v>
      </c>
      <c r="E55" s="6">
        <f>_xll.qlSwapRateHelperSpread($B55,Trigger)</f>
        <v>0</v>
      </c>
      <c r="F55" s="5" t="b">
        <v>0</v>
      </c>
      <c r="G55" s="5">
        <v>50</v>
      </c>
      <c r="H55" s="5">
        <v>1</v>
      </c>
      <c r="I55" s="4">
        <f>_xll.qlRateHelperEarliestDate($B55,Trigger)</f>
        <v>41820</v>
      </c>
      <c r="J55" s="3">
        <f>_xll.qlRateHelperLatestDate($B55,Trigger)</f>
        <v>42551</v>
      </c>
    </row>
    <row r="56" spans="1:14" x14ac:dyDescent="0.2">
      <c r="B56" s="153" t="str">
        <f>Swaps!K11</f>
        <v>obj_0035d#0010</v>
      </c>
      <c r="C56" s="7" t="str">
        <f>_xll.qlRateHelperQuoteName(B56)</f>
        <v>GBPSB6L3Y_Quote</v>
      </c>
      <c r="D56" s="6">
        <f>_xll.qlRateHelperQuoteValue($B56,Trigger)</f>
        <v>1.686E-2</v>
      </c>
      <c r="E56" s="6">
        <f>_xll.qlSwapRateHelperSpread($B56,Trigger)</f>
        <v>0</v>
      </c>
      <c r="F56" s="5" t="b">
        <v>1</v>
      </c>
      <c r="G56" s="5">
        <v>50</v>
      </c>
      <c r="H56" s="5">
        <v>1</v>
      </c>
      <c r="I56" s="4">
        <f>_xll.qlRateHelperEarliestDate($B56,Trigger)</f>
        <v>41820</v>
      </c>
      <c r="J56" s="3">
        <f>_xll.qlRateHelperLatestDate($B56,Trigger)</f>
        <v>42916</v>
      </c>
    </row>
    <row r="57" spans="1:14" x14ac:dyDescent="0.2">
      <c r="B57" s="153" t="str">
        <f>Swaps!K12</f>
        <v>obj_00349#0010</v>
      </c>
      <c r="C57" s="7" t="str">
        <f>_xll.qlRateHelperQuoteName(B57)</f>
        <v>GBPSB6L4Y_Quote</v>
      </c>
      <c r="D57" s="6">
        <f>_xll.qlRateHelperQuoteValue($B57,Trigger)</f>
        <v>1.9540000000000002E-2</v>
      </c>
      <c r="E57" s="6">
        <f>_xll.qlSwapRateHelperSpread($B57,Trigger)</f>
        <v>0</v>
      </c>
      <c r="F57" s="5" t="b">
        <v>1</v>
      </c>
      <c r="G57" s="5">
        <v>50</v>
      </c>
      <c r="H57" s="5">
        <v>1</v>
      </c>
      <c r="I57" s="4">
        <f>_xll.qlRateHelperEarliestDate($B57,Trigger)</f>
        <v>41820</v>
      </c>
      <c r="J57" s="3">
        <f>_xll.qlRateHelperLatestDate($B57,Trigger)</f>
        <v>43280</v>
      </c>
    </row>
    <row r="58" spans="1:14" x14ac:dyDescent="0.2">
      <c r="B58" s="153" t="str">
        <f>Swaps!K13</f>
        <v>obj_00361#0010</v>
      </c>
      <c r="C58" s="7" t="str">
        <f>_xll.qlRateHelperQuoteName(B58)</f>
        <v>GBPSB6L5Y_Quote</v>
      </c>
      <c r="D58" s="6">
        <f>_xll.qlRateHelperQuoteValue($B58,Trigger)</f>
        <v>2.1500000000000005E-2</v>
      </c>
      <c r="E58" s="6">
        <f>_xll.qlSwapRateHelperSpread($B58,Trigger)</f>
        <v>0</v>
      </c>
      <c r="F58" s="5" t="b">
        <v>1</v>
      </c>
      <c r="G58" s="5">
        <v>50</v>
      </c>
      <c r="H58" s="5">
        <v>1</v>
      </c>
      <c r="I58" s="4">
        <f>_xll.qlRateHelperEarliestDate($B58,Trigger)</f>
        <v>41820</v>
      </c>
      <c r="J58" s="3">
        <f>_xll.qlRateHelperLatestDate($B58,Trigger)</f>
        <v>43644</v>
      </c>
    </row>
    <row r="59" spans="1:14" x14ac:dyDescent="0.2">
      <c r="B59" s="153" t="str">
        <f>Swaps!K14</f>
        <v>obj_00353#0010</v>
      </c>
      <c r="C59" s="7" t="str">
        <f>_xll.qlRateHelperQuoteName(B59)</f>
        <v>GBPSB6L6Y_Quote</v>
      </c>
      <c r="D59" s="6">
        <f>_xll.qlRateHelperQuoteValue($B59,Trigger)</f>
        <v>2.3100000000000006E-2</v>
      </c>
      <c r="E59" s="6">
        <f>_xll.qlSwapRateHelperSpread($B59,Trigger)</f>
        <v>0</v>
      </c>
      <c r="F59" s="5" t="b">
        <v>1</v>
      </c>
      <c r="G59" s="5">
        <v>50</v>
      </c>
      <c r="H59" s="5">
        <v>1</v>
      </c>
      <c r="I59" s="4">
        <f>_xll.qlRateHelperEarliestDate($B59,Trigger)</f>
        <v>41820</v>
      </c>
      <c r="J59" s="3">
        <f>_xll.qlRateHelperLatestDate($B59,Trigger)</f>
        <v>44012</v>
      </c>
    </row>
    <row r="60" spans="1:14" x14ac:dyDescent="0.2">
      <c r="B60" s="153" t="str">
        <f>Swaps!K15</f>
        <v>obj_0032e#0010</v>
      </c>
      <c r="C60" s="7" t="str">
        <f>_xll.qlRateHelperQuoteName(B60)</f>
        <v>GBPSB6L7Y_Quote</v>
      </c>
      <c r="D60" s="6">
        <f>_xll.qlRateHelperQuoteValue($B60,Trigger)</f>
        <v>2.4450000000000003E-2</v>
      </c>
      <c r="E60" s="6">
        <f>_xll.qlSwapRateHelperSpread($B60,Trigger)</f>
        <v>0</v>
      </c>
      <c r="F60" s="5" t="b">
        <v>1</v>
      </c>
      <c r="G60" s="5">
        <v>50</v>
      </c>
      <c r="H60" s="5">
        <v>1</v>
      </c>
      <c r="I60" s="4">
        <f>_xll.qlRateHelperEarliestDate($B60,Trigger)</f>
        <v>41820</v>
      </c>
      <c r="J60" s="3">
        <f>_xll.qlRateHelperLatestDate($B60,Trigger)</f>
        <v>44377</v>
      </c>
      <c r="L60" s="9"/>
    </row>
    <row r="61" spans="1:14" x14ac:dyDescent="0.2">
      <c r="B61" s="153" t="str">
        <f>Swaps!K16</f>
        <v>obj_0033d#0010</v>
      </c>
      <c r="C61" s="7" t="str">
        <f>_xll.qlRateHelperQuoteName(B61)</f>
        <v>GBPSB6L8Y_Quote</v>
      </c>
      <c r="D61" s="6">
        <f>_xll.qlRateHelperQuoteValue($B61,Trigger)</f>
        <v>2.5610000000000001E-2</v>
      </c>
      <c r="E61" s="6">
        <f>_xll.qlSwapRateHelperSpread($B61,Trigger)</f>
        <v>0</v>
      </c>
      <c r="F61" s="5" t="b">
        <v>1</v>
      </c>
      <c r="G61" s="5">
        <v>50</v>
      </c>
      <c r="H61" s="5">
        <v>1</v>
      </c>
      <c r="I61" s="4">
        <f>_xll.qlRateHelperEarliestDate($B61,Trigger)</f>
        <v>41820</v>
      </c>
      <c r="J61" s="3">
        <f>_xll.qlRateHelperLatestDate($B61,Trigger)</f>
        <v>44742</v>
      </c>
      <c r="L61" s="9"/>
    </row>
    <row r="62" spans="1:14" x14ac:dyDescent="0.2">
      <c r="B62" s="153" t="str">
        <f>Swaps!K17</f>
        <v>obj_0035e#0010</v>
      </c>
      <c r="C62" s="7" t="str">
        <f>_xll.qlRateHelperQuoteName(B62)</f>
        <v>GBPSB6L9Y_Quote</v>
      </c>
      <c r="D62" s="6">
        <f>_xll.qlRateHelperQuoteValue($B62,Trigger)</f>
        <v>2.6600000000000002E-2</v>
      </c>
      <c r="E62" s="6">
        <f>_xll.qlSwapRateHelperSpread($B62,Trigger)</f>
        <v>0</v>
      </c>
      <c r="F62" s="5" t="b">
        <v>1</v>
      </c>
      <c r="G62" s="5">
        <v>50</v>
      </c>
      <c r="H62" s="5">
        <v>1</v>
      </c>
      <c r="I62" s="4">
        <f>_xll.qlRateHelperEarliestDate($B62,Trigger)</f>
        <v>41820</v>
      </c>
      <c r="J62" s="3">
        <f>_xll.qlRateHelperLatestDate($B62,Trigger)</f>
        <v>45107</v>
      </c>
      <c r="L62" s="9"/>
    </row>
    <row r="63" spans="1:14" x14ac:dyDescent="0.2">
      <c r="B63" s="153" t="str">
        <f>Swaps!K18</f>
        <v>obj_00350#0010</v>
      </c>
      <c r="C63" s="7" t="str">
        <f>_xll.qlRateHelperQuoteName(B63)</f>
        <v>GBPSB6L10Y_Quote</v>
      </c>
      <c r="D63" s="6">
        <f>_xll.qlRateHelperQuoteValue($B63,Trigger)</f>
        <v>2.7450000000000002E-2</v>
      </c>
      <c r="E63" s="6">
        <f>_xll.qlSwapRateHelperSpread($B63,Trigger)</f>
        <v>0</v>
      </c>
      <c r="F63" s="5" t="b">
        <v>1</v>
      </c>
      <c r="G63" s="5">
        <v>50</v>
      </c>
      <c r="H63" s="5">
        <v>1</v>
      </c>
      <c r="I63" s="4">
        <f>_xll.qlRateHelperEarliestDate($B63,Trigger)</f>
        <v>41820</v>
      </c>
      <c r="J63" s="3">
        <f>_xll.qlRateHelperLatestDate($B63,Trigger)</f>
        <v>45471</v>
      </c>
      <c r="L63" s="9"/>
    </row>
    <row r="64" spans="1:14" x14ac:dyDescent="0.2">
      <c r="B64" s="153" t="str">
        <f>Swaps!K19</f>
        <v>obj_00360#0010</v>
      </c>
      <c r="C64" s="7" t="str">
        <f>_xll.qlRateHelperQuoteName(B64)</f>
        <v>GBPSB6L11Y_Quote</v>
      </c>
      <c r="D64" s="6">
        <f>_xll.qlRateHelperQuoteValue($B64,Trigger)</f>
        <v>2.8180000000000004E-2</v>
      </c>
      <c r="E64" s="6">
        <f>_xll.qlSwapRateHelperSpread($B64,Trigger)</f>
        <v>0</v>
      </c>
      <c r="F64" s="5" t="b">
        <v>0</v>
      </c>
      <c r="G64" s="5">
        <v>50</v>
      </c>
      <c r="H64" s="5">
        <v>1</v>
      </c>
      <c r="I64" s="4">
        <f>_xll.qlRateHelperEarliestDate($B64,Trigger)</f>
        <v>41820</v>
      </c>
      <c r="J64" s="3">
        <f>_xll.qlRateHelperLatestDate($B64,Trigger)</f>
        <v>45838</v>
      </c>
      <c r="L64" s="9"/>
    </row>
    <row r="65" spans="2:12" x14ac:dyDescent="0.2">
      <c r="B65" s="153" t="str">
        <f>Swaps!K20</f>
        <v>obj_0033f#0010</v>
      </c>
      <c r="C65" s="7" t="str">
        <f>_xll.qlRateHelperQuoteName(B65)</f>
        <v>GBPSB6L12Y_Quote</v>
      </c>
      <c r="D65" s="6">
        <f>_xll.qlRateHelperQuoteValue($B65,Trigger)</f>
        <v>2.8820000000000005E-2</v>
      </c>
      <c r="E65" s="6">
        <f>_xll.qlSwapRateHelperSpread($B65,Trigger)</f>
        <v>0</v>
      </c>
      <c r="F65" s="5" t="b">
        <v>1</v>
      </c>
      <c r="G65" s="5">
        <v>50</v>
      </c>
      <c r="H65" s="5">
        <v>1</v>
      </c>
      <c r="I65" s="4">
        <f>_xll.qlRateHelperEarliestDate($B65,Trigger)</f>
        <v>41820</v>
      </c>
      <c r="J65" s="3">
        <f>_xll.qlRateHelperLatestDate($B65,Trigger)</f>
        <v>46203</v>
      </c>
      <c r="L65" s="9"/>
    </row>
    <row r="66" spans="2:12" x14ac:dyDescent="0.2">
      <c r="B66" s="153" t="str">
        <f>Swaps!K21</f>
        <v>obj_0032b#0010</v>
      </c>
      <c r="C66" s="7" t="str">
        <f>_xll.qlRateHelperQuoteName(B66)</f>
        <v>GBPSB6L13Y_Quote</v>
      </c>
      <c r="D66" s="6" t="e">
        <f>_xll.qlRateHelperQuoteValue($B66,Trigger)</f>
        <v>#NUM!</v>
      </c>
      <c r="E66" s="6">
        <f>_xll.qlSwapRateHelperSpread($B66,Trigger)</f>
        <v>0</v>
      </c>
      <c r="F66" s="5" t="b">
        <v>0</v>
      </c>
      <c r="G66" s="5">
        <v>50</v>
      </c>
      <c r="H66" s="5">
        <v>1</v>
      </c>
      <c r="I66" s="4">
        <f>_xll.qlRateHelperEarliestDate($B66,Trigger)</f>
        <v>41820</v>
      </c>
      <c r="J66" s="3">
        <f>_xll.qlRateHelperLatestDate($B66,Trigger)</f>
        <v>46568</v>
      </c>
      <c r="L66" s="9"/>
    </row>
    <row r="67" spans="2:12" x14ac:dyDescent="0.2">
      <c r="B67" s="153" t="str">
        <f>Swaps!K22</f>
        <v>obj_00344#0010</v>
      </c>
      <c r="C67" s="7" t="str">
        <f>_xll.qlRateHelperQuoteName(B67)</f>
        <v>GBPSB6L14Y_Quote</v>
      </c>
      <c r="D67" s="6" t="e">
        <f>_xll.qlRateHelperQuoteValue($B67,Trigger)</f>
        <v>#NUM!</v>
      </c>
      <c r="E67" s="6">
        <f>_xll.qlSwapRateHelperSpread($B67,Trigger)</f>
        <v>0</v>
      </c>
      <c r="F67" s="5" t="b">
        <v>0</v>
      </c>
      <c r="G67" s="5">
        <v>50</v>
      </c>
      <c r="H67" s="5">
        <v>1</v>
      </c>
      <c r="I67" s="4">
        <f>_xll.qlRateHelperEarliestDate($B67,Trigger)</f>
        <v>41820</v>
      </c>
      <c r="J67" s="3">
        <f>_xll.qlRateHelperLatestDate($B67,Trigger)</f>
        <v>46934</v>
      </c>
      <c r="L67" s="9"/>
    </row>
    <row r="68" spans="2:12" x14ac:dyDescent="0.2">
      <c r="B68" s="153" t="str">
        <f>Swaps!K23</f>
        <v>obj_0034a#0010</v>
      </c>
      <c r="C68" s="7" t="str">
        <f>_xll.qlRateHelperQuoteName(B68)</f>
        <v>GBPSB6L15Y_Quote</v>
      </c>
      <c r="D68" s="6">
        <f>_xll.qlRateHelperQuoteValue($B68,Trigger)</f>
        <v>3.0300000000000004E-2</v>
      </c>
      <c r="E68" s="6">
        <f>_xll.qlSwapRateHelperSpread($B68,Trigger)</f>
        <v>0</v>
      </c>
      <c r="F68" s="5" t="b">
        <v>1</v>
      </c>
      <c r="G68" s="5">
        <v>50</v>
      </c>
      <c r="H68" s="5">
        <v>1</v>
      </c>
      <c r="I68" s="4">
        <f>_xll.qlRateHelperEarliestDate($B68,Trigger)</f>
        <v>41820</v>
      </c>
      <c r="J68" s="3">
        <f>_xll.qlRateHelperLatestDate($B68,Trigger)</f>
        <v>47298</v>
      </c>
      <c r="L68" s="9"/>
    </row>
    <row r="69" spans="2:12" x14ac:dyDescent="0.2">
      <c r="B69" s="153" t="str">
        <f>Swaps!K24</f>
        <v>obj_00357#0010</v>
      </c>
      <c r="C69" s="7" t="str">
        <f>_xll.qlRateHelperQuoteName(B69)</f>
        <v>GBPSB6L16Y_Quote</v>
      </c>
      <c r="D69" s="6" t="e">
        <f>_xll.qlRateHelperQuoteValue($B69,Trigger)</f>
        <v>#NUM!</v>
      </c>
      <c r="E69" s="6">
        <f>_xll.qlSwapRateHelperSpread($B69,Trigger)</f>
        <v>0</v>
      </c>
      <c r="F69" s="5" t="b">
        <v>0</v>
      </c>
      <c r="G69" s="5">
        <v>50</v>
      </c>
      <c r="H69" s="5">
        <v>1</v>
      </c>
      <c r="I69" s="4">
        <f>_xll.qlRateHelperEarliestDate($B69,Trigger)</f>
        <v>41820</v>
      </c>
      <c r="J69" s="3">
        <f>_xll.qlRateHelperLatestDate($B69,Trigger)</f>
        <v>47662</v>
      </c>
      <c r="L69" s="9"/>
    </row>
    <row r="70" spans="2:12" x14ac:dyDescent="0.2">
      <c r="B70" s="153" t="str">
        <f>Swaps!K25</f>
        <v>obj_00342#0010</v>
      </c>
      <c r="C70" s="7" t="str">
        <f>_xll.qlRateHelperQuoteName(B70)</f>
        <v>GBPSB6L17Y_Quote</v>
      </c>
      <c r="D70" s="6" t="e">
        <f>_xll.qlRateHelperQuoteValue($B70,Trigger)</f>
        <v>#NUM!</v>
      </c>
      <c r="E70" s="6">
        <f>_xll.qlSwapRateHelperSpread($B70,Trigger)</f>
        <v>0</v>
      </c>
      <c r="F70" s="5" t="b">
        <v>0</v>
      </c>
      <c r="G70" s="5">
        <v>50</v>
      </c>
      <c r="H70" s="5">
        <v>1</v>
      </c>
      <c r="I70" s="4">
        <f>_xll.qlRateHelperEarliestDate($B70,Trigger)</f>
        <v>41820</v>
      </c>
      <c r="J70" s="3">
        <f>_xll.qlRateHelperLatestDate($B70,Trigger)</f>
        <v>48029</v>
      </c>
      <c r="L70" s="9"/>
    </row>
    <row r="71" spans="2:12" x14ac:dyDescent="0.2">
      <c r="B71" s="153" t="str">
        <f>Swaps!K26</f>
        <v>obj_00341#0010</v>
      </c>
      <c r="C71" s="7" t="str">
        <f>_xll.qlRateHelperQuoteName(B71)</f>
        <v>GBPSB6L18Y_Quote</v>
      </c>
      <c r="D71" s="6" t="e">
        <f>_xll.qlRateHelperQuoteValue($B71,Trigger)</f>
        <v>#NUM!</v>
      </c>
      <c r="E71" s="6">
        <f>_xll.qlSwapRateHelperSpread($B71,Trigger)</f>
        <v>0</v>
      </c>
      <c r="F71" s="5" t="b">
        <v>0</v>
      </c>
      <c r="G71" s="5">
        <v>50</v>
      </c>
      <c r="H71" s="5">
        <v>1</v>
      </c>
      <c r="I71" s="4">
        <f>_xll.qlRateHelperEarliestDate($B71,Trigger)</f>
        <v>41820</v>
      </c>
      <c r="J71" s="3">
        <f>_xll.qlRateHelperLatestDate($B71,Trigger)</f>
        <v>48395</v>
      </c>
      <c r="L71" s="9"/>
    </row>
    <row r="72" spans="2:12" x14ac:dyDescent="0.2">
      <c r="B72" s="153" t="str">
        <f>Swaps!K27</f>
        <v>obj_00345#0010</v>
      </c>
      <c r="C72" s="7" t="str">
        <f>_xll.qlRateHelperQuoteName(B72)</f>
        <v>GBPSB6L19Y_Quote</v>
      </c>
      <c r="D72" s="6" t="e">
        <f>_xll.qlRateHelperQuoteValue($B72,Trigger)</f>
        <v>#NUM!</v>
      </c>
      <c r="E72" s="6">
        <f>_xll.qlSwapRateHelperSpread($B72,Trigger)</f>
        <v>0</v>
      </c>
      <c r="F72" s="5" t="b">
        <v>0</v>
      </c>
      <c r="G72" s="5">
        <v>50</v>
      </c>
      <c r="H72" s="5">
        <v>1</v>
      </c>
      <c r="I72" s="4">
        <f>_xll.qlRateHelperEarliestDate($B72,Trigger)</f>
        <v>41820</v>
      </c>
      <c r="J72" s="3">
        <f>_xll.qlRateHelperLatestDate($B72,Trigger)</f>
        <v>48760</v>
      </c>
      <c r="L72" s="9"/>
    </row>
    <row r="73" spans="2:12" x14ac:dyDescent="0.2">
      <c r="B73" s="153" t="str">
        <f>Swaps!K28</f>
        <v>obj_00359#0010</v>
      </c>
      <c r="C73" s="7" t="str">
        <f>_xll.qlRateHelperQuoteName(B73)</f>
        <v>GBPSB6L20Y_Quote</v>
      </c>
      <c r="D73" s="6">
        <f>_xll.qlRateHelperQuoteValue($B73,Trigger)</f>
        <v>3.1649999999999998E-2</v>
      </c>
      <c r="E73" s="6">
        <f>_xll.qlSwapRateHelperSpread($B73,Trigger)</f>
        <v>0</v>
      </c>
      <c r="F73" s="5" t="b">
        <v>1</v>
      </c>
      <c r="G73" s="5">
        <v>50</v>
      </c>
      <c r="H73" s="5">
        <v>1</v>
      </c>
      <c r="I73" s="4">
        <f>_xll.qlRateHelperEarliestDate($B73,Trigger)</f>
        <v>41820</v>
      </c>
      <c r="J73" s="3">
        <f>_xll.qlRateHelperLatestDate($B73,Trigger)</f>
        <v>49125</v>
      </c>
      <c r="L73" s="9"/>
    </row>
    <row r="74" spans="2:12" x14ac:dyDescent="0.2">
      <c r="B74" s="153" t="str">
        <f>Swaps!K29</f>
        <v>obj_0033e#0010</v>
      </c>
      <c r="C74" s="7" t="str">
        <f>_xll.qlRateHelperQuoteName(B74)</f>
        <v>GBPSB6L21Y_Quote</v>
      </c>
      <c r="D74" s="6" t="e">
        <f>_xll.qlRateHelperQuoteValue($B74,Trigger)</f>
        <v>#NUM!</v>
      </c>
      <c r="E74" s="6">
        <f>_xll.qlSwapRateHelperSpread($B74,Trigger)</f>
        <v>0</v>
      </c>
      <c r="F74" s="5" t="b">
        <v>0</v>
      </c>
      <c r="G74" s="5">
        <v>50</v>
      </c>
      <c r="H74" s="5">
        <v>1</v>
      </c>
      <c r="I74" s="4">
        <f>_xll.qlRateHelperEarliestDate($B74,Trigger)</f>
        <v>41820</v>
      </c>
      <c r="J74" s="3">
        <f>_xll.qlRateHelperLatestDate($B74,Trigger)</f>
        <v>49489</v>
      </c>
      <c r="L74" s="9"/>
    </row>
    <row r="75" spans="2:12" x14ac:dyDescent="0.2">
      <c r="B75" s="153" t="str">
        <f>Swaps!K30</f>
        <v>obj_00346#0010</v>
      </c>
      <c r="C75" s="7" t="str">
        <f>_xll.qlRateHelperQuoteName(B75)</f>
        <v>GBPSB6L22Y_Quote</v>
      </c>
      <c r="D75" s="6" t="e">
        <f>_xll.qlRateHelperQuoteValue($B75,Trigger)</f>
        <v>#NUM!</v>
      </c>
      <c r="E75" s="6">
        <f>_xll.qlSwapRateHelperSpread($B75,Trigger)</f>
        <v>0</v>
      </c>
      <c r="F75" s="5" t="b">
        <v>0</v>
      </c>
      <c r="G75" s="5">
        <v>50</v>
      </c>
      <c r="H75" s="5">
        <v>1</v>
      </c>
      <c r="I75" s="4">
        <f>_xll.qlRateHelperEarliestDate($B75,Trigger)</f>
        <v>41820</v>
      </c>
      <c r="J75" s="3">
        <f>_xll.qlRateHelperLatestDate($B75,Trigger)</f>
        <v>49856</v>
      </c>
      <c r="L75" s="9"/>
    </row>
    <row r="76" spans="2:12" x14ac:dyDescent="0.2">
      <c r="B76" s="153" t="str">
        <f>Swaps!K31</f>
        <v>obj_0035a#0010</v>
      </c>
      <c r="C76" s="7" t="str">
        <f>_xll.qlRateHelperQuoteName(B76)</f>
        <v>GBPSB6L23Y_Quote</v>
      </c>
      <c r="D76" s="6" t="e">
        <f>_xll.qlRateHelperQuoteValue($B76,Trigger)</f>
        <v>#NUM!</v>
      </c>
      <c r="E76" s="6">
        <f>_xll.qlSwapRateHelperSpread($B76,Trigger)</f>
        <v>0</v>
      </c>
      <c r="F76" s="5" t="b">
        <v>0</v>
      </c>
      <c r="G76" s="5">
        <v>50</v>
      </c>
      <c r="H76" s="5">
        <v>1</v>
      </c>
      <c r="I76" s="4">
        <f>_xll.qlRateHelperEarliestDate($B76,Trigger)</f>
        <v>41820</v>
      </c>
      <c r="J76" s="3">
        <f>_xll.qlRateHelperLatestDate($B76,Trigger)</f>
        <v>50221</v>
      </c>
      <c r="L76" s="9"/>
    </row>
    <row r="77" spans="2:12" x14ac:dyDescent="0.2">
      <c r="B77" s="153" t="str">
        <f>Swaps!K32</f>
        <v>obj_0034f#0010</v>
      </c>
      <c r="C77" s="7" t="str">
        <f>_xll.qlRateHelperQuoteName(B77)</f>
        <v>GBPSB6L24Y_Quote</v>
      </c>
      <c r="D77" s="6" t="e">
        <f>_xll.qlRateHelperQuoteValue($B77,Trigger)</f>
        <v>#NUM!</v>
      </c>
      <c r="E77" s="6">
        <f>_xll.qlSwapRateHelperSpread($B77,Trigger)</f>
        <v>0</v>
      </c>
      <c r="F77" s="5" t="b">
        <v>0</v>
      </c>
      <c r="G77" s="5">
        <v>50</v>
      </c>
      <c r="H77" s="5">
        <v>1</v>
      </c>
      <c r="I77" s="4">
        <f>_xll.qlRateHelperEarliestDate($B77,Trigger)</f>
        <v>41820</v>
      </c>
      <c r="J77" s="3">
        <f>_xll.qlRateHelperLatestDate($B77,Trigger)</f>
        <v>50586</v>
      </c>
      <c r="L77" s="9"/>
    </row>
    <row r="78" spans="2:12" x14ac:dyDescent="0.2">
      <c r="B78" s="153" t="str">
        <f>Swaps!K33</f>
        <v>obj_0032a#0010</v>
      </c>
      <c r="C78" s="7" t="str">
        <f>_xll.qlRateHelperQuoteName(B78)</f>
        <v>GBPSB6L25Y_Quote</v>
      </c>
      <c r="D78" s="6">
        <f>_xll.qlRateHelperQuoteValue($B78,Trigger)</f>
        <v>3.2070000000000001E-2</v>
      </c>
      <c r="E78" s="6">
        <f>_xll.qlSwapRateHelperSpread($B78,Trigger)</f>
        <v>0</v>
      </c>
      <c r="F78" s="5" t="b">
        <v>1</v>
      </c>
      <c r="G78" s="5">
        <v>50</v>
      </c>
      <c r="H78" s="5">
        <v>1</v>
      </c>
      <c r="I78" s="4">
        <f>_xll.qlRateHelperEarliestDate($B78,Trigger)</f>
        <v>41820</v>
      </c>
      <c r="J78" s="3">
        <f>_xll.qlRateHelperLatestDate($B78,Trigger)</f>
        <v>50951</v>
      </c>
      <c r="L78" s="9"/>
    </row>
    <row r="79" spans="2:12" x14ac:dyDescent="0.2">
      <c r="B79" s="153" t="str">
        <f>Swaps!K34</f>
        <v>obj_00351#0010</v>
      </c>
      <c r="C79" s="7" t="str">
        <f>_xll.qlRateHelperQuoteName(B79)</f>
        <v>GBPSB6L26Y_Quote</v>
      </c>
      <c r="D79" s="6" t="e">
        <f>_xll.qlRateHelperQuoteValue($B79,Trigger)</f>
        <v>#NUM!</v>
      </c>
      <c r="E79" s="6">
        <f>_xll.qlSwapRateHelperSpread($B79,Trigger)</f>
        <v>0</v>
      </c>
      <c r="F79" s="5" t="b">
        <v>0</v>
      </c>
      <c r="G79" s="5">
        <v>50</v>
      </c>
      <c r="H79" s="5">
        <v>1</v>
      </c>
      <c r="I79" s="4">
        <f>_xll.qlRateHelperEarliestDate($B79,Trigger)</f>
        <v>41820</v>
      </c>
      <c r="J79" s="3">
        <f>_xll.qlRateHelperLatestDate($B79,Trigger)</f>
        <v>51316</v>
      </c>
      <c r="L79" s="9"/>
    </row>
    <row r="80" spans="2:12" x14ac:dyDescent="0.2">
      <c r="B80" s="153" t="str">
        <f>Swaps!K35</f>
        <v>obj_00354#0010</v>
      </c>
      <c r="C80" s="7" t="str">
        <f>_xll.qlRateHelperQuoteName(B80)</f>
        <v>GBPSB6L27Y_Quote</v>
      </c>
      <c r="D80" s="6" t="e">
        <f>_xll.qlRateHelperQuoteValue($B80,Trigger)</f>
        <v>#NUM!</v>
      </c>
      <c r="E80" s="6">
        <f>_xll.qlSwapRateHelperSpread($B80,Trigger)</f>
        <v>0</v>
      </c>
      <c r="F80" s="5" t="b">
        <v>0</v>
      </c>
      <c r="G80" s="5">
        <v>50</v>
      </c>
      <c r="H80" s="5">
        <v>1</v>
      </c>
      <c r="I80" s="4">
        <f>_xll.qlRateHelperEarliestDate($B80,Trigger)</f>
        <v>41820</v>
      </c>
      <c r="J80" s="3">
        <f>_xll.qlRateHelperLatestDate($B80,Trigger)</f>
        <v>51680</v>
      </c>
      <c r="L80" s="9"/>
    </row>
    <row r="81" spans="2:12" x14ac:dyDescent="0.2">
      <c r="B81" s="153" t="str">
        <f>Swaps!K36</f>
        <v>obj_0035f#0010</v>
      </c>
      <c r="C81" s="7" t="str">
        <f>_xll.qlRateHelperQuoteName(B81)</f>
        <v>GBPSB6L28Y_Quote</v>
      </c>
      <c r="D81" s="6" t="e">
        <f>_xll.qlRateHelperQuoteValue($B81,Trigger)</f>
        <v>#NUM!</v>
      </c>
      <c r="E81" s="6">
        <f>_xll.qlSwapRateHelperSpread($B81,Trigger)</f>
        <v>0</v>
      </c>
      <c r="F81" s="5" t="b">
        <v>0</v>
      </c>
      <c r="G81" s="5">
        <v>50</v>
      </c>
      <c r="H81" s="5">
        <v>1</v>
      </c>
      <c r="I81" s="4">
        <f>_xll.qlRateHelperEarliestDate($B81,Trigger)</f>
        <v>41820</v>
      </c>
      <c r="J81" s="3">
        <f>_xll.qlRateHelperLatestDate($B81,Trigger)</f>
        <v>52047</v>
      </c>
      <c r="L81" s="9"/>
    </row>
    <row r="82" spans="2:12" x14ac:dyDescent="0.2">
      <c r="B82" s="153" t="str">
        <f>Swaps!K37</f>
        <v>obj_00333#0010</v>
      </c>
      <c r="C82" s="7" t="str">
        <f>_xll.qlRateHelperQuoteName(B82)</f>
        <v>GBPSB6L29Y_Quote</v>
      </c>
      <c r="D82" s="6" t="e">
        <f>_xll.qlRateHelperQuoteValue($B82,Trigger)</f>
        <v>#NUM!</v>
      </c>
      <c r="E82" s="6">
        <f>_xll.qlSwapRateHelperSpread($B82,Trigger)</f>
        <v>0</v>
      </c>
      <c r="F82" s="5" t="b">
        <v>0</v>
      </c>
      <c r="G82" s="5">
        <v>50</v>
      </c>
      <c r="H82" s="5">
        <v>1</v>
      </c>
      <c r="I82" s="4">
        <f>_xll.qlRateHelperEarliestDate($B82,Trigger)</f>
        <v>41820</v>
      </c>
      <c r="J82" s="3">
        <f>_xll.qlRateHelperLatestDate($B82,Trigger)</f>
        <v>52412</v>
      </c>
      <c r="L82" s="9"/>
    </row>
    <row r="83" spans="2:12" x14ac:dyDescent="0.2">
      <c r="B83" s="153" t="str">
        <f>Swaps!K38</f>
        <v>obj_00337#0010</v>
      </c>
      <c r="C83" s="7" t="str">
        <f>_xll.qlRateHelperQuoteName(B83)</f>
        <v>GBPSB6L30Y_Quote</v>
      </c>
      <c r="D83" s="6">
        <f>_xll.qlRateHelperQuoteValue($B83,Trigger)</f>
        <v>3.2190000000000003E-2</v>
      </c>
      <c r="E83" s="6">
        <f>_xll.qlSwapRateHelperSpread($B83,Trigger)</f>
        <v>0</v>
      </c>
      <c r="F83" s="5" t="b">
        <v>1</v>
      </c>
      <c r="G83" s="5">
        <v>50</v>
      </c>
      <c r="H83" s="5">
        <v>1</v>
      </c>
      <c r="I83" s="4">
        <f>_xll.qlRateHelperEarliestDate($B83,Trigger)</f>
        <v>41820</v>
      </c>
      <c r="J83" s="3">
        <f>_xll.qlRateHelperLatestDate($B83,Trigger)</f>
        <v>52778</v>
      </c>
      <c r="L83" s="9"/>
    </row>
    <row r="84" spans="2:12" x14ac:dyDescent="0.2">
      <c r="B84" s="153" t="str">
        <f>Swaps!K39</f>
        <v>obj_0034e#0010</v>
      </c>
      <c r="C84" s="7" t="str">
        <f>_xll.qlRateHelperQuoteName(B84)</f>
        <v>GBPSB6L35Y_Quote</v>
      </c>
      <c r="D84" s="6" t="e">
        <f>_xll.qlRateHelperQuoteValue($B84,Trigger)</f>
        <v>#NUM!</v>
      </c>
      <c r="E84" s="6">
        <f>_xll.qlSwapRateHelperSpread($B84,Trigger)</f>
        <v>0</v>
      </c>
      <c r="F84" s="5" t="b">
        <v>0</v>
      </c>
      <c r="G84" s="5">
        <v>50</v>
      </c>
      <c r="H84" s="5">
        <v>1</v>
      </c>
      <c r="I84" s="4">
        <f>_xll.qlRateHelperEarliestDate($B84,Trigger)</f>
        <v>41820</v>
      </c>
      <c r="J84" s="3">
        <f>_xll.qlRateHelperLatestDate($B84,Trigger)</f>
        <v>54604</v>
      </c>
      <c r="L84" s="9"/>
    </row>
    <row r="85" spans="2:12" x14ac:dyDescent="0.2">
      <c r="B85" s="153" t="str">
        <f>Swaps!K40</f>
        <v>obj_00358#0010</v>
      </c>
      <c r="C85" s="7" t="str">
        <f>_xll.qlRateHelperQuoteName(B85)</f>
        <v>GBPSB6L40Y_Quote</v>
      </c>
      <c r="D85" s="6">
        <f>_xll.qlRateHelperQuoteValue($B85,Trigger)</f>
        <v>3.2000000000000001E-2</v>
      </c>
      <c r="E85" s="6">
        <f>_xll.qlSwapRateHelperSpread($B85,Trigger)</f>
        <v>0</v>
      </c>
      <c r="F85" s="5" t="b">
        <v>1</v>
      </c>
      <c r="G85" s="5">
        <v>50</v>
      </c>
      <c r="H85" s="5">
        <v>1</v>
      </c>
      <c r="I85" s="4">
        <f>_xll.qlRateHelperEarliestDate($B85,Trigger)</f>
        <v>41820</v>
      </c>
      <c r="J85" s="3">
        <f>_xll.qlRateHelperLatestDate($B85,Trigger)</f>
        <v>56430</v>
      </c>
      <c r="L85" s="9"/>
    </row>
    <row r="86" spans="2:12" x14ac:dyDescent="0.2">
      <c r="B86" s="153" t="str">
        <f>Swaps!K41</f>
        <v>obj_0033b#0010</v>
      </c>
      <c r="C86" s="7" t="str">
        <f>_xll.qlRateHelperQuoteName(B86)</f>
        <v>GBPSB6L50Y_Quote</v>
      </c>
      <c r="D86" s="6">
        <f>_xll.qlRateHelperQuoteValue($B86,Trigger)</f>
        <v>3.1940000000000003E-2</v>
      </c>
      <c r="E86" s="6">
        <f>_xll.qlSwapRateHelperSpread($B86,Trigger)</f>
        <v>0</v>
      </c>
      <c r="F86" s="5" t="b">
        <v>1</v>
      </c>
      <c r="G86" s="5">
        <v>50</v>
      </c>
      <c r="H86" s="5">
        <v>1</v>
      </c>
      <c r="I86" s="4">
        <f>_xll.qlRateHelperEarliestDate($B86,Trigger)</f>
        <v>41820</v>
      </c>
      <c r="J86" s="3">
        <f>_xll.qlRateHelperLatestDate($B86,Trigger)</f>
        <v>60083</v>
      </c>
      <c r="L86" s="9"/>
    </row>
    <row r="87" spans="2:12" x14ac:dyDescent="0.2">
      <c r="B87" s="155" t="str">
        <f>Swaps!K42</f>
        <v>obj_0035b#0010</v>
      </c>
      <c r="C87" s="7" t="str">
        <f>_xll.qlRateHelperQuoteName(B87)</f>
        <v>GBPSB6L60Y_Quote</v>
      </c>
      <c r="D87" s="6">
        <f>_xll.qlRateHelperQuoteValue($B87,Trigger)</f>
        <v>3.2090000000000007E-2</v>
      </c>
      <c r="E87" s="6">
        <f>_xll.qlSwapRateHelperSpread($B87,Trigger)</f>
        <v>0</v>
      </c>
      <c r="F87" s="74" t="b">
        <v>1</v>
      </c>
      <c r="G87" s="74">
        <v>50</v>
      </c>
      <c r="H87" s="74">
        <v>1</v>
      </c>
      <c r="I87" s="4">
        <f>_xll.qlRateHelperEarliestDate($B87,Trigger)</f>
        <v>41820</v>
      </c>
      <c r="J87" s="3">
        <f>_xll.qlRateHelperLatestDate($B87,Trigger)</f>
        <v>63734</v>
      </c>
      <c r="L87" s="9"/>
    </row>
    <row r="88" spans="2:12" x14ac:dyDescent="0.2">
      <c r="B88" s="152"/>
      <c r="C88" s="152"/>
      <c r="D88" s="152"/>
      <c r="E88" s="152"/>
      <c r="F88" s="152"/>
      <c r="G88" s="152"/>
      <c r="H88" s="152"/>
      <c r="I88" s="152"/>
      <c r="J88" s="152"/>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26"/>
  <sheetViews>
    <sheetView tabSelected="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7.5703125" style="2" bestFit="1" customWidth="1"/>
    <col min="6" max="7" width="8" style="2" bestFit="1" customWidth="1"/>
    <col min="8" max="9" width="17.28515625" style="2" bestFit="1" customWidth="1"/>
    <col min="10" max="11" width="8" style="1" bestFit="1" customWidth="1"/>
    <col min="12" max="12" width="9.140625" style="1"/>
    <col min="13" max="13" width="20.28515625" style="1" bestFit="1" customWidth="1"/>
    <col min="14" max="16384" width="9.140625" style="1"/>
  </cols>
  <sheetData>
    <row r="1" spans="1:14" ht="23.25" thickBot="1" x14ac:dyDescent="0.25">
      <c r="A1" s="186" t="s">
        <v>60</v>
      </c>
      <c r="B1" s="187"/>
      <c r="D1" s="149" t="s">
        <v>59</v>
      </c>
      <c r="E1" s="36" t="s">
        <v>130</v>
      </c>
      <c r="F1" s="35" t="s">
        <v>58</v>
      </c>
      <c r="G1" s="35"/>
      <c r="H1" s="35" t="s">
        <v>45</v>
      </c>
      <c r="I1" s="34" t="s">
        <v>44</v>
      </c>
      <c r="J1" s="24">
        <f t="array" ref="J1:J126">_xll.qlPiecewiseYieldCurveData(YieldCurve)</f>
        <v>4.6999697400218572E-3</v>
      </c>
    </row>
    <row r="2" spans="1:14"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obj_0030f</v>
      </c>
      <c r="E2" s="25" t="str">
        <f>_xll.qlRateHelperQuoteName(D2)</f>
        <v>GBPOND_Quote</v>
      </c>
      <c r="F2" s="24">
        <f>_xll.qlRateHelperRate($D2)</f>
        <v>4.7000000000000002E-3</v>
      </c>
      <c r="G2" s="24" t="str">
        <f>IF(ISERROR(_xll.qlSwapRateHelperSpread($D2)),IF(ISERROR(_xll.qlFuturesRateHelperConvexityAdjustment($D2)),"--",_xll.qlFuturesRateHelperConvexityAdjustment($D2)),_xll.qlSwapRateHelperSpread($D2))</f>
        <v>--</v>
      </c>
      <c r="H2" s="23">
        <f>_xll.qlRateHelperEarliestDate($D2)</f>
        <v>41820</v>
      </c>
      <c r="I2" s="22">
        <f>_xll.qlRateHelperLatestDate($D2)</f>
        <v>41821</v>
      </c>
      <c r="J2" s="24">
        <v>4.6999697400218572E-3</v>
      </c>
      <c r="L2" s="73"/>
      <c r="M2" s="73"/>
      <c r="N2" s="75"/>
    </row>
    <row r="3" spans="1:14" x14ac:dyDescent="0.2">
      <c r="A3" s="29" t="s">
        <v>56</v>
      </c>
      <c r="B3" s="31">
        <v>0</v>
      </c>
      <c r="D3" s="25" t="str">
        <v>obj_00310</v>
      </c>
      <c r="E3" s="25" t="str">
        <f>_xll.qlRateHelperQuoteName(D3)</f>
        <v>GbpLiborSWLastFixing_Quote</v>
      </c>
      <c r="F3" s="24">
        <f>_xll.qlRateHelperRate($D3)</f>
        <v>4.8374999999999998E-3</v>
      </c>
      <c r="G3" s="24" t="str">
        <f>IF(ISERROR(_xll.qlSwapRateHelperSpread($D3)),IF(ISERROR(_xll.qlFuturesRateHelperConvexityAdjustment($D3)),"--",_xll.qlFuturesRateHelperConvexityAdjustment($D3)),_xll.qlSwapRateHelperSpread($D3))</f>
        <v>--</v>
      </c>
      <c r="H3" s="23">
        <f>_xll.qlRateHelperEarliestDate($D3)</f>
        <v>41820</v>
      </c>
      <c r="I3" s="22">
        <f>_xll.qlRateHelperLatestDate($D3)</f>
        <v>41827</v>
      </c>
      <c r="J3" s="24">
        <v>4.8372756168549441E-3</v>
      </c>
      <c r="L3" s="73"/>
      <c r="M3" s="73"/>
      <c r="N3" s="75"/>
    </row>
    <row r="4" spans="1:14" x14ac:dyDescent="0.2">
      <c r="A4" s="29" t="s">
        <v>55</v>
      </c>
      <c r="B4" s="31">
        <v>5</v>
      </c>
      <c r="D4" s="25" t="str">
        <v>obj_0030c</v>
      </c>
      <c r="E4" s="25" t="str">
        <f>_xll.qlRateHelperQuoteName(D4)</f>
        <v>GbpLibor1MLastFixing_Quote</v>
      </c>
      <c r="F4" s="24">
        <f>_xll.qlRateHelperRate($D4)</f>
        <v>4.9469000000000006E-3</v>
      </c>
      <c r="G4" s="24" t="str">
        <f>IF(ISERROR(_xll.qlSwapRateHelperSpread($D4)),IF(ISERROR(_xll.qlFuturesRateHelperConvexityAdjustment($D4)),"--",_xll.qlFuturesRateHelperConvexityAdjustment($D4)),_xll.qlSwapRateHelperSpread($D4))</f>
        <v>--</v>
      </c>
      <c r="H4" s="23">
        <f>_xll.qlRateHelperEarliestDate($D4)</f>
        <v>41820</v>
      </c>
      <c r="I4" s="22">
        <f>_xll.qlRateHelperLatestDate($D4)</f>
        <v>41851</v>
      </c>
      <c r="J4" s="24">
        <v>4.9458610767321269E-3</v>
      </c>
      <c r="L4" s="73"/>
      <c r="M4" s="73"/>
      <c r="N4" s="75"/>
    </row>
    <row r="5" spans="1:14" x14ac:dyDescent="0.2">
      <c r="A5" s="29" t="s">
        <v>54</v>
      </c>
      <c r="B5" s="30" t="s">
        <v>53</v>
      </c>
      <c r="D5" s="25" t="str">
        <v>obj_0030b</v>
      </c>
      <c r="E5" s="25" t="str">
        <f>_xll.qlRateHelperQuoteName(D5)</f>
        <v>GbpLibor2MLastFixing_Quote</v>
      </c>
      <c r="F5" s="24">
        <f>_xll.qlRateHelperRate($D5)</f>
        <v>5.2088000000000004E-3</v>
      </c>
      <c r="G5" s="24" t="str">
        <f>IF(ISERROR(_xll.qlSwapRateHelperSpread($D5)),IF(ISERROR(_xll.qlFuturesRateHelperConvexityAdjustment($D5)),"--",_xll.qlFuturesRateHelperConvexityAdjustment($D5)),_xll.qlSwapRateHelperSpread($D5))</f>
        <v>--</v>
      </c>
      <c r="H5" s="23">
        <f>_xll.qlRateHelperEarliestDate($D5)</f>
        <v>41820</v>
      </c>
      <c r="I5" s="22">
        <f>_xll.qlRateHelperLatestDate($D5)</f>
        <v>41880</v>
      </c>
      <c r="J5" s="24">
        <v>5.2065712778151434E-3</v>
      </c>
      <c r="L5" s="73"/>
      <c r="M5" s="73"/>
      <c r="N5" s="75"/>
    </row>
    <row r="6" spans="1:14" x14ac:dyDescent="0.2">
      <c r="A6" s="29" t="s">
        <v>52</v>
      </c>
      <c r="B6" s="28" t="str">
        <f>_xll.ohRangeRetrieveError(Selected!D2)</f>
        <v/>
      </c>
      <c r="D6" s="25" t="str">
        <v>obj_00311</v>
      </c>
      <c r="E6" s="25" t="str">
        <f>_xll.qlRateHelperQuoteName(D6)</f>
        <v>GbpLibor3MLastFixing_Quote</v>
      </c>
      <c r="F6" s="24">
        <f>_xll.qlRateHelperRate($D6)</f>
        <v>5.5188000000000008E-3</v>
      </c>
      <c r="G6" s="24" t="str">
        <f>IF(ISERROR(_xll.qlSwapRateHelperSpread($D6)),IF(ISERROR(_xll.qlFuturesRateHelperConvexityAdjustment($D6)),"--",_xll.qlFuturesRateHelperConvexityAdjustment($D6)),_xll.qlSwapRateHelperSpread($D6))</f>
        <v>--</v>
      </c>
      <c r="H6" s="23">
        <f>_xll.qlRateHelperEarliestDate($D6)</f>
        <v>41820</v>
      </c>
      <c r="I6" s="22">
        <f>_xll.qlRateHelperLatestDate($D6)</f>
        <v>41912</v>
      </c>
      <c r="J6" s="24">
        <v>5.5149651201259944E-3</v>
      </c>
      <c r="L6" s="73"/>
      <c r="M6" s="73"/>
      <c r="N6" s="75"/>
    </row>
    <row r="7" spans="1:14" ht="12" thickBot="1" x14ac:dyDescent="0.25">
      <c r="A7" s="27" t="str">
        <f>_xll.ohGroup(RateHelperPrefix&amp;"_RateHelpersSelected",_xll.ohPack(Selected!D2:D126),TRUE,,ObjectOverwrite)</f>
        <v>GBP_YCSTDRH_RateHelpersSelected#0018</v>
      </c>
      <c r="B7" s="26" t="str">
        <f>_xll.ohRangeRetrieveError(RateHelpersSelected)</f>
        <v/>
      </c>
      <c r="D7" s="25" t="str">
        <v>obj_00325</v>
      </c>
      <c r="E7" s="25" t="str">
        <f>_xll.qlRateHelperQuoteName(D7)</f>
        <v>GBPFUT3MU4_Quote</v>
      </c>
      <c r="F7" s="24">
        <f>_xll.qlRateHelperRate($D7)</f>
        <v>6.4499999999999558E-3</v>
      </c>
      <c r="G7" s="24">
        <f>IF(ISERROR(_xll.qlSwapRateHelperSpread($D7)),IF(ISERROR(_xll.qlFuturesRateHelperConvexityAdjustment($D7)),"--",_xll.qlFuturesRateHelperConvexityAdjustment($D7)),_xll.qlSwapRateHelperSpread($D7))</f>
        <v>0</v>
      </c>
      <c r="H7" s="23">
        <f>_xll.qlRateHelperEarliestDate($D7)</f>
        <v>41899</v>
      </c>
      <c r="I7" s="22">
        <f>_xll.qlRateHelperLatestDate($D7)</f>
        <v>41990</v>
      </c>
      <c r="J7" s="24">
        <v>5.9544900177615993E-3</v>
      </c>
      <c r="L7" s="73"/>
      <c r="M7" s="73"/>
      <c r="N7" s="75"/>
    </row>
    <row r="8" spans="1:14" x14ac:dyDescent="0.2">
      <c r="D8" s="25" t="str">
        <v>obj_0032f</v>
      </c>
      <c r="E8" s="25" t="str">
        <f>_xll.qlRateHelperQuoteName(D8)</f>
        <v>GBPFUT3MZ4_Quote</v>
      </c>
      <c r="F8" s="24">
        <f>_xll.qlRateHelperRate($D8)</f>
        <v>8.5499999999999465E-3</v>
      </c>
      <c r="G8" s="24">
        <f>IF(ISERROR(_xll.qlSwapRateHelperSpread($D8)),IF(ISERROR(_xll.qlFuturesRateHelperConvexityAdjustment($D8)),"--",_xll.qlFuturesRateHelperConvexityAdjustment($D8)),_xll.qlSwapRateHelperSpread($D8))</f>
        <v>0</v>
      </c>
      <c r="H8" s="23">
        <f>_xll.qlRateHelperEarliestDate($D8)</f>
        <v>41990</v>
      </c>
      <c r="I8" s="22">
        <f>_xll.qlRateHelperLatestDate($D8)</f>
        <v>42080</v>
      </c>
      <c r="J8" s="24">
        <v>6.8498203999387492E-3</v>
      </c>
      <c r="L8" s="73"/>
      <c r="M8" s="73"/>
      <c r="N8" s="75"/>
    </row>
    <row r="9" spans="1:14" x14ac:dyDescent="0.2">
      <c r="D9" s="25" t="str">
        <v>obj_00334</v>
      </c>
      <c r="E9" s="25" t="str">
        <f>_xll.qlRateHelperQuoteName(D9)</f>
        <v>GBPFUT3MH5_Quote</v>
      </c>
      <c r="F9" s="24">
        <f>_xll.qlRateHelperRate($D9)</f>
        <v>1.0850000000000026E-2</v>
      </c>
      <c r="G9" s="24">
        <f>IF(ISERROR(_xll.qlSwapRateHelperSpread($D9)),IF(ISERROR(_xll.qlFuturesRateHelperConvexityAdjustment($D9)),"--",_xll.qlFuturesRateHelperConvexityAdjustment($D9)),_xll.qlSwapRateHelperSpread($D9))</f>
        <v>0</v>
      </c>
      <c r="H9" s="23">
        <f>_xll.qlRateHelperEarliestDate($D9)</f>
        <v>42081</v>
      </c>
      <c r="I9" s="22">
        <f>_xll.qlRateHelperLatestDate($D9)</f>
        <v>42173</v>
      </c>
      <c r="J9" s="24">
        <v>7.8968244706609271E-3</v>
      </c>
      <c r="L9" s="73"/>
      <c r="M9" s="73"/>
      <c r="N9" s="75"/>
    </row>
    <row r="10" spans="1:14" x14ac:dyDescent="0.2">
      <c r="D10" s="25" t="str">
        <v>obj_00318</v>
      </c>
      <c r="E10" s="25" t="str">
        <f>_xll.qlRateHelperQuoteName(D10)</f>
        <v>GBPFUT3MM5_Quote</v>
      </c>
      <c r="F10" s="24">
        <f>_xll.qlRateHelperRate($D10)</f>
        <v>1.3249999999999873E-2</v>
      </c>
      <c r="G10" s="24">
        <f>IF(ISERROR(_xll.qlSwapRateHelperSpread($D10)),IF(ISERROR(_xll.qlFuturesRateHelperConvexityAdjustment($D10)),"--",_xll.qlFuturesRateHelperConvexityAdjustment($D10)),_xll.qlSwapRateHelperSpread($D10))</f>
        <v>0</v>
      </c>
      <c r="H10" s="23">
        <f>_xll.qlRateHelperEarliestDate($D10)</f>
        <v>42172</v>
      </c>
      <c r="I10" s="22">
        <f>_xll.qlRateHelperLatestDate($D10)</f>
        <v>42264</v>
      </c>
      <c r="J10" s="24">
        <v>8.9925412553160024E-3</v>
      </c>
      <c r="L10" s="73"/>
      <c r="M10" s="73"/>
      <c r="N10" s="75"/>
    </row>
    <row r="11" spans="1:14" x14ac:dyDescent="0.2">
      <c r="D11" s="25" t="str">
        <v>obj_00320</v>
      </c>
      <c r="E11" s="25" t="str">
        <f>_xll.qlRateHelperQuoteName(D11)</f>
        <v>GBPFUT3MU5_Quote</v>
      </c>
      <c r="F11" s="24">
        <f>_xll.qlRateHelperRate($D11)</f>
        <v>1.5550000000000064E-2</v>
      </c>
      <c r="G11" s="24">
        <f>IF(ISERROR(_xll.qlSwapRateHelperSpread($D11)),IF(ISERROR(_xll.qlFuturesRateHelperConvexityAdjustment($D11)),"--",_xll.qlFuturesRateHelperConvexityAdjustment($D11)),_xll.qlSwapRateHelperSpread($D11))</f>
        <v>0</v>
      </c>
      <c r="H11" s="23">
        <f>_xll.qlRateHelperEarliestDate($D11)</f>
        <v>42263</v>
      </c>
      <c r="I11" s="22">
        <f>_xll.qlRateHelperLatestDate($D11)</f>
        <v>42354</v>
      </c>
      <c r="J11" s="24">
        <v>1.0094898470650695E-2</v>
      </c>
      <c r="L11" s="73"/>
      <c r="M11" s="73"/>
      <c r="N11" s="75"/>
    </row>
    <row r="12" spans="1:14" x14ac:dyDescent="0.2">
      <c r="D12" s="25" t="str">
        <v>obj_0031a</v>
      </c>
      <c r="E12" s="25" t="str">
        <f>_xll.qlRateHelperQuoteName(D12)</f>
        <v>GBPFUT3MZ5_Quote</v>
      </c>
      <c r="F12" s="24">
        <f>_xll.qlRateHelperRate($D12)</f>
        <v>1.7649999999999832E-2</v>
      </c>
      <c r="G12" s="24">
        <f>IF(ISERROR(_xll.qlSwapRateHelperSpread($D12)),IF(ISERROR(_xll.qlFuturesRateHelperConvexityAdjustment($D12)),"--",_xll.qlFuturesRateHelperConvexityAdjustment($D12)),_xll.qlSwapRateHelperSpread($D12))</f>
        <v>0</v>
      </c>
      <c r="H12" s="23">
        <f>_xll.qlRateHelperEarliestDate($D12)</f>
        <v>42354</v>
      </c>
      <c r="I12" s="22">
        <f>_xll.qlRateHelperLatestDate($D12)</f>
        <v>42445</v>
      </c>
      <c r="J12" s="24">
        <v>1.1189283609849492E-2</v>
      </c>
      <c r="L12" s="73"/>
      <c r="M12" s="73"/>
      <c r="N12" s="75"/>
    </row>
    <row r="13" spans="1:14" x14ac:dyDescent="0.2">
      <c r="D13" s="25" t="str">
        <v>obj_0035d</v>
      </c>
      <c r="E13" s="25" t="str">
        <f>_xll.qlRateHelperQuoteName(D13)</f>
        <v>GBPSB6L3Y_Quote</v>
      </c>
      <c r="F13" s="24">
        <f>_xll.qlRateHelperRate($D13)</f>
        <v>1.686E-2</v>
      </c>
      <c r="G13" s="24">
        <f>IF(ISERROR(_xll.qlSwapRateHelperSpread($D13)),IF(ISERROR(_xll.qlFuturesRateHelperConvexityAdjustment($D13)),"--",_xll.qlFuturesRateHelperConvexityAdjustment($D13)),_xll.qlSwapRateHelperSpread($D13))</f>
        <v>0</v>
      </c>
      <c r="H13" s="23">
        <f>_xll.qlRateHelperEarliestDate($D13)</f>
        <v>41820</v>
      </c>
      <c r="I13" s="22">
        <f>_xll.qlRateHelperLatestDate($D13)</f>
        <v>42916</v>
      </c>
      <c r="J13" s="24">
        <v>1.6897835012203846E-2</v>
      </c>
      <c r="L13" s="73"/>
      <c r="M13" s="73"/>
      <c r="N13" s="75"/>
    </row>
    <row r="14" spans="1:14" x14ac:dyDescent="0.2">
      <c r="D14" s="25" t="str">
        <v>obj_00349</v>
      </c>
      <c r="E14" s="25" t="str">
        <f>_xll.qlRateHelperQuoteName(D14)</f>
        <v>GBPSB6L4Y_Quote</v>
      </c>
      <c r="F14" s="24">
        <f>_xll.qlRateHelperRate($D14)</f>
        <v>1.9540000000000002E-2</v>
      </c>
      <c r="G14" s="24">
        <f>IF(ISERROR(_xll.qlSwapRateHelperSpread($D14)),IF(ISERROR(_xll.qlFuturesRateHelperConvexityAdjustment($D14)),"--",_xll.qlFuturesRateHelperConvexityAdjustment($D14)),_xll.qlSwapRateHelperSpread($D14))</f>
        <v>0</v>
      </c>
      <c r="H14" s="23">
        <f>_xll.qlRateHelperEarliestDate($D14)</f>
        <v>41820</v>
      </c>
      <c r="I14" s="22">
        <f>_xll.qlRateHelperLatestDate($D14)</f>
        <v>43280</v>
      </c>
      <c r="J14" s="24">
        <v>1.9621715764929749E-2</v>
      </c>
      <c r="L14" s="73"/>
      <c r="M14" s="73"/>
      <c r="N14" s="75"/>
    </row>
    <row r="15" spans="1:14" x14ac:dyDescent="0.2">
      <c r="D15" s="25" t="str">
        <v>obj_00361</v>
      </c>
      <c r="E15" s="25" t="str">
        <f>_xll.qlRateHelperQuoteName(D15)</f>
        <v>GBPSB6L5Y_Quote</v>
      </c>
      <c r="F15" s="24">
        <f>_xll.qlRateHelperRate($D15)</f>
        <v>2.1500000000000005E-2</v>
      </c>
      <c r="G15" s="24">
        <f>IF(ISERROR(_xll.qlSwapRateHelperSpread($D15)),IF(ISERROR(_xll.qlFuturesRateHelperConvexityAdjustment($D15)),"--",_xll.qlFuturesRateHelperConvexityAdjustment($D15)),_xll.qlSwapRateHelperSpread($D15))</f>
        <v>0</v>
      </c>
      <c r="H15" s="23">
        <f>_xll.qlRateHelperEarliestDate($D15)</f>
        <v>41820</v>
      </c>
      <c r="I15" s="22">
        <f>_xll.qlRateHelperLatestDate($D15)</f>
        <v>43644</v>
      </c>
      <c r="J15" s="24">
        <v>2.1629226093752781E-2</v>
      </c>
      <c r="L15" s="73"/>
      <c r="M15" s="73"/>
      <c r="N15" s="75"/>
    </row>
    <row r="16" spans="1:14" x14ac:dyDescent="0.2">
      <c r="D16" s="25" t="str">
        <v>obj_00353</v>
      </c>
      <c r="E16" s="25" t="str">
        <f>_xll.qlRateHelperQuoteName(D16)</f>
        <v>GBPSB6L6Y_Quote</v>
      </c>
      <c r="F16" s="24">
        <f>_xll.qlRateHelperRate($D16)</f>
        <v>2.3100000000000006E-2</v>
      </c>
      <c r="G16" s="24">
        <f>IF(ISERROR(_xll.qlSwapRateHelperSpread($D16)),IF(ISERROR(_xll.qlFuturesRateHelperConvexityAdjustment($D16)),"--",_xll.qlFuturesRateHelperConvexityAdjustment($D16)),_xll.qlSwapRateHelperSpread($D16))</f>
        <v>0</v>
      </c>
      <c r="H16" s="23">
        <f>_xll.qlRateHelperEarliestDate($D16)</f>
        <v>41820</v>
      </c>
      <c r="I16" s="22">
        <f>_xll.qlRateHelperLatestDate($D16)</f>
        <v>44012</v>
      </c>
      <c r="J16" s="24">
        <v>2.3283284018442776E-2</v>
      </c>
      <c r="L16" s="73"/>
      <c r="M16" s="73"/>
      <c r="N16" s="75"/>
    </row>
    <row r="17" spans="4:14" x14ac:dyDescent="0.2">
      <c r="D17" s="25" t="str">
        <v>obj_0032e</v>
      </c>
      <c r="E17" s="25" t="str">
        <f>_xll.qlRateHelperQuoteName(D17)</f>
        <v>GBPSB6L7Y_Quote</v>
      </c>
      <c r="F17" s="24">
        <f>_xll.qlRateHelperRate($D17)</f>
        <v>2.4450000000000003E-2</v>
      </c>
      <c r="G17" s="24">
        <f>IF(ISERROR(_xll.qlSwapRateHelperSpread($D17)),IF(ISERROR(_xll.qlFuturesRateHelperConvexityAdjustment($D17)),"--",_xll.qlFuturesRateHelperConvexityAdjustment($D17)),_xll.qlSwapRateHelperSpread($D17))</f>
        <v>0</v>
      </c>
      <c r="H17" s="23">
        <f>_xll.qlRateHelperEarliestDate($D17)</f>
        <v>41820</v>
      </c>
      <c r="I17" s="22">
        <f>_xll.qlRateHelperLatestDate($D17)</f>
        <v>44377</v>
      </c>
      <c r="J17" s="24">
        <v>2.4694427347641847E-2</v>
      </c>
      <c r="L17" s="73"/>
      <c r="M17" s="73"/>
      <c r="N17" s="75"/>
    </row>
    <row r="18" spans="4:14" x14ac:dyDescent="0.2">
      <c r="D18" s="25" t="str">
        <v>obj_0033d</v>
      </c>
      <c r="E18" s="25" t="str">
        <f>_xll.qlRateHelperQuoteName(D18)</f>
        <v>GBPSB6L8Y_Quote</v>
      </c>
      <c r="F18" s="24">
        <f>_xll.qlRateHelperRate($D18)</f>
        <v>2.5610000000000001E-2</v>
      </c>
      <c r="G18" s="24">
        <f>IF(ISERROR(_xll.qlSwapRateHelperSpread($D18)),IF(ISERROR(_xll.qlFuturesRateHelperConvexityAdjustment($D18)),"--",_xll.qlFuturesRateHelperConvexityAdjustment($D18)),_xll.qlSwapRateHelperSpread($D18))</f>
        <v>0</v>
      </c>
      <c r="H18" s="23">
        <f>_xll.qlRateHelperEarliestDate($D18)</f>
        <v>41820</v>
      </c>
      <c r="I18" s="22">
        <f>_xll.qlRateHelperLatestDate($D18)</f>
        <v>44742</v>
      </c>
      <c r="J18" s="24">
        <v>2.592046227027154E-2</v>
      </c>
      <c r="L18" s="73"/>
      <c r="M18" s="73"/>
      <c r="N18" s="75"/>
    </row>
    <row r="19" spans="4:14" x14ac:dyDescent="0.2">
      <c r="D19" s="25" t="str">
        <v>obj_0035e</v>
      </c>
      <c r="E19" s="25" t="str">
        <f>_xll.qlRateHelperQuoteName(D19)</f>
        <v>GBPSB6L9Y_Quote</v>
      </c>
      <c r="F19" s="24">
        <f>_xll.qlRateHelperRate($D19)</f>
        <v>2.6600000000000002E-2</v>
      </c>
      <c r="G19" s="24">
        <f>IF(ISERROR(_xll.qlSwapRateHelperSpread($D19)),IF(ISERROR(_xll.qlFuturesRateHelperConvexityAdjustment($D19)),"--",_xll.qlFuturesRateHelperConvexityAdjustment($D19)),_xll.qlSwapRateHelperSpread($D19))</f>
        <v>0</v>
      </c>
      <c r="H19" s="23">
        <f>_xll.qlRateHelperEarliestDate($D19)</f>
        <v>41820</v>
      </c>
      <c r="I19" s="22">
        <f>_xll.qlRateHelperLatestDate($D19)</f>
        <v>45107</v>
      </c>
      <c r="J19" s="24">
        <v>2.6977752441197003E-2</v>
      </c>
      <c r="L19" s="73"/>
      <c r="M19" s="73"/>
      <c r="N19" s="75"/>
    </row>
    <row r="20" spans="4:14" x14ac:dyDescent="0.2">
      <c r="D20" s="25" t="str">
        <v>obj_00350</v>
      </c>
      <c r="E20" s="25" t="str">
        <f>_xll.qlRateHelperQuoteName(D20)</f>
        <v>GBPSB6L10Y_Quote</v>
      </c>
      <c r="F20" s="24">
        <f>_xll.qlRateHelperRate($D20)</f>
        <v>2.7450000000000002E-2</v>
      </c>
      <c r="G20" s="24">
        <f>IF(ISERROR(_xll.qlSwapRateHelperSpread($D20)),IF(ISERROR(_xll.qlFuturesRateHelperConvexityAdjustment($D20)),"--",_xll.qlFuturesRateHelperConvexityAdjustment($D20)),_xll.qlSwapRateHelperSpread($D20))</f>
        <v>0</v>
      </c>
      <c r="H20" s="23">
        <f>_xll.qlRateHelperEarliestDate($D20)</f>
        <v>41820</v>
      </c>
      <c r="I20" s="22">
        <f>_xll.qlRateHelperLatestDate($D20)</f>
        <v>45471</v>
      </c>
      <c r="J20" s="24">
        <v>2.7895005400694634E-2</v>
      </c>
      <c r="L20" s="73"/>
      <c r="M20" s="73"/>
      <c r="N20" s="75"/>
    </row>
    <row r="21" spans="4:14" x14ac:dyDescent="0.2">
      <c r="D21" s="25" t="str">
        <v>obj_0033f</v>
      </c>
      <c r="E21" s="25" t="str">
        <f>_xll.qlRateHelperQuoteName(D21)</f>
        <v>GBPSB6L12Y_Quote</v>
      </c>
      <c r="F21" s="24">
        <f>_xll.qlRateHelperRate($D21)</f>
        <v>2.8820000000000005E-2</v>
      </c>
      <c r="G21" s="24">
        <f>IF(ISERROR(_xll.qlSwapRateHelperSpread($D21)),IF(ISERROR(_xll.qlFuturesRateHelperConvexityAdjustment($D21)),"--",_xll.qlFuturesRateHelperConvexityAdjustment($D21)),_xll.qlSwapRateHelperSpread($D21))</f>
        <v>0</v>
      </c>
      <c r="H21" s="23">
        <f>_xll.qlRateHelperEarliestDate($D21)</f>
        <v>41820</v>
      </c>
      <c r="I21" s="22">
        <f>_xll.qlRateHelperLatestDate($D21)</f>
        <v>46203</v>
      </c>
      <c r="J21" s="24">
        <v>2.9395114922368175E-2</v>
      </c>
      <c r="L21" s="73"/>
      <c r="M21" s="73"/>
      <c r="N21" s="75"/>
    </row>
    <row r="22" spans="4:14" x14ac:dyDescent="0.2">
      <c r="D22" s="25" t="str">
        <v>obj_0034a</v>
      </c>
      <c r="E22" s="25" t="str">
        <f>_xll.qlRateHelperQuoteName(D22)</f>
        <v>GBPSB6L15Y_Quote</v>
      </c>
      <c r="F22" s="24">
        <f>_xll.qlRateHelperRate($D22)</f>
        <v>3.0300000000000004E-2</v>
      </c>
      <c r="G22" s="24">
        <f>IF(ISERROR(_xll.qlSwapRateHelperSpread($D22)),IF(ISERROR(_xll.qlFuturesRateHelperConvexityAdjustment($D22)),"--",_xll.qlFuturesRateHelperConvexityAdjustment($D22)),_xll.qlSwapRateHelperSpread($D22))</f>
        <v>0</v>
      </c>
      <c r="H22" s="23">
        <f>_xll.qlRateHelperEarliestDate($D22)</f>
        <v>41820</v>
      </c>
      <c r="I22" s="22">
        <f>_xll.qlRateHelperLatestDate($D22)</f>
        <v>47298</v>
      </c>
      <c r="J22" s="24">
        <v>3.1055850083084327E-2</v>
      </c>
      <c r="L22" s="73"/>
      <c r="M22" s="73"/>
      <c r="N22" s="75"/>
    </row>
    <row r="23" spans="4:14" x14ac:dyDescent="0.2">
      <c r="D23" s="25" t="str">
        <v>obj_00359</v>
      </c>
      <c r="E23" s="25" t="str">
        <f>_xll.qlRateHelperQuoteName(D23)</f>
        <v>GBPSB6L20Y_Quote</v>
      </c>
      <c r="F23" s="24">
        <f>_xll.qlRateHelperRate($D23)</f>
        <v>3.1649999999999998E-2</v>
      </c>
      <c r="G23" s="24">
        <f>IF(ISERROR(_xll.qlSwapRateHelperSpread($D23)),IF(ISERROR(_xll.qlFuturesRateHelperConvexityAdjustment($D23)),"--",_xll.qlFuturesRateHelperConvexityAdjustment($D23)),_xll.qlSwapRateHelperSpread($D23))</f>
        <v>0</v>
      </c>
      <c r="H23" s="23">
        <f>_xll.qlRateHelperEarliestDate($D23)</f>
        <v>41820</v>
      </c>
      <c r="I23" s="22">
        <f>_xll.qlRateHelperLatestDate($D23)</f>
        <v>49125</v>
      </c>
      <c r="J23" s="24">
        <v>3.2589680962130857E-2</v>
      </c>
      <c r="L23" s="73"/>
      <c r="M23" s="73"/>
      <c r="N23" s="75"/>
    </row>
    <row r="24" spans="4:14" x14ac:dyDescent="0.2">
      <c r="D24" s="25" t="str">
        <v>obj_0032a</v>
      </c>
      <c r="E24" s="25" t="str">
        <f>_xll.qlRateHelperQuoteName(D24)</f>
        <v>GBPSB6L25Y_Quote</v>
      </c>
      <c r="F24" s="24">
        <f>_xll.qlRateHelperRate($D24)</f>
        <v>3.2070000000000001E-2</v>
      </c>
      <c r="G24" s="24">
        <f>IF(ISERROR(_xll.qlSwapRateHelperSpread($D24)),IF(ISERROR(_xll.qlFuturesRateHelperConvexityAdjustment($D24)),"--",_xll.qlFuturesRateHelperConvexityAdjustment($D24)),_xll.qlSwapRateHelperSpread($D24))</f>
        <v>0</v>
      </c>
      <c r="H24" s="23">
        <f>_xll.qlRateHelperEarliestDate($D24)</f>
        <v>41820</v>
      </c>
      <c r="I24" s="22">
        <f>_xll.qlRateHelperLatestDate($D24)</f>
        <v>50951</v>
      </c>
      <c r="J24" s="24">
        <v>3.2963811187474067E-2</v>
      </c>
      <c r="L24" s="73"/>
      <c r="M24" s="73"/>
      <c r="N24" s="75"/>
    </row>
    <row r="25" spans="4:14" x14ac:dyDescent="0.2">
      <c r="D25" s="25" t="str">
        <v>obj_00337</v>
      </c>
      <c r="E25" s="25" t="str">
        <f>_xll.qlRateHelperQuoteName(D25)</f>
        <v>GBPSB6L30Y_Quote</v>
      </c>
      <c r="F25" s="24">
        <f>_xll.qlRateHelperRate($D25)</f>
        <v>3.2190000000000003E-2</v>
      </c>
      <c r="G25" s="24">
        <f>IF(ISERROR(_xll.qlSwapRateHelperSpread($D25)),IF(ISERROR(_xll.qlFuturesRateHelperConvexityAdjustment($D25)),"--",_xll.qlFuturesRateHelperConvexityAdjustment($D25)),_xll.qlSwapRateHelperSpread($D25))</f>
        <v>0</v>
      </c>
      <c r="H25" s="23">
        <f>_xll.qlRateHelperEarliestDate($D25)</f>
        <v>41820</v>
      </c>
      <c r="I25" s="22">
        <f>_xll.qlRateHelperLatestDate($D25)</f>
        <v>52778</v>
      </c>
      <c r="J25" s="24">
        <v>3.2963836541638536E-2</v>
      </c>
      <c r="L25" s="73"/>
      <c r="M25" s="73"/>
      <c r="N25" s="75"/>
    </row>
    <row r="26" spans="4:14" x14ac:dyDescent="0.2">
      <c r="D26" s="25" t="str">
        <v>obj_00358</v>
      </c>
      <c r="E26" s="25" t="str">
        <f>_xll.qlRateHelperQuoteName(D26)</f>
        <v>GBPSB6L40Y_Quote</v>
      </c>
      <c r="F26" s="24">
        <f>_xll.qlRateHelperRate($D26)</f>
        <v>3.2000000000000001E-2</v>
      </c>
      <c r="G26" s="24">
        <f>IF(ISERROR(_xll.qlSwapRateHelperSpread($D26)),IF(ISERROR(_xll.qlFuturesRateHelperConvexityAdjustment($D26)),"--",_xll.qlFuturesRateHelperConvexityAdjustment($D26)),_xll.qlSwapRateHelperSpread($D26))</f>
        <v>0</v>
      </c>
      <c r="H26" s="23">
        <f>_xll.qlRateHelperEarliestDate($D26)</f>
        <v>41820</v>
      </c>
      <c r="I26" s="22">
        <f>_xll.qlRateHelperLatestDate($D26)</f>
        <v>56430</v>
      </c>
      <c r="J26" s="24">
        <v>3.2364650359249354E-2</v>
      </c>
      <c r="L26" s="73"/>
      <c r="M26" s="73"/>
      <c r="N26" s="75"/>
    </row>
    <row r="27" spans="4:14" x14ac:dyDescent="0.2">
      <c r="D27" s="25" t="str">
        <v>obj_0033b</v>
      </c>
      <c r="E27" s="25" t="str">
        <f>_xll.qlRateHelperQuoteName(D27)</f>
        <v>GBPSB6L50Y_Quote</v>
      </c>
      <c r="F27" s="24">
        <f>_xll.qlRateHelperRate($D27)</f>
        <v>3.1940000000000003E-2</v>
      </c>
      <c r="G27" s="24">
        <f>IF(ISERROR(_xll.qlSwapRateHelperSpread($D27)),IF(ISERROR(_xll.qlFuturesRateHelperConvexityAdjustment($D27)),"--",_xll.qlFuturesRateHelperConvexityAdjustment($D27)),_xll.qlSwapRateHelperSpread($D27))</f>
        <v>0</v>
      </c>
      <c r="H27" s="23">
        <f>_xll.qlRateHelperEarliestDate($D27)</f>
        <v>41820</v>
      </c>
      <c r="I27" s="22">
        <f>_xll.qlRateHelperLatestDate($D27)</f>
        <v>60083</v>
      </c>
      <c r="J27" s="24">
        <v>3.2111763370616782E-2</v>
      </c>
      <c r="L27" s="73"/>
      <c r="M27" s="73"/>
      <c r="N27" s="75"/>
    </row>
    <row r="28" spans="4:14" x14ac:dyDescent="0.2">
      <c r="D28" s="25" t="str">
        <v>obj_0035b</v>
      </c>
      <c r="E28" s="25" t="str">
        <f>_xll.qlRateHelperQuoteName(D28)</f>
        <v>GBPSB6L60Y_Quote</v>
      </c>
      <c r="F28" s="24">
        <f>_xll.qlRateHelperRate($D28)</f>
        <v>3.2090000000000007E-2</v>
      </c>
      <c r="G28" s="24">
        <f>IF(ISERROR(_xll.qlSwapRateHelperSpread($D28)),IF(ISERROR(_xll.qlFuturesRateHelperConvexityAdjustment($D28)),"--",_xll.qlFuturesRateHelperConvexityAdjustment($D28)),_xll.qlSwapRateHelperSpread($D28))</f>
        <v>0</v>
      </c>
      <c r="H28" s="23">
        <f>_xll.qlRateHelperEarliestDate($D28)</f>
        <v>41820</v>
      </c>
      <c r="I28" s="22">
        <f>_xll.qlRateHelperLatestDate($D28)</f>
        <v>63734</v>
      </c>
      <c r="J28" s="24">
        <v>3.2433535266195829E-2</v>
      </c>
      <c r="L28" s="73"/>
      <c r="M28" s="73"/>
      <c r="N28" s="75"/>
    </row>
    <row r="29" spans="4:14" x14ac:dyDescent="0.2">
      <c r="D29" s="25" t="e">
        <v>#N/A</v>
      </c>
      <c r="E29" s="25" t="e">
        <f>_xll.qlRateHelperQuoteName(D29)</f>
        <v>#VALUE!</v>
      </c>
      <c r="F29" s="24" t="e">
        <f>_xll.qlRateHelperRate($D29)</f>
        <v>#VALUE!</v>
      </c>
      <c r="G29" s="24" t="str">
        <f>IF(ISERROR(_xll.qlSwapRateHelperSpread($D29)),IF(ISERROR(_xll.qlFuturesRateHelperConvexityAdjustment($D29)),"--",_xll.qlFuturesRateHelperConvexityAdjustment($D29)),_xll.qlSwapRateHelperSpread($D29))</f>
        <v>--</v>
      </c>
      <c r="H29" s="23" t="e">
        <f>_xll.qlRateHelperEarliestDate($D29)</f>
        <v>#VALUE!</v>
      </c>
      <c r="I29" s="22" t="e">
        <f>_xll.qlRateHelperLatestDate($D29)</f>
        <v>#VALUE!</v>
      </c>
      <c r="J29" s="24" t="e">
        <v>#N/A</v>
      </c>
      <c r="L29" s="73"/>
      <c r="M29" s="73"/>
      <c r="N29" s="75"/>
    </row>
    <row r="30" spans="4:14" x14ac:dyDescent="0.2">
      <c r="D30" s="25" t="e">
        <v>#N/A</v>
      </c>
      <c r="E30" s="25" t="e">
        <f>_xll.qlRateHelperQuoteName(D30)</f>
        <v>#VALUE!</v>
      </c>
      <c r="F30" s="24" t="e">
        <f>_xll.qlRateHelperRate($D30)</f>
        <v>#VALUE!</v>
      </c>
      <c r="G30" s="24" t="str">
        <f>IF(ISERROR(_xll.qlSwapRateHelperSpread($D30)),IF(ISERROR(_xll.qlFuturesRateHelperConvexityAdjustment($D30)),"--",_xll.qlFuturesRateHelperConvexityAdjustment($D30)),_xll.qlSwapRateHelperSpread($D30))</f>
        <v>--</v>
      </c>
      <c r="H30" s="23" t="e">
        <f>_xll.qlRateHelperEarliestDate($D30)</f>
        <v>#VALUE!</v>
      </c>
      <c r="I30" s="22" t="e">
        <f>_xll.qlRateHelperLatestDate($D30)</f>
        <v>#VALUE!</v>
      </c>
      <c r="J30" s="24" t="e">
        <v>#N/A</v>
      </c>
      <c r="L30" s="73"/>
      <c r="M30" s="73"/>
      <c r="N30" s="75"/>
    </row>
    <row r="31" spans="4:14" x14ac:dyDescent="0.2">
      <c r="D31" s="25" t="e">
        <v>#N/A</v>
      </c>
      <c r="E31" s="25" t="e">
        <f>_xll.qlRateHelperQuoteName(D31)</f>
        <v>#VALUE!</v>
      </c>
      <c r="F31" s="24" t="e">
        <f>_xll.qlRateHelperRate($D31)</f>
        <v>#VALUE!</v>
      </c>
      <c r="G31" s="24" t="str">
        <f>IF(ISERROR(_xll.qlSwapRateHelperSpread($D31)),IF(ISERROR(_xll.qlFuturesRateHelperConvexityAdjustment($D31)),"--",_xll.qlFuturesRateHelperConvexityAdjustment($D31)),_xll.qlSwapRateHelperSpread($D31))</f>
        <v>--</v>
      </c>
      <c r="H31" s="23" t="e">
        <f>_xll.qlRateHelperEarliestDate($D31)</f>
        <v>#VALUE!</v>
      </c>
      <c r="I31" s="22" t="e">
        <f>_xll.qlRateHelperLatestDate($D31)</f>
        <v>#VALUE!</v>
      </c>
      <c r="J31" s="24" t="e">
        <v>#N/A</v>
      </c>
    </row>
    <row r="32" spans="4:14" x14ac:dyDescent="0.2">
      <c r="D32" s="25" t="e">
        <v>#N/A</v>
      </c>
      <c r="E32" s="25" t="e">
        <f>_xll.qlRateHelperQuoteName(D32)</f>
        <v>#VALUE!</v>
      </c>
      <c r="F32" s="24" t="e">
        <f>_xll.qlRateHelperRate($D32)</f>
        <v>#VALUE!</v>
      </c>
      <c r="G32" s="24" t="str">
        <f>IF(ISERROR(_xll.qlSwapRateHelperSpread($D32)),IF(ISERROR(_xll.qlFuturesRateHelperConvexityAdjustment($D32)),"--",_xll.qlFuturesRateHelperConvexityAdjustment($D32)),_xll.qlSwapRateHelperSpread($D32))</f>
        <v>--</v>
      </c>
      <c r="H32" s="23" t="e">
        <f>_xll.qlRateHelperEarliestDate($D32)</f>
        <v>#VALUE!</v>
      </c>
      <c r="I32" s="22" t="e">
        <f>_xll.qlRateHelperLatestDate($D32)</f>
        <v>#VALUE!</v>
      </c>
      <c r="J32" s="24" t="e">
        <v>#N/A</v>
      </c>
    </row>
    <row r="33" spans="4:10" x14ac:dyDescent="0.2">
      <c r="D33" s="25" t="e">
        <v>#N/A</v>
      </c>
      <c r="E33" s="25" t="e">
        <f>_xll.qlRateHelperQuoteName(D33)</f>
        <v>#VALUE!</v>
      </c>
      <c r="F33" s="24" t="e">
        <f>_xll.qlRateHelperRate($D33)</f>
        <v>#VALUE!</v>
      </c>
      <c r="G33" s="24" t="str">
        <f>IF(ISERROR(_xll.qlSwapRateHelperSpread($D33)),IF(ISERROR(_xll.qlFuturesRateHelperConvexityAdjustment($D33)),"--",_xll.qlFuturesRateHelperConvexityAdjustment($D33)),_xll.qlSwapRateHelperSpread($D33))</f>
        <v>--</v>
      </c>
      <c r="H33" s="23" t="e">
        <f>_xll.qlRateHelperEarliestDate($D33)</f>
        <v>#VALUE!</v>
      </c>
      <c r="I33" s="22" t="e">
        <f>_xll.qlRateHelperLatestDate($D33)</f>
        <v>#VALUE!</v>
      </c>
      <c r="J33" s="24" t="e">
        <v>#N/A</v>
      </c>
    </row>
    <row r="34" spans="4:10" x14ac:dyDescent="0.2">
      <c r="D34" s="25" t="e">
        <v>#N/A</v>
      </c>
      <c r="E34" s="25" t="e">
        <f>_xll.qlRateHelperQuoteName(D34)</f>
        <v>#VALUE!</v>
      </c>
      <c r="F34" s="24" t="e">
        <f>_xll.qlRateHelperRate($D34)</f>
        <v>#VALUE!</v>
      </c>
      <c r="G34" s="24" t="str">
        <f>IF(ISERROR(_xll.qlSwapRateHelperSpread($D34)),IF(ISERROR(_xll.qlFuturesRateHelperConvexityAdjustment($D34)),"--",_xll.qlFuturesRateHelperConvexityAdjustment($D34)),_xll.qlSwapRateHelperSpread($D34))</f>
        <v>--</v>
      </c>
      <c r="H34" s="23" t="e">
        <f>_xll.qlRateHelperEarliestDate($D34)</f>
        <v>#VALUE!</v>
      </c>
      <c r="I34" s="22" t="e">
        <f>_xll.qlRateHelperLatestDate($D34)</f>
        <v>#VALUE!</v>
      </c>
      <c r="J34" s="24" t="e">
        <v>#N/A</v>
      </c>
    </row>
    <row r="35" spans="4:10" x14ac:dyDescent="0.2">
      <c r="D35" s="25" t="e">
        <v>#N/A</v>
      </c>
      <c r="E35" s="25" t="e">
        <f>_xll.qlRateHelperQuoteName(D35)</f>
        <v>#VALUE!</v>
      </c>
      <c r="F35" s="24" t="e">
        <f>_xll.qlRateHelperRate($D35)</f>
        <v>#VALUE!</v>
      </c>
      <c r="G35" s="24" t="str">
        <f>IF(ISERROR(_xll.qlSwapRateHelperSpread($D35)),IF(ISERROR(_xll.qlFuturesRateHelperConvexityAdjustment($D35)),"--",_xll.qlFuturesRateHelperConvexityAdjustment($D35)),_xll.qlSwapRateHelperSpread($D35))</f>
        <v>--</v>
      </c>
      <c r="H35" s="23" t="e">
        <f>_xll.qlRateHelperEarliestDate($D35)</f>
        <v>#VALUE!</v>
      </c>
      <c r="I35" s="22" t="e">
        <f>_xll.qlRateHelperLatestDate($D35)</f>
        <v>#VALUE!</v>
      </c>
      <c r="J35" s="24" t="e">
        <v>#N/A</v>
      </c>
    </row>
    <row r="36" spans="4:10" x14ac:dyDescent="0.2">
      <c r="D36" s="25" t="e">
        <v>#N/A</v>
      </c>
      <c r="E36" s="25" t="e">
        <f>_xll.qlRateHelperQuoteName(D36)</f>
        <v>#VALUE!</v>
      </c>
      <c r="F36" s="24" t="e">
        <f>_xll.qlRateHelperRate($D36)</f>
        <v>#VALUE!</v>
      </c>
      <c r="G36" s="24" t="str">
        <f>IF(ISERROR(_xll.qlSwapRateHelperSpread($D36)),IF(ISERROR(_xll.qlFuturesRateHelperConvexityAdjustment($D36)),"--",_xll.qlFuturesRateHelperConvexityAdjustment($D36)),_xll.qlSwapRateHelperSpread($D36))</f>
        <v>--</v>
      </c>
      <c r="H36" s="23" t="e">
        <f>_xll.qlRateHelperEarliestDate($D36)</f>
        <v>#VALUE!</v>
      </c>
      <c r="I36" s="22" t="e">
        <f>_xll.qlRateHelperLatestDate($D36)</f>
        <v>#VALUE!</v>
      </c>
      <c r="J36" s="24" t="e">
        <v>#N/A</v>
      </c>
    </row>
    <row r="37" spans="4:10"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row>
    <row r="38" spans="4:10"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row>
    <row r="39" spans="4:10"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row>
    <row r="40" spans="4:10"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0"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0"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0"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0"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0"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0"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0"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0"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B65541 IY65541 SU65541 ACQ65541 AMM65541 AWI65541 BGE65541 BQA65541 BZW65541 CJS65541 CTO65541 DDK65541 DNG65541 DXC65541 EGY65541 EQU65541 FAQ65541 FKM65541 FUI65541 GEE65541 GOA65541 GXW65541 HHS65541 HRO65541 IBK65541 ILG65541 IVC65541 JEY65541 JOU65541 JYQ65541 KIM65541 KSI65541 LCE65541 LMA65541 LVW65541 MFS65541 MPO65541 MZK65541 NJG65541 NTC65541 OCY65541 OMU65541 OWQ65541 PGM65541 PQI65541 QAE65541 QKA65541 QTW65541 RDS65541 RNO65541 RXK65541 SHG65541 SRC65541 TAY65541 TKU65541 TUQ65541 UEM65541 UOI65541 UYE65541 VIA65541 VRW65541 WBS65541 WLO65541 WVK65541 B131077 IY131077 SU131077 ACQ131077 AMM131077 AWI131077 BGE131077 BQA131077 BZW131077 CJS131077 CTO131077 DDK131077 DNG131077 DXC131077 EGY131077 EQU131077 FAQ131077 FKM131077 FUI131077 GEE131077 GOA131077 GXW131077 HHS131077 HRO131077 IBK131077 ILG131077 IVC131077 JEY131077 JOU131077 JYQ131077 KIM131077 KSI131077 LCE131077 LMA131077 LVW131077 MFS131077 MPO131077 MZK131077 NJG131077 NTC131077 OCY131077 OMU131077 OWQ131077 PGM131077 PQI131077 QAE131077 QKA131077 QTW131077 RDS131077 RNO131077 RXK131077 SHG131077 SRC131077 TAY131077 TKU131077 TUQ131077 UEM131077 UOI131077 UYE131077 VIA131077 VRW131077 WBS131077 WLO131077 WVK131077 B196613 IY196613 SU196613 ACQ196613 AMM196613 AWI196613 BGE196613 BQA196613 BZW196613 CJS196613 CTO196613 DDK196613 DNG196613 DXC196613 EGY196613 EQU196613 FAQ196613 FKM196613 FUI196613 GEE196613 GOA196613 GXW196613 HHS196613 HRO196613 IBK196613 ILG196613 IVC196613 JEY196613 JOU196613 JYQ196613 KIM196613 KSI196613 LCE196613 LMA196613 LVW196613 MFS196613 MPO196613 MZK196613 NJG196613 NTC196613 OCY196613 OMU196613 OWQ196613 PGM196613 PQI196613 QAE196613 QKA196613 QTW196613 RDS196613 RNO196613 RXK196613 SHG196613 SRC196613 TAY196613 TKU196613 TUQ196613 UEM196613 UOI196613 UYE196613 VIA196613 VRW196613 WBS196613 WLO196613 WVK196613 B262149 IY262149 SU262149 ACQ262149 AMM262149 AWI262149 BGE262149 BQA262149 BZW262149 CJS262149 CTO262149 DDK262149 DNG262149 DXC262149 EGY262149 EQU262149 FAQ262149 FKM262149 FUI262149 GEE262149 GOA262149 GXW262149 HHS262149 HRO262149 IBK262149 ILG262149 IVC262149 JEY262149 JOU262149 JYQ262149 KIM262149 KSI262149 LCE262149 LMA262149 LVW262149 MFS262149 MPO262149 MZK262149 NJG262149 NTC262149 OCY262149 OMU262149 OWQ262149 PGM262149 PQI262149 QAE262149 QKA262149 QTW262149 RDS262149 RNO262149 RXK262149 SHG262149 SRC262149 TAY262149 TKU262149 TUQ262149 UEM262149 UOI262149 UYE262149 VIA262149 VRW262149 WBS262149 WLO262149 WVK262149 B327685 IY327685 SU327685 ACQ327685 AMM327685 AWI327685 BGE327685 BQA327685 BZW327685 CJS327685 CTO327685 DDK327685 DNG327685 DXC327685 EGY327685 EQU327685 FAQ327685 FKM327685 FUI327685 GEE327685 GOA327685 GXW327685 HHS327685 HRO327685 IBK327685 ILG327685 IVC327685 JEY327685 JOU327685 JYQ327685 KIM327685 KSI327685 LCE327685 LMA327685 LVW327685 MFS327685 MPO327685 MZK327685 NJG327685 NTC327685 OCY327685 OMU327685 OWQ327685 PGM327685 PQI327685 QAE327685 QKA327685 QTW327685 RDS327685 RNO327685 RXK327685 SHG327685 SRC327685 TAY327685 TKU327685 TUQ327685 UEM327685 UOI327685 UYE327685 VIA327685 VRW327685 WBS327685 WLO327685 WVK327685 B393221 IY393221 SU393221 ACQ393221 AMM393221 AWI393221 BGE393221 BQA393221 BZW393221 CJS393221 CTO393221 DDK393221 DNG393221 DXC393221 EGY393221 EQU393221 FAQ393221 FKM393221 FUI393221 GEE393221 GOA393221 GXW393221 HHS393221 HRO393221 IBK393221 ILG393221 IVC393221 JEY393221 JOU393221 JYQ393221 KIM393221 KSI393221 LCE393221 LMA393221 LVW393221 MFS393221 MPO393221 MZK393221 NJG393221 NTC393221 OCY393221 OMU393221 OWQ393221 PGM393221 PQI393221 QAE393221 QKA393221 QTW393221 RDS393221 RNO393221 RXK393221 SHG393221 SRC393221 TAY393221 TKU393221 TUQ393221 UEM393221 UOI393221 UYE393221 VIA393221 VRW393221 WBS393221 WLO393221 WVK393221 B458757 IY458757 SU458757 ACQ458757 AMM458757 AWI458757 BGE458757 BQA458757 BZW458757 CJS458757 CTO458757 DDK458757 DNG458757 DXC458757 EGY458757 EQU458757 FAQ458757 FKM458757 FUI458757 GEE458757 GOA458757 GXW458757 HHS458757 HRO458757 IBK458757 ILG458757 IVC458757 JEY458757 JOU458757 JYQ458757 KIM458757 KSI458757 LCE458757 LMA458757 LVW458757 MFS458757 MPO458757 MZK458757 NJG458757 NTC458757 OCY458757 OMU458757 OWQ458757 PGM458757 PQI458757 QAE458757 QKA458757 QTW458757 RDS458757 RNO458757 RXK458757 SHG458757 SRC458757 TAY458757 TKU458757 TUQ458757 UEM458757 UOI458757 UYE458757 VIA458757 VRW458757 WBS458757 WLO458757 WVK458757 B524293 IY524293 SU524293 ACQ524293 AMM524293 AWI524293 BGE524293 BQA524293 BZW524293 CJS524293 CTO524293 DDK524293 DNG524293 DXC524293 EGY524293 EQU524293 FAQ524293 FKM524293 FUI524293 GEE524293 GOA524293 GXW524293 HHS524293 HRO524293 IBK524293 ILG524293 IVC524293 JEY524293 JOU524293 JYQ524293 KIM524293 KSI524293 LCE524293 LMA524293 LVW524293 MFS524293 MPO524293 MZK524293 NJG524293 NTC524293 OCY524293 OMU524293 OWQ524293 PGM524293 PQI524293 QAE524293 QKA524293 QTW524293 RDS524293 RNO524293 RXK524293 SHG524293 SRC524293 TAY524293 TKU524293 TUQ524293 UEM524293 UOI524293 UYE524293 VIA524293 VRW524293 WBS524293 WLO524293 WVK524293 B589829 IY589829 SU589829 ACQ589829 AMM589829 AWI589829 BGE589829 BQA589829 BZW589829 CJS589829 CTO589829 DDK589829 DNG589829 DXC589829 EGY589829 EQU589829 FAQ589829 FKM589829 FUI589829 GEE589829 GOA589829 GXW589829 HHS589829 HRO589829 IBK589829 ILG589829 IVC589829 JEY589829 JOU589829 JYQ589829 KIM589829 KSI589829 LCE589829 LMA589829 LVW589829 MFS589829 MPO589829 MZK589829 NJG589829 NTC589829 OCY589829 OMU589829 OWQ589829 PGM589829 PQI589829 QAE589829 QKA589829 QTW589829 RDS589829 RNO589829 RXK589829 SHG589829 SRC589829 TAY589829 TKU589829 TUQ589829 UEM589829 UOI589829 UYE589829 VIA589829 VRW589829 WBS589829 WLO589829 WVK589829 B655365 IY655365 SU655365 ACQ655365 AMM655365 AWI655365 BGE655365 BQA655365 BZW655365 CJS655365 CTO655365 DDK655365 DNG655365 DXC655365 EGY655365 EQU655365 FAQ655365 FKM655365 FUI655365 GEE655365 GOA655365 GXW655365 HHS655365 HRO655365 IBK655365 ILG655365 IVC655365 JEY655365 JOU655365 JYQ655365 KIM655365 KSI655365 LCE655365 LMA655365 LVW655365 MFS655365 MPO655365 MZK655365 NJG655365 NTC655365 OCY655365 OMU655365 OWQ655365 PGM655365 PQI655365 QAE655365 QKA655365 QTW655365 RDS655365 RNO655365 RXK655365 SHG655365 SRC655365 TAY655365 TKU655365 TUQ655365 UEM655365 UOI655365 UYE655365 VIA655365 VRW655365 WBS655365 WLO655365 WVK655365 B720901 IY720901 SU720901 ACQ720901 AMM720901 AWI720901 BGE720901 BQA720901 BZW720901 CJS720901 CTO720901 DDK720901 DNG720901 DXC720901 EGY720901 EQU720901 FAQ720901 FKM720901 FUI720901 GEE720901 GOA720901 GXW720901 HHS720901 HRO720901 IBK720901 ILG720901 IVC720901 JEY720901 JOU720901 JYQ720901 KIM720901 KSI720901 LCE720901 LMA720901 LVW720901 MFS720901 MPO720901 MZK720901 NJG720901 NTC720901 OCY720901 OMU720901 OWQ720901 PGM720901 PQI720901 QAE720901 QKA720901 QTW720901 RDS720901 RNO720901 RXK720901 SHG720901 SRC720901 TAY720901 TKU720901 TUQ720901 UEM720901 UOI720901 UYE720901 VIA720901 VRW720901 WBS720901 WLO720901 WVK720901 B786437 IY786437 SU786437 ACQ786437 AMM786437 AWI786437 BGE786437 BQA786437 BZW786437 CJS786437 CTO786437 DDK786437 DNG786437 DXC786437 EGY786437 EQU786437 FAQ786437 FKM786437 FUI786437 GEE786437 GOA786437 GXW786437 HHS786437 HRO786437 IBK786437 ILG786437 IVC786437 JEY786437 JOU786437 JYQ786437 KIM786437 KSI786437 LCE786437 LMA786437 LVW786437 MFS786437 MPO786437 MZK786437 NJG786437 NTC786437 OCY786437 OMU786437 OWQ786437 PGM786437 PQI786437 QAE786437 QKA786437 QTW786437 RDS786437 RNO786437 RXK786437 SHG786437 SRC786437 TAY786437 TKU786437 TUQ786437 UEM786437 UOI786437 UYE786437 VIA786437 VRW786437 WBS786437 WLO786437 WVK786437 B851973 IY851973 SU851973 ACQ851973 AMM851973 AWI851973 BGE851973 BQA851973 BZW851973 CJS851973 CTO851973 DDK851973 DNG851973 DXC851973 EGY851973 EQU851973 FAQ851973 FKM851973 FUI851973 GEE851973 GOA851973 GXW851973 HHS851973 HRO851973 IBK851973 ILG851973 IVC851973 JEY851973 JOU851973 JYQ851973 KIM851973 KSI851973 LCE851973 LMA851973 LVW851973 MFS851973 MPO851973 MZK851973 NJG851973 NTC851973 OCY851973 OMU851973 OWQ851973 PGM851973 PQI851973 QAE851973 QKA851973 QTW851973 RDS851973 RNO851973 RXK851973 SHG851973 SRC851973 TAY851973 TKU851973 TUQ851973 UEM851973 UOI851973 UYE851973 VIA851973 VRW851973 WBS851973 WLO851973 WVK851973 B917509 IY917509 SU917509 ACQ917509 AMM917509 AWI917509 BGE917509 BQA917509 BZW917509 CJS917509 CTO917509 DDK917509 DNG917509 DXC917509 EGY917509 EQU917509 FAQ917509 FKM917509 FUI917509 GEE917509 GOA917509 GXW917509 HHS917509 HRO917509 IBK917509 ILG917509 IVC917509 JEY917509 JOU917509 JYQ917509 KIM917509 KSI917509 LCE917509 LMA917509 LVW917509 MFS917509 MPO917509 MZK917509 NJG917509 NTC917509 OCY917509 OMU917509 OWQ917509 PGM917509 PQI917509 QAE917509 QKA917509 QTW917509 RDS917509 RNO917509 RXK917509 SHG917509 SRC917509 TAY917509 TKU917509 TUQ917509 UEM917509 UOI917509 UYE917509 VIA917509 VRW917509 WBS917509 WLO917509 WVK917509 B983045 IY983045 SU983045 ACQ983045 AMM983045 AWI983045 BGE983045 BQA983045 BZW983045 CJS983045 CTO983045 DDK983045 DNG983045 DXC983045 EGY983045 EQU983045 FAQ983045 FKM983045 FUI983045 GEE983045 GOA983045 GXW983045 HHS983045 HRO983045 IBK983045 ILG983045 IVC983045 JEY983045 JOU983045 JYQ983045 KIM983045 KSI983045 LCE983045 LMA983045 LVW983045 MFS983045 MPO983045 MZK983045 NJG983045 NTC983045 OCY983045 OMU983045 OWQ983045 PGM983045 PQI983045 QAE983045 QKA983045 QTW983045 RDS983045 RNO983045 RXK983045 SHG983045 SRC983045 TAY983045 TKU983045 TUQ983045 UEM983045 UOI983045 UYE983045 VIA983045 VRW983045 WBS983045 WLO983045 WVK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8"/>
  <sheetViews>
    <sheetView workbookViewId="0">
      <selection activeCell="E2" sqref="E2"/>
    </sheetView>
  </sheetViews>
  <sheetFormatPr defaultRowHeight="13.5" x14ac:dyDescent="0.25"/>
  <cols>
    <col min="1" max="1" width="2.7109375" style="72" customWidth="1"/>
    <col min="2" max="2" width="3" style="72" bestFit="1" customWidth="1"/>
    <col min="3" max="3" width="11" style="72" bestFit="1" customWidth="1"/>
    <col min="4" max="4" width="28" style="72" customWidth="1"/>
    <col min="5" max="5" width="26.140625" style="72" bestFit="1" customWidth="1"/>
    <col min="6" max="6" width="35.7109375" style="72" customWidth="1"/>
    <col min="7" max="7" width="2.7109375" style="72" customWidth="1"/>
    <col min="8" max="8" width="9.140625" style="72"/>
    <col min="9" max="9" width="19.5703125" style="72" bestFit="1" customWidth="1"/>
    <col min="10" max="10" width="26.7109375" style="72" bestFit="1" customWidth="1"/>
    <col min="11" max="16384" width="9.140625" style="72"/>
  </cols>
  <sheetData>
    <row r="1" spans="1:9" ht="11.25" customHeight="1" x14ac:dyDescent="0.25">
      <c r="A1" s="95"/>
      <c r="B1" s="94"/>
      <c r="C1" s="74" t="s">
        <v>100</v>
      </c>
      <c r="D1" s="93" t="str">
        <f>Currency&amp;"_YC"&amp;$C$1&amp;"RH"</f>
        <v>GBP_YCSTDRH</v>
      </c>
      <c r="E1" s="91" t="str">
        <f>$D$1&amp;"_Deposits.xml"</f>
        <v>GBP_YCSTDRH_Deposits.xml</v>
      </c>
      <c r="F1" s="73"/>
      <c r="G1" s="78"/>
    </row>
    <row r="2" spans="1:9" ht="23.25" customHeight="1" x14ac:dyDescent="0.25">
      <c r="A2" s="84"/>
      <c r="B2" s="92"/>
      <c r="C2" s="92" t="s">
        <v>99</v>
      </c>
      <c r="D2" s="92" t="s">
        <v>98</v>
      </c>
      <c r="E2" s="90" t="str">
        <f>IF(Serialize,_xll.ohObjectSave(E3:E9,SerializationPath&amp;E1,FileOverwrite,Serialize),"---")</f>
        <v>---</v>
      </c>
      <c r="F2" s="89" t="str">
        <f>_xll.ohRangeRetrieveError(E2)</f>
        <v/>
      </c>
      <c r="G2" s="78"/>
    </row>
    <row r="3" spans="1:9" ht="11.25" customHeight="1" x14ac:dyDescent="0.25">
      <c r="A3" s="84"/>
      <c r="B3" s="88" t="s">
        <v>97</v>
      </c>
      <c r="C3" s="87" t="s">
        <v>96</v>
      </c>
      <c r="D3" s="86" t="str">
        <f>Currency&amp;$B3&amp;"D"&amp;QuoteSuffix</f>
        <v>GBPOND_Quote</v>
      </c>
      <c r="E3" s="80" t="str">
        <f>_xll.qlDepositRateHelper(,D3,C3,Permanent,Trigger,ObjectOverwrite)</f>
        <v>obj_0030f#0008</v>
      </c>
      <c r="F3" s="85" t="str">
        <f>_xll.ohRangeRetrieveError(E3)</f>
        <v/>
      </c>
      <c r="G3" s="78"/>
      <c r="I3" s="77"/>
    </row>
    <row r="4" spans="1:9" ht="11.25" customHeight="1" x14ac:dyDescent="0.25">
      <c r="A4" s="84"/>
      <c r="B4" s="83" t="s">
        <v>95</v>
      </c>
      <c r="C4" s="81" t="str">
        <f t="shared" ref="C4:C9" si="0">PROPER(Currency)&amp;FamilyName&amp;$B4</f>
        <v>GbpLiborSW</v>
      </c>
      <c r="D4" s="82" t="str">
        <f t="shared" ref="D4:D9" si="1">PROPER(Currency)&amp;FamilyName&amp;B4&amp;"LastFixing"&amp;QuoteSuffix</f>
        <v>GbpLiborSWLastFixing_Quote</v>
      </c>
      <c r="E4" s="80" t="str">
        <f>_xll.qlDepositRateHelper(,D4,C4,Permanent,Trigger,ObjectOverwrite)</f>
        <v>obj_00310#0008</v>
      </c>
      <c r="F4" s="79" t="str">
        <f>_xll.ohRangeRetrieveError(E4)</f>
        <v/>
      </c>
      <c r="G4" s="78"/>
      <c r="I4" s="77"/>
    </row>
    <row r="5" spans="1:9" ht="11.25" customHeight="1" x14ac:dyDescent="0.25">
      <c r="A5" s="84"/>
      <c r="B5" s="83" t="s">
        <v>94</v>
      </c>
      <c r="C5" s="81" t="str">
        <f t="shared" si="0"/>
        <v>GbpLibor1M</v>
      </c>
      <c r="D5" s="82" t="str">
        <f t="shared" si="1"/>
        <v>GbpLibor1MLastFixing_Quote</v>
      </c>
      <c r="E5" s="80" t="str">
        <f>_xll.qlDepositRateHelper(,D5,C5,Permanent,Trigger,ObjectOverwrite)</f>
        <v>obj_0030c#0008</v>
      </c>
      <c r="F5" s="79" t="str">
        <f>_xll.ohRangeRetrieveError(E5)</f>
        <v/>
      </c>
      <c r="G5" s="78"/>
      <c r="I5" s="77"/>
    </row>
    <row r="6" spans="1:9" ht="11.25" customHeight="1" x14ac:dyDescent="0.25">
      <c r="A6" s="84"/>
      <c r="B6" s="83" t="s">
        <v>93</v>
      </c>
      <c r="C6" s="81" t="str">
        <f t="shared" si="0"/>
        <v>GbpLibor2M</v>
      </c>
      <c r="D6" s="82" t="str">
        <f t="shared" si="1"/>
        <v>GbpLibor2MLastFixing_Quote</v>
      </c>
      <c r="E6" s="80" t="str">
        <f>_xll.qlDepositRateHelper(,D6,C6,Permanent,Trigger,ObjectOverwrite)</f>
        <v>obj_0030b#0008</v>
      </c>
      <c r="F6" s="79" t="str">
        <f>_xll.ohRangeRetrieveError(E6)</f>
        <v/>
      </c>
      <c r="G6" s="78"/>
      <c r="I6" s="77"/>
    </row>
    <row r="7" spans="1:9" ht="11.25" customHeight="1" x14ac:dyDescent="0.25">
      <c r="A7" s="84"/>
      <c r="B7" s="83" t="s">
        <v>92</v>
      </c>
      <c r="C7" s="81" t="str">
        <f t="shared" si="0"/>
        <v>GbpLibor3M</v>
      </c>
      <c r="D7" s="82" t="str">
        <f t="shared" si="1"/>
        <v>GbpLibor3MLastFixing_Quote</v>
      </c>
      <c r="E7" s="80" t="str">
        <f>_xll.qlDepositRateHelper(,D7,C7,Permanent,Trigger,ObjectOverwrite)</f>
        <v>obj_00311#0008</v>
      </c>
      <c r="F7" s="79" t="str">
        <f>_xll.ohRangeRetrieveError(E7)</f>
        <v/>
      </c>
      <c r="G7" s="78"/>
      <c r="I7" s="77"/>
    </row>
    <row r="8" spans="1:9" ht="11.25" customHeight="1" x14ac:dyDescent="0.25">
      <c r="A8" s="84"/>
      <c r="B8" s="83" t="s">
        <v>91</v>
      </c>
      <c r="C8" s="81" t="str">
        <f t="shared" si="0"/>
        <v>GbpLibor6M</v>
      </c>
      <c r="D8" s="82" t="str">
        <f t="shared" si="1"/>
        <v>GbpLibor6MLastFixing_Quote</v>
      </c>
      <c r="E8" s="80" t="str">
        <f>_xll.qlDepositRateHelper(,D8,C8,Permanent,Trigger,ObjectOverwrite)</f>
        <v>obj_0030d#0008</v>
      </c>
      <c r="F8" s="79" t="str">
        <f>_xll.ohRangeRetrieveError(E8)</f>
        <v/>
      </c>
      <c r="G8" s="78"/>
      <c r="I8" s="77"/>
    </row>
    <row r="9" spans="1:9" ht="11.25" customHeight="1" x14ac:dyDescent="0.25">
      <c r="A9" s="84"/>
      <c r="B9" s="83" t="s">
        <v>36</v>
      </c>
      <c r="C9" s="81" t="str">
        <f t="shared" si="0"/>
        <v>GbpLibor1Y</v>
      </c>
      <c r="D9" s="82" t="str">
        <f t="shared" si="1"/>
        <v>GbpLibor1YLastFixing_Quote</v>
      </c>
      <c r="E9" s="80" t="str">
        <f>_xll.qlDepositRateHelper(,D9,C9,Permanent,Trigger,ObjectOverwrite)</f>
        <v>obj_0030e#0008</v>
      </c>
      <c r="F9" s="79" t="str">
        <f>_xll.ohRangeRetrieveError(E9)</f>
        <v/>
      </c>
      <c r="G9" s="78"/>
      <c r="I9" s="77"/>
    </row>
    <row r="10" spans="1:9" ht="11.25" customHeight="1" thickBot="1" x14ac:dyDescent="0.3">
      <c r="A10" s="76"/>
      <c r="B10" s="70"/>
      <c r="C10" s="70"/>
      <c r="D10" s="70"/>
      <c r="E10" s="70"/>
      <c r="F10" s="70"/>
      <c r="G10" s="71"/>
      <c r="I10" s="77"/>
    </row>
    <row r="11" spans="1:9" x14ac:dyDescent="0.25">
      <c r="I11" s="77"/>
    </row>
    <row r="12" spans="1:9" x14ac:dyDescent="0.25">
      <c r="I12" s="77"/>
    </row>
    <row r="13" spans="1:9" x14ac:dyDescent="0.25">
      <c r="I13" s="77"/>
    </row>
    <row r="14" spans="1:9" x14ac:dyDescent="0.25">
      <c r="I14" s="77"/>
    </row>
    <row r="15" spans="1:9" x14ac:dyDescent="0.25">
      <c r="I15" s="77"/>
    </row>
    <row r="16" spans="1:9" x14ac:dyDescent="0.25">
      <c r="I16" s="77"/>
    </row>
    <row r="17" spans="9:9" x14ac:dyDescent="0.25">
      <c r="I17" s="77"/>
    </row>
    <row r="18" spans="9:9" x14ac:dyDescent="0.25">
      <c r="I18" s="7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workbookViewId="0">
      <selection activeCell="H2" sqref="H2"/>
    </sheetView>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17.28515625" style="72" bestFit="1" customWidth="1"/>
    <col min="7" max="7" width="24.42578125" style="72" bestFit="1" customWidth="1"/>
    <col min="8" max="8" width="27.140625" style="72" bestFit="1" customWidth="1"/>
    <col min="9" max="9" width="35.7109375" style="72" customWidth="1"/>
    <col min="10" max="10" width="2.7109375" style="72" customWidth="1"/>
    <col min="11" max="16384" width="6.28515625" style="72"/>
  </cols>
  <sheetData>
    <row r="1" spans="1:11" ht="11.25" customHeight="1" x14ac:dyDescent="0.25">
      <c r="A1" s="95"/>
      <c r="B1" s="127"/>
      <c r="C1" s="127"/>
      <c r="D1" s="127"/>
      <c r="E1" s="74" t="s">
        <v>92</v>
      </c>
      <c r="F1" s="128"/>
      <c r="G1" s="129" t="str">
        <f>Currency&amp;"_YC"&amp;"STDRH"</f>
        <v>GBP_YCSTDRH</v>
      </c>
      <c r="H1" s="91" t="str">
        <f>$G$1&amp;"_Futures"&amp;$E$1&amp;".xml"</f>
        <v>GBP_YCSTDRH_Futures3M.xml</v>
      </c>
      <c r="I1" s="130"/>
      <c r="J1" s="78"/>
    </row>
    <row r="2" spans="1:11" ht="22.5" x14ac:dyDescent="0.25">
      <c r="A2" s="95"/>
      <c r="B2" s="131" t="s">
        <v>131</v>
      </c>
      <c r="C2" s="92" t="s">
        <v>112</v>
      </c>
      <c r="D2" s="132" t="s">
        <v>111</v>
      </c>
      <c r="E2" s="92" t="s">
        <v>99</v>
      </c>
      <c r="F2" s="92" t="s">
        <v>98</v>
      </c>
      <c r="G2" s="131" t="s">
        <v>110</v>
      </c>
      <c r="H2" s="150" t="str">
        <f>IF(Serialize,_xll.ohObjectSave(H3:H44,SerializationPath&amp;H1,FileOverwrite,Serialize),"---")</f>
        <v>---</v>
      </c>
      <c r="I2" s="133" t="str">
        <f>_xll.ohRangeRetrieveError(H2)</f>
        <v/>
      </c>
      <c r="J2" s="78"/>
    </row>
    <row r="3" spans="1:11" ht="11.25" customHeight="1" x14ac:dyDescent="0.25">
      <c r="A3" s="134"/>
      <c r="B3" s="135">
        <v>1</v>
      </c>
      <c r="C3" s="136" t="b">
        <v>0</v>
      </c>
      <c r="D3" s="137" t="str">
        <f t="array" ref="D3:D44">_xll.qlIMMNextCodes(_xll.qlSettingsEvaluationDate(Trigger)-1,C3:C44)</f>
        <v>N4</v>
      </c>
      <c r="E3" s="136" t="str">
        <f t="shared" ref="E3:E34" si="0">PROPER(Currency)&amp;FamilyName&amp;$E$1</f>
        <v>GbpLibor3M</v>
      </c>
      <c r="F3" s="138" t="str">
        <f t="shared" ref="F3:F34" si="1">Currency&amp;"FUT"&amp;$E$1&amp;$D3&amp;QuoteSuffix</f>
        <v>GBPFUT3MN4_Quote</v>
      </c>
      <c r="G3" s="138" t="str">
        <f t="shared" ref="G3:G34" si="2">Currency&amp;"FUT"&amp;$E$1&amp;$D3&amp;"ConvAdj"&amp;QuoteSuffix</f>
        <v>GBPFUT3MN4ConvAdj_Quote</v>
      </c>
      <c r="H3" s="139" t="str">
        <f>_xll.qlFuturesRateHelper(,$F3,$D3,$E3,$G3,Permanent,Trigger,ObjectOverwrite)</f>
        <v>obj_0034d#0008</v>
      </c>
      <c r="I3" s="140" t="str">
        <f>_xll.ohRangeRetrieveError(H3)</f>
        <v/>
      </c>
      <c r="J3" s="78"/>
      <c r="K3" s="77"/>
    </row>
    <row r="4" spans="1:11" ht="11.25" customHeight="1" x14ac:dyDescent="0.25">
      <c r="A4" s="134"/>
      <c r="B4" s="141">
        <v>2</v>
      </c>
      <c r="C4" s="142" t="b">
        <v>0</v>
      </c>
      <c r="D4" s="143" t="str">
        <v>Q4</v>
      </c>
      <c r="E4" s="136" t="str">
        <f t="shared" si="0"/>
        <v>GbpLibor3M</v>
      </c>
      <c r="F4" s="138" t="str">
        <f t="shared" si="1"/>
        <v>GBPFUT3MQ4_Quote</v>
      </c>
      <c r="G4" s="138" t="str">
        <f t="shared" si="2"/>
        <v>GBPFUT3MQ4ConvAdj_Quote</v>
      </c>
      <c r="H4" s="144" t="str">
        <f>_xll.qlFuturesRateHelper(,$F4,$D4,$E4,$G4,Permanent,Trigger,ObjectOverwrite)</f>
        <v>obj_0033a#0008</v>
      </c>
      <c r="I4" s="145" t="str">
        <f>_xll.ohRangeRetrieveError(H4)</f>
        <v/>
      </c>
      <c r="J4" s="78"/>
      <c r="K4" s="77"/>
    </row>
    <row r="5" spans="1:11" ht="11.25" customHeight="1" x14ac:dyDescent="0.25">
      <c r="A5" s="134"/>
      <c r="B5" s="141">
        <v>3</v>
      </c>
      <c r="C5" s="142" t="b">
        <v>0</v>
      </c>
      <c r="D5" s="143" t="str">
        <v>U4</v>
      </c>
      <c r="E5" s="136" t="str">
        <f t="shared" si="0"/>
        <v>GbpLibor3M</v>
      </c>
      <c r="F5" s="138" t="str">
        <f t="shared" si="1"/>
        <v>GBPFUT3MU4_Quote</v>
      </c>
      <c r="G5" s="138" t="str">
        <f t="shared" si="2"/>
        <v>GBPFUT3MU4ConvAdj_Quote</v>
      </c>
      <c r="H5" s="144" t="str">
        <f>_xll.qlFuturesRateHelper(,$F5,$D5,$E5,$G5,Permanent,Trigger,ObjectOverwrite)</f>
        <v>obj_00325#0008</v>
      </c>
      <c r="I5" s="145" t="str">
        <f>_xll.ohRangeRetrieveError(H5)</f>
        <v/>
      </c>
      <c r="J5" s="78"/>
      <c r="K5" s="77"/>
    </row>
    <row r="6" spans="1:11" ht="11.25" customHeight="1" x14ac:dyDescent="0.25">
      <c r="A6" s="134"/>
      <c r="B6" s="141">
        <v>4</v>
      </c>
      <c r="C6" s="142" t="b">
        <v>0</v>
      </c>
      <c r="D6" s="143" t="str">
        <v>V4</v>
      </c>
      <c r="E6" s="136" t="str">
        <f t="shared" si="0"/>
        <v>GbpLibor3M</v>
      </c>
      <c r="F6" s="138" t="str">
        <f t="shared" si="1"/>
        <v>GBPFUT3MV4_Quote</v>
      </c>
      <c r="G6" s="138" t="str">
        <f t="shared" si="2"/>
        <v>GBPFUT3MV4ConvAdj_Quote</v>
      </c>
      <c r="H6" s="144" t="str">
        <f>_xll.qlFuturesRateHelper(,$F6,$D6,$E6,$G6,Permanent,Trigger,ObjectOverwrite)</f>
        <v>obj_00316#0008</v>
      </c>
      <c r="I6" s="145" t="str">
        <f>_xll.ohRangeRetrieveError(H6)</f>
        <v/>
      </c>
      <c r="J6" s="78"/>
      <c r="K6" s="77"/>
    </row>
    <row r="7" spans="1:11" ht="11.25" customHeight="1" x14ac:dyDescent="0.25">
      <c r="A7" s="134"/>
      <c r="B7" s="141">
        <v>5</v>
      </c>
      <c r="C7" s="142" t="b">
        <v>0</v>
      </c>
      <c r="D7" s="143" t="str">
        <v>X4</v>
      </c>
      <c r="E7" s="136" t="str">
        <f t="shared" si="0"/>
        <v>GbpLibor3M</v>
      </c>
      <c r="F7" s="138" t="str">
        <f t="shared" si="1"/>
        <v>GBPFUT3MX4_Quote</v>
      </c>
      <c r="G7" s="138" t="str">
        <f t="shared" si="2"/>
        <v>GBPFUT3MX4ConvAdj_Quote</v>
      </c>
      <c r="H7" s="144" t="str">
        <f>_xll.qlFuturesRateHelper(,$F7,$D7,$E7,$G7,Permanent,Trigger,ObjectOverwrite)</f>
        <v>obj_00317#0008</v>
      </c>
      <c r="I7" s="145" t="str">
        <f>_xll.ohRangeRetrieveError(H7)</f>
        <v/>
      </c>
      <c r="J7" s="78"/>
      <c r="K7" s="77"/>
    </row>
    <row r="8" spans="1:11" ht="11.25" customHeight="1" x14ac:dyDescent="0.25">
      <c r="A8" s="134"/>
      <c r="B8" s="141">
        <v>6</v>
      </c>
      <c r="C8" s="142" t="b">
        <v>0</v>
      </c>
      <c r="D8" s="143" t="str">
        <v>Z4</v>
      </c>
      <c r="E8" s="136" t="str">
        <f t="shared" si="0"/>
        <v>GbpLibor3M</v>
      </c>
      <c r="F8" s="138" t="str">
        <f t="shared" si="1"/>
        <v>GBPFUT3MZ4_Quote</v>
      </c>
      <c r="G8" s="138" t="str">
        <f t="shared" si="2"/>
        <v>GBPFUT3MZ4ConvAdj_Quote</v>
      </c>
      <c r="H8" s="144" t="str">
        <f>_xll.qlFuturesRateHelper(,$F8,$D8,$E8,$G8,Permanent,Trigger,ObjectOverwrite)</f>
        <v>obj_0032f#0008</v>
      </c>
      <c r="I8" s="145" t="str">
        <f>_xll.ohRangeRetrieveError(H8)</f>
        <v/>
      </c>
      <c r="J8" s="78"/>
      <c r="K8" s="77"/>
    </row>
    <row r="9" spans="1:11" ht="11.25" customHeight="1" x14ac:dyDescent="0.25">
      <c r="A9" s="134"/>
      <c r="B9" s="141">
        <v>7</v>
      </c>
      <c r="C9" s="142" t="b">
        <v>0</v>
      </c>
      <c r="D9" s="143" t="str">
        <v>F5</v>
      </c>
      <c r="E9" s="136" t="str">
        <f t="shared" si="0"/>
        <v>GbpLibor3M</v>
      </c>
      <c r="F9" s="138" t="str">
        <f t="shared" si="1"/>
        <v>GBPFUT3MF5_Quote</v>
      </c>
      <c r="G9" s="138" t="str">
        <f t="shared" si="2"/>
        <v>GBPFUT3MF5ConvAdj_Quote</v>
      </c>
      <c r="H9" s="144" t="str">
        <f>_xll.qlFuturesRateHelper(,$F9,$D9,$E9,$G9,Permanent,Trigger,ObjectOverwrite)</f>
        <v>obj_00312#0008</v>
      </c>
      <c r="I9" s="145" t="str">
        <f>_xll.ohRangeRetrieveError(H9)</f>
        <v/>
      </c>
      <c r="J9" s="78"/>
      <c r="K9" s="77"/>
    </row>
    <row r="10" spans="1:11" ht="11.25" customHeight="1" x14ac:dyDescent="0.25">
      <c r="A10" s="134"/>
      <c r="B10" s="141">
        <v>8</v>
      </c>
      <c r="C10" s="142" t="b">
        <v>0</v>
      </c>
      <c r="D10" s="143" t="str">
        <v>G5</v>
      </c>
      <c r="E10" s="136" t="str">
        <f t="shared" si="0"/>
        <v>GbpLibor3M</v>
      </c>
      <c r="F10" s="138" t="str">
        <f t="shared" si="1"/>
        <v>GBPFUT3MG5_Quote</v>
      </c>
      <c r="G10" s="138" t="str">
        <f t="shared" si="2"/>
        <v>GBPFUT3MG5ConvAdj_Quote</v>
      </c>
      <c r="H10" s="144" t="str">
        <f>_xll.qlFuturesRateHelper(,$F10,$D10,$E10,$G10,Permanent,Trigger,ObjectOverwrite)</f>
        <v>obj_0031e#0008</v>
      </c>
      <c r="I10" s="145" t="str">
        <f>_xll.ohRangeRetrieveError(H10)</f>
        <v/>
      </c>
      <c r="J10" s="78"/>
      <c r="K10" s="77"/>
    </row>
    <row r="11" spans="1:11" ht="11.25" customHeight="1" x14ac:dyDescent="0.25">
      <c r="A11" s="134"/>
      <c r="B11" s="141">
        <v>9</v>
      </c>
      <c r="C11" s="142" t="b">
        <v>0</v>
      </c>
      <c r="D11" s="143" t="str">
        <v>H5</v>
      </c>
      <c r="E11" s="136" t="str">
        <f t="shared" si="0"/>
        <v>GbpLibor3M</v>
      </c>
      <c r="F11" s="138" t="str">
        <f t="shared" si="1"/>
        <v>GBPFUT3MH5_Quote</v>
      </c>
      <c r="G11" s="138" t="str">
        <f t="shared" si="2"/>
        <v>GBPFUT3MH5ConvAdj_Quote</v>
      </c>
      <c r="H11" s="144" t="str">
        <f>_xll.qlFuturesRateHelper(,$F11,$D11,$E11,$G11,Permanent,Trigger,ObjectOverwrite)</f>
        <v>obj_00334#0008</v>
      </c>
      <c r="I11" s="145" t="str">
        <f>_xll.ohRangeRetrieveError(H11)</f>
        <v/>
      </c>
      <c r="J11" s="78"/>
      <c r="K11" s="77"/>
    </row>
    <row r="12" spans="1:11" ht="11.25" customHeight="1" x14ac:dyDescent="0.25">
      <c r="A12" s="134"/>
      <c r="B12" s="141">
        <v>10</v>
      </c>
      <c r="C12" s="142" t="b">
        <v>0</v>
      </c>
      <c r="D12" s="143" t="str">
        <v>J5</v>
      </c>
      <c r="E12" s="136" t="str">
        <f t="shared" si="0"/>
        <v>GbpLibor3M</v>
      </c>
      <c r="F12" s="138" t="str">
        <f t="shared" si="1"/>
        <v>GBPFUT3MJ5_Quote</v>
      </c>
      <c r="G12" s="138" t="str">
        <f t="shared" si="2"/>
        <v>GBPFUT3MJ5ConvAdj_Quote</v>
      </c>
      <c r="H12" s="144" t="str">
        <f>_xll.qlFuturesRateHelper(,$F12,$D12,$E12,$G12,Permanent,Trigger,ObjectOverwrite)</f>
        <v>obj_00315#0008</v>
      </c>
      <c r="I12" s="145" t="str">
        <f>_xll.ohRangeRetrieveError(H12)</f>
        <v/>
      </c>
      <c r="J12" s="78"/>
      <c r="K12" s="77"/>
    </row>
    <row r="13" spans="1:11" ht="11.25" customHeight="1" x14ac:dyDescent="0.25">
      <c r="A13" s="134"/>
      <c r="B13" s="141">
        <v>11</v>
      </c>
      <c r="C13" s="142" t="b">
        <v>0</v>
      </c>
      <c r="D13" s="143" t="str">
        <v>K5</v>
      </c>
      <c r="E13" s="136" t="str">
        <f t="shared" si="0"/>
        <v>GbpLibor3M</v>
      </c>
      <c r="F13" s="138" t="str">
        <f t="shared" si="1"/>
        <v>GBPFUT3MK5_Quote</v>
      </c>
      <c r="G13" s="138" t="str">
        <f t="shared" si="2"/>
        <v>GBPFUT3MK5ConvAdj_Quote</v>
      </c>
      <c r="H13" s="144" t="str">
        <f>_xll.qlFuturesRateHelper(,$F13,$D13,$E13,$G13,Permanent,Trigger,ObjectOverwrite)</f>
        <v>obj_0034b#0008</v>
      </c>
      <c r="I13" s="145" t="str">
        <f>_xll.ohRangeRetrieveError(H13)</f>
        <v/>
      </c>
      <c r="J13" s="78"/>
      <c r="K13" s="77"/>
    </row>
    <row r="14" spans="1:11" ht="11.25" customHeight="1" x14ac:dyDescent="0.25">
      <c r="A14" s="134"/>
      <c r="B14" s="141">
        <v>12</v>
      </c>
      <c r="C14" s="142" t="b">
        <v>0</v>
      </c>
      <c r="D14" s="143" t="str">
        <v>M5</v>
      </c>
      <c r="E14" s="136" t="str">
        <f t="shared" si="0"/>
        <v>GbpLibor3M</v>
      </c>
      <c r="F14" s="138" t="str">
        <f t="shared" si="1"/>
        <v>GBPFUT3MM5_Quote</v>
      </c>
      <c r="G14" s="138" t="str">
        <f t="shared" si="2"/>
        <v>GBPFUT3MM5ConvAdj_Quote</v>
      </c>
      <c r="H14" s="144" t="str">
        <f>_xll.qlFuturesRateHelper(,$F14,$D14,$E14,$G14,Permanent,Trigger,ObjectOverwrite)</f>
        <v>obj_00318#0008</v>
      </c>
      <c r="I14" s="145" t="str">
        <f>_xll.ohRangeRetrieveError(H14)</f>
        <v/>
      </c>
      <c r="J14" s="78"/>
      <c r="K14" s="77"/>
    </row>
    <row r="15" spans="1:11" ht="11.25" customHeight="1" x14ac:dyDescent="0.25">
      <c r="A15" s="134"/>
      <c r="B15" s="141">
        <v>13</v>
      </c>
      <c r="C15" s="142" t="b">
        <v>1</v>
      </c>
      <c r="D15" s="143" t="str">
        <v>U5</v>
      </c>
      <c r="E15" s="136" t="str">
        <f t="shared" si="0"/>
        <v>GbpLibor3M</v>
      </c>
      <c r="F15" s="138" t="str">
        <f t="shared" si="1"/>
        <v>GBPFUT3MU5_Quote</v>
      </c>
      <c r="G15" s="138" t="str">
        <f t="shared" si="2"/>
        <v>GBPFUT3MU5ConvAdj_Quote</v>
      </c>
      <c r="H15" s="144" t="str">
        <f>_xll.qlFuturesRateHelper(,$F15,$D15,$E15,$G15,Permanent,Trigger,ObjectOverwrite)</f>
        <v>obj_00320#0008</v>
      </c>
      <c r="I15" s="145" t="str">
        <f>_xll.ohRangeRetrieveError(H15)</f>
        <v/>
      </c>
      <c r="J15" s="78"/>
      <c r="K15" s="77"/>
    </row>
    <row r="16" spans="1:11" ht="11.25" customHeight="1" x14ac:dyDescent="0.25">
      <c r="A16" s="134"/>
      <c r="B16" s="141">
        <v>14</v>
      </c>
      <c r="C16" s="142" t="b">
        <v>1</v>
      </c>
      <c r="D16" s="143" t="str">
        <v>Z5</v>
      </c>
      <c r="E16" s="136" t="str">
        <f t="shared" si="0"/>
        <v>GbpLibor3M</v>
      </c>
      <c r="F16" s="138" t="str">
        <f t="shared" si="1"/>
        <v>GBPFUT3MZ5_Quote</v>
      </c>
      <c r="G16" s="138" t="str">
        <f t="shared" si="2"/>
        <v>GBPFUT3MZ5ConvAdj_Quote</v>
      </c>
      <c r="H16" s="144" t="str">
        <f>_xll.qlFuturesRateHelper(,$F16,$D16,$E16,$G16,Permanent,Trigger,ObjectOverwrite)</f>
        <v>obj_0031a#0008</v>
      </c>
      <c r="I16" s="145" t="str">
        <f>_xll.ohRangeRetrieveError(H16)</f>
        <v/>
      </c>
      <c r="J16" s="78"/>
      <c r="K16" s="77"/>
    </row>
    <row r="17" spans="1:11" ht="11.25" customHeight="1" x14ac:dyDescent="0.25">
      <c r="A17" s="134"/>
      <c r="B17" s="141">
        <v>15</v>
      </c>
      <c r="C17" s="142" t="b">
        <v>1</v>
      </c>
      <c r="D17" s="143" t="str">
        <v>H6</v>
      </c>
      <c r="E17" s="136" t="str">
        <f t="shared" si="0"/>
        <v>GbpLibor3M</v>
      </c>
      <c r="F17" s="138" t="str">
        <f t="shared" si="1"/>
        <v>GBPFUT3MH6_Quote</v>
      </c>
      <c r="G17" s="138" t="str">
        <f t="shared" si="2"/>
        <v>GBPFUT3MH6ConvAdj_Quote</v>
      </c>
      <c r="H17" s="144" t="str">
        <f>_xll.qlFuturesRateHelper(,$F17,$D17,$E17,$G17,Permanent,Trigger,ObjectOverwrite)</f>
        <v>obj_0031b#0008</v>
      </c>
      <c r="I17" s="145" t="str">
        <f>_xll.ohRangeRetrieveError(H17)</f>
        <v/>
      </c>
      <c r="J17" s="78"/>
      <c r="K17" s="77"/>
    </row>
    <row r="18" spans="1:11" ht="11.25" customHeight="1" x14ac:dyDescent="0.25">
      <c r="A18" s="134"/>
      <c r="B18" s="141">
        <v>16</v>
      </c>
      <c r="C18" s="142" t="b">
        <v>1</v>
      </c>
      <c r="D18" s="143" t="str">
        <v>M6</v>
      </c>
      <c r="E18" s="136" t="str">
        <f t="shared" si="0"/>
        <v>GbpLibor3M</v>
      </c>
      <c r="F18" s="138" t="str">
        <f t="shared" si="1"/>
        <v>GBPFUT3MM6_Quote</v>
      </c>
      <c r="G18" s="138" t="str">
        <f t="shared" si="2"/>
        <v>GBPFUT3MM6ConvAdj_Quote</v>
      </c>
      <c r="H18" s="144" t="str">
        <f>_xll.qlFuturesRateHelper(,$F18,$D18,$E18,$G18,Permanent,Trigger,ObjectOverwrite)</f>
        <v>obj_00340#0008</v>
      </c>
      <c r="I18" s="145" t="str">
        <f>_xll.ohRangeRetrieveError(H18)</f>
        <v/>
      </c>
      <c r="J18" s="78"/>
      <c r="K18" s="77"/>
    </row>
    <row r="19" spans="1:11" ht="11.25" customHeight="1" x14ac:dyDescent="0.25">
      <c r="A19" s="134"/>
      <c r="B19" s="141">
        <v>17</v>
      </c>
      <c r="C19" s="142" t="b">
        <v>1</v>
      </c>
      <c r="D19" s="143" t="str">
        <v>U6</v>
      </c>
      <c r="E19" s="136" t="str">
        <f t="shared" si="0"/>
        <v>GbpLibor3M</v>
      </c>
      <c r="F19" s="138" t="str">
        <f t="shared" si="1"/>
        <v>GBPFUT3MU6_Quote</v>
      </c>
      <c r="G19" s="138" t="str">
        <f t="shared" si="2"/>
        <v>GBPFUT3MU6ConvAdj_Quote</v>
      </c>
      <c r="H19" s="144" t="str">
        <f>_xll.qlFuturesRateHelper(,$F19,$D19,$E19,$G19,Permanent,Trigger,ObjectOverwrite)</f>
        <v>obj_00329#0008</v>
      </c>
      <c r="I19" s="145" t="str">
        <f>_xll.ohRangeRetrieveError(H19)</f>
        <v/>
      </c>
      <c r="J19" s="78"/>
      <c r="K19" s="77"/>
    </row>
    <row r="20" spans="1:11" ht="11.25" customHeight="1" x14ac:dyDescent="0.25">
      <c r="A20" s="134"/>
      <c r="B20" s="141">
        <v>18</v>
      </c>
      <c r="C20" s="142" t="b">
        <v>1</v>
      </c>
      <c r="D20" s="143" t="str">
        <v>Z6</v>
      </c>
      <c r="E20" s="136" t="str">
        <f t="shared" si="0"/>
        <v>GbpLibor3M</v>
      </c>
      <c r="F20" s="138" t="str">
        <f t="shared" si="1"/>
        <v>GBPFUT3MZ6_Quote</v>
      </c>
      <c r="G20" s="138" t="str">
        <f t="shared" si="2"/>
        <v>GBPFUT3MZ6ConvAdj_Quote</v>
      </c>
      <c r="H20" s="144" t="str">
        <f>_xll.qlFuturesRateHelper(,$F20,$D20,$E20,$G20,Permanent,Trigger,ObjectOverwrite)</f>
        <v>obj_0031f#0008</v>
      </c>
      <c r="I20" s="145" t="str">
        <f>_xll.ohRangeRetrieveError(H20)</f>
        <v/>
      </c>
      <c r="J20" s="78"/>
      <c r="K20" s="77"/>
    </row>
    <row r="21" spans="1:11" ht="11.25" customHeight="1" x14ac:dyDescent="0.25">
      <c r="A21" s="134"/>
      <c r="B21" s="141">
        <v>19</v>
      </c>
      <c r="C21" s="142" t="b">
        <v>1</v>
      </c>
      <c r="D21" s="143" t="str">
        <v>H7</v>
      </c>
      <c r="E21" s="136" t="str">
        <f t="shared" si="0"/>
        <v>GbpLibor3M</v>
      </c>
      <c r="F21" s="138" t="str">
        <f t="shared" si="1"/>
        <v>GBPFUT3MH7_Quote</v>
      </c>
      <c r="G21" s="138" t="str">
        <f t="shared" si="2"/>
        <v>GBPFUT3MH7ConvAdj_Quote</v>
      </c>
      <c r="H21" s="144" t="str">
        <f>_xll.qlFuturesRateHelper(,$F21,$D21,$E21,$G21,Permanent,Trigger,ObjectOverwrite)</f>
        <v>obj_00343#0008</v>
      </c>
      <c r="I21" s="145" t="str">
        <f>_xll.ohRangeRetrieveError(H21)</f>
        <v/>
      </c>
      <c r="J21" s="78"/>
      <c r="K21" s="77"/>
    </row>
    <row r="22" spans="1:11" ht="11.25" customHeight="1" x14ac:dyDescent="0.25">
      <c r="A22" s="134"/>
      <c r="B22" s="141">
        <v>20</v>
      </c>
      <c r="C22" s="142" t="b">
        <v>1</v>
      </c>
      <c r="D22" s="143" t="str">
        <v>M7</v>
      </c>
      <c r="E22" s="136" t="str">
        <f t="shared" si="0"/>
        <v>GbpLibor3M</v>
      </c>
      <c r="F22" s="138" t="str">
        <f t="shared" si="1"/>
        <v>GBPFUT3MM7_Quote</v>
      </c>
      <c r="G22" s="138" t="str">
        <f t="shared" si="2"/>
        <v>GBPFUT3MM7ConvAdj_Quote</v>
      </c>
      <c r="H22" s="144" t="str">
        <f>_xll.qlFuturesRateHelper(,$F22,$D22,$E22,$G22,Permanent,Trigger,ObjectOverwrite)</f>
        <v>obj_0034c#0008</v>
      </c>
      <c r="I22" s="145" t="str">
        <f>_xll.ohRangeRetrieveError(H22)</f>
        <v/>
      </c>
      <c r="J22" s="78"/>
      <c r="K22" s="77"/>
    </row>
    <row r="23" spans="1:11" ht="11.25" customHeight="1" x14ac:dyDescent="0.25">
      <c r="A23" s="134"/>
      <c r="B23" s="141">
        <v>21</v>
      </c>
      <c r="C23" s="142" t="b">
        <v>1</v>
      </c>
      <c r="D23" s="143" t="str">
        <v>U7</v>
      </c>
      <c r="E23" s="136" t="str">
        <f t="shared" si="0"/>
        <v>GbpLibor3M</v>
      </c>
      <c r="F23" s="138" t="str">
        <f t="shared" si="1"/>
        <v>GBPFUT3MU7_Quote</v>
      </c>
      <c r="G23" s="138" t="str">
        <f t="shared" si="2"/>
        <v>GBPFUT3MU7ConvAdj_Quote</v>
      </c>
      <c r="H23" s="144" t="str">
        <f>_xll.qlFuturesRateHelper(,$F23,$D23,$E23,$G23,Permanent,Trigger,ObjectOverwrite)</f>
        <v>obj_00331#0008</v>
      </c>
      <c r="I23" s="145" t="str">
        <f>_xll.ohRangeRetrieveError(H23)</f>
        <v/>
      </c>
      <c r="J23" s="78"/>
      <c r="K23" s="77"/>
    </row>
    <row r="24" spans="1:11" ht="11.25" customHeight="1" x14ac:dyDescent="0.25">
      <c r="A24" s="134"/>
      <c r="B24" s="141">
        <v>22</v>
      </c>
      <c r="C24" s="142" t="b">
        <v>1</v>
      </c>
      <c r="D24" s="143" t="str">
        <v>Z7</v>
      </c>
      <c r="E24" s="136" t="str">
        <f t="shared" si="0"/>
        <v>GbpLibor3M</v>
      </c>
      <c r="F24" s="138" t="str">
        <f t="shared" si="1"/>
        <v>GBPFUT3MZ7_Quote</v>
      </c>
      <c r="G24" s="138" t="str">
        <f t="shared" si="2"/>
        <v>GBPFUT3MZ7ConvAdj_Quote</v>
      </c>
      <c r="H24" s="144" t="str">
        <f>_xll.qlFuturesRateHelper(,$F24,$D24,$E24,$G24,Permanent,Trigger,ObjectOverwrite)</f>
        <v>obj_00330#0008</v>
      </c>
      <c r="I24" s="145" t="str">
        <f>_xll.ohRangeRetrieveError(H24)</f>
        <v/>
      </c>
      <c r="J24" s="78"/>
      <c r="K24" s="77"/>
    </row>
    <row r="25" spans="1:11" ht="11.25" customHeight="1" x14ac:dyDescent="0.25">
      <c r="A25" s="134"/>
      <c r="B25" s="141">
        <v>23</v>
      </c>
      <c r="C25" s="142" t="b">
        <v>1</v>
      </c>
      <c r="D25" s="143" t="str">
        <v>H8</v>
      </c>
      <c r="E25" s="136" t="str">
        <f t="shared" si="0"/>
        <v>GbpLibor3M</v>
      </c>
      <c r="F25" s="138" t="str">
        <f t="shared" si="1"/>
        <v>GBPFUT3MH8_Quote</v>
      </c>
      <c r="G25" s="138" t="str">
        <f t="shared" si="2"/>
        <v>GBPFUT3MH8ConvAdj_Quote</v>
      </c>
      <c r="H25" s="144" t="str">
        <f>_xll.qlFuturesRateHelper(,$F25,$D25,$E25,$G25,Permanent,Trigger,ObjectOverwrite)</f>
        <v>obj_0031d#0008</v>
      </c>
      <c r="I25" s="145" t="str">
        <f>_xll.ohRangeRetrieveError(H25)</f>
        <v/>
      </c>
      <c r="J25" s="78"/>
      <c r="K25" s="77"/>
    </row>
    <row r="26" spans="1:11" ht="11.25" customHeight="1" x14ac:dyDescent="0.25">
      <c r="A26" s="134"/>
      <c r="B26" s="141">
        <v>24</v>
      </c>
      <c r="C26" s="142" t="b">
        <v>1</v>
      </c>
      <c r="D26" s="143" t="str">
        <v>M8</v>
      </c>
      <c r="E26" s="136" t="str">
        <f t="shared" si="0"/>
        <v>GbpLibor3M</v>
      </c>
      <c r="F26" s="138" t="str">
        <f t="shared" si="1"/>
        <v>GBPFUT3MM8_Quote</v>
      </c>
      <c r="G26" s="138" t="str">
        <f t="shared" si="2"/>
        <v>GBPFUT3MM8ConvAdj_Quote</v>
      </c>
      <c r="H26" s="144" t="str">
        <f>_xll.qlFuturesRateHelper(,$F26,$D26,$E26,$G26,Permanent,Trigger,ObjectOverwrite)</f>
        <v>obj_00335#0008</v>
      </c>
      <c r="I26" s="145" t="str">
        <f>_xll.ohRangeRetrieveError(H26)</f>
        <v/>
      </c>
      <c r="J26" s="78"/>
      <c r="K26" s="77"/>
    </row>
    <row r="27" spans="1:11" ht="11.25" customHeight="1" x14ac:dyDescent="0.25">
      <c r="A27" s="134"/>
      <c r="B27" s="141">
        <v>25</v>
      </c>
      <c r="C27" s="142" t="b">
        <v>1</v>
      </c>
      <c r="D27" s="143" t="str">
        <v>U8</v>
      </c>
      <c r="E27" s="136" t="str">
        <f t="shared" si="0"/>
        <v>GbpLibor3M</v>
      </c>
      <c r="F27" s="138" t="str">
        <f t="shared" si="1"/>
        <v>GBPFUT3MU8_Quote</v>
      </c>
      <c r="G27" s="138" t="str">
        <f t="shared" si="2"/>
        <v>GBPFUT3MU8ConvAdj_Quote</v>
      </c>
      <c r="H27" s="144" t="str">
        <f>_xll.qlFuturesRateHelper(,$F27,$D27,$E27,$G27,Permanent,Trigger,ObjectOverwrite)</f>
        <v>obj_00323#0008</v>
      </c>
      <c r="I27" s="145" t="str">
        <f>_xll.ohRangeRetrieveError(H27)</f>
        <v/>
      </c>
      <c r="J27" s="78"/>
      <c r="K27" s="77"/>
    </row>
    <row r="28" spans="1:11" ht="11.25" customHeight="1" x14ac:dyDescent="0.25">
      <c r="A28" s="134"/>
      <c r="B28" s="141">
        <v>26</v>
      </c>
      <c r="C28" s="142" t="b">
        <v>1</v>
      </c>
      <c r="D28" s="143" t="str">
        <v>Z8</v>
      </c>
      <c r="E28" s="136" t="str">
        <f t="shared" si="0"/>
        <v>GbpLibor3M</v>
      </c>
      <c r="F28" s="138" t="str">
        <f t="shared" si="1"/>
        <v>GBPFUT3MZ8_Quote</v>
      </c>
      <c r="G28" s="138" t="str">
        <f t="shared" si="2"/>
        <v>GBPFUT3MZ8ConvAdj_Quote</v>
      </c>
      <c r="H28" s="144" t="str">
        <f>_xll.qlFuturesRateHelper(,$F28,$D28,$E28,$G28,Permanent,Trigger,ObjectOverwrite)</f>
        <v>obj_0032c#0008</v>
      </c>
      <c r="I28" s="145" t="str">
        <f>_xll.ohRangeRetrieveError(H28)</f>
        <v/>
      </c>
      <c r="J28" s="78"/>
      <c r="K28" s="77"/>
    </row>
    <row r="29" spans="1:11" ht="11.25" customHeight="1" x14ac:dyDescent="0.25">
      <c r="A29" s="134"/>
      <c r="B29" s="141">
        <v>27</v>
      </c>
      <c r="C29" s="142" t="b">
        <v>1</v>
      </c>
      <c r="D29" s="143" t="str">
        <v>H9</v>
      </c>
      <c r="E29" s="136" t="str">
        <f t="shared" si="0"/>
        <v>GbpLibor3M</v>
      </c>
      <c r="F29" s="138" t="str">
        <f t="shared" si="1"/>
        <v>GBPFUT3MH9_Quote</v>
      </c>
      <c r="G29" s="138" t="str">
        <f t="shared" si="2"/>
        <v>GBPFUT3MH9ConvAdj_Quote</v>
      </c>
      <c r="H29" s="144" t="str">
        <f>_xll.qlFuturesRateHelper(,$F29,$D29,$E29,$G29,Permanent,Trigger,ObjectOverwrite)</f>
        <v>obj_00313#0008</v>
      </c>
      <c r="I29" s="145" t="str">
        <f>_xll.ohRangeRetrieveError(H29)</f>
        <v/>
      </c>
      <c r="J29" s="78"/>
      <c r="K29" s="77"/>
    </row>
    <row r="30" spans="1:11" ht="11.25" customHeight="1" x14ac:dyDescent="0.25">
      <c r="A30" s="134"/>
      <c r="B30" s="141">
        <v>28</v>
      </c>
      <c r="C30" s="142" t="b">
        <v>1</v>
      </c>
      <c r="D30" s="143" t="str">
        <v>M9</v>
      </c>
      <c r="E30" s="136" t="str">
        <f t="shared" si="0"/>
        <v>GbpLibor3M</v>
      </c>
      <c r="F30" s="138" t="str">
        <f t="shared" si="1"/>
        <v>GBPFUT3MM9_Quote</v>
      </c>
      <c r="G30" s="138" t="str">
        <f t="shared" si="2"/>
        <v>GBPFUT3MM9ConvAdj_Quote</v>
      </c>
      <c r="H30" s="144" t="str">
        <f>_xll.qlFuturesRateHelper(,$F30,$D30,$E30,$G30,Permanent,Trigger,ObjectOverwrite)</f>
        <v>obj_00321#0008</v>
      </c>
      <c r="I30" s="145" t="str">
        <f>_xll.ohRangeRetrieveError(H30)</f>
        <v/>
      </c>
      <c r="J30" s="78"/>
      <c r="K30" s="77"/>
    </row>
    <row r="31" spans="1:11" ht="11.25" customHeight="1" x14ac:dyDescent="0.25">
      <c r="A31" s="134"/>
      <c r="B31" s="141">
        <v>29</v>
      </c>
      <c r="C31" s="142" t="b">
        <v>1</v>
      </c>
      <c r="D31" s="143" t="str">
        <v>U9</v>
      </c>
      <c r="E31" s="136" t="str">
        <f t="shared" si="0"/>
        <v>GbpLibor3M</v>
      </c>
      <c r="F31" s="138" t="str">
        <f t="shared" si="1"/>
        <v>GBPFUT3MU9_Quote</v>
      </c>
      <c r="G31" s="138" t="str">
        <f t="shared" si="2"/>
        <v>GBPFUT3MU9ConvAdj_Quote</v>
      </c>
      <c r="H31" s="144" t="str">
        <f>_xll.qlFuturesRateHelper(,$F31,$D31,$E31,$G31,Permanent,Trigger,ObjectOverwrite)</f>
        <v>obj_0031c#0008</v>
      </c>
      <c r="I31" s="145" t="str">
        <f>_xll.ohRangeRetrieveError(H31)</f>
        <v/>
      </c>
      <c r="J31" s="78"/>
      <c r="K31" s="77"/>
    </row>
    <row r="32" spans="1:11" ht="11.25" customHeight="1" x14ac:dyDescent="0.25">
      <c r="A32" s="134"/>
      <c r="B32" s="141">
        <v>30</v>
      </c>
      <c r="C32" s="142" t="b">
        <v>1</v>
      </c>
      <c r="D32" s="143" t="str">
        <v>Z9</v>
      </c>
      <c r="E32" s="136" t="str">
        <f t="shared" si="0"/>
        <v>GbpLibor3M</v>
      </c>
      <c r="F32" s="138" t="str">
        <f t="shared" si="1"/>
        <v>GBPFUT3MZ9_Quote</v>
      </c>
      <c r="G32" s="138" t="str">
        <f t="shared" si="2"/>
        <v>GBPFUT3MZ9ConvAdj_Quote</v>
      </c>
      <c r="H32" s="144" t="str">
        <f>_xll.qlFuturesRateHelper(,$F32,$D32,$E32,$G32,Permanent,Trigger,ObjectOverwrite)</f>
        <v>obj_00324#0008</v>
      </c>
      <c r="I32" s="145" t="str">
        <f>_xll.ohRangeRetrieveError(H32)</f>
        <v/>
      </c>
      <c r="J32" s="78"/>
      <c r="K32" s="77"/>
    </row>
    <row r="33" spans="1:19" ht="11.25" customHeight="1" x14ac:dyDescent="0.25">
      <c r="A33" s="134"/>
      <c r="B33" s="141">
        <v>31</v>
      </c>
      <c r="C33" s="142" t="b">
        <v>1</v>
      </c>
      <c r="D33" s="143" t="str">
        <v>H0</v>
      </c>
      <c r="E33" s="136" t="str">
        <f t="shared" si="0"/>
        <v>GbpLibor3M</v>
      </c>
      <c r="F33" s="138" t="str">
        <f t="shared" si="1"/>
        <v>GBPFUT3MH0_Quote</v>
      </c>
      <c r="G33" s="138" t="str">
        <f t="shared" si="2"/>
        <v>GBPFUT3MH0ConvAdj_Quote</v>
      </c>
      <c r="H33" s="144" t="str">
        <f>_xll.qlFuturesRateHelper(,$F33,$D33,$E33,$G33,Permanent,Trigger,ObjectOverwrite)</f>
        <v>obj_00326#0008</v>
      </c>
      <c r="I33" s="145" t="str">
        <f>_xll.ohRangeRetrieveError(H33)</f>
        <v/>
      </c>
      <c r="J33" s="78"/>
      <c r="K33" s="77"/>
    </row>
    <row r="34" spans="1:19" ht="11.25" customHeight="1" x14ac:dyDescent="0.25">
      <c r="A34" s="134"/>
      <c r="B34" s="141">
        <v>32</v>
      </c>
      <c r="C34" s="142" t="b">
        <v>1</v>
      </c>
      <c r="D34" s="143" t="str">
        <v>M0</v>
      </c>
      <c r="E34" s="136" t="str">
        <f t="shared" si="0"/>
        <v>GbpLibor3M</v>
      </c>
      <c r="F34" s="138" t="str">
        <f t="shared" si="1"/>
        <v>GBPFUT3MM0_Quote</v>
      </c>
      <c r="G34" s="138" t="str">
        <f t="shared" si="2"/>
        <v>GBPFUT3MM0ConvAdj_Quote</v>
      </c>
      <c r="H34" s="144" t="str">
        <f>_xll.qlFuturesRateHelper(,$F34,$D34,$E34,$G34,Permanent,Trigger,ObjectOverwrite)</f>
        <v>obj_00332#0008</v>
      </c>
      <c r="I34" s="145" t="str">
        <f>_xll.ohRangeRetrieveError(H34)</f>
        <v/>
      </c>
      <c r="J34" s="78"/>
      <c r="K34" s="77"/>
    </row>
    <row r="35" spans="1:19" ht="11.25" customHeight="1" x14ac:dyDescent="0.25">
      <c r="A35" s="134"/>
      <c r="B35" s="141">
        <v>33</v>
      </c>
      <c r="C35" s="142" t="b">
        <v>1</v>
      </c>
      <c r="D35" s="143" t="str">
        <v>U0</v>
      </c>
      <c r="E35" s="136" t="str">
        <f t="shared" ref="E35:E44" si="3">PROPER(Currency)&amp;FamilyName&amp;$E$1</f>
        <v>GbpLibor3M</v>
      </c>
      <c r="F35" s="138" t="str">
        <f t="shared" ref="F35:F44" si="4">Currency&amp;"FUT"&amp;$E$1&amp;$D35&amp;QuoteSuffix</f>
        <v>GBPFUT3MU0_Quote</v>
      </c>
      <c r="G35" s="138" t="str">
        <f t="shared" ref="G35:G44" si="5">Currency&amp;"FUT"&amp;$E$1&amp;$D35&amp;"ConvAdj"&amp;QuoteSuffix</f>
        <v>GBPFUT3MU0ConvAdj_Quote</v>
      </c>
      <c r="H35" s="144" t="str">
        <f>_xll.qlFuturesRateHelper(,$F35,$D35,$E35,$G35,Permanent,Trigger,ObjectOverwrite)</f>
        <v>obj_00348#0008</v>
      </c>
      <c r="I35" s="145" t="str">
        <f>_xll.ohRangeRetrieveError(H35)</f>
        <v/>
      </c>
      <c r="J35" s="78"/>
      <c r="K35" s="77"/>
    </row>
    <row r="36" spans="1:19" ht="11.25" customHeight="1" x14ac:dyDescent="0.25">
      <c r="A36" s="134"/>
      <c r="B36" s="141">
        <v>34</v>
      </c>
      <c r="C36" s="142" t="b">
        <v>1</v>
      </c>
      <c r="D36" s="143" t="str">
        <v>Z0</v>
      </c>
      <c r="E36" s="136" t="str">
        <f t="shared" si="3"/>
        <v>GbpLibor3M</v>
      </c>
      <c r="F36" s="138" t="str">
        <f t="shared" si="4"/>
        <v>GBPFUT3MZ0_Quote</v>
      </c>
      <c r="G36" s="138" t="str">
        <f t="shared" si="5"/>
        <v>GBPFUT3MZ0ConvAdj_Quote</v>
      </c>
      <c r="H36" s="144" t="str">
        <f>_xll.qlFuturesRateHelper(,$F36,$D36,$E36,$G36,Permanent,Trigger,ObjectOverwrite)</f>
        <v>obj_00322#0008</v>
      </c>
      <c r="I36" s="145" t="str">
        <f>_xll.ohRangeRetrieveError(H36)</f>
        <v/>
      </c>
      <c r="J36" s="78"/>
      <c r="K36" s="77"/>
    </row>
    <row r="37" spans="1:19" ht="11.25" customHeight="1" x14ac:dyDescent="0.25">
      <c r="A37" s="134"/>
      <c r="B37" s="141">
        <v>35</v>
      </c>
      <c r="C37" s="142" t="b">
        <v>1</v>
      </c>
      <c r="D37" s="143" t="str">
        <v>H1</v>
      </c>
      <c r="E37" s="136" t="str">
        <f t="shared" si="3"/>
        <v>GbpLibor3M</v>
      </c>
      <c r="F37" s="138" t="str">
        <f t="shared" si="4"/>
        <v>GBPFUT3MH1_Quote</v>
      </c>
      <c r="G37" s="138" t="str">
        <f t="shared" si="5"/>
        <v>GBPFUT3MH1ConvAdj_Quote</v>
      </c>
      <c r="H37" s="144" t="str">
        <f>_xll.qlFuturesRateHelper(,$F37,$D37,$E37,$G37,Permanent,Trigger,ObjectOverwrite)</f>
        <v>obj_00314#0008</v>
      </c>
      <c r="I37" s="145" t="str">
        <f>_xll.ohRangeRetrieveError(H37)</f>
        <v/>
      </c>
      <c r="J37" s="78"/>
      <c r="K37" s="77"/>
    </row>
    <row r="38" spans="1:19" ht="11.25" customHeight="1" x14ac:dyDescent="0.25">
      <c r="A38" s="134"/>
      <c r="B38" s="141">
        <v>36</v>
      </c>
      <c r="C38" s="142" t="b">
        <v>1</v>
      </c>
      <c r="D38" s="143" t="str">
        <v>M1</v>
      </c>
      <c r="E38" s="136" t="str">
        <f t="shared" si="3"/>
        <v>GbpLibor3M</v>
      </c>
      <c r="F38" s="138" t="str">
        <f t="shared" si="4"/>
        <v>GBPFUT3MM1_Quote</v>
      </c>
      <c r="G38" s="138" t="str">
        <f t="shared" si="5"/>
        <v>GBPFUT3MM1ConvAdj_Quote</v>
      </c>
      <c r="H38" s="144" t="str">
        <f>_xll.qlFuturesRateHelper(,$F38,$D38,$E38,$G38,Permanent,Trigger,ObjectOverwrite)</f>
        <v>obj_00336#0008</v>
      </c>
      <c r="I38" s="145" t="str">
        <f>_xll.ohRangeRetrieveError(H38)</f>
        <v/>
      </c>
      <c r="J38" s="78"/>
      <c r="K38" s="77"/>
    </row>
    <row r="39" spans="1:19" ht="11.25" customHeight="1" x14ac:dyDescent="0.25">
      <c r="A39" s="134"/>
      <c r="B39" s="141">
        <v>37</v>
      </c>
      <c r="C39" s="142" t="b">
        <v>1</v>
      </c>
      <c r="D39" s="143" t="str">
        <v>U1</v>
      </c>
      <c r="E39" s="136" t="str">
        <f t="shared" si="3"/>
        <v>GbpLibor3M</v>
      </c>
      <c r="F39" s="138" t="str">
        <f t="shared" si="4"/>
        <v>GBPFUT3MU1_Quote</v>
      </c>
      <c r="G39" s="138" t="str">
        <f t="shared" si="5"/>
        <v>GBPFUT3MU1ConvAdj_Quote</v>
      </c>
      <c r="H39" s="144" t="str">
        <f>_xll.qlFuturesRateHelper(,$F39,$D39,$E39,$G39,Permanent,Trigger,ObjectOverwrite)</f>
        <v>obj_0032d#0008</v>
      </c>
      <c r="I39" s="145" t="str">
        <f>_xll.ohRangeRetrieveError(H39)</f>
        <v/>
      </c>
      <c r="J39" s="78"/>
      <c r="K39" s="77"/>
    </row>
    <row r="40" spans="1:19" ht="11.25" customHeight="1" x14ac:dyDescent="0.25">
      <c r="A40" s="134"/>
      <c r="B40" s="141">
        <v>38</v>
      </c>
      <c r="C40" s="142" t="b">
        <v>1</v>
      </c>
      <c r="D40" s="143" t="str">
        <v>Z1</v>
      </c>
      <c r="E40" s="136" t="str">
        <f t="shared" si="3"/>
        <v>GbpLibor3M</v>
      </c>
      <c r="F40" s="138" t="str">
        <f t="shared" si="4"/>
        <v>GBPFUT3MZ1_Quote</v>
      </c>
      <c r="G40" s="138" t="str">
        <f t="shared" si="5"/>
        <v>GBPFUT3MZ1ConvAdj_Quote</v>
      </c>
      <c r="H40" s="144" t="str">
        <f>_xll.qlFuturesRateHelper(,$F40,$D40,$E40,$G40,Permanent,Trigger,ObjectOverwrite)</f>
        <v>obj_00328#0008</v>
      </c>
      <c r="I40" s="145" t="str">
        <f>_xll.ohRangeRetrieveError(H40)</f>
        <v/>
      </c>
      <c r="J40" s="78"/>
      <c r="K40" s="77"/>
    </row>
    <row r="41" spans="1:19" ht="11.25" customHeight="1" x14ac:dyDescent="0.25">
      <c r="A41" s="134"/>
      <c r="B41" s="141">
        <v>39</v>
      </c>
      <c r="C41" s="142" t="b">
        <v>1</v>
      </c>
      <c r="D41" s="143" t="str">
        <v>H2</v>
      </c>
      <c r="E41" s="136" t="str">
        <f t="shared" si="3"/>
        <v>GbpLibor3M</v>
      </c>
      <c r="F41" s="138" t="str">
        <f t="shared" si="4"/>
        <v>GBPFUT3MH2_Quote</v>
      </c>
      <c r="G41" s="138" t="str">
        <f t="shared" si="5"/>
        <v>GBPFUT3MH2ConvAdj_Quote</v>
      </c>
      <c r="H41" s="144" t="str">
        <f>_xll.qlFuturesRateHelper(,$F41,$D41,$E41,$G41,Permanent,Trigger,ObjectOverwrite)</f>
        <v>obj_00347#0008</v>
      </c>
      <c r="I41" s="145" t="str">
        <f>_xll.ohRangeRetrieveError(H41)</f>
        <v/>
      </c>
      <c r="J41" s="78"/>
      <c r="K41" s="77"/>
      <c r="S41" s="146"/>
    </row>
    <row r="42" spans="1:19" ht="11.25" customHeight="1" x14ac:dyDescent="0.25">
      <c r="A42" s="134"/>
      <c r="B42" s="141">
        <v>40</v>
      </c>
      <c r="C42" s="142" t="b">
        <v>1</v>
      </c>
      <c r="D42" s="143" t="str">
        <v>M2</v>
      </c>
      <c r="E42" s="136" t="str">
        <f t="shared" si="3"/>
        <v>GbpLibor3M</v>
      </c>
      <c r="F42" s="138" t="str">
        <f t="shared" si="4"/>
        <v>GBPFUT3MM2_Quote</v>
      </c>
      <c r="G42" s="138" t="str">
        <f t="shared" si="5"/>
        <v>GBPFUT3MM2ConvAdj_Quote</v>
      </c>
      <c r="H42" s="144" t="str">
        <f>_xll.qlFuturesRateHelper(,$F42,$D42,$E42,$G42,Permanent,Trigger,ObjectOverwrite)</f>
        <v>obj_00338#0008</v>
      </c>
      <c r="I42" s="145" t="str">
        <f>_xll.ohRangeRetrieveError(H42)</f>
        <v/>
      </c>
      <c r="J42" s="78"/>
      <c r="K42" s="77"/>
    </row>
    <row r="43" spans="1:19" ht="11.25" customHeight="1" x14ac:dyDescent="0.25">
      <c r="A43" s="134"/>
      <c r="B43" s="141">
        <v>41</v>
      </c>
      <c r="C43" s="142" t="b">
        <v>1</v>
      </c>
      <c r="D43" s="143" t="str">
        <v>U2</v>
      </c>
      <c r="E43" s="136" t="str">
        <f t="shared" si="3"/>
        <v>GbpLibor3M</v>
      </c>
      <c r="F43" s="138" t="str">
        <f t="shared" si="4"/>
        <v>GBPFUT3MU2_Quote</v>
      </c>
      <c r="G43" s="138" t="str">
        <f t="shared" si="5"/>
        <v>GBPFUT3MU2ConvAdj_Quote</v>
      </c>
      <c r="H43" s="144" t="str">
        <f>_xll.qlFuturesRateHelper(,$F43,$D43,$E43,$G43,Permanent,Trigger,ObjectOverwrite)</f>
        <v>obj_0033c#0008</v>
      </c>
      <c r="I43" s="145" t="str">
        <f>_xll.ohRangeRetrieveError(H43)</f>
        <v/>
      </c>
      <c r="J43" s="78"/>
      <c r="K43" s="77"/>
    </row>
    <row r="44" spans="1:19" ht="11.25" customHeight="1" x14ac:dyDescent="0.25">
      <c r="A44" s="134"/>
      <c r="B44" s="141">
        <v>42</v>
      </c>
      <c r="C44" s="142" t="b">
        <v>1</v>
      </c>
      <c r="D44" s="143" t="str">
        <v>Z2</v>
      </c>
      <c r="E44" s="136" t="str">
        <f t="shared" si="3"/>
        <v>GbpLibor3M</v>
      </c>
      <c r="F44" s="138" t="str">
        <f t="shared" si="4"/>
        <v>GBPFUT3MZ2_Quote</v>
      </c>
      <c r="G44" s="138" t="str">
        <f t="shared" si="5"/>
        <v>GBPFUT3MZ2ConvAdj_Quote</v>
      </c>
      <c r="H44" s="144" t="str">
        <f>_xll.qlFuturesRateHelper(,$F44,$D44,$E44,$G44,Permanent,Trigger,ObjectOverwrite)</f>
        <v>obj_00319#0008</v>
      </c>
      <c r="I44" s="145" t="str">
        <f>_xll.ohRangeRetrieveError(H44)</f>
        <v/>
      </c>
      <c r="J44" s="78"/>
      <c r="K44" s="77"/>
    </row>
    <row r="45" spans="1:19" ht="11.25" customHeight="1" thickBot="1" x14ac:dyDescent="0.3">
      <c r="A45" s="147"/>
      <c r="B45" s="148"/>
      <c r="C45" s="148"/>
      <c r="D45" s="148"/>
      <c r="E45" s="148"/>
      <c r="F45" s="148"/>
      <c r="G45" s="148"/>
      <c r="H45" s="148"/>
      <c r="I45" s="148"/>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81"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6"/>
      <c r="B1" s="157"/>
      <c r="C1" s="157"/>
      <c r="D1" s="157"/>
      <c r="E1" s="157"/>
      <c r="F1" s="157"/>
      <c r="G1" s="157"/>
      <c r="H1" s="157"/>
      <c r="I1" s="157"/>
      <c r="J1" s="157"/>
      <c r="K1" s="157"/>
      <c r="L1" s="157"/>
      <c r="M1" s="158"/>
    </row>
    <row r="2" spans="1:17" ht="11.25" customHeight="1" x14ac:dyDescent="0.25">
      <c r="A2" s="84"/>
      <c r="B2" s="94"/>
      <c r="C2" s="94"/>
      <c r="D2" s="94"/>
      <c r="E2" s="94"/>
      <c r="F2" s="94"/>
      <c r="G2" s="94"/>
      <c r="H2" s="94"/>
      <c r="I2" s="74" t="s">
        <v>91</v>
      </c>
      <c r="J2" s="74" t="str">
        <f>Currency&amp;"_YC"&amp;"STDRH"</f>
        <v>GBP_YCSTDRH</v>
      </c>
      <c r="K2" s="159" t="str">
        <f>J2&amp;"_Swaps.xml"</f>
        <v>GBP_YCSTDRH_Swaps.xml</v>
      </c>
      <c r="L2" s="94"/>
      <c r="M2" s="160"/>
    </row>
    <row r="3" spans="1:17" ht="22.5" x14ac:dyDescent="0.25">
      <c r="A3" s="84"/>
      <c r="B3" s="92" t="s">
        <v>121</v>
      </c>
      <c r="C3" s="92"/>
      <c r="D3" s="92"/>
      <c r="E3" s="92"/>
      <c r="F3" s="92" t="s">
        <v>120</v>
      </c>
      <c r="G3" s="92" t="s">
        <v>119</v>
      </c>
      <c r="H3" s="92" t="s">
        <v>118</v>
      </c>
      <c r="I3" s="92" t="s">
        <v>117</v>
      </c>
      <c r="J3" s="92" t="s">
        <v>98</v>
      </c>
      <c r="K3" s="150" t="str">
        <f>IF(Serialize,_xll.ohObjectSave(K4:K42,SerializationPath&amp;K2,FileOverwrite,Serialize),"---")</f>
        <v>---</v>
      </c>
      <c r="L3" s="161" t="str">
        <f>_xll.ohRangeRetrieveError(K3)</f>
        <v/>
      </c>
      <c r="M3" s="162"/>
    </row>
    <row r="4" spans="1:17" ht="11.25" customHeight="1" x14ac:dyDescent="0.25">
      <c r="A4" s="95"/>
      <c r="B4" s="94"/>
      <c r="C4" s="94"/>
      <c r="D4" s="94"/>
      <c r="E4" s="94"/>
      <c r="F4" s="94"/>
      <c r="G4" s="94"/>
      <c r="H4" s="94"/>
      <c r="I4" s="94"/>
      <c r="J4" s="94"/>
      <c r="K4" s="163" t="str">
        <f>IF(UPPER(FamilyName)="IBOR",_xll.qlEuribor(,$I$2,,Permanent,Trigger,ObjectOverwrite),IF(UPPER(FamilyName)="LIBOR",_xll.qlLibor(,Currency,$I$2,,Permanent,Trigger,ObjectOverwrite),"--"))</f>
        <v>obj_00327#0009</v>
      </c>
      <c r="L4" s="164" t="str">
        <f>_xll.ohRangeRetrieveError(K4)</f>
        <v/>
      </c>
      <c r="M4" s="160"/>
    </row>
    <row r="5" spans="1:17" s="73" customFormat="1" ht="11.25" customHeight="1" thickBot="1" x14ac:dyDescent="0.25">
      <c r="A5" s="95"/>
      <c r="B5" s="94"/>
      <c r="C5" s="94"/>
      <c r="D5" s="94"/>
      <c r="E5" s="94"/>
      <c r="F5" s="94"/>
      <c r="G5" s="94"/>
      <c r="H5" s="94"/>
      <c r="I5" s="94"/>
      <c r="J5" s="94"/>
      <c r="K5" s="94"/>
      <c r="L5" s="94"/>
      <c r="M5" s="160"/>
    </row>
    <row r="6" spans="1:17" ht="11.25" customHeight="1" x14ac:dyDescent="0.25">
      <c r="A6" s="84"/>
      <c r="B6" s="165" t="s">
        <v>114</v>
      </c>
      <c r="C6" s="165" t="s">
        <v>36</v>
      </c>
      <c r="D6" s="165" t="str">
        <f t="array" ref="D6:D42">VLOOKUP(Currency,Conventions,2)</f>
        <v>SB</v>
      </c>
      <c r="E6" s="165" t="str">
        <f t="array" ref="E6:E42">VLOOKUP(Currency,Conventions,3)</f>
        <v>6L</v>
      </c>
      <c r="F6" s="142" t="str">
        <f t="shared" ref="F6:F42" si="0">IF(UPPER(LEFT($D6))="A","Annual",IF(UPPER(LEFT($D6))="S","Semiannual","--"))</f>
        <v>Semiannual</v>
      </c>
      <c r="G6" s="142" t="s">
        <v>113</v>
      </c>
      <c r="H6" s="142" t="str">
        <f t="shared" ref="H6:H42" si="1">IF(UPPER(RIGHT($D6))="B",BondBasisDayCounter,IF(UPPER(RIGHT($D6))="M",MoneyMarketDayCounter,"--"))</f>
        <v>Actual/365 (Fixed)</v>
      </c>
      <c r="I6" s="166">
        <v>0</v>
      </c>
      <c r="J6" s="167" t="str">
        <f t="shared" ref="J6:J42" si="2">Currency&amp;$D6&amp;$E6&amp;$C6&amp;QuoteSuffix</f>
        <v>GBPSB6L1Y_Quote</v>
      </c>
      <c r="K6" s="168" t="str">
        <f>_xll.qlSwapRateHelper2(,$J6,$C6,Calendar,$F6,$G6,$H6,$K$4,$I6,B6,,Permanent,,ObjectOverwrite)</f>
        <v>obj_00352#0029</v>
      </c>
      <c r="L6" s="161" t="str">
        <f>_xll.ohRangeRetrieveError(K6)</f>
        <v/>
      </c>
      <c r="M6" s="162"/>
      <c r="O6" s="169" t="s">
        <v>88</v>
      </c>
      <c r="P6" s="170"/>
      <c r="Q6" s="171"/>
    </row>
    <row r="7" spans="1:17" ht="11.25" customHeight="1" x14ac:dyDescent="0.25">
      <c r="A7" s="84"/>
      <c r="B7" s="165" t="s">
        <v>114</v>
      </c>
      <c r="C7" s="165" t="s">
        <v>35</v>
      </c>
      <c r="D7" s="165" t="str">
        <v>SB</v>
      </c>
      <c r="E7" s="165" t="str">
        <v>6L</v>
      </c>
      <c r="F7" s="136" t="str">
        <f t="shared" si="0"/>
        <v>Semiannual</v>
      </c>
      <c r="G7" s="136" t="s">
        <v>113</v>
      </c>
      <c r="H7" s="136" t="str">
        <f t="shared" si="1"/>
        <v>Actual/365 (Fixed)</v>
      </c>
      <c r="I7" s="166">
        <v>0</v>
      </c>
      <c r="J7" s="172" t="str">
        <f t="shared" si="2"/>
        <v>GBPSB6L15M_Quote</v>
      </c>
      <c r="K7" s="168" t="str">
        <f>_xll.qlSwapRateHelper2(,$J7,$C7,Calendar,$F7,$G7,$H7,$K$4,$I7,B7,,Permanent,,ObjectOverwrite)</f>
        <v>obj_00356#0010</v>
      </c>
      <c r="L7" s="161" t="str">
        <f>_xll.ohRangeRetrieveError(K7)</f>
        <v/>
      </c>
      <c r="M7" s="162"/>
      <c r="O7" s="173" t="s">
        <v>86</v>
      </c>
      <c r="P7" s="174" t="s">
        <v>85</v>
      </c>
      <c r="Q7" s="175" t="s">
        <v>116</v>
      </c>
    </row>
    <row r="8" spans="1:17" ht="11.25" customHeight="1" x14ac:dyDescent="0.25">
      <c r="A8" s="84"/>
      <c r="B8" s="165" t="s">
        <v>114</v>
      </c>
      <c r="C8" s="165" t="s">
        <v>34</v>
      </c>
      <c r="D8" s="165" t="str">
        <v>SB</v>
      </c>
      <c r="E8" s="165" t="str">
        <v>6L</v>
      </c>
      <c r="F8" s="136" t="str">
        <f t="shared" si="0"/>
        <v>Semiannual</v>
      </c>
      <c r="G8" s="136" t="s">
        <v>113</v>
      </c>
      <c r="H8" s="136" t="str">
        <f t="shared" si="1"/>
        <v>Actual/365 (Fixed)</v>
      </c>
      <c r="I8" s="166">
        <v>0</v>
      </c>
      <c r="J8" s="172" t="str">
        <f t="shared" si="2"/>
        <v>GBPSB6L18M_Quote</v>
      </c>
      <c r="K8" s="168" t="str">
        <f>_xll.qlSwapRateHelper2(,$J8,$C8,Calendar,$F8,$G8,$H8,$K$4,$I8,B8,,Permanent,,ObjectOverwrite)</f>
        <v>obj_00339#0010</v>
      </c>
      <c r="L8" s="161" t="str">
        <f>_xll.ohRangeRetrieveError(K8)</f>
        <v/>
      </c>
      <c r="M8" s="162"/>
      <c r="O8" s="173" t="s">
        <v>83</v>
      </c>
      <c r="P8" s="174" t="s">
        <v>82</v>
      </c>
      <c r="Q8" s="175" t="s">
        <v>80</v>
      </c>
    </row>
    <row r="9" spans="1:17" ht="11.25" customHeight="1" x14ac:dyDescent="0.25">
      <c r="A9" s="84"/>
      <c r="B9" s="165" t="s">
        <v>114</v>
      </c>
      <c r="C9" s="165" t="s">
        <v>33</v>
      </c>
      <c r="D9" s="165" t="str">
        <v>SB</v>
      </c>
      <c r="E9" s="165" t="str">
        <v>6L</v>
      </c>
      <c r="F9" s="136" t="str">
        <f t="shared" si="0"/>
        <v>Semiannual</v>
      </c>
      <c r="G9" s="136" t="s">
        <v>113</v>
      </c>
      <c r="H9" s="136" t="str">
        <f t="shared" si="1"/>
        <v>Actual/365 (Fixed)</v>
      </c>
      <c r="I9" s="166">
        <v>0</v>
      </c>
      <c r="J9" s="172" t="str">
        <f t="shared" si="2"/>
        <v>GBPSB6L21M_Quote</v>
      </c>
      <c r="K9" s="168" t="str">
        <f>_xll.qlSwapRateHelper2(,$J9,$C9,Calendar,$F9,$G9,$H9,$K$4,$I9,B9,,Permanent,,ObjectOverwrite)</f>
        <v>obj_00355#0010</v>
      </c>
      <c r="L9" s="161" t="str">
        <f>_xll.ohRangeRetrieveError(K9)</f>
        <v/>
      </c>
      <c r="M9" s="162"/>
      <c r="O9" s="173" t="s">
        <v>79</v>
      </c>
      <c r="P9" s="174"/>
      <c r="Q9" s="175"/>
    </row>
    <row r="10" spans="1:17" ht="11.25" customHeight="1" thickBot="1" x14ac:dyDescent="0.3">
      <c r="A10" s="84"/>
      <c r="B10" s="165" t="s">
        <v>114</v>
      </c>
      <c r="C10" s="165" t="s">
        <v>32</v>
      </c>
      <c r="D10" s="165" t="str">
        <v>SB</v>
      </c>
      <c r="E10" s="165" t="str">
        <v>6L</v>
      </c>
      <c r="F10" s="136" t="str">
        <f t="shared" si="0"/>
        <v>Semiannual</v>
      </c>
      <c r="G10" s="136" t="s">
        <v>113</v>
      </c>
      <c r="H10" s="136" t="str">
        <f t="shared" si="1"/>
        <v>Actual/365 (Fixed)</v>
      </c>
      <c r="I10" s="166">
        <v>0</v>
      </c>
      <c r="J10" s="172" t="str">
        <f t="shared" si="2"/>
        <v>GBPSB6L2Y_Quote</v>
      </c>
      <c r="K10" s="168" t="str">
        <f>_xll.qlSwapRateHelper2(,$J10,$C10,Calendar,$F10,$G10,$H10,$K$4,$I10,B10,,Permanent,,ObjectOverwrite)</f>
        <v>obj_0035c#0010</v>
      </c>
      <c r="L10" s="161" t="str">
        <f>_xll.ohRangeRetrieveError(K10)</f>
        <v/>
      </c>
      <c r="M10" s="162"/>
      <c r="O10" s="176" t="s">
        <v>77</v>
      </c>
      <c r="P10" s="177" t="s">
        <v>76</v>
      </c>
      <c r="Q10" s="178" t="s">
        <v>115</v>
      </c>
    </row>
    <row r="11" spans="1:17" ht="11.25" customHeight="1" x14ac:dyDescent="0.25">
      <c r="A11" s="84"/>
      <c r="B11" s="165" t="s">
        <v>114</v>
      </c>
      <c r="C11" s="165" t="s">
        <v>31</v>
      </c>
      <c r="D11" s="165" t="str">
        <v>SB</v>
      </c>
      <c r="E11" s="165" t="str">
        <v>6L</v>
      </c>
      <c r="F11" s="136" t="str">
        <f t="shared" si="0"/>
        <v>Semiannual</v>
      </c>
      <c r="G11" s="136" t="s">
        <v>113</v>
      </c>
      <c r="H11" s="136" t="str">
        <f t="shared" si="1"/>
        <v>Actual/365 (Fixed)</v>
      </c>
      <c r="I11" s="166">
        <v>0</v>
      </c>
      <c r="J11" s="172" t="str">
        <f t="shared" si="2"/>
        <v>GBPSB6L3Y_Quote</v>
      </c>
      <c r="K11" s="168" t="str">
        <f>_xll.qlSwapRateHelper2(,$J11,$C11,Calendar,$F11,$G11,$H11,$K$4,$I11,B11,,Permanent,,ObjectOverwrite)</f>
        <v>obj_0035d#0010</v>
      </c>
      <c r="L11" s="161" t="str">
        <f>_xll.ohRangeRetrieveError(K11)</f>
        <v/>
      </c>
      <c r="M11" s="162"/>
    </row>
    <row r="12" spans="1:17" ht="11.25" customHeight="1" x14ac:dyDescent="0.25">
      <c r="A12" s="84"/>
      <c r="B12" s="165" t="s">
        <v>114</v>
      </c>
      <c r="C12" s="165" t="s">
        <v>30</v>
      </c>
      <c r="D12" s="165" t="str">
        <v>SB</v>
      </c>
      <c r="E12" s="165" t="str">
        <v>6L</v>
      </c>
      <c r="F12" s="136" t="str">
        <f t="shared" si="0"/>
        <v>Semiannual</v>
      </c>
      <c r="G12" s="136" t="s">
        <v>113</v>
      </c>
      <c r="H12" s="136" t="str">
        <f t="shared" si="1"/>
        <v>Actual/365 (Fixed)</v>
      </c>
      <c r="I12" s="166">
        <v>0</v>
      </c>
      <c r="J12" s="172" t="str">
        <f t="shared" si="2"/>
        <v>GBPSB6L4Y_Quote</v>
      </c>
      <c r="K12" s="168" t="str">
        <f>_xll.qlSwapRateHelper2(,$J12,$C12,Calendar,$F12,$G12,$H12,$K$4,$I12,B12,,Permanent,,ObjectOverwrite)</f>
        <v>obj_00349#0010</v>
      </c>
      <c r="L12" s="161" t="str">
        <f>_xll.ohRangeRetrieveError(K12)</f>
        <v/>
      </c>
      <c r="M12" s="162"/>
    </row>
    <row r="13" spans="1:17" ht="11.25" customHeight="1" x14ac:dyDescent="0.25">
      <c r="A13" s="84"/>
      <c r="B13" s="165" t="s">
        <v>114</v>
      </c>
      <c r="C13" s="165" t="s">
        <v>29</v>
      </c>
      <c r="D13" s="165" t="str">
        <v>SB</v>
      </c>
      <c r="E13" s="165" t="str">
        <v>6L</v>
      </c>
      <c r="F13" s="136" t="str">
        <f t="shared" si="0"/>
        <v>Semiannual</v>
      </c>
      <c r="G13" s="136" t="s">
        <v>113</v>
      </c>
      <c r="H13" s="136" t="str">
        <f t="shared" si="1"/>
        <v>Actual/365 (Fixed)</v>
      </c>
      <c r="I13" s="166">
        <v>0</v>
      </c>
      <c r="J13" s="172" t="str">
        <f t="shared" si="2"/>
        <v>GBPSB6L5Y_Quote</v>
      </c>
      <c r="K13" s="168" t="str">
        <f>_xll.qlSwapRateHelper2(,$J13,$C13,Calendar,$F13,$G13,$H13,$K$4,$I13,B13,,Permanent,,ObjectOverwrite)</f>
        <v>obj_00361#0010</v>
      </c>
      <c r="L13" s="161" t="str">
        <f>_xll.ohRangeRetrieveError(K13)</f>
        <v/>
      </c>
      <c r="M13" s="162"/>
    </row>
    <row r="14" spans="1:17" ht="11.25" customHeight="1" x14ac:dyDescent="0.25">
      <c r="A14" s="84"/>
      <c r="B14" s="165" t="s">
        <v>114</v>
      </c>
      <c r="C14" s="165" t="s">
        <v>28</v>
      </c>
      <c r="D14" s="165" t="str">
        <v>SB</v>
      </c>
      <c r="E14" s="165" t="str">
        <v>6L</v>
      </c>
      <c r="F14" s="136" t="str">
        <f t="shared" si="0"/>
        <v>Semiannual</v>
      </c>
      <c r="G14" s="136" t="s">
        <v>113</v>
      </c>
      <c r="H14" s="136" t="str">
        <f t="shared" si="1"/>
        <v>Actual/365 (Fixed)</v>
      </c>
      <c r="I14" s="166">
        <v>0</v>
      </c>
      <c r="J14" s="172" t="str">
        <f t="shared" si="2"/>
        <v>GBPSB6L6Y_Quote</v>
      </c>
      <c r="K14" s="168" t="str">
        <f>_xll.qlSwapRateHelper2(,$J14,$C14,Calendar,$F14,$G14,$H14,$K$4,$I14,B14,,Permanent,,ObjectOverwrite)</f>
        <v>obj_00353#0010</v>
      </c>
      <c r="L14" s="161" t="str">
        <f>_xll.ohRangeRetrieveError(K14)</f>
        <v/>
      </c>
      <c r="M14" s="162"/>
    </row>
    <row r="15" spans="1:17" ht="11.25" customHeight="1" x14ac:dyDescent="0.25">
      <c r="A15" s="84"/>
      <c r="B15" s="165" t="s">
        <v>114</v>
      </c>
      <c r="C15" s="165" t="s">
        <v>27</v>
      </c>
      <c r="D15" s="165" t="str">
        <v>SB</v>
      </c>
      <c r="E15" s="165" t="str">
        <v>6L</v>
      </c>
      <c r="F15" s="136" t="str">
        <f t="shared" si="0"/>
        <v>Semiannual</v>
      </c>
      <c r="G15" s="136" t="s">
        <v>113</v>
      </c>
      <c r="H15" s="136" t="str">
        <f t="shared" si="1"/>
        <v>Actual/365 (Fixed)</v>
      </c>
      <c r="I15" s="166">
        <v>0</v>
      </c>
      <c r="J15" s="172" t="str">
        <f t="shared" si="2"/>
        <v>GBPSB6L7Y_Quote</v>
      </c>
      <c r="K15" s="168" t="str">
        <f>_xll.qlSwapRateHelper2(,$J15,$C15,Calendar,$F15,$G15,$H15,$K$4,$I15,B15,,Permanent,,ObjectOverwrite)</f>
        <v>obj_0032e#0010</v>
      </c>
      <c r="L15" s="161" t="str">
        <f>_xll.ohRangeRetrieveError(K15)</f>
        <v/>
      </c>
      <c r="M15" s="162"/>
    </row>
    <row r="16" spans="1:17" ht="11.25" customHeight="1" x14ac:dyDescent="0.25">
      <c r="A16" s="84"/>
      <c r="B16" s="165" t="s">
        <v>114</v>
      </c>
      <c r="C16" s="165" t="s">
        <v>26</v>
      </c>
      <c r="D16" s="165" t="str">
        <v>SB</v>
      </c>
      <c r="E16" s="165" t="str">
        <v>6L</v>
      </c>
      <c r="F16" s="136" t="str">
        <f t="shared" si="0"/>
        <v>Semiannual</v>
      </c>
      <c r="G16" s="136" t="s">
        <v>113</v>
      </c>
      <c r="H16" s="136" t="str">
        <f t="shared" si="1"/>
        <v>Actual/365 (Fixed)</v>
      </c>
      <c r="I16" s="166">
        <v>0</v>
      </c>
      <c r="J16" s="172" t="str">
        <f t="shared" si="2"/>
        <v>GBPSB6L8Y_Quote</v>
      </c>
      <c r="K16" s="168" t="str">
        <f>_xll.qlSwapRateHelper2(,$J16,$C16,Calendar,$F16,$G16,$H16,$K$4,$I16,B16,,Permanent,,ObjectOverwrite)</f>
        <v>obj_0033d#0010</v>
      </c>
      <c r="L16" s="161" t="str">
        <f>_xll.ohRangeRetrieveError(K16)</f>
        <v/>
      </c>
      <c r="M16" s="162"/>
    </row>
    <row r="17" spans="1:13" ht="11.25" customHeight="1" x14ac:dyDescent="0.25">
      <c r="A17" s="84"/>
      <c r="B17" s="165" t="s">
        <v>114</v>
      </c>
      <c r="C17" s="165" t="s">
        <v>25</v>
      </c>
      <c r="D17" s="165" t="str">
        <v>SB</v>
      </c>
      <c r="E17" s="165" t="str">
        <v>6L</v>
      </c>
      <c r="F17" s="136" t="str">
        <f t="shared" si="0"/>
        <v>Semiannual</v>
      </c>
      <c r="G17" s="136" t="s">
        <v>113</v>
      </c>
      <c r="H17" s="136" t="str">
        <f t="shared" si="1"/>
        <v>Actual/365 (Fixed)</v>
      </c>
      <c r="I17" s="166">
        <v>0</v>
      </c>
      <c r="J17" s="172" t="str">
        <f t="shared" si="2"/>
        <v>GBPSB6L9Y_Quote</v>
      </c>
      <c r="K17" s="168" t="str">
        <f>_xll.qlSwapRateHelper2(,$J17,$C17,Calendar,$F17,$G17,$H17,$K$4,$I17,B17,,Permanent,,ObjectOverwrite)</f>
        <v>obj_0035e#0010</v>
      </c>
      <c r="L17" s="161" t="str">
        <f>_xll.ohRangeRetrieveError(K17)</f>
        <v/>
      </c>
      <c r="M17" s="162"/>
    </row>
    <row r="18" spans="1:13" ht="11.25" customHeight="1" x14ac:dyDescent="0.25">
      <c r="A18" s="84"/>
      <c r="B18" s="165" t="s">
        <v>114</v>
      </c>
      <c r="C18" s="165" t="s">
        <v>24</v>
      </c>
      <c r="D18" s="165" t="str">
        <v>SB</v>
      </c>
      <c r="E18" s="165" t="str">
        <v>6L</v>
      </c>
      <c r="F18" s="136" t="str">
        <f t="shared" si="0"/>
        <v>Semiannual</v>
      </c>
      <c r="G18" s="136" t="s">
        <v>113</v>
      </c>
      <c r="H18" s="136" t="str">
        <f t="shared" si="1"/>
        <v>Actual/365 (Fixed)</v>
      </c>
      <c r="I18" s="166">
        <v>0</v>
      </c>
      <c r="J18" s="172" t="str">
        <f t="shared" si="2"/>
        <v>GBPSB6L10Y_Quote</v>
      </c>
      <c r="K18" s="168" t="str">
        <f>_xll.qlSwapRateHelper2(,$J18,$C18,Calendar,$F18,$G18,$H18,$K$4,$I18,B18,,Permanent,,ObjectOverwrite)</f>
        <v>obj_00350#0010</v>
      </c>
      <c r="L18" s="161" t="str">
        <f>_xll.ohRangeRetrieveError(K18)</f>
        <v/>
      </c>
      <c r="M18" s="162"/>
    </row>
    <row r="19" spans="1:13" ht="11.25" customHeight="1" x14ac:dyDescent="0.25">
      <c r="A19" s="84"/>
      <c r="B19" s="165" t="s">
        <v>114</v>
      </c>
      <c r="C19" s="165" t="s">
        <v>23</v>
      </c>
      <c r="D19" s="165" t="str">
        <v>SB</v>
      </c>
      <c r="E19" s="165" t="str">
        <v>6L</v>
      </c>
      <c r="F19" s="136" t="str">
        <f t="shared" si="0"/>
        <v>Semiannual</v>
      </c>
      <c r="G19" s="136" t="s">
        <v>113</v>
      </c>
      <c r="H19" s="136" t="str">
        <f t="shared" si="1"/>
        <v>Actual/365 (Fixed)</v>
      </c>
      <c r="I19" s="166">
        <v>0</v>
      </c>
      <c r="J19" s="172" t="str">
        <f t="shared" si="2"/>
        <v>GBPSB6L11Y_Quote</v>
      </c>
      <c r="K19" s="168" t="str">
        <f>_xll.qlSwapRateHelper2(,$J19,$C19,Calendar,$F19,$G19,$H19,$K$4,$I19,B19,,Permanent,,ObjectOverwrite)</f>
        <v>obj_00360#0010</v>
      </c>
      <c r="L19" s="161" t="str">
        <f>_xll.ohRangeRetrieveError(K19)</f>
        <v/>
      </c>
      <c r="M19" s="162"/>
    </row>
    <row r="20" spans="1:13" ht="11.25" customHeight="1" x14ac:dyDescent="0.25">
      <c r="A20" s="84"/>
      <c r="B20" s="165" t="s">
        <v>114</v>
      </c>
      <c r="C20" s="165" t="s">
        <v>22</v>
      </c>
      <c r="D20" s="165" t="str">
        <v>SB</v>
      </c>
      <c r="E20" s="165" t="str">
        <v>6L</v>
      </c>
      <c r="F20" s="136" t="str">
        <f t="shared" si="0"/>
        <v>Semiannual</v>
      </c>
      <c r="G20" s="136" t="s">
        <v>113</v>
      </c>
      <c r="H20" s="136" t="str">
        <f t="shared" si="1"/>
        <v>Actual/365 (Fixed)</v>
      </c>
      <c r="I20" s="166">
        <v>0</v>
      </c>
      <c r="J20" s="172" t="str">
        <f t="shared" si="2"/>
        <v>GBPSB6L12Y_Quote</v>
      </c>
      <c r="K20" s="168" t="str">
        <f>_xll.qlSwapRateHelper2(,$J20,$C20,Calendar,$F20,$G20,$H20,$K$4,$I20,B20,,Permanent,,ObjectOverwrite)</f>
        <v>obj_0033f#0010</v>
      </c>
      <c r="L20" s="161" t="str">
        <f>_xll.ohRangeRetrieveError(K20)</f>
        <v/>
      </c>
      <c r="M20" s="162"/>
    </row>
    <row r="21" spans="1:13" ht="11.25" customHeight="1" x14ac:dyDescent="0.25">
      <c r="A21" s="84"/>
      <c r="B21" s="165" t="s">
        <v>114</v>
      </c>
      <c r="C21" s="165" t="s">
        <v>21</v>
      </c>
      <c r="D21" s="165" t="str">
        <v>SB</v>
      </c>
      <c r="E21" s="165" t="str">
        <v>6L</v>
      </c>
      <c r="F21" s="136" t="str">
        <f t="shared" si="0"/>
        <v>Semiannual</v>
      </c>
      <c r="G21" s="136" t="s">
        <v>113</v>
      </c>
      <c r="H21" s="136" t="str">
        <f t="shared" si="1"/>
        <v>Actual/365 (Fixed)</v>
      </c>
      <c r="I21" s="166">
        <v>0</v>
      </c>
      <c r="J21" s="172" t="str">
        <f t="shared" si="2"/>
        <v>GBPSB6L13Y_Quote</v>
      </c>
      <c r="K21" s="168" t="str">
        <f>_xll.qlSwapRateHelper2(,$J21,$C21,Calendar,$F21,$G21,$H21,$K$4,$I21,B21,,Permanent,,ObjectOverwrite)</f>
        <v>obj_0032b#0010</v>
      </c>
      <c r="L21" s="161" t="str">
        <f>_xll.ohRangeRetrieveError(K21)</f>
        <v/>
      </c>
      <c r="M21" s="162"/>
    </row>
    <row r="22" spans="1:13" ht="11.25" customHeight="1" x14ac:dyDescent="0.25">
      <c r="A22" s="84"/>
      <c r="B22" s="165" t="s">
        <v>114</v>
      </c>
      <c r="C22" s="165" t="s">
        <v>20</v>
      </c>
      <c r="D22" s="165" t="str">
        <v>SB</v>
      </c>
      <c r="E22" s="165" t="str">
        <v>6L</v>
      </c>
      <c r="F22" s="136" t="str">
        <f t="shared" si="0"/>
        <v>Semiannual</v>
      </c>
      <c r="G22" s="136" t="s">
        <v>113</v>
      </c>
      <c r="H22" s="136" t="str">
        <f t="shared" si="1"/>
        <v>Actual/365 (Fixed)</v>
      </c>
      <c r="I22" s="166">
        <v>0</v>
      </c>
      <c r="J22" s="172" t="str">
        <f t="shared" si="2"/>
        <v>GBPSB6L14Y_Quote</v>
      </c>
      <c r="K22" s="168" t="str">
        <f>_xll.qlSwapRateHelper2(,$J22,$C22,Calendar,$F22,$G22,$H22,$K$4,$I22,B22,,Permanent,,ObjectOverwrite)</f>
        <v>obj_00344#0010</v>
      </c>
      <c r="L22" s="161" t="str">
        <f>_xll.ohRangeRetrieveError(K22)</f>
        <v/>
      </c>
      <c r="M22" s="162"/>
    </row>
    <row r="23" spans="1:13" ht="11.25" customHeight="1" x14ac:dyDescent="0.25">
      <c r="A23" s="84"/>
      <c r="B23" s="165" t="s">
        <v>114</v>
      </c>
      <c r="C23" s="165" t="s">
        <v>19</v>
      </c>
      <c r="D23" s="165" t="str">
        <v>SB</v>
      </c>
      <c r="E23" s="165" t="str">
        <v>6L</v>
      </c>
      <c r="F23" s="136" t="str">
        <f t="shared" si="0"/>
        <v>Semiannual</v>
      </c>
      <c r="G23" s="136" t="s">
        <v>113</v>
      </c>
      <c r="H23" s="136" t="str">
        <f t="shared" si="1"/>
        <v>Actual/365 (Fixed)</v>
      </c>
      <c r="I23" s="166">
        <v>0</v>
      </c>
      <c r="J23" s="172" t="str">
        <f t="shared" si="2"/>
        <v>GBPSB6L15Y_Quote</v>
      </c>
      <c r="K23" s="168" t="str">
        <f>_xll.qlSwapRateHelper2(,$J23,$C23,Calendar,$F23,$G23,$H23,$K$4,$I23,B23,,Permanent,,ObjectOverwrite)</f>
        <v>obj_0034a#0010</v>
      </c>
      <c r="L23" s="161" t="str">
        <f>_xll.ohRangeRetrieveError(K23)</f>
        <v/>
      </c>
      <c r="M23" s="162"/>
    </row>
    <row r="24" spans="1:13" ht="11.25" customHeight="1" x14ac:dyDescent="0.25">
      <c r="A24" s="84"/>
      <c r="B24" s="165" t="s">
        <v>114</v>
      </c>
      <c r="C24" s="165" t="s">
        <v>18</v>
      </c>
      <c r="D24" s="165" t="str">
        <v>SB</v>
      </c>
      <c r="E24" s="165" t="str">
        <v>6L</v>
      </c>
      <c r="F24" s="136" t="str">
        <f t="shared" si="0"/>
        <v>Semiannual</v>
      </c>
      <c r="G24" s="136" t="s">
        <v>113</v>
      </c>
      <c r="H24" s="136" t="str">
        <f t="shared" si="1"/>
        <v>Actual/365 (Fixed)</v>
      </c>
      <c r="I24" s="166">
        <v>0</v>
      </c>
      <c r="J24" s="172" t="str">
        <f t="shared" si="2"/>
        <v>GBPSB6L16Y_Quote</v>
      </c>
      <c r="K24" s="168" t="str">
        <f>_xll.qlSwapRateHelper2(,$J24,$C24,Calendar,$F24,$G24,$H24,$K$4,$I24,B24,,Permanent,,ObjectOverwrite)</f>
        <v>obj_00357#0010</v>
      </c>
      <c r="L24" s="161" t="str">
        <f>_xll.ohRangeRetrieveError(K24)</f>
        <v/>
      </c>
      <c r="M24" s="162"/>
    </row>
    <row r="25" spans="1:13" ht="11.25" customHeight="1" x14ac:dyDescent="0.25">
      <c r="A25" s="84"/>
      <c r="B25" s="165" t="s">
        <v>114</v>
      </c>
      <c r="C25" s="165" t="s">
        <v>17</v>
      </c>
      <c r="D25" s="165" t="str">
        <v>SB</v>
      </c>
      <c r="E25" s="165" t="str">
        <v>6L</v>
      </c>
      <c r="F25" s="136" t="str">
        <f t="shared" si="0"/>
        <v>Semiannual</v>
      </c>
      <c r="G25" s="136" t="s">
        <v>113</v>
      </c>
      <c r="H25" s="136" t="str">
        <f t="shared" si="1"/>
        <v>Actual/365 (Fixed)</v>
      </c>
      <c r="I25" s="166">
        <v>0</v>
      </c>
      <c r="J25" s="172" t="str">
        <f t="shared" si="2"/>
        <v>GBPSB6L17Y_Quote</v>
      </c>
      <c r="K25" s="168" t="str">
        <f>_xll.qlSwapRateHelper2(,$J25,$C25,Calendar,$F25,$G25,$H25,$K$4,$I25,B25,,Permanent,,ObjectOverwrite)</f>
        <v>obj_00342#0010</v>
      </c>
      <c r="L25" s="161" t="str">
        <f>_xll.ohRangeRetrieveError(K25)</f>
        <v/>
      </c>
      <c r="M25" s="162"/>
    </row>
    <row r="26" spans="1:13" ht="11.25" customHeight="1" x14ac:dyDescent="0.25">
      <c r="A26" s="84"/>
      <c r="B26" s="165" t="s">
        <v>114</v>
      </c>
      <c r="C26" s="165" t="s">
        <v>16</v>
      </c>
      <c r="D26" s="165" t="str">
        <v>SB</v>
      </c>
      <c r="E26" s="165" t="str">
        <v>6L</v>
      </c>
      <c r="F26" s="136" t="str">
        <f t="shared" si="0"/>
        <v>Semiannual</v>
      </c>
      <c r="G26" s="136" t="s">
        <v>113</v>
      </c>
      <c r="H26" s="136" t="str">
        <f t="shared" si="1"/>
        <v>Actual/365 (Fixed)</v>
      </c>
      <c r="I26" s="166">
        <v>0</v>
      </c>
      <c r="J26" s="172" t="str">
        <f t="shared" si="2"/>
        <v>GBPSB6L18Y_Quote</v>
      </c>
      <c r="K26" s="168" t="str">
        <f>_xll.qlSwapRateHelper2(,$J26,$C26,Calendar,$F26,$G26,$H26,$K$4,$I26,B26,,Permanent,,ObjectOverwrite)</f>
        <v>obj_00341#0010</v>
      </c>
      <c r="L26" s="161" t="str">
        <f>_xll.ohRangeRetrieveError(K26)</f>
        <v/>
      </c>
      <c r="M26" s="162"/>
    </row>
    <row r="27" spans="1:13" ht="11.25" customHeight="1" x14ac:dyDescent="0.25">
      <c r="A27" s="84"/>
      <c r="B27" s="165" t="s">
        <v>114</v>
      </c>
      <c r="C27" s="165" t="s">
        <v>15</v>
      </c>
      <c r="D27" s="165" t="str">
        <v>SB</v>
      </c>
      <c r="E27" s="165" t="str">
        <v>6L</v>
      </c>
      <c r="F27" s="136" t="str">
        <f t="shared" si="0"/>
        <v>Semiannual</v>
      </c>
      <c r="G27" s="136" t="s">
        <v>113</v>
      </c>
      <c r="H27" s="136" t="str">
        <f t="shared" si="1"/>
        <v>Actual/365 (Fixed)</v>
      </c>
      <c r="I27" s="166">
        <v>0</v>
      </c>
      <c r="J27" s="172" t="str">
        <f t="shared" si="2"/>
        <v>GBPSB6L19Y_Quote</v>
      </c>
      <c r="K27" s="168" t="str">
        <f>_xll.qlSwapRateHelper2(,$J27,$C27,Calendar,$F27,$G27,$H27,$K$4,$I27,B27,,Permanent,,ObjectOverwrite)</f>
        <v>obj_00345#0010</v>
      </c>
      <c r="L27" s="161" t="str">
        <f>_xll.ohRangeRetrieveError(K27)</f>
        <v/>
      </c>
      <c r="M27" s="162"/>
    </row>
    <row r="28" spans="1:13" ht="11.25" customHeight="1" x14ac:dyDescent="0.25">
      <c r="A28" s="84"/>
      <c r="B28" s="165" t="s">
        <v>114</v>
      </c>
      <c r="C28" s="165" t="s">
        <v>14</v>
      </c>
      <c r="D28" s="165" t="str">
        <v>SB</v>
      </c>
      <c r="E28" s="165" t="str">
        <v>6L</v>
      </c>
      <c r="F28" s="136" t="str">
        <f t="shared" si="0"/>
        <v>Semiannual</v>
      </c>
      <c r="G28" s="136" t="s">
        <v>113</v>
      </c>
      <c r="H28" s="136" t="str">
        <f t="shared" si="1"/>
        <v>Actual/365 (Fixed)</v>
      </c>
      <c r="I28" s="166">
        <v>0</v>
      </c>
      <c r="J28" s="172" t="str">
        <f t="shared" si="2"/>
        <v>GBPSB6L20Y_Quote</v>
      </c>
      <c r="K28" s="168" t="str">
        <f>_xll.qlSwapRateHelper2(,$J28,$C28,Calendar,$F28,$G28,$H28,$K$4,$I28,B28,,Permanent,,ObjectOverwrite)</f>
        <v>obj_00359#0010</v>
      </c>
      <c r="L28" s="161" t="str">
        <f>_xll.ohRangeRetrieveError(K28)</f>
        <v/>
      </c>
      <c r="M28" s="162"/>
    </row>
    <row r="29" spans="1:13" ht="11.25" customHeight="1" x14ac:dyDescent="0.25">
      <c r="A29" s="84"/>
      <c r="B29" s="165" t="s">
        <v>114</v>
      </c>
      <c r="C29" s="165" t="s">
        <v>13</v>
      </c>
      <c r="D29" s="165" t="str">
        <v>SB</v>
      </c>
      <c r="E29" s="165" t="str">
        <v>6L</v>
      </c>
      <c r="F29" s="136" t="str">
        <f t="shared" si="0"/>
        <v>Semiannual</v>
      </c>
      <c r="G29" s="136" t="s">
        <v>113</v>
      </c>
      <c r="H29" s="136" t="str">
        <f t="shared" si="1"/>
        <v>Actual/365 (Fixed)</v>
      </c>
      <c r="I29" s="166">
        <v>0</v>
      </c>
      <c r="J29" s="172" t="str">
        <f t="shared" si="2"/>
        <v>GBPSB6L21Y_Quote</v>
      </c>
      <c r="K29" s="168" t="str">
        <f>_xll.qlSwapRateHelper2(,$J29,$C29,Calendar,$F29,$G29,$H29,$K$4,$I29,B29,,Permanent,,ObjectOverwrite)</f>
        <v>obj_0033e#0010</v>
      </c>
      <c r="L29" s="161" t="str">
        <f>_xll.ohRangeRetrieveError(K29)</f>
        <v/>
      </c>
      <c r="M29" s="162"/>
    </row>
    <row r="30" spans="1:13" ht="11.25" customHeight="1" x14ac:dyDescent="0.25">
      <c r="A30" s="84"/>
      <c r="B30" s="165" t="s">
        <v>114</v>
      </c>
      <c r="C30" s="165" t="s">
        <v>12</v>
      </c>
      <c r="D30" s="165" t="str">
        <v>SB</v>
      </c>
      <c r="E30" s="165" t="str">
        <v>6L</v>
      </c>
      <c r="F30" s="136" t="str">
        <f t="shared" si="0"/>
        <v>Semiannual</v>
      </c>
      <c r="G30" s="136" t="s">
        <v>113</v>
      </c>
      <c r="H30" s="136" t="str">
        <f t="shared" si="1"/>
        <v>Actual/365 (Fixed)</v>
      </c>
      <c r="I30" s="166">
        <v>0</v>
      </c>
      <c r="J30" s="172" t="str">
        <f t="shared" si="2"/>
        <v>GBPSB6L22Y_Quote</v>
      </c>
      <c r="K30" s="168" t="str">
        <f>_xll.qlSwapRateHelper2(,$J30,$C30,Calendar,$F30,$G30,$H30,$K$4,$I30,B30,,Permanent,,ObjectOverwrite)</f>
        <v>obj_00346#0010</v>
      </c>
      <c r="L30" s="161" t="str">
        <f>_xll.ohRangeRetrieveError(K30)</f>
        <v/>
      </c>
      <c r="M30" s="162"/>
    </row>
    <row r="31" spans="1:13" ht="11.25" customHeight="1" x14ac:dyDescent="0.25">
      <c r="A31" s="84"/>
      <c r="B31" s="165" t="s">
        <v>114</v>
      </c>
      <c r="C31" s="165" t="s">
        <v>11</v>
      </c>
      <c r="D31" s="165" t="str">
        <v>SB</v>
      </c>
      <c r="E31" s="165" t="str">
        <v>6L</v>
      </c>
      <c r="F31" s="136" t="str">
        <f t="shared" si="0"/>
        <v>Semiannual</v>
      </c>
      <c r="G31" s="136" t="s">
        <v>113</v>
      </c>
      <c r="H31" s="136" t="str">
        <f t="shared" si="1"/>
        <v>Actual/365 (Fixed)</v>
      </c>
      <c r="I31" s="166">
        <v>0</v>
      </c>
      <c r="J31" s="172" t="str">
        <f t="shared" si="2"/>
        <v>GBPSB6L23Y_Quote</v>
      </c>
      <c r="K31" s="168" t="str">
        <f>_xll.qlSwapRateHelper2(,$J31,$C31,Calendar,$F31,$G31,$H31,$K$4,$I31,B31,,Permanent,,ObjectOverwrite)</f>
        <v>obj_0035a#0010</v>
      </c>
      <c r="L31" s="161" t="str">
        <f>_xll.ohRangeRetrieveError(K31)</f>
        <v/>
      </c>
      <c r="M31" s="162"/>
    </row>
    <row r="32" spans="1:13" ht="11.25" customHeight="1" x14ac:dyDescent="0.25">
      <c r="A32" s="84"/>
      <c r="B32" s="165" t="s">
        <v>114</v>
      </c>
      <c r="C32" s="165" t="s">
        <v>10</v>
      </c>
      <c r="D32" s="165" t="str">
        <v>SB</v>
      </c>
      <c r="E32" s="165" t="str">
        <v>6L</v>
      </c>
      <c r="F32" s="136" t="str">
        <f t="shared" si="0"/>
        <v>Semiannual</v>
      </c>
      <c r="G32" s="136" t="s">
        <v>113</v>
      </c>
      <c r="H32" s="136" t="str">
        <f t="shared" si="1"/>
        <v>Actual/365 (Fixed)</v>
      </c>
      <c r="I32" s="166">
        <v>0</v>
      </c>
      <c r="J32" s="172" t="str">
        <f t="shared" si="2"/>
        <v>GBPSB6L24Y_Quote</v>
      </c>
      <c r="K32" s="168" t="str">
        <f>_xll.qlSwapRateHelper2(,$J32,$C32,Calendar,$F32,$G32,$H32,$K$4,$I32,B32,,Permanent,,ObjectOverwrite)</f>
        <v>obj_0034f#0010</v>
      </c>
      <c r="L32" s="161" t="str">
        <f>_xll.ohRangeRetrieveError(K32)</f>
        <v/>
      </c>
      <c r="M32" s="162"/>
    </row>
    <row r="33" spans="1:13" ht="11.25" customHeight="1" x14ac:dyDescent="0.25">
      <c r="A33" s="84"/>
      <c r="B33" s="165" t="s">
        <v>114</v>
      </c>
      <c r="C33" s="165" t="s">
        <v>9</v>
      </c>
      <c r="D33" s="165" t="str">
        <v>SB</v>
      </c>
      <c r="E33" s="165" t="str">
        <v>6L</v>
      </c>
      <c r="F33" s="136" t="str">
        <f t="shared" si="0"/>
        <v>Semiannual</v>
      </c>
      <c r="G33" s="136" t="s">
        <v>113</v>
      </c>
      <c r="H33" s="136" t="str">
        <f t="shared" si="1"/>
        <v>Actual/365 (Fixed)</v>
      </c>
      <c r="I33" s="166">
        <v>0</v>
      </c>
      <c r="J33" s="172" t="str">
        <f t="shared" si="2"/>
        <v>GBPSB6L25Y_Quote</v>
      </c>
      <c r="K33" s="168" t="str">
        <f>_xll.qlSwapRateHelper2(,$J33,$C33,Calendar,$F33,$G33,$H33,$K$4,$I33,B33,,Permanent,,ObjectOverwrite)</f>
        <v>obj_0032a#0010</v>
      </c>
      <c r="L33" s="161" t="str">
        <f>_xll.ohRangeRetrieveError(K33)</f>
        <v/>
      </c>
      <c r="M33" s="162"/>
    </row>
    <row r="34" spans="1:13" ht="11.25" customHeight="1" x14ac:dyDescent="0.25">
      <c r="A34" s="84"/>
      <c r="B34" s="165" t="s">
        <v>114</v>
      </c>
      <c r="C34" s="165" t="s">
        <v>8</v>
      </c>
      <c r="D34" s="165" t="str">
        <v>SB</v>
      </c>
      <c r="E34" s="165" t="str">
        <v>6L</v>
      </c>
      <c r="F34" s="136" t="str">
        <f t="shared" si="0"/>
        <v>Semiannual</v>
      </c>
      <c r="G34" s="136" t="s">
        <v>113</v>
      </c>
      <c r="H34" s="136" t="str">
        <f t="shared" si="1"/>
        <v>Actual/365 (Fixed)</v>
      </c>
      <c r="I34" s="166">
        <v>0</v>
      </c>
      <c r="J34" s="172" t="str">
        <f t="shared" si="2"/>
        <v>GBPSB6L26Y_Quote</v>
      </c>
      <c r="K34" s="168" t="str">
        <f>_xll.qlSwapRateHelper2(,$J34,$C34,Calendar,$F34,$G34,$H34,$K$4,$I34,B34,,Permanent,,ObjectOverwrite)</f>
        <v>obj_00351#0010</v>
      </c>
      <c r="L34" s="161" t="str">
        <f>_xll.ohRangeRetrieveError(K34)</f>
        <v/>
      </c>
      <c r="M34" s="162"/>
    </row>
    <row r="35" spans="1:13" ht="11.25" customHeight="1" x14ac:dyDescent="0.25">
      <c r="A35" s="84"/>
      <c r="B35" s="165" t="s">
        <v>114</v>
      </c>
      <c r="C35" s="165" t="s">
        <v>7</v>
      </c>
      <c r="D35" s="165" t="str">
        <v>SB</v>
      </c>
      <c r="E35" s="165" t="str">
        <v>6L</v>
      </c>
      <c r="F35" s="136" t="str">
        <f t="shared" si="0"/>
        <v>Semiannual</v>
      </c>
      <c r="G35" s="136" t="s">
        <v>113</v>
      </c>
      <c r="H35" s="136" t="str">
        <f t="shared" si="1"/>
        <v>Actual/365 (Fixed)</v>
      </c>
      <c r="I35" s="166">
        <v>0</v>
      </c>
      <c r="J35" s="172" t="str">
        <f t="shared" si="2"/>
        <v>GBPSB6L27Y_Quote</v>
      </c>
      <c r="K35" s="168" t="str">
        <f>_xll.qlSwapRateHelper2(,$J35,$C35,Calendar,$F35,$G35,$H35,$K$4,$I35,B35,,Permanent,,ObjectOverwrite)</f>
        <v>obj_00354#0010</v>
      </c>
      <c r="L35" s="161" t="str">
        <f>_xll.ohRangeRetrieveError(K35)</f>
        <v/>
      </c>
      <c r="M35" s="162"/>
    </row>
    <row r="36" spans="1:13" ht="11.25" customHeight="1" x14ac:dyDescent="0.25">
      <c r="A36" s="84"/>
      <c r="B36" s="165" t="s">
        <v>114</v>
      </c>
      <c r="C36" s="165" t="s">
        <v>6</v>
      </c>
      <c r="D36" s="165" t="str">
        <v>SB</v>
      </c>
      <c r="E36" s="165" t="str">
        <v>6L</v>
      </c>
      <c r="F36" s="136" t="str">
        <f t="shared" si="0"/>
        <v>Semiannual</v>
      </c>
      <c r="G36" s="136" t="s">
        <v>113</v>
      </c>
      <c r="H36" s="136" t="str">
        <f t="shared" si="1"/>
        <v>Actual/365 (Fixed)</v>
      </c>
      <c r="I36" s="166">
        <v>0</v>
      </c>
      <c r="J36" s="172" t="str">
        <f t="shared" si="2"/>
        <v>GBPSB6L28Y_Quote</v>
      </c>
      <c r="K36" s="168" t="str">
        <f>_xll.qlSwapRateHelper2(,$J36,$C36,Calendar,$F36,$G36,$H36,$K$4,$I36,B36,,Permanent,,ObjectOverwrite)</f>
        <v>obj_0035f#0010</v>
      </c>
      <c r="L36" s="161" t="str">
        <f>_xll.ohRangeRetrieveError(K36)</f>
        <v/>
      </c>
      <c r="M36" s="162"/>
    </row>
    <row r="37" spans="1:13" ht="11.25" customHeight="1" x14ac:dyDescent="0.25">
      <c r="A37" s="84"/>
      <c r="B37" s="165" t="s">
        <v>114</v>
      </c>
      <c r="C37" s="165" t="s">
        <v>5</v>
      </c>
      <c r="D37" s="165" t="str">
        <v>SB</v>
      </c>
      <c r="E37" s="165" t="str">
        <v>6L</v>
      </c>
      <c r="F37" s="136" t="str">
        <f t="shared" si="0"/>
        <v>Semiannual</v>
      </c>
      <c r="G37" s="136" t="s">
        <v>113</v>
      </c>
      <c r="H37" s="136" t="str">
        <f t="shared" si="1"/>
        <v>Actual/365 (Fixed)</v>
      </c>
      <c r="I37" s="166">
        <v>0</v>
      </c>
      <c r="J37" s="172" t="str">
        <f t="shared" si="2"/>
        <v>GBPSB6L29Y_Quote</v>
      </c>
      <c r="K37" s="168" t="str">
        <f>_xll.qlSwapRateHelper2(,$J37,$C37,Calendar,$F37,$G37,$H37,$K$4,$I37,B37,,Permanent,,ObjectOverwrite)</f>
        <v>obj_00333#0010</v>
      </c>
      <c r="L37" s="161" t="str">
        <f>_xll.ohRangeRetrieveError(K37)</f>
        <v/>
      </c>
      <c r="M37" s="162"/>
    </row>
    <row r="38" spans="1:13" ht="11.25" customHeight="1" x14ac:dyDescent="0.25">
      <c r="A38" s="84"/>
      <c r="B38" s="165" t="s">
        <v>114</v>
      </c>
      <c r="C38" s="165" t="s">
        <v>4</v>
      </c>
      <c r="D38" s="165" t="str">
        <v>SB</v>
      </c>
      <c r="E38" s="165" t="str">
        <v>6L</v>
      </c>
      <c r="F38" s="136" t="str">
        <f t="shared" si="0"/>
        <v>Semiannual</v>
      </c>
      <c r="G38" s="136" t="s">
        <v>113</v>
      </c>
      <c r="H38" s="136" t="str">
        <f t="shared" si="1"/>
        <v>Actual/365 (Fixed)</v>
      </c>
      <c r="I38" s="166">
        <v>0</v>
      </c>
      <c r="J38" s="172" t="str">
        <f t="shared" si="2"/>
        <v>GBPSB6L30Y_Quote</v>
      </c>
      <c r="K38" s="168" t="str">
        <f>_xll.qlSwapRateHelper2(,$J38,$C38,Calendar,$F38,$G38,$H38,$K$4,$I38,B38,,Permanent,,ObjectOverwrite)</f>
        <v>obj_00337#0010</v>
      </c>
      <c r="L38" s="161" t="str">
        <f>_xll.ohRangeRetrieveError(K38)</f>
        <v/>
      </c>
      <c r="M38" s="162"/>
    </row>
    <row r="39" spans="1:13" ht="11.25" customHeight="1" x14ac:dyDescent="0.25">
      <c r="A39" s="84"/>
      <c r="B39" s="165" t="s">
        <v>114</v>
      </c>
      <c r="C39" s="165" t="s">
        <v>3</v>
      </c>
      <c r="D39" s="165" t="str">
        <v>SB</v>
      </c>
      <c r="E39" s="165" t="str">
        <v>6L</v>
      </c>
      <c r="F39" s="136" t="str">
        <f t="shared" si="0"/>
        <v>Semiannual</v>
      </c>
      <c r="G39" s="136" t="s">
        <v>113</v>
      </c>
      <c r="H39" s="136" t="str">
        <f t="shared" si="1"/>
        <v>Actual/365 (Fixed)</v>
      </c>
      <c r="I39" s="166">
        <v>0</v>
      </c>
      <c r="J39" s="172" t="str">
        <f t="shared" si="2"/>
        <v>GBPSB6L35Y_Quote</v>
      </c>
      <c r="K39" s="168" t="str">
        <f>_xll.qlSwapRateHelper2(,$J39,$C39,Calendar,$F39,$G39,$H39,$K$4,$I39,B39,,Permanent,,ObjectOverwrite)</f>
        <v>obj_0034e#0010</v>
      </c>
      <c r="L39" s="161" t="str">
        <f>_xll.ohRangeRetrieveError(K39)</f>
        <v/>
      </c>
      <c r="M39" s="162"/>
    </row>
    <row r="40" spans="1:13" ht="11.25" customHeight="1" x14ac:dyDescent="0.25">
      <c r="A40" s="84"/>
      <c r="B40" s="165" t="s">
        <v>114</v>
      </c>
      <c r="C40" s="165" t="s">
        <v>2</v>
      </c>
      <c r="D40" s="165" t="str">
        <v>SB</v>
      </c>
      <c r="E40" s="165" t="str">
        <v>6L</v>
      </c>
      <c r="F40" s="136" t="str">
        <f t="shared" si="0"/>
        <v>Semiannual</v>
      </c>
      <c r="G40" s="136" t="s">
        <v>113</v>
      </c>
      <c r="H40" s="136" t="str">
        <f t="shared" si="1"/>
        <v>Actual/365 (Fixed)</v>
      </c>
      <c r="I40" s="166">
        <v>0</v>
      </c>
      <c r="J40" s="172" t="str">
        <f t="shared" si="2"/>
        <v>GBPSB6L40Y_Quote</v>
      </c>
      <c r="K40" s="168" t="str">
        <f>_xll.qlSwapRateHelper2(,$J40,$C40,Calendar,$F40,$G40,$H40,$K$4,$I40,B40,,Permanent,,ObjectOverwrite)</f>
        <v>obj_00358#0010</v>
      </c>
      <c r="L40" s="161" t="str">
        <f>_xll.ohRangeRetrieveError(K40)</f>
        <v/>
      </c>
      <c r="M40" s="162"/>
    </row>
    <row r="41" spans="1:13" ht="11.25" customHeight="1" x14ac:dyDescent="0.25">
      <c r="A41" s="84"/>
      <c r="B41" s="165" t="s">
        <v>114</v>
      </c>
      <c r="C41" s="165" t="s">
        <v>1</v>
      </c>
      <c r="D41" s="165" t="str">
        <v>SB</v>
      </c>
      <c r="E41" s="165" t="str">
        <v>6L</v>
      </c>
      <c r="F41" s="136" t="str">
        <f t="shared" si="0"/>
        <v>Semiannual</v>
      </c>
      <c r="G41" s="136" t="s">
        <v>113</v>
      </c>
      <c r="H41" s="136" t="str">
        <f t="shared" si="1"/>
        <v>Actual/365 (Fixed)</v>
      </c>
      <c r="I41" s="166">
        <v>0</v>
      </c>
      <c r="J41" s="172" t="str">
        <f t="shared" si="2"/>
        <v>GBPSB6L50Y_Quote</v>
      </c>
      <c r="K41" s="168" t="str">
        <f>_xll.qlSwapRateHelper2(,$J41,$C41,Calendar,$F41,$G41,$H41,$K$4,$I41,B41,,Permanent,,ObjectOverwrite)</f>
        <v>obj_0033b#0010</v>
      </c>
      <c r="L41" s="161" t="str">
        <f>_xll.ohRangeRetrieveError(K41)</f>
        <v/>
      </c>
      <c r="M41" s="162"/>
    </row>
    <row r="42" spans="1:13" ht="11.25" customHeight="1" x14ac:dyDescent="0.25">
      <c r="A42" s="84"/>
      <c r="B42" s="165" t="s">
        <v>114</v>
      </c>
      <c r="C42" s="165" t="s">
        <v>0</v>
      </c>
      <c r="D42" s="165" t="str">
        <v>SB</v>
      </c>
      <c r="E42" s="165" t="str">
        <v>6L</v>
      </c>
      <c r="F42" s="136" t="str">
        <f t="shared" si="0"/>
        <v>Semiannual</v>
      </c>
      <c r="G42" s="136" t="s">
        <v>113</v>
      </c>
      <c r="H42" s="136" t="str">
        <f t="shared" si="1"/>
        <v>Actual/365 (Fixed)</v>
      </c>
      <c r="I42" s="166">
        <v>0</v>
      </c>
      <c r="J42" s="172" t="str">
        <f t="shared" si="2"/>
        <v>GBPSB6L60Y_Quote</v>
      </c>
      <c r="K42" s="168" t="str">
        <f>_xll.qlSwapRateHelper2(,$J42,$C42,Calendar,$F42,$G42,$H42,$K$4,$I42,B42,,Permanent,,ObjectOverwrite)</f>
        <v>obj_0035b#0010</v>
      </c>
      <c r="L42" s="161" t="str">
        <f>_xll.ohRangeRetrieveError(K42)</f>
        <v/>
      </c>
      <c r="M42" s="162"/>
    </row>
    <row r="43" spans="1:13" ht="11.25" customHeight="1" thickBot="1" x14ac:dyDescent="0.3">
      <c r="A43" s="76"/>
      <c r="B43" s="70"/>
      <c r="C43" s="70"/>
      <c r="D43" s="70"/>
      <c r="E43" s="70"/>
      <c r="F43" s="70"/>
      <c r="G43" s="70"/>
      <c r="H43" s="70"/>
      <c r="I43" s="70"/>
      <c r="J43" s="70"/>
      <c r="K43" s="179"/>
      <c r="L43" s="179"/>
      <c r="M43" s="180"/>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34</vt:i4>
      </vt:variant>
    </vt:vector>
  </HeadingPairs>
  <TitlesOfParts>
    <vt:vector size="40"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2014-01-14T09:24:09Z</dcterms:created>
  <dcterms:modified xsi:type="dcterms:W3CDTF">2014-06-30T09:56:30Z</dcterms:modified>
</cp:coreProperties>
</file>