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Discount" sheetId="7" r:id="rId4"/>
    <sheet name="General Settings (2)" sheetId="8" r:id="rId5"/>
  </sheets>
  <definedNames>
    <definedName name="Accuracy">'General Settings'!$D$23</definedName>
    <definedName name="BondBasisDayCounter">'General Settings (2)'!$D$16</definedName>
    <definedName name="Calendar" localSheetId="3">'General Settings (2)'!$D$18</definedName>
    <definedName name="Calendar" localSheetId="4">'General Settings (2)'!$D$18</definedName>
    <definedName name="Calendar">'General Settings'!$D$18</definedName>
    <definedName name="Currency" localSheetId="3">'General Settings (2)'!$D$14</definedName>
    <definedName name="Currency" localSheetId="4">'General Settings (2)'!$D$14</definedName>
    <definedName name="Currency">'General Settings'!$D$4</definedName>
    <definedName name="DayCounter">'General Settings'!$D$19</definedName>
    <definedName name="DepoInclusionCriteria">Selected!$B$5</definedName>
    <definedName name="Discounting">'General Settings (2)'!$D$20</definedName>
    <definedName name="Discounting2">'General Settings (2)'!$D$21</definedName>
    <definedName name="DiscountingCurve" localSheetId="3">Discount!$L$2</definedName>
    <definedName name="FamilyName">'General Settings (2)'!$D$15</definedName>
    <definedName name="FileOverwrite">'General Settings (2)'!$D$9</definedName>
    <definedName name="FrontFuturesRollingDays">Selected!$B$4</definedName>
    <definedName name="GENERAL_SETTINGS">'General Settings (2)'!$B$12</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 (2)'!$D$17</definedName>
    <definedName name="Months">'General Settings'!$D$5</definedName>
    <definedName name="NDays">'General Settings'!$D$17</definedName>
    <definedName name="nIMMFutures">Selected!$B$2</definedName>
    <definedName name="nSerialFutures">Selected!$B$3</definedName>
    <definedName name="ObjectOverwrite" localSheetId="3">'General Settings (2)'!$D$6</definedName>
    <definedName name="ObjectOverwrite" localSheetId="4">'General Settings (2)'!$D$6</definedName>
    <definedName name="ObjectOverwrite">'General Settings'!$D$12</definedName>
    <definedName name="Permanent" localSheetId="3">'General Settings (2)'!$D$5</definedName>
    <definedName name="Permanent" localSheetId="4">'General Settings (2)'!$D$5</definedName>
    <definedName name="Permanent">'General Settings'!$D$10</definedName>
    <definedName name="_xlnm.Print_Area" localSheetId="2">Selected!$D$1:$J$50</definedName>
    <definedName name="QuoteSuffix">'General Settings (2)'!$D$19</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 (2)'!$D$8</definedName>
    <definedName name="Serialize">'General Settings (2)'!$D$7</definedName>
    <definedName name="SwapFixedFreq">'General Settings'!$D$8</definedName>
    <definedName name="TraitsID">'General Settings'!$D$24</definedName>
    <definedName name="Trigger" localSheetId="3">'General Settings (2)'!$D$4</definedName>
    <definedName name="Trigger" localSheetId="4">'General Settings (2)'!$D$4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8" i="8" l="1"/>
  <c r="D20" i="8"/>
  <c r="D21" i="8"/>
  <c r="K2" i="7"/>
  <c r="K3" i="7" s="1"/>
  <c r="L2" i="7"/>
  <c r="K4" i="7"/>
  <c r="H6" i="7"/>
  <c r="J6" i="7"/>
  <c r="K6" i="7"/>
  <c r="D7" i="7"/>
  <c r="J7" i="7" s="1"/>
  <c r="H7" i="7"/>
  <c r="D8" i="7"/>
  <c r="H8" i="7"/>
  <c r="J8" i="7"/>
  <c r="K8" i="7"/>
  <c r="D9" i="7"/>
  <c r="H9" i="7"/>
  <c r="J9" i="7"/>
  <c r="D10" i="7"/>
  <c r="H10" i="7"/>
  <c r="J10" i="7"/>
  <c r="K10" i="7"/>
  <c r="D11" i="7"/>
  <c r="J11" i="7" s="1"/>
  <c r="H11" i="7"/>
  <c r="D12" i="7"/>
  <c r="J12" i="7" s="1"/>
  <c r="H12" i="7"/>
  <c r="D13" i="7"/>
  <c r="J13" i="7" s="1"/>
  <c r="H13" i="7"/>
  <c r="D14" i="7"/>
  <c r="J14" i="7" s="1"/>
  <c r="H14" i="7"/>
  <c r="D15" i="7"/>
  <c r="H15" i="7"/>
  <c r="J15" i="7"/>
  <c r="D16" i="7"/>
  <c r="K16" i="7" s="1"/>
  <c r="H16" i="7"/>
  <c r="J16" i="7"/>
  <c r="D17" i="7"/>
  <c r="H17" i="7"/>
  <c r="J17" i="7"/>
  <c r="D18" i="7"/>
  <c r="J18" i="7" s="1"/>
  <c r="H18" i="7"/>
  <c r="D19" i="7"/>
  <c r="J19" i="7" s="1"/>
  <c r="H19" i="7"/>
  <c r="D20" i="7"/>
  <c r="K20" i="7" s="1"/>
  <c r="H20" i="7"/>
  <c r="J20" i="7"/>
  <c r="D21" i="7"/>
  <c r="J21" i="7" s="1"/>
  <c r="H21" i="7"/>
  <c r="D22" i="7"/>
  <c r="H22" i="7"/>
  <c r="J22" i="7"/>
  <c r="K22" i="7"/>
  <c r="D23" i="7"/>
  <c r="H23" i="7"/>
  <c r="J23" i="7"/>
  <c r="D24" i="7"/>
  <c r="H24" i="7"/>
  <c r="J24" i="7"/>
  <c r="K24" i="7"/>
  <c r="D25" i="7"/>
  <c r="J25" i="7" s="1"/>
  <c r="H25" i="7"/>
  <c r="D26" i="7"/>
  <c r="K26" i="7" s="1"/>
  <c r="H26" i="7"/>
  <c r="D27" i="7"/>
  <c r="J27" i="7" s="1"/>
  <c r="H27" i="7"/>
  <c r="D28" i="7"/>
  <c r="J28" i="7" s="1"/>
  <c r="H28" i="7"/>
  <c r="D29" i="7"/>
  <c r="H29" i="7"/>
  <c r="J29" i="7"/>
  <c r="D30" i="7"/>
  <c r="K30" i="7" s="1"/>
  <c r="H30" i="7"/>
  <c r="J30" i="7"/>
  <c r="D31" i="7"/>
  <c r="H31" i="7"/>
  <c r="J31" i="7"/>
  <c r="D32" i="7"/>
  <c r="J32" i="7" s="1"/>
  <c r="H32" i="7"/>
  <c r="D33" i="7"/>
  <c r="H33" i="7"/>
  <c r="J33" i="7"/>
  <c r="D34" i="7"/>
  <c r="J34" i="7" s="1"/>
  <c r="H34" i="7"/>
  <c r="D35" i="7"/>
  <c r="J35" i="7" s="1"/>
  <c r="H35" i="7"/>
  <c r="D36" i="7"/>
  <c r="H36" i="7"/>
  <c r="J36" i="7"/>
  <c r="K36" i="7"/>
  <c r="D37" i="7"/>
  <c r="H37" i="7"/>
  <c r="J37" i="7"/>
  <c r="D38" i="7"/>
  <c r="H38" i="7"/>
  <c r="J38" i="7"/>
  <c r="K38" i="7"/>
  <c r="D40" i="7"/>
  <c r="K40" i="7" s="1"/>
  <c r="H40" i="7"/>
  <c r="D41" i="7"/>
  <c r="J41" i="7" s="1"/>
  <c r="H41" i="7"/>
  <c r="D42" i="7"/>
  <c r="K42" i="7" s="1"/>
  <c r="H42" i="7"/>
  <c r="J42" i="7"/>
  <c r="D43" i="7"/>
  <c r="H43" i="7"/>
  <c r="J43" i="7"/>
  <c r="D44" i="7"/>
  <c r="K44" i="7" s="1"/>
  <c r="H44" i="7"/>
  <c r="J44" i="7"/>
  <c r="D45" i="7"/>
  <c r="K45" i="7" s="1"/>
  <c r="H45" i="7"/>
  <c r="D46" i="7"/>
  <c r="K46" i="7" s="1"/>
  <c r="H46" i="7"/>
  <c r="D47" i="7"/>
  <c r="K47" i="7" s="1"/>
  <c r="H47" i="7"/>
  <c r="J47" i="7"/>
  <c r="D48" i="7"/>
  <c r="K48" i="7" s="1"/>
  <c r="H48" i="7"/>
  <c r="D49" i="7"/>
  <c r="K49" i="7" s="1"/>
  <c r="H49" i="7"/>
  <c r="D50" i="7"/>
  <c r="K50" i="7" s="1"/>
  <c r="H50" i="7"/>
  <c r="D51" i="7"/>
  <c r="K51" i="7" s="1"/>
  <c r="H51" i="7"/>
  <c r="D52" i="7"/>
  <c r="H52" i="7"/>
  <c r="D53" i="7"/>
  <c r="K53" i="7" s="1"/>
  <c r="H53" i="7"/>
  <c r="D54" i="7"/>
  <c r="K54" i="7" s="1"/>
  <c r="H54" i="7"/>
  <c r="D55" i="7"/>
  <c r="K55" i="7" s="1"/>
  <c r="H55" i="7"/>
  <c r="D56" i="7"/>
  <c r="H56" i="7"/>
  <c r="D57" i="7"/>
  <c r="K57" i="7" s="1"/>
  <c r="H57" i="7"/>
  <c r="D58" i="7"/>
  <c r="K58" i="7" s="1"/>
  <c r="H58" i="7"/>
  <c r="D59" i="7"/>
  <c r="K59" i="7" s="1"/>
  <c r="H59" i="7"/>
  <c r="D60" i="7"/>
  <c r="H60" i="7"/>
  <c r="D61" i="7"/>
  <c r="K61" i="7" s="1"/>
  <c r="H61" i="7"/>
  <c r="D62" i="7"/>
  <c r="K62" i="7" s="1"/>
  <c r="H62" i="7"/>
  <c r="D63" i="7"/>
  <c r="K63" i="7" s="1"/>
  <c r="H63" i="7"/>
  <c r="B1" i="8"/>
  <c r="L4" i="7"/>
  <c r="L20" i="7"/>
  <c r="M20" i="7" s="1"/>
  <c r="L38" i="7"/>
  <c r="M38" i="7" s="1"/>
  <c r="L47" i="7"/>
  <c r="L6" i="7"/>
  <c r="L24" i="7"/>
  <c r="L42" i="7"/>
  <c r="M42" i="7"/>
  <c r="Q20" i="7"/>
  <c r="Q38" i="7"/>
  <c r="L8" i="7"/>
  <c r="L44" i="7"/>
  <c r="M44" i="7"/>
  <c r="P20" i="7"/>
  <c r="P38" i="7"/>
  <c r="L10" i="7"/>
  <c r="L30" i="7"/>
  <c r="P30" i="7"/>
  <c r="L22" i="7"/>
  <c r="M4" i="7"/>
  <c r="L36" i="7"/>
  <c r="L16" i="7"/>
  <c r="Q47" i="7"/>
  <c r="M47" i="7"/>
  <c r="P47" i="7"/>
  <c r="Q6" i="7"/>
  <c r="M6" i="7"/>
  <c r="P6" i="7"/>
  <c r="Q24" i="7"/>
  <c r="M24" i="7"/>
  <c r="P24" i="7"/>
  <c r="Q42" i="7"/>
  <c r="P42" i="7"/>
  <c r="Q8" i="7"/>
  <c r="P8" i="7"/>
  <c r="M8" i="7"/>
  <c r="Q44" i="7"/>
  <c r="P44" i="7"/>
  <c r="P10" i="7"/>
  <c r="Q10" i="7"/>
  <c r="M10" i="7"/>
  <c r="Q30" i="7"/>
  <c r="M30" i="7"/>
  <c r="P22" i="7"/>
  <c r="Q22" i="7"/>
  <c r="M22" i="7"/>
  <c r="M36" i="7"/>
  <c r="Q36" i="7"/>
  <c r="P36" i="7"/>
  <c r="M16" i="7"/>
  <c r="Q16" i="7"/>
  <c r="P16" i="7"/>
  <c r="K12" i="7" l="1"/>
  <c r="K28" i="7"/>
  <c r="J26" i="7"/>
  <c r="K14" i="7"/>
  <c r="J46" i="7"/>
  <c r="K32" i="7"/>
  <c r="J48" i="7"/>
  <c r="J40" i="7"/>
  <c r="J45" i="7"/>
  <c r="K60" i="7"/>
  <c r="K56" i="7"/>
  <c r="K52" i="7"/>
  <c r="K43" i="7"/>
  <c r="K34" i="7"/>
  <c r="K18" i="7"/>
  <c r="K41" i="7"/>
  <c r="K37" i="7"/>
  <c r="K35" i="7"/>
  <c r="K33" i="7"/>
  <c r="K31" i="7"/>
  <c r="K29" i="7"/>
  <c r="K27" i="7"/>
  <c r="K25" i="7"/>
  <c r="K23" i="7"/>
  <c r="K21" i="7"/>
  <c r="K19" i="7"/>
  <c r="K17" i="7"/>
  <c r="K15" i="7"/>
  <c r="K13" i="7"/>
  <c r="K11" i="7"/>
  <c r="K9" i="7"/>
  <c r="K7" i="7"/>
  <c r="J62" i="7"/>
  <c r="J60" i="7"/>
  <c r="J58" i="7"/>
  <c r="J56" i="7"/>
  <c r="J54" i="7"/>
  <c r="J52" i="7"/>
  <c r="J50" i="7"/>
  <c r="J61" i="7"/>
  <c r="J57" i="7"/>
  <c r="J55" i="7"/>
  <c r="J51" i="7"/>
  <c r="J49" i="7"/>
  <c r="J63" i="7"/>
  <c r="J59" i="7"/>
  <c r="J53" i="7"/>
  <c r="H64" i="7"/>
  <c r="J64" i="7"/>
  <c r="K64" i="7"/>
  <c r="H65" i="7"/>
  <c r="J65" i="7"/>
  <c r="K65" i="7"/>
  <c r="H66" i="7"/>
  <c r="J66" i="7"/>
  <c r="K66" i="7"/>
  <c r="H67" i="7"/>
  <c r="J67" i="7"/>
  <c r="K67" i="7"/>
  <c r="H68" i="7"/>
  <c r="J68" i="7"/>
  <c r="K68" i="7"/>
  <c r="H69" i="7"/>
  <c r="J69" i="7"/>
  <c r="K69" i="7"/>
  <c r="H70" i="7"/>
  <c r="J70" i="7"/>
  <c r="K70" i="7"/>
  <c r="H71" i="7"/>
  <c r="J71" i="7"/>
  <c r="K71" i="7"/>
  <c r="H72" i="7"/>
  <c r="J72" i="7"/>
  <c r="K72" i="7"/>
  <c r="H73" i="7"/>
  <c r="J73" i="7"/>
  <c r="K73" i="7"/>
  <c r="H74" i="7"/>
  <c r="J74" i="7"/>
  <c r="K74" i="7"/>
  <c r="L12" i="7"/>
  <c r="L45" i="7"/>
  <c r="L37" i="7"/>
  <c r="L25" i="7"/>
  <c r="L17" i="7"/>
  <c r="L64" i="7"/>
  <c r="L57" i="7"/>
  <c r="Q57" i="7"/>
  <c r="Q64" i="7"/>
  <c r="L69" i="7"/>
  <c r="L68" i="7"/>
  <c r="L28" i="7"/>
  <c r="L52" i="7"/>
  <c r="P57" i="7"/>
  <c r="L26" i="7"/>
  <c r="L58" i="7"/>
  <c r="L14" i="7"/>
  <c r="L15" i="7"/>
  <c r="M15" i="7" s="1"/>
  <c r="L23" i="7"/>
  <c r="M23" i="7" s="1"/>
  <c r="L51" i="7"/>
  <c r="M51" i="7" s="1"/>
  <c r="L50" i="7"/>
  <c r="M50" i="7"/>
  <c r="L70" i="7"/>
  <c r="P68" i="7"/>
  <c r="L18" i="7"/>
  <c r="P18" i="7" s="1"/>
  <c r="L27" i="7"/>
  <c r="Q27" i="7" s="1"/>
  <c r="Q58" i="7"/>
  <c r="Q52" i="7"/>
  <c r="L33" i="7"/>
  <c r="Q33" i="7" s="1"/>
  <c r="M57" i="7"/>
  <c r="Q15" i="7"/>
  <c r="Q23" i="7"/>
  <c r="L60" i="7"/>
  <c r="Q60" i="7" s="1"/>
  <c r="L66" i="7"/>
  <c r="L41" i="7"/>
  <c r="P41" i="7" s="1"/>
  <c r="P51" i="7"/>
  <c r="L46" i="7"/>
  <c r="L29" i="7"/>
  <c r="M29" i="7" s="1"/>
  <c r="L7" i="7"/>
  <c r="L56" i="7"/>
  <c r="M56" i="7" s="1"/>
  <c r="L53" i="7"/>
  <c r="P53" i="7" s="1"/>
  <c r="P60" i="7"/>
  <c r="Q56" i="7"/>
  <c r="Q50" i="7"/>
  <c r="Q41" i="7"/>
  <c r="M33" i="7"/>
  <c r="Q18" i="7"/>
  <c r="P69" i="7"/>
  <c r="L48" i="7"/>
  <c r="L19" i="7"/>
  <c r="Q19" i="7" s="1"/>
  <c r="Q37" i="7"/>
  <c r="P23" i="7"/>
  <c r="L73" i="7"/>
  <c r="Q73" i="7" s="1"/>
  <c r="L43" i="7"/>
  <c r="L11" i="7"/>
  <c r="L62" i="7"/>
  <c r="Q53" i="7"/>
  <c r="P27" i="7"/>
  <c r="P19" i="7"/>
  <c r="P64" i="7"/>
  <c r="L65" i="7"/>
  <c r="L31" i="7"/>
  <c r="L55" i="7"/>
  <c r="M27" i="7"/>
  <c r="L72" i="7"/>
  <c r="L59" i="7"/>
  <c r="L32" i="7"/>
  <c r="L34" i="7"/>
  <c r="L13" i="7"/>
  <c r="L21" i="7"/>
  <c r="L49" i="7"/>
  <c r="L61" i="7"/>
  <c r="M58" i="7"/>
  <c r="P56" i="7"/>
  <c r="M52" i="7"/>
  <c r="P50" i="7"/>
  <c r="Q62" i="7"/>
  <c r="P37" i="7"/>
  <c r="Q13" i="7"/>
  <c r="P25" i="7"/>
  <c r="M41" i="7"/>
  <c r="Q21" i="7"/>
  <c r="P17" i="7"/>
  <c r="M18" i="7"/>
  <c r="L74" i="7"/>
  <c r="P74" i="7" s="1"/>
  <c r="Q66" i="7"/>
  <c r="Q69" i="7"/>
  <c r="L54" i="7"/>
  <c r="M53" i="7"/>
  <c r="P15" i="7"/>
  <c r="Q25" i="7"/>
  <c r="Q17" i="7"/>
  <c r="Q70" i="7"/>
  <c r="L40" i="7"/>
  <c r="L63" i="7"/>
  <c r="P58" i="7"/>
  <c r="P52" i="7"/>
  <c r="M37" i="7"/>
  <c r="M25" i="7"/>
  <c r="M17" i="7"/>
  <c r="Q74" i="7"/>
  <c r="P70" i="7"/>
  <c r="L9" i="7"/>
  <c r="Q51" i="7"/>
  <c r="M61" i="7"/>
  <c r="P29" i="7"/>
  <c r="M19" i="7"/>
  <c r="L67" i="7"/>
  <c r="P73" i="7"/>
  <c r="L35" i="7"/>
  <c r="M60" i="7"/>
  <c r="Q54" i="7"/>
  <c r="M55" i="7"/>
  <c r="Q29" i="7"/>
  <c r="P33" i="7"/>
  <c r="L71" i="7"/>
  <c r="Q68" i="7"/>
  <c r="B1" i="6"/>
  <c r="M64" i="7"/>
  <c r="M63" i="7"/>
  <c r="L3" i="7"/>
  <c r="P12" i="7"/>
  <c r="Q12" i="7"/>
  <c r="M12" i="7"/>
  <c r="P45" i="7"/>
  <c r="Q45" i="7"/>
  <c r="M45" i="7"/>
  <c r="P28" i="7"/>
  <c r="Q28" i="7"/>
  <c r="M28" i="7"/>
  <c r="Q26" i="7"/>
  <c r="P26" i="7"/>
  <c r="M26" i="7"/>
  <c r="M14" i="7"/>
  <c r="Q14" i="7"/>
  <c r="P14" i="7"/>
  <c r="P46" i="7"/>
  <c r="Q46" i="7"/>
  <c r="M46" i="7"/>
  <c r="Q7" i="7"/>
  <c r="M7" i="7"/>
  <c r="P7" i="7"/>
  <c r="M48" i="7"/>
  <c r="Q48" i="7"/>
  <c r="P48" i="7"/>
  <c r="Q43" i="7"/>
  <c r="P43" i="7"/>
  <c r="M43" i="7"/>
  <c r="M11" i="7"/>
  <c r="Q11" i="7"/>
  <c r="P11" i="7"/>
  <c r="M62" i="7"/>
  <c r="P62" i="7"/>
  <c r="Q65" i="7"/>
  <c r="P65" i="7"/>
  <c r="M31" i="7"/>
  <c r="Q31" i="7"/>
  <c r="P31" i="7"/>
  <c r="P55" i="7"/>
  <c r="Q55" i="7"/>
  <c r="P72" i="7"/>
  <c r="Q72" i="7"/>
  <c r="Q59" i="7"/>
  <c r="P59" i="7"/>
  <c r="M59" i="7"/>
  <c r="M32" i="7"/>
  <c r="Q32" i="7"/>
  <c r="P32" i="7"/>
  <c r="M34" i="7"/>
  <c r="Q34" i="7"/>
  <c r="P34" i="7"/>
  <c r="P13" i="7"/>
  <c r="M13" i="7"/>
  <c r="P21" i="7"/>
  <c r="M21" i="7"/>
  <c r="M49" i="7"/>
  <c r="Q49" i="7"/>
  <c r="P49" i="7"/>
  <c r="Q61" i="7"/>
  <c r="P61" i="7"/>
  <c r="P54" i="7"/>
  <c r="M54" i="7"/>
  <c r="P40" i="7"/>
  <c r="Q40" i="7"/>
  <c r="M40" i="7"/>
  <c r="Q63" i="7"/>
  <c r="P63" i="7"/>
  <c r="M9" i="7"/>
  <c r="Q9" i="7"/>
  <c r="P9" i="7"/>
  <c r="Q67" i="7"/>
  <c r="P67" i="7"/>
  <c r="M35" i="7"/>
  <c r="Q35" i="7"/>
  <c r="P35" i="7"/>
  <c r="Q71" i="7"/>
  <c r="P71" i="7"/>
  <c r="D9" i="6" l="1"/>
  <c r="E3" i="4" s="1"/>
  <c r="D16" i="6"/>
  <c r="D20" i="6"/>
  <c r="E20" i="6"/>
  <c r="D23" i="6"/>
  <c r="E2" i="4"/>
  <c r="E9" i="4"/>
  <c r="E10" i="4"/>
  <c r="E29" i="4"/>
  <c r="E30" i="4"/>
  <c r="E33" i="4"/>
  <c r="E37" i="4"/>
  <c r="E38" i="4"/>
  <c r="E41" i="4"/>
  <c r="E45" i="4"/>
  <c r="E46" i="4"/>
  <c r="E49" i="4"/>
  <c r="E53" i="4"/>
  <c r="E54" i="4"/>
  <c r="E57" i="4"/>
  <c r="E61" i="4"/>
  <c r="E62" i="4"/>
  <c r="E65" i="4"/>
  <c r="E69" i="4"/>
  <c r="E70" i="4"/>
  <c r="E73" i="4"/>
  <c r="E77" i="4"/>
  <c r="E78" i="4"/>
  <c r="E81" i="4"/>
  <c r="E85" i="4"/>
  <c r="C86" i="4"/>
  <c r="E86" i="4" s="1"/>
  <c r="C87" i="4"/>
  <c r="C88" i="4"/>
  <c r="C89" i="4"/>
  <c r="E89" i="4" s="1"/>
  <c r="C90" i="4"/>
  <c r="C91" i="4"/>
  <c r="C92" i="4"/>
  <c r="C93" i="4"/>
  <c r="E93" i="4" s="1"/>
  <c r="C94" i="4"/>
  <c r="E94" i="4" s="1"/>
  <c r="C95" i="4"/>
  <c r="C96" i="4"/>
  <c r="C97" i="4"/>
  <c r="E97" i="4" s="1"/>
  <c r="C98" i="4"/>
  <c r="C99" i="4"/>
  <c r="C100" i="4"/>
  <c r="C101" i="4"/>
  <c r="E101" i="4" s="1"/>
  <c r="C102" i="4"/>
  <c r="E102" i="4" s="1"/>
  <c r="C103" i="4"/>
  <c r="C104" i="4"/>
  <c r="C105" i="4"/>
  <c r="E105" i="4" s="1"/>
  <c r="C106" i="4"/>
  <c r="C107" i="4"/>
  <c r="C108" i="4"/>
  <c r="E108" i="4" s="1"/>
  <c r="C109" i="4"/>
  <c r="E109" i="4" s="1"/>
  <c r="C110" i="4"/>
  <c r="E110" i="4" s="1"/>
  <c r="C111" i="4"/>
  <c r="C112" i="4"/>
  <c r="C113" i="4"/>
  <c r="E113" i="4" s="1"/>
  <c r="C114" i="4"/>
  <c r="C115" i="4"/>
  <c r="C116" i="4"/>
  <c r="E116" i="4" s="1"/>
  <c r="C117" i="4"/>
  <c r="E117" i="4" s="1"/>
  <c r="C118" i="4"/>
  <c r="E118" i="4" s="1"/>
  <c r="C119" i="4"/>
  <c r="C120" i="4"/>
  <c r="C121" i="4"/>
  <c r="E121" i="4" s="1"/>
  <c r="C122" i="4"/>
  <c r="P66" i="7"/>
  <c r="L3" i="4"/>
  <c r="L9" i="4"/>
  <c r="F30" i="4"/>
  <c r="G33" i="4"/>
  <c r="F38" i="4"/>
  <c r="G41" i="4"/>
  <c r="F46" i="4"/>
  <c r="G49" i="4"/>
  <c r="F54" i="4"/>
  <c r="G57" i="4"/>
  <c r="F62" i="4"/>
  <c r="G65" i="4"/>
  <c r="F70" i="4"/>
  <c r="G73" i="4"/>
  <c r="F78" i="4"/>
  <c r="G81" i="4"/>
  <c r="F86" i="4"/>
  <c r="G89" i="4"/>
  <c r="F94" i="4"/>
  <c r="G97" i="4"/>
  <c r="F102" i="4"/>
  <c r="G105" i="4"/>
  <c r="K108" i="4"/>
  <c r="F110" i="4"/>
  <c r="G113" i="4"/>
  <c r="K116" i="4"/>
  <c r="F118" i="4"/>
  <c r="G121" i="4"/>
  <c r="G101" i="4"/>
  <c r="K29" i="4"/>
  <c r="A16" i="4"/>
  <c r="A17" i="4" s="1"/>
  <c r="D17" i="4"/>
  <c r="G30" i="4"/>
  <c r="K33" i="4"/>
  <c r="G38" i="4"/>
  <c r="K41" i="4"/>
  <c r="G46" i="4"/>
  <c r="K49" i="4"/>
  <c r="G54" i="4"/>
  <c r="K57" i="4"/>
  <c r="G62" i="4"/>
  <c r="K65" i="4"/>
  <c r="G70" i="4"/>
  <c r="K73" i="4"/>
  <c r="G78" i="4"/>
  <c r="K81" i="4"/>
  <c r="G86" i="4"/>
  <c r="K89" i="4"/>
  <c r="G94" i="4"/>
  <c r="K97" i="4"/>
  <c r="G102" i="4"/>
  <c r="K105" i="4"/>
  <c r="L108" i="4"/>
  <c r="G110" i="4"/>
  <c r="K113" i="4"/>
  <c r="L116" i="4"/>
  <c r="G118" i="4"/>
  <c r="K121" i="4"/>
  <c r="G117" i="4"/>
  <c r="F2" i="4"/>
  <c r="F10" i="4"/>
  <c r="D16" i="4"/>
  <c r="K30" i="4"/>
  <c r="L33" i="4"/>
  <c r="K38" i="4"/>
  <c r="L41" i="4"/>
  <c r="K46" i="4"/>
  <c r="L49" i="4"/>
  <c r="K54" i="4"/>
  <c r="L57" i="4"/>
  <c r="K62" i="4"/>
  <c r="L65" i="4"/>
  <c r="K70" i="4"/>
  <c r="L73" i="4"/>
  <c r="K78" i="4"/>
  <c r="L81" i="4"/>
  <c r="K86" i="4"/>
  <c r="L89" i="4"/>
  <c r="K94" i="4"/>
  <c r="L97" i="4"/>
  <c r="K102" i="4"/>
  <c r="L105" i="4"/>
  <c r="K110" i="4"/>
  <c r="L113" i="4"/>
  <c r="K118" i="4"/>
  <c r="L121" i="4"/>
  <c r="G69" i="4"/>
  <c r="K2" i="4"/>
  <c r="K10" i="4"/>
  <c r="F29" i="4"/>
  <c r="L30" i="4"/>
  <c r="F37" i="4"/>
  <c r="L38" i="4"/>
  <c r="F45" i="4"/>
  <c r="L46" i="4"/>
  <c r="F53" i="4"/>
  <c r="L54" i="4"/>
  <c r="F61" i="4"/>
  <c r="L62" i="4"/>
  <c r="F69" i="4"/>
  <c r="L70" i="4"/>
  <c r="F77" i="4"/>
  <c r="L78" i="4"/>
  <c r="F85" i="4"/>
  <c r="L86" i="4"/>
  <c r="F93" i="4"/>
  <c r="L94" i="4"/>
  <c r="F101" i="4"/>
  <c r="L102" i="4"/>
  <c r="F109" i="4"/>
  <c r="L110" i="4"/>
  <c r="F117" i="4"/>
  <c r="L118" i="4"/>
  <c r="D21" i="6"/>
  <c r="L2" i="4"/>
  <c r="L10" i="4"/>
  <c r="G29" i="4"/>
  <c r="G37" i="4"/>
  <c r="G45" i="4"/>
  <c r="G53" i="4"/>
  <c r="G61" i="4"/>
  <c r="G77" i="4"/>
  <c r="G85" i="4"/>
  <c r="G93" i="4"/>
  <c r="G109" i="4"/>
  <c r="F49" i="4"/>
  <c r="F65" i="4"/>
  <c r="F81" i="4"/>
  <c r="F97" i="4"/>
  <c r="F113" i="4"/>
  <c r="G116" i="4"/>
  <c r="L109" i="4"/>
  <c r="F3" i="4"/>
  <c r="L61" i="4"/>
  <c r="K3" i="4"/>
  <c r="F33" i="4"/>
  <c r="K53" i="4"/>
  <c r="K69" i="4"/>
  <c r="K85" i="4"/>
  <c r="K101" i="4"/>
  <c r="K117" i="4"/>
  <c r="K45" i="4"/>
  <c r="K61" i="4"/>
  <c r="K93" i="4"/>
  <c r="L29" i="4"/>
  <c r="K37" i="4"/>
  <c r="L53" i="4"/>
  <c r="L69" i="4"/>
  <c r="L85" i="4"/>
  <c r="L101" i="4"/>
  <c r="F108" i="4"/>
  <c r="L117" i="4"/>
  <c r="D22" i="6"/>
  <c r="L37" i="4"/>
  <c r="F41" i="4"/>
  <c r="F57" i="4"/>
  <c r="F73" i="4"/>
  <c r="F89" i="4"/>
  <c r="F105" i="4"/>
  <c r="G108" i="4"/>
  <c r="F121" i="4"/>
  <c r="E22" i="6"/>
  <c r="F9" i="4"/>
  <c r="K9" i="4"/>
  <c r="A18" i="4"/>
  <c r="K77" i="4"/>
  <c r="K109" i="4"/>
  <c r="L45" i="4"/>
  <c r="L77" i="4"/>
  <c r="L93" i="4"/>
  <c r="F116" i="4"/>
  <c r="M3" i="7"/>
  <c r="A19" i="4"/>
  <c r="D18" i="4"/>
  <c r="D19" i="4"/>
  <c r="A20" i="4"/>
  <c r="D20" i="4"/>
  <c r="A21" i="4"/>
  <c r="A22" i="4"/>
  <c r="D21" i="4"/>
  <c r="D22" i="4"/>
  <c r="A23" i="4"/>
  <c r="D23" i="4"/>
  <c r="A24" i="4"/>
  <c r="D24" i="4"/>
  <c r="A25" i="4"/>
  <c r="A26" i="4"/>
  <c r="D25" i="4"/>
  <c r="A27" i="4"/>
  <c r="D27" i="4" s="1"/>
  <c r="D26" i="4"/>
  <c r="E100" i="4" l="1"/>
  <c r="E84" i="4"/>
  <c r="E68" i="4"/>
  <c r="E44" i="4"/>
  <c r="E115" i="4"/>
  <c r="E107" i="4"/>
  <c r="E99" i="4"/>
  <c r="E91" i="4"/>
  <c r="E83" i="4"/>
  <c r="E75" i="4"/>
  <c r="E67" i="4"/>
  <c r="E59" i="4"/>
  <c r="E51" i="4"/>
  <c r="E43" i="4"/>
  <c r="E35" i="4"/>
  <c r="E15" i="4"/>
  <c r="E7" i="4"/>
  <c r="E92" i="4"/>
  <c r="E76" i="4"/>
  <c r="E60" i="4"/>
  <c r="E52" i="4"/>
  <c r="E36" i="4"/>
  <c r="E28" i="4"/>
  <c r="E8" i="4"/>
  <c r="E122" i="4"/>
  <c r="E114" i="4"/>
  <c r="E106" i="4"/>
  <c r="E98" i="4"/>
  <c r="E90" i="4"/>
  <c r="E82" i="4"/>
  <c r="E74" i="4"/>
  <c r="E66" i="4"/>
  <c r="E58" i="4"/>
  <c r="E50" i="4"/>
  <c r="E42" i="4"/>
  <c r="E34" i="4"/>
  <c r="E14" i="4"/>
  <c r="E6" i="4"/>
  <c r="E13" i="4"/>
  <c r="E5" i="4"/>
  <c r="E120" i="4"/>
  <c r="E104" i="4"/>
  <c r="E96" i="4"/>
  <c r="E88" i="4"/>
  <c r="E80" i="4"/>
  <c r="E72" i="4"/>
  <c r="E64" i="4"/>
  <c r="E56" i="4"/>
  <c r="E48" i="4"/>
  <c r="E40" i="4"/>
  <c r="E32" i="4"/>
  <c r="E12" i="4"/>
  <c r="E4" i="4"/>
  <c r="E112" i="4"/>
  <c r="E119" i="4"/>
  <c r="E111" i="4"/>
  <c r="E103" i="4"/>
  <c r="E95" i="4"/>
  <c r="E87" i="4"/>
  <c r="E79" i="4"/>
  <c r="E71" i="4"/>
  <c r="E63" i="4"/>
  <c r="E55" i="4"/>
  <c r="E47" i="4"/>
  <c r="E39" i="4"/>
  <c r="E31" i="4"/>
  <c r="E11" i="4"/>
  <c r="E26" i="4"/>
  <c r="E27" i="4"/>
  <c r="E25" i="4"/>
  <c r="E24" i="4"/>
  <c r="E23" i="4"/>
  <c r="E22" i="4"/>
  <c r="E21" i="4"/>
  <c r="E20" i="4"/>
  <c r="E19" i="4"/>
  <c r="E18" i="4"/>
  <c r="E21" i="6"/>
  <c r="E16" i="4"/>
  <c r="E17" i="4"/>
  <c r="F100" i="4"/>
  <c r="G100" i="4"/>
  <c r="L100" i="4"/>
  <c r="K100" i="4"/>
  <c r="K83" i="4"/>
  <c r="L83" i="4"/>
  <c r="G83" i="4"/>
  <c r="F83" i="4"/>
  <c r="K7" i="4"/>
  <c r="F7" i="4"/>
  <c r="L7" i="4"/>
  <c r="G122" i="4"/>
  <c r="K122" i="4"/>
  <c r="L122" i="4"/>
  <c r="F122" i="4"/>
  <c r="G58" i="4"/>
  <c r="K58" i="4"/>
  <c r="L58" i="4"/>
  <c r="F58" i="4"/>
  <c r="L120" i="4"/>
  <c r="K120" i="4"/>
  <c r="G120" i="4"/>
  <c r="F120" i="4"/>
  <c r="L48" i="4"/>
  <c r="K48" i="4"/>
  <c r="G48" i="4"/>
  <c r="F48" i="4"/>
  <c r="F103" i="4"/>
  <c r="G103" i="4"/>
  <c r="K103" i="4"/>
  <c r="L103" i="4"/>
  <c r="G39" i="4"/>
  <c r="K39" i="4"/>
  <c r="F39" i="4"/>
  <c r="L39" i="4"/>
  <c r="L82" i="4"/>
  <c r="K82" i="4"/>
  <c r="G82" i="4"/>
  <c r="F82" i="4"/>
  <c r="K63" i="4"/>
  <c r="G63" i="4"/>
  <c r="F63" i="4"/>
  <c r="L63" i="4"/>
  <c r="G28" i="4"/>
  <c r="F28" i="4"/>
  <c r="L28" i="4"/>
  <c r="K28" i="4"/>
  <c r="L64" i="4"/>
  <c r="K64" i="4"/>
  <c r="G64" i="4"/>
  <c r="F64" i="4"/>
  <c r="K15" i="4"/>
  <c r="F15" i="4"/>
  <c r="L15" i="4"/>
  <c r="L66" i="4"/>
  <c r="K66" i="4"/>
  <c r="G66" i="4"/>
  <c r="F66" i="4"/>
  <c r="K47" i="4"/>
  <c r="G47" i="4"/>
  <c r="F47" i="4"/>
  <c r="L47" i="4"/>
  <c r="F84" i="4"/>
  <c r="G84" i="4"/>
  <c r="L84" i="4"/>
  <c r="K84" i="4"/>
  <c r="L75" i="4"/>
  <c r="K75" i="4"/>
  <c r="G75" i="4"/>
  <c r="F75" i="4"/>
  <c r="G92" i="4"/>
  <c r="F92" i="4"/>
  <c r="L92" i="4"/>
  <c r="K92" i="4"/>
  <c r="L114" i="4"/>
  <c r="K114" i="4"/>
  <c r="G114" i="4"/>
  <c r="F114" i="4"/>
  <c r="L50" i="4"/>
  <c r="K50" i="4"/>
  <c r="G50" i="4"/>
  <c r="F50" i="4"/>
  <c r="L104" i="4"/>
  <c r="K104" i="4"/>
  <c r="G104" i="4"/>
  <c r="F104" i="4"/>
  <c r="L40" i="4"/>
  <c r="K40" i="4"/>
  <c r="G40" i="4"/>
  <c r="F40" i="4"/>
  <c r="K95" i="4"/>
  <c r="G95" i="4"/>
  <c r="F95" i="4"/>
  <c r="L95" i="4"/>
  <c r="G31" i="4"/>
  <c r="K31" i="4"/>
  <c r="F31" i="4"/>
  <c r="L31" i="4"/>
  <c r="K107" i="4"/>
  <c r="G107" i="4"/>
  <c r="L107" i="4"/>
  <c r="F107" i="4"/>
  <c r="L72" i="4"/>
  <c r="K72" i="4"/>
  <c r="G72" i="4"/>
  <c r="F72" i="4"/>
  <c r="L91" i="4"/>
  <c r="K91" i="4"/>
  <c r="G91" i="4"/>
  <c r="F91" i="4"/>
  <c r="L56" i="4"/>
  <c r="K56" i="4"/>
  <c r="G56" i="4"/>
  <c r="F56" i="4"/>
  <c r="F68" i="4"/>
  <c r="G68" i="4"/>
  <c r="L68" i="4"/>
  <c r="K68" i="4"/>
  <c r="L67" i="4"/>
  <c r="K67" i="4"/>
  <c r="G67" i="4"/>
  <c r="F67" i="4"/>
  <c r="G76" i="4"/>
  <c r="F76" i="4"/>
  <c r="L76" i="4"/>
  <c r="K76" i="4"/>
  <c r="K106" i="4"/>
  <c r="G106" i="4"/>
  <c r="L106" i="4"/>
  <c r="F106" i="4"/>
  <c r="G42" i="4"/>
  <c r="K42" i="4"/>
  <c r="L42" i="4"/>
  <c r="F42" i="4"/>
  <c r="L96" i="4"/>
  <c r="G96" i="4"/>
  <c r="K96" i="4"/>
  <c r="F96" i="4"/>
  <c r="L32" i="4"/>
  <c r="K32" i="4"/>
  <c r="G32" i="4"/>
  <c r="F32" i="4"/>
  <c r="F87" i="4"/>
  <c r="G87" i="4"/>
  <c r="K87" i="4"/>
  <c r="L87" i="4"/>
  <c r="K11" i="4"/>
  <c r="F11" i="4"/>
  <c r="L11" i="4"/>
  <c r="F71" i="4"/>
  <c r="G71" i="4"/>
  <c r="K71" i="4"/>
  <c r="L71" i="4"/>
  <c r="L43" i="4"/>
  <c r="K43" i="4"/>
  <c r="G43" i="4"/>
  <c r="F43" i="4"/>
  <c r="L112" i="4"/>
  <c r="K112" i="4"/>
  <c r="G112" i="4"/>
  <c r="F112" i="4"/>
  <c r="L35" i="4"/>
  <c r="K35" i="4"/>
  <c r="G35" i="4"/>
  <c r="F35" i="4"/>
  <c r="K13" i="4"/>
  <c r="F13" i="4"/>
  <c r="L13" i="4"/>
  <c r="G55" i="4"/>
  <c r="F55" i="4"/>
  <c r="K55" i="4"/>
  <c r="L55" i="4"/>
  <c r="L8" i="4"/>
  <c r="K8" i="4"/>
  <c r="F8" i="4"/>
  <c r="K111" i="4"/>
  <c r="G111" i="4"/>
  <c r="F111" i="4"/>
  <c r="L111" i="4"/>
  <c r="G44" i="4"/>
  <c r="F44" i="4"/>
  <c r="L44" i="4"/>
  <c r="K44" i="4"/>
  <c r="L59" i="4"/>
  <c r="K59" i="4"/>
  <c r="G59" i="4"/>
  <c r="F59" i="4"/>
  <c r="G60" i="4"/>
  <c r="F60" i="4"/>
  <c r="L60" i="4"/>
  <c r="K60" i="4"/>
  <c r="L98" i="4"/>
  <c r="K98" i="4"/>
  <c r="G98" i="4"/>
  <c r="F98" i="4"/>
  <c r="L34" i="4"/>
  <c r="K34" i="4"/>
  <c r="F34" i="4"/>
  <c r="G34" i="4"/>
  <c r="L88" i="4"/>
  <c r="K88" i="4"/>
  <c r="G88" i="4"/>
  <c r="F88" i="4"/>
  <c r="L12" i="4"/>
  <c r="K12" i="4"/>
  <c r="F12" i="4"/>
  <c r="K79" i="4"/>
  <c r="G79" i="4"/>
  <c r="F79" i="4"/>
  <c r="L79" i="4"/>
  <c r="K115" i="4"/>
  <c r="L115" i="4"/>
  <c r="G115" i="4"/>
  <c r="F115" i="4"/>
  <c r="L51" i="4"/>
  <c r="K51" i="4"/>
  <c r="G51" i="4"/>
  <c r="F51" i="4"/>
  <c r="F52" i="4"/>
  <c r="G52" i="4"/>
  <c r="L52" i="4"/>
  <c r="K52" i="4"/>
  <c r="G90" i="4"/>
  <c r="K90" i="4"/>
  <c r="L90" i="4"/>
  <c r="F90" i="4"/>
  <c r="L14" i="4"/>
  <c r="K14" i="4"/>
  <c r="F14" i="4"/>
  <c r="L80" i="4"/>
  <c r="K80" i="4"/>
  <c r="G80" i="4"/>
  <c r="F80" i="4"/>
  <c r="L4" i="4"/>
  <c r="K4" i="4"/>
  <c r="F4" i="4"/>
  <c r="G36" i="4"/>
  <c r="F36" i="4"/>
  <c r="L36" i="4"/>
  <c r="K36" i="4"/>
  <c r="L6" i="4"/>
  <c r="K6" i="4"/>
  <c r="F6" i="4"/>
  <c r="L99" i="4"/>
  <c r="K99" i="4"/>
  <c r="G99" i="4"/>
  <c r="F99" i="4"/>
  <c r="G74" i="4"/>
  <c r="K74" i="4"/>
  <c r="L74" i="4"/>
  <c r="F74" i="4"/>
  <c r="F119" i="4"/>
  <c r="G119" i="4"/>
  <c r="K119" i="4"/>
  <c r="L119" i="4"/>
  <c r="K5" i="4"/>
  <c r="F5" i="4"/>
  <c r="L5" i="4"/>
  <c r="L26" i="4"/>
  <c r="K26" i="4"/>
  <c r="G26" i="4"/>
  <c r="F26" i="4"/>
  <c r="L19" i="4"/>
  <c r="K19" i="4"/>
  <c r="G19" i="4"/>
  <c r="F19" i="4"/>
  <c r="L27" i="4"/>
  <c r="K27" i="4"/>
  <c r="G27" i="4"/>
  <c r="F27" i="4"/>
  <c r="L18" i="4"/>
  <c r="K18" i="4"/>
  <c r="G18" i="4"/>
  <c r="F18" i="4"/>
  <c r="L25" i="4"/>
  <c r="G25" i="4"/>
  <c r="F25" i="4"/>
  <c r="K25" i="4"/>
  <c r="L24" i="4"/>
  <c r="K24" i="4"/>
  <c r="G24" i="4"/>
  <c r="F24" i="4"/>
  <c r="L16" i="4"/>
  <c r="K16" i="4"/>
  <c r="G16" i="4"/>
  <c r="F16" i="4"/>
  <c r="L20" i="4"/>
  <c r="K20" i="4"/>
  <c r="G20" i="4"/>
  <c r="F20" i="4"/>
  <c r="G22" i="4"/>
  <c r="F22" i="4"/>
  <c r="L22" i="4"/>
  <c r="K22" i="4"/>
  <c r="L17" i="4"/>
  <c r="K17" i="4"/>
  <c r="G17" i="4"/>
  <c r="F17" i="4"/>
  <c r="G23" i="4"/>
  <c r="K23" i="4"/>
  <c r="F23" i="4"/>
  <c r="L23" i="4"/>
  <c r="D2" i="5" a="1"/>
  <c r="F21" i="4"/>
  <c r="L21" i="4"/>
  <c r="K21" i="4"/>
  <c r="G21" i="4"/>
  <c r="D9" i="5" l="1"/>
  <c r="D13" i="5"/>
  <c r="D17" i="5"/>
  <c r="D21" i="5"/>
  <c r="D25" i="5"/>
  <c r="D29" i="5"/>
  <c r="D33" i="5"/>
  <c r="D37" i="5"/>
  <c r="D45" i="5"/>
  <c r="D53" i="5"/>
  <c r="D61" i="5"/>
  <c r="D69" i="5"/>
  <c r="D77" i="5"/>
  <c r="D85" i="5"/>
  <c r="D101" i="5"/>
  <c r="D4" i="5"/>
  <c r="D42" i="5"/>
  <c r="D50" i="5"/>
  <c r="D58" i="5"/>
  <c r="D66" i="5"/>
  <c r="D74" i="5"/>
  <c r="D82" i="5"/>
  <c r="D90" i="5"/>
  <c r="D8" i="5"/>
  <c r="D12" i="5"/>
  <c r="D16" i="5"/>
  <c r="D20" i="5"/>
  <c r="D24" i="5"/>
  <c r="D28" i="5"/>
  <c r="D32" i="5"/>
  <c r="D36" i="5"/>
  <c r="D39" i="5"/>
  <c r="D47" i="5"/>
  <c r="D55" i="5"/>
  <c r="D63" i="5"/>
  <c r="D71" i="5"/>
  <c r="D79" i="5"/>
  <c r="D87" i="5"/>
  <c r="D95" i="5"/>
  <c r="D103" i="5"/>
  <c r="D3" i="5"/>
  <c r="D44" i="5"/>
  <c r="D52" i="5"/>
  <c r="D60" i="5"/>
  <c r="D68" i="5"/>
  <c r="D76" i="5"/>
  <c r="D84" i="5"/>
  <c r="D92" i="5"/>
  <c r="D100" i="5"/>
  <c r="D5" i="5"/>
  <c r="D40" i="5"/>
  <c r="D48" i="5"/>
  <c r="D56" i="5"/>
  <c r="D64" i="5"/>
  <c r="D72" i="5"/>
  <c r="D80" i="5"/>
  <c r="D88" i="5"/>
  <c r="D96" i="5"/>
  <c r="D104" i="5"/>
  <c r="D112" i="5"/>
  <c r="D120" i="5"/>
  <c r="D93" i="5"/>
  <c r="D109" i="5"/>
  <c r="D65" i="5"/>
  <c r="D117" i="5"/>
  <c r="D38" i="5"/>
  <c r="D59" i="5"/>
  <c r="D11" i="5"/>
  <c r="D14" i="5"/>
  <c r="D57" i="5"/>
  <c r="D78" i="5"/>
  <c r="D118" i="5"/>
  <c r="D15" i="5"/>
  <c r="D18" i="5"/>
  <c r="D49" i="5"/>
  <c r="D70" i="5"/>
  <c r="D91" i="5"/>
  <c r="D99" i="5"/>
  <c r="D119" i="5"/>
  <c r="D46" i="5"/>
  <c r="D116" i="5"/>
  <c r="D2" i="5"/>
  <c r="D19" i="5"/>
  <c r="D22" i="5"/>
  <c r="D41" i="5"/>
  <c r="D62" i="5"/>
  <c r="D83" i="5"/>
  <c r="D106" i="5"/>
  <c r="D108" i="5"/>
  <c r="D110" i="5"/>
  <c r="D121" i="5"/>
  <c r="D23" i="5"/>
  <c r="D26" i="5"/>
  <c r="D54" i="5"/>
  <c r="D75" i="5"/>
  <c r="D97" i="5"/>
  <c r="D114" i="5"/>
  <c r="D123" i="5"/>
  <c r="D125" i="5"/>
  <c r="D31" i="5"/>
  <c r="D6" i="5"/>
  <c r="D35" i="5"/>
  <c r="D51" i="5"/>
  <c r="D73" i="5"/>
  <c r="D94" i="5"/>
  <c r="D98" i="5"/>
  <c r="D111" i="5"/>
  <c r="D122" i="5"/>
  <c r="D7" i="5"/>
  <c r="D10" i="5"/>
  <c r="D43" i="5"/>
  <c r="D86" i="5"/>
  <c r="D105" i="5"/>
  <c r="D107" i="5"/>
  <c r="D113" i="5"/>
  <c r="D124" i="5"/>
  <c r="D102" i="5"/>
  <c r="D115" i="5"/>
  <c r="D126" i="5"/>
  <c r="D27" i="5"/>
  <c r="D30" i="5"/>
  <c r="D67" i="5"/>
  <c r="D89" i="5"/>
  <c r="D34" i="5"/>
  <c r="D81" i="5"/>
  <c r="H17" i="5"/>
  <c r="G17" i="5"/>
  <c r="F17" i="5"/>
  <c r="E17" i="5"/>
  <c r="H61" i="5"/>
  <c r="G61" i="5"/>
  <c r="F61" i="5"/>
  <c r="E61" i="5"/>
  <c r="G58" i="5"/>
  <c r="H58" i="5"/>
  <c r="F58" i="5"/>
  <c r="E58" i="5"/>
  <c r="G20" i="5"/>
  <c r="F20" i="5"/>
  <c r="H20" i="5"/>
  <c r="E20" i="5"/>
  <c r="H63" i="5"/>
  <c r="F63" i="5"/>
  <c r="G63" i="5"/>
  <c r="E63" i="5"/>
  <c r="G52" i="5"/>
  <c r="F52" i="5"/>
  <c r="E52" i="5"/>
  <c r="H52" i="5"/>
  <c r="H40" i="5"/>
  <c r="G40" i="5"/>
  <c r="F40" i="5"/>
  <c r="E40" i="5"/>
  <c r="F104" i="5"/>
  <c r="H104" i="5"/>
  <c r="G104" i="5"/>
  <c r="E104" i="5"/>
  <c r="E59" i="5"/>
  <c r="H59" i="5"/>
  <c r="G59" i="5"/>
  <c r="F59" i="5"/>
  <c r="E49" i="5"/>
  <c r="F49" i="5"/>
  <c r="G49" i="5"/>
  <c r="H49" i="5"/>
  <c r="F19" i="5"/>
  <c r="E19" i="5"/>
  <c r="G19" i="5"/>
  <c r="H19" i="5"/>
  <c r="F121" i="5"/>
  <c r="E121" i="5"/>
  <c r="H121" i="5"/>
  <c r="G121" i="5"/>
  <c r="E125" i="5"/>
  <c r="H125" i="5"/>
  <c r="G125" i="5"/>
  <c r="F125" i="5"/>
  <c r="F111" i="5"/>
  <c r="H111" i="5"/>
  <c r="G111" i="5"/>
  <c r="E111" i="5"/>
  <c r="H113" i="5"/>
  <c r="F113" i="5"/>
  <c r="E113" i="5"/>
  <c r="G113" i="5"/>
  <c r="F89" i="5"/>
  <c r="E89" i="5"/>
  <c r="H89" i="5"/>
  <c r="G89" i="5"/>
  <c r="E34" i="5"/>
  <c r="H34" i="5"/>
  <c r="G34" i="5"/>
  <c r="F34" i="5"/>
  <c r="H25" i="5"/>
  <c r="G25" i="5"/>
  <c r="F25" i="5"/>
  <c r="E25" i="5"/>
  <c r="H74" i="5"/>
  <c r="G74" i="5"/>
  <c r="F74" i="5"/>
  <c r="E74" i="5"/>
  <c r="H79" i="5"/>
  <c r="G79" i="5"/>
  <c r="F79" i="5"/>
  <c r="E79" i="5"/>
  <c r="H56" i="5"/>
  <c r="G56" i="5"/>
  <c r="F56" i="5"/>
  <c r="E56" i="5"/>
  <c r="E14" i="5"/>
  <c r="H14" i="5"/>
  <c r="G14" i="5"/>
  <c r="F14" i="5"/>
  <c r="F41" i="5"/>
  <c r="E41" i="5"/>
  <c r="G41" i="5"/>
  <c r="H41" i="5"/>
  <c r="E6" i="5"/>
  <c r="H6" i="5"/>
  <c r="G6" i="5"/>
  <c r="F6" i="5"/>
  <c r="H102" i="5"/>
  <c r="E102" i="5"/>
  <c r="G102" i="5"/>
  <c r="F102" i="5"/>
  <c r="H85" i="5"/>
  <c r="G85" i="5"/>
  <c r="F85" i="5"/>
  <c r="E85" i="5"/>
  <c r="H82" i="5"/>
  <c r="G82" i="5"/>
  <c r="F82" i="5"/>
  <c r="E82" i="5"/>
  <c r="H87" i="5"/>
  <c r="G87" i="5"/>
  <c r="F87" i="5"/>
  <c r="E87" i="5"/>
  <c r="G76" i="5"/>
  <c r="E76" i="5"/>
  <c r="F76" i="5"/>
  <c r="H76" i="5"/>
  <c r="H93" i="5"/>
  <c r="G93" i="5"/>
  <c r="F93" i="5"/>
  <c r="E93" i="5"/>
  <c r="G99" i="5"/>
  <c r="F99" i="5"/>
  <c r="E99" i="5"/>
  <c r="H99" i="5"/>
  <c r="E54" i="5"/>
  <c r="F54" i="5"/>
  <c r="H54" i="5"/>
  <c r="G54" i="5"/>
  <c r="E10" i="5"/>
  <c r="H10" i="5"/>
  <c r="G10" i="5"/>
  <c r="F10" i="5"/>
  <c r="E101" i="5"/>
  <c r="H101" i="5"/>
  <c r="G101" i="5"/>
  <c r="F101" i="5"/>
  <c r="H90" i="5"/>
  <c r="G90" i="5"/>
  <c r="F90" i="5"/>
  <c r="E90" i="5"/>
  <c r="H95" i="5"/>
  <c r="G95" i="5"/>
  <c r="F95" i="5"/>
  <c r="E95" i="5"/>
  <c r="H72" i="5"/>
  <c r="G72" i="5"/>
  <c r="F72" i="5"/>
  <c r="E72" i="5"/>
  <c r="F109" i="5"/>
  <c r="E109" i="5"/>
  <c r="H109" i="5"/>
  <c r="G109" i="5"/>
  <c r="H119" i="5"/>
  <c r="G119" i="5"/>
  <c r="F119" i="5"/>
  <c r="E119" i="5"/>
  <c r="E75" i="5"/>
  <c r="H75" i="5"/>
  <c r="G75" i="5"/>
  <c r="F75" i="5"/>
  <c r="E43" i="5"/>
  <c r="H43" i="5"/>
  <c r="G43" i="5"/>
  <c r="F43" i="5"/>
  <c r="G50" i="5"/>
  <c r="H50" i="5"/>
  <c r="F50" i="5"/>
  <c r="E50" i="5"/>
  <c r="H123" i="5"/>
  <c r="G123" i="5"/>
  <c r="F123" i="5"/>
  <c r="E123" i="5"/>
  <c r="H21" i="5"/>
  <c r="G21" i="5"/>
  <c r="F21" i="5"/>
  <c r="E21" i="5"/>
  <c r="H69" i="5"/>
  <c r="G69" i="5"/>
  <c r="F69" i="5"/>
  <c r="E69" i="5"/>
  <c r="H66" i="5"/>
  <c r="G66" i="5"/>
  <c r="F66" i="5"/>
  <c r="E66" i="5"/>
  <c r="G24" i="5"/>
  <c r="F24" i="5"/>
  <c r="H24" i="5"/>
  <c r="E24" i="5"/>
  <c r="G71" i="5"/>
  <c r="H71" i="5"/>
  <c r="F71" i="5"/>
  <c r="E71" i="5"/>
  <c r="F60" i="5"/>
  <c r="E60" i="5"/>
  <c r="G60" i="5"/>
  <c r="H60" i="5"/>
  <c r="H48" i="5"/>
  <c r="G48" i="5"/>
  <c r="F48" i="5"/>
  <c r="E48" i="5"/>
  <c r="G112" i="5"/>
  <c r="F112" i="5"/>
  <c r="H112" i="5"/>
  <c r="E112" i="5"/>
  <c r="F11" i="5"/>
  <c r="E11" i="5"/>
  <c r="G11" i="5"/>
  <c r="H11" i="5"/>
  <c r="E70" i="5"/>
  <c r="F70" i="5"/>
  <c r="H70" i="5"/>
  <c r="G70" i="5"/>
  <c r="E22" i="5"/>
  <c r="H22" i="5"/>
  <c r="G22" i="5"/>
  <c r="F22" i="5"/>
  <c r="E23" i="5"/>
  <c r="F23" i="5"/>
  <c r="G23" i="5"/>
  <c r="H23" i="5"/>
  <c r="F31" i="5"/>
  <c r="E31" i="5"/>
  <c r="G31" i="5"/>
  <c r="H31" i="5"/>
  <c r="F122" i="5"/>
  <c r="E122" i="5"/>
  <c r="H122" i="5"/>
  <c r="G122" i="5"/>
  <c r="G124" i="5"/>
  <c r="F124" i="5"/>
  <c r="E124" i="5"/>
  <c r="H124" i="5"/>
  <c r="H77" i="5"/>
  <c r="G77" i="5"/>
  <c r="F77" i="5"/>
  <c r="E77" i="5"/>
  <c r="F28" i="5"/>
  <c r="H28" i="5"/>
  <c r="G28" i="5"/>
  <c r="E28" i="5"/>
  <c r="G68" i="5"/>
  <c r="F68" i="5"/>
  <c r="E68" i="5"/>
  <c r="H68" i="5"/>
  <c r="E120" i="5"/>
  <c r="H120" i="5"/>
  <c r="G120" i="5"/>
  <c r="F120" i="5"/>
  <c r="E91" i="5"/>
  <c r="H91" i="5"/>
  <c r="G91" i="5"/>
  <c r="F91" i="5"/>
  <c r="E26" i="5"/>
  <c r="H26" i="5"/>
  <c r="G26" i="5"/>
  <c r="F26" i="5"/>
  <c r="F7" i="5"/>
  <c r="E7" i="5"/>
  <c r="G7" i="5"/>
  <c r="H7" i="5"/>
  <c r="F81" i="5"/>
  <c r="E81" i="5"/>
  <c r="G81" i="5"/>
  <c r="H81" i="5"/>
  <c r="H29" i="5"/>
  <c r="G29" i="5"/>
  <c r="F29" i="5"/>
  <c r="E29" i="5"/>
  <c r="H32" i="5"/>
  <c r="G32" i="5"/>
  <c r="F32" i="5"/>
  <c r="E32" i="5"/>
  <c r="H64" i="5"/>
  <c r="G64" i="5"/>
  <c r="F64" i="5"/>
  <c r="E64" i="5"/>
  <c r="F57" i="5"/>
  <c r="E57" i="5"/>
  <c r="G57" i="5"/>
  <c r="H57" i="5"/>
  <c r="E62" i="5"/>
  <c r="F62" i="5"/>
  <c r="H62" i="5"/>
  <c r="G62" i="5"/>
  <c r="F35" i="5"/>
  <c r="E35" i="5"/>
  <c r="G35" i="5"/>
  <c r="H35" i="5"/>
  <c r="H115" i="5"/>
  <c r="G115" i="5"/>
  <c r="F115" i="5"/>
  <c r="E115" i="5"/>
  <c r="H33" i="5"/>
  <c r="G33" i="5"/>
  <c r="F33" i="5"/>
  <c r="E33" i="5"/>
  <c r="H36" i="5"/>
  <c r="G36" i="5"/>
  <c r="F36" i="5"/>
  <c r="E36" i="5"/>
  <c r="E84" i="5"/>
  <c r="G84" i="5"/>
  <c r="F84" i="5"/>
  <c r="H84" i="5"/>
  <c r="E78" i="5"/>
  <c r="F78" i="5"/>
  <c r="H78" i="5"/>
  <c r="G78" i="5"/>
  <c r="E83" i="5"/>
  <c r="H83" i="5"/>
  <c r="G83" i="5"/>
  <c r="F83" i="5"/>
  <c r="E51" i="5"/>
  <c r="H51" i="5"/>
  <c r="G51" i="5"/>
  <c r="F51" i="5"/>
  <c r="G126" i="5"/>
  <c r="E126" i="5"/>
  <c r="H126" i="5"/>
  <c r="F126" i="5"/>
  <c r="H53" i="5"/>
  <c r="G53" i="5"/>
  <c r="F53" i="5"/>
  <c r="E53" i="5"/>
  <c r="G98" i="5"/>
  <c r="H98" i="5"/>
  <c r="F98" i="5"/>
  <c r="E98" i="5"/>
  <c r="H37" i="5"/>
  <c r="G37" i="5"/>
  <c r="F37" i="5"/>
  <c r="E37" i="5"/>
  <c r="H4" i="5"/>
  <c r="G4" i="5"/>
  <c r="F4" i="5"/>
  <c r="E4" i="5"/>
  <c r="G8" i="5"/>
  <c r="F8" i="5"/>
  <c r="H8" i="5"/>
  <c r="E8" i="5"/>
  <c r="F39" i="5"/>
  <c r="H39" i="5"/>
  <c r="G39" i="5"/>
  <c r="E39" i="5"/>
  <c r="H103" i="5"/>
  <c r="F103" i="5"/>
  <c r="G103" i="5"/>
  <c r="E103" i="5"/>
  <c r="G92" i="5"/>
  <c r="E92" i="5"/>
  <c r="F92" i="5"/>
  <c r="H92" i="5"/>
  <c r="E80" i="5"/>
  <c r="H80" i="5"/>
  <c r="G80" i="5"/>
  <c r="F80" i="5"/>
  <c r="F65" i="5"/>
  <c r="E65" i="5"/>
  <c r="G65" i="5"/>
  <c r="H65" i="5"/>
  <c r="H118" i="5"/>
  <c r="G118" i="5"/>
  <c r="E118" i="5"/>
  <c r="F118" i="5"/>
  <c r="E46" i="5"/>
  <c r="F46" i="5"/>
  <c r="H46" i="5"/>
  <c r="G46" i="5"/>
  <c r="F106" i="5"/>
  <c r="H106" i="5"/>
  <c r="G106" i="5"/>
  <c r="E106" i="5"/>
  <c r="F97" i="5"/>
  <c r="E97" i="5"/>
  <c r="H97" i="5"/>
  <c r="G97" i="5"/>
  <c r="E73" i="5"/>
  <c r="F73" i="5"/>
  <c r="G73" i="5"/>
  <c r="H73" i="5"/>
  <c r="E86" i="5"/>
  <c r="F86" i="5"/>
  <c r="H86" i="5"/>
  <c r="G86" i="5"/>
  <c r="F27" i="5"/>
  <c r="E27" i="5"/>
  <c r="G27" i="5"/>
  <c r="H27" i="5"/>
  <c r="H9" i="5"/>
  <c r="G9" i="5"/>
  <c r="F9" i="5"/>
  <c r="E9" i="5"/>
  <c r="H45" i="5"/>
  <c r="G45" i="5"/>
  <c r="F45" i="5"/>
  <c r="E45" i="5"/>
  <c r="H42" i="5"/>
  <c r="G42" i="5"/>
  <c r="F42" i="5"/>
  <c r="E42" i="5"/>
  <c r="G12" i="5"/>
  <c r="F12" i="5"/>
  <c r="H12" i="5"/>
  <c r="E12" i="5"/>
  <c r="G47" i="5"/>
  <c r="F47" i="5"/>
  <c r="H47" i="5"/>
  <c r="E47" i="5"/>
  <c r="E3" i="5"/>
  <c r="G3" i="5"/>
  <c r="F3" i="5"/>
  <c r="H3" i="5"/>
  <c r="F100" i="5"/>
  <c r="E100" i="5"/>
  <c r="G100" i="5"/>
  <c r="H100" i="5"/>
  <c r="H88" i="5"/>
  <c r="G88" i="5"/>
  <c r="F88" i="5"/>
  <c r="E88" i="5"/>
  <c r="H117" i="5"/>
  <c r="F117" i="5"/>
  <c r="G117" i="5"/>
  <c r="E117" i="5"/>
  <c r="F15" i="5"/>
  <c r="E15" i="5"/>
  <c r="G15" i="5"/>
  <c r="H15" i="5"/>
  <c r="F116" i="5"/>
  <c r="E116" i="5"/>
  <c r="G116" i="5"/>
  <c r="H116" i="5"/>
  <c r="F108" i="5"/>
  <c r="E108" i="5"/>
  <c r="G108" i="5"/>
  <c r="H108" i="5"/>
  <c r="H114" i="5"/>
  <c r="G114" i="5"/>
  <c r="F114" i="5"/>
  <c r="E114" i="5"/>
  <c r="E94" i="5"/>
  <c r="G94" i="5"/>
  <c r="F94" i="5"/>
  <c r="H94" i="5"/>
  <c r="F105" i="5"/>
  <c r="E105" i="5"/>
  <c r="H105" i="5"/>
  <c r="G105" i="5"/>
  <c r="E30" i="5"/>
  <c r="H30" i="5"/>
  <c r="G30" i="5"/>
  <c r="F30" i="5"/>
  <c r="H13" i="5"/>
  <c r="G13" i="5"/>
  <c r="F13" i="5"/>
  <c r="E13" i="5"/>
  <c r="F16" i="5"/>
  <c r="H16" i="5"/>
  <c r="G16" i="5"/>
  <c r="E16" i="5"/>
  <c r="F55" i="5"/>
  <c r="H55" i="5"/>
  <c r="G55" i="5"/>
  <c r="E55" i="5"/>
  <c r="G44" i="5"/>
  <c r="F44" i="5"/>
  <c r="E44" i="5"/>
  <c r="H44" i="5"/>
  <c r="H5" i="5"/>
  <c r="G5" i="5"/>
  <c r="F5" i="5"/>
  <c r="E5" i="5"/>
  <c r="H96" i="5"/>
  <c r="G96" i="5"/>
  <c r="F96" i="5"/>
  <c r="E96" i="5"/>
  <c r="E38" i="5"/>
  <c r="F38" i="5"/>
  <c r="H38" i="5"/>
  <c r="G38" i="5"/>
  <c r="E18" i="5"/>
  <c r="H18" i="5"/>
  <c r="G18" i="5"/>
  <c r="F18" i="5"/>
  <c r="B6" i="5"/>
  <c r="E2" i="5"/>
  <c r="H2" i="5"/>
  <c r="G2" i="5"/>
  <c r="F2" i="5"/>
  <c r="G110" i="5"/>
  <c r="E110" i="5"/>
  <c r="H110" i="5"/>
  <c r="F110" i="5"/>
  <c r="G107" i="5"/>
  <c r="H107" i="5"/>
  <c r="E107" i="5"/>
  <c r="F107" i="5"/>
  <c r="E67" i="5"/>
  <c r="H67" i="5"/>
  <c r="G67" i="5"/>
  <c r="F67" i="5"/>
  <c r="J18" i="5" l="1"/>
  <c r="J5" i="5"/>
  <c r="J16" i="5"/>
  <c r="J13" i="5"/>
  <c r="J30" i="5"/>
  <c r="J15" i="5"/>
  <c r="J3" i="5"/>
  <c r="J12" i="5"/>
  <c r="J9" i="5"/>
  <c r="J27" i="5"/>
  <c r="J8" i="5"/>
  <c r="J4" i="5"/>
  <c r="J36" i="5"/>
  <c r="J33" i="5"/>
  <c r="J35" i="5"/>
  <c r="J32" i="5"/>
  <c r="J29" i="5"/>
  <c r="J7" i="5"/>
  <c r="J26" i="5"/>
  <c r="J28" i="5"/>
  <c r="J31" i="5"/>
  <c r="J23" i="5"/>
  <c r="J22" i="5"/>
  <c r="J11" i="5"/>
  <c r="J24" i="5"/>
  <c r="J21" i="5"/>
  <c r="J10" i="5"/>
  <c r="J6" i="5"/>
  <c r="J14" i="5"/>
  <c r="J25" i="5"/>
  <c r="J34" i="5"/>
  <c r="J19" i="5"/>
  <c r="J20" i="5"/>
  <c r="J17" i="5"/>
  <c r="A7" i="5" l="1"/>
  <c r="B7" i="5"/>
  <c r="D14" i="6"/>
  <c r="D15" i="6"/>
  <c r="C27" i="6"/>
  <c r="D27" i="6"/>
  <c r="I1" i="5" a="1"/>
  <c r="I25" i="5"/>
  <c r="I103" i="5"/>
  <c r="I123" i="5"/>
  <c r="I23" i="5"/>
  <c r="I124" i="5"/>
  <c r="I42" i="5"/>
  <c r="I12" i="5"/>
  <c r="I84" i="5"/>
  <c r="I22" i="5"/>
  <c r="I61" i="5"/>
  <c r="I49" i="5"/>
  <c r="I32" i="5"/>
  <c r="I7" i="5"/>
  <c r="I76" i="5"/>
  <c r="I93" i="5"/>
  <c r="I21" i="5"/>
  <c r="I91" i="5"/>
  <c r="I19" i="5"/>
  <c r="I41" i="5"/>
  <c r="I96" i="5"/>
  <c r="I24" i="5"/>
  <c r="I97" i="5"/>
  <c r="I126" i="5"/>
  <c r="I46" i="5"/>
  <c r="I44" i="5"/>
  <c r="I47" i="5"/>
  <c r="I85" i="5"/>
  <c r="I13" i="5"/>
  <c r="I83" i="5"/>
  <c r="I11" i="5"/>
  <c r="I58" i="5"/>
  <c r="I108" i="5"/>
  <c r="I33" i="5"/>
  <c r="I88" i="5"/>
  <c r="I16" i="5"/>
  <c r="I73" i="5"/>
  <c r="I110" i="5"/>
  <c r="I38" i="5"/>
  <c r="I28" i="5"/>
  <c r="I31" i="5"/>
  <c r="I77" i="5"/>
  <c r="I5" i="5"/>
  <c r="I75" i="5"/>
  <c r="I122" i="5"/>
  <c r="I50" i="5"/>
  <c r="I8" i="5"/>
  <c r="I87" i="5"/>
  <c r="I60" i="5"/>
  <c r="I86" i="5"/>
  <c r="I125" i="5"/>
  <c r="I45" i="5"/>
  <c r="I115" i="5"/>
  <c r="I43" i="5"/>
  <c r="I98" i="5"/>
  <c r="I26" i="5"/>
  <c r="I89" i="5"/>
  <c r="I120" i="5"/>
  <c r="I48" i="5"/>
  <c r="I36" i="5"/>
  <c r="I55" i="5"/>
  <c r="I78" i="5"/>
  <c r="I6" i="5"/>
  <c r="I111" i="5"/>
  <c r="I109" i="5"/>
  <c r="I37" i="5"/>
  <c r="I107" i="5"/>
  <c r="I35" i="5"/>
  <c r="I90" i="5"/>
  <c r="I18" i="5"/>
  <c r="I80" i="5"/>
  <c r="I17" i="5"/>
  <c r="I94" i="5"/>
  <c r="I15" i="5"/>
  <c r="I51" i="5"/>
  <c r="I34" i="5"/>
  <c r="I56" i="5"/>
  <c r="I81" i="5"/>
  <c r="I57" i="5"/>
  <c r="I112" i="5"/>
  <c r="I40" i="5"/>
  <c r="I4" i="5"/>
  <c r="I39" i="5"/>
  <c r="I70" i="5"/>
  <c r="I116" i="5"/>
  <c r="I79" i="5"/>
  <c r="I101" i="5"/>
  <c r="I29" i="5"/>
  <c r="I99" i="5"/>
  <c r="I27" i="5"/>
  <c r="I82" i="5"/>
  <c r="I10" i="5"/>
  <c r="I30" i="5"/>
  <c r="I59" i="5"/>
  <c r="I20" i="5"/>
  <c r="I62" i="5"/>
  <c r="I74" i="5"/>
  <c r="I52" i="5"/>
  <c r="I102" i="5"/>
  <c r="I69" i="5"/>
  <c r="I114" i="5"/>
  <c r="I72" i="5"/>
  <c r="I105" i="5"/>
  <c r="I106" i="5"/>
  <c r="I113" i="5"/>
  <c r="I9" i="5"/>
  <c r="I71" i="5"/>
  <c r="I14" i="5"/>
  <c r="I104" i="5"/>
  <c r="I121" i="5"/>
  <c r="I63" i="5"/>
  <c r="I65" i="5"/>
  <c r="I1" i="5"/>
  <c r="I64" i="5"/>
  <c r="I100" i="5"/>
  <c r="I119" i="5"/>
  <c r="I118" i="5"/>
  <c r="I54" i="5"/>
  <c r="I92" i="5"/>
  <c r="I95" i="5"/>
  <c r="I117" i="5"/>
  <c r="I53" i="5"/>
  <c r="I68" i="5"/>
  <c r="I67" i="5"/>
  <c r="I3" i="5"/>
  <c r="I66" i="5"/>
  <c r="I2" i="5"/>
  <c r="D29" i="6"/>
  <c r="C28" i="6"/>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<sst xmlns="http://schemas.openxmlformats.org/spreadsheetml/2006/main" count="573" uniqueCount="176">
  <si>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</si>
  <si>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</si>
  <si>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</si>
  <si>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</si>
  <si>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</si>
  <si>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</si>
  <si>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</si>
  <si>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</si>
  <si>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</si>
  <si>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</si>
  <si>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</si>
  <si>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</si>
  <si>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</si>
  <si>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</si>
  <si>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</si>
  <si>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</si>
  <si>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</si>
  <si>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</si>
  <si>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</si>
  <si>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</si>
  <si>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</si>
  <si>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</si>
  <si>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</si>
  <si>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</si>
  <si>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</si>
  <si>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</si>
  <si>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</si>
  <si>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</si>
  <si>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</si>
  <si>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</si>
  <si>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</si>
  <si>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</si>
  <si>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</si>
  <si>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</si>
  <si>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</si>
  <si>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</si>
  <si>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</si>
  <si>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OIS</t>
  </si>
  <si>
    <t>11M</t>
  </si>
  <si>
    <t>10M</t>
  </si>
  <si>
    <t>9M</t>
  </si>
  <si>
    <t>8M</t>
  </si>
  <si>
    <t>7M</t>
  </si>
  <si>
    <t>6M</t>
  </si>
  <si>
    <t>5M</t>
  </si>
  <si>
    <t>4M</t>
  </si>
  <si>
    <t>3M</t>
  </si>
  <si>
    <t>2M</t>
  </si>
  <si>
    <t>1M</t>
  </si>
  <si>
    <t>3W</t>
  </si>
  <si>
    <t>2W</t>
  </si>
  <si>
    <t>SW</t>
  </si>
  <si>
    <t>1S</t>
  </si>
  <si>
    <t>2S</t>
  </si>
  <si>
    <t>4S</t>
  </si>
  <si>
    <t>3S</t>
  </si>
  <si>
    <t>MPC</t>
  </si>
  <si>
    <t>1YD</t>
  </si>
  <si>
    <t>9MD</t>
  </si>
  <si>
    <t>6MD</t>
  </si>
  <si>
    <t>5MD</t>
  </si>
  <si>
    <t>4MD</t>
  </si>
  <si>
    <t>3MD</t>
  </si>
  <si>
    <t>2MD</t>
  </si>
  <si>
    <t>1MD</t>
  </si>
  <si>
    <t>3WD</t>
  </si>
  <si>
    <t>2WD</t>
  </si>
  <si>
    <t>SWD</t>
  </si>
  <si>
    <t>SND</t>
  </si>
  <si>
    <t>TND</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</si>
  <si>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</si>
  <si>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</si>
  <si>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</si>
  <si>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</si>
  <si>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</si>
  <si>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</si>
  <si>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</si>
  <si>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</si>
  <si>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</si>
  <si>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</si>
  <si>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</si>
  <si>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</si>
  <si>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</si>
  <si>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</si>
  <si>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</si>
  <si>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</si>
  <si>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</si>
  <si>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</si>
  <si>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</si>
  <si>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</si>
  <si>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</si>
  <si>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</si>
  <si>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</si>
  <si>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</si>
  <si>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</si>
  <si>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</si>
  <si>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</si>
  <si>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</si>
  <si>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</si>
  <si>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</si>
  <si>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</si>
  <si>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</si>
  <si>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</si>
  <si>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</si>
  <si>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</si>
  <si>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</si>
  <si>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</si>
  <si>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</si>
  <si>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</si>
  <si>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</si>
  <si>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</si>
  <si>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</si>
  <si>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</si>
  <si>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</si>
  <si>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</si>
  <si>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</si>
  <si>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</si>
  <si>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</si>
  <si>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</si>
  <si>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</si>
  <si>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GBP_YCRH_SWOIS</t>
  </si>
  <si>
    <t>GBP_YCRH_2WOIS</t>
  </si>
  <si>
    <t>GBP_YCRH_1MOIS</t>
  </si>
  <si>
    <t>GBP_YCRH_2MOIS</t>
  </si>
  <si>
    <t>GBP_YCRH_3MOIS</t>
  </si>
  <si>
    <t>GBP_YCRH_4MOIS</t>
  </si>
  <si>
    <t>GBP_YCRH_5MOIS</t>
  </si>
  <si>
    <t>GBP_YCRH_6MOIS</t>
  </si>
  <si>
    <t>GBP_YCRH_7MOIS</t>
  </si>
  <si>
    <t>GBP_YCRH_8MOIS</t>
  </si>
  <si>
    <t>GBP_YCRH_9MOIS</t>
  </si>
  <si>
    <t>GBP_YCRH_10MOIS</t>
  </si>
  <si>
    <t>GBP_YCRH_11MOIS</t>
  </si>
  <si>
    <t>GBP_YCRH_1YOIS</t>
  </si>
  <si>
    <t>GBP_YCRH_15MOIS</t>
  </si>
  <si>
    <t>GBP_YCRH_18MOIS</t>
  </si>
  <si>
    <t>GBP_YCRH_2YOIS</t>
  </si>
  <si>
    <t>GBP_YCRH_3YOIS</t>
  </si>
  <si>
    <t>GBP_YCRH_4YOIS</t>
  </si>
  <si>
    <t>GBP_YCRH_5YOIS</t>
  </si>
  <si>
    <t>GBP_YCRH_6YOIS</t>
  </si>
  <si>
    <t>GBP_YCRH_7YOIS</t>
  </si>
  <si>
    <t>GBP_YCRH_8YOIS</t>
  </si>
  <si>
    <t>GBP_YCRH_9YOIS</t>
  </si>
  <si>
    <t>GBP_YCRH_10YOIS</t>
  </si>
  <si>
    <t>GBP_YCRH_12YOIS</t>
  </si>
  <si>
    <t>GBP_YCRH_15YOIS</t>
  </si>
  <si>
    <t>GBP_YCRH_20YOIS</t>
  </si>
  <si>
    <t>GBP_YCRH_25YOIS</t>
  </si>
  <si>
    <t>GBP_YCRH_30YOIS</t>
  </si>
  <si>
    <t>Following</t>
  </si>
  <si>
    <t>Annual</t>
  </si>
  <si>
    <t>Modified Following</t>
  </si>
  <si>
    <t>1W</t>
  </si>
  <si>
    <t>Quote Object ID</t>
  </si>
  <si>
    <t>Spread</t>
  </si>
  <si>
    <t>Day Count Convention</t>
  </si>
  <si>
    <t>Business Day Convention</t>
  </si>
  <si>
    <t>Freq</t>
  </si>
  <si>
    <t>Length</t>
  </si>
  <si>
    <t>Fwd start</t>
  </si>
  <si>
    <t>Discounting2</t>
  </si>
  <si>
    <t>Discounting</t>
  </si>
  <si>
    <t>_Quote</t>
  </si>
  <si>
    <t>QuoteSuffix</t>
  </si>
  <si>
    <t>Actual/365 (Fixed)</t>
  </si>
  <si>
    <t>MoneyMarketDayCounter</t>
  </si>
  <si>
    <t>BondBasisDayCounter</t>
  </si>
  <si>
    <t>Libor</t>
  </si>
  <si>
    <t>FamilyName</t>
  </si>
  <si>
    <t xml:space="preserve"> </t>
  </si>
  <si>
    <t>ADDITIONAL SETTINGS</t>
  </si>
  <si>
    <t>FileOverwrite</t>
  </si>
  <si>
    <t>SerializationPath</t>
  </si>
  <si>
    <t>Serialize</t>
  </si>
  <si>
    <t>GENERAL SETTINGS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</si>
</sst>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ddd\,\ dd\-mmm\-yyyy"/>
    <numFmt numFmtId="165" formatCode="0.0000%"/>
    <numFmt numFmtId="166" formatCode="0.00000%"/>
    <numFmt numFmtId="167" formatCode="0.000000000"/>
    <numFmt numFmtId="168" formatCode="0.000%"/>
    <numFmt numFmtId="169" formatCode="ddd\,\ d\-mmm\-yyyy"/>
    <numFmt numFmtId="170" formatCode="ddd\,\ dd\-mmm\-yyyy\,\ hh:mm:ss"/>
    <numFmt numFmtId="171" formatCode="ddd\,\ d\-mmm\-yy"/>
    <numFmt numFmtId="172" formatCode="ddd\,\ d\-mmm\-yyyy\,\ hh:mm:ss"/>
    <numFmt numFmtId="173" formatCode="[$-409]d\-mmm\-yy;@"/>
    <numFmt numFmtId="174" formatCode="General_)"/>
    <numFmt numFmtId="175" formatCode="#,##0.0;#,##0.0"/>
    <numFmt numFmtId="176" formatCode="&quot;£&quot;#,##0;[Red]\-&quot;£&quot;#,##0"/>
  </numFmts>
  <fonts count="21"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b/>
      <u/>
      <sz val="8"/>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b/>
      <sz val="12"/>
      <name val="MS Sans Serif"/>
      <family val="2"/>
    </font>
  </fonts>
  <fills count="10">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gray0625">
        <fgColor indexed="22"/>
        <bgColor indexed="9"/>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4" fontId="15" fillId="0" borderId="0"/>
    <xf numFmtId="175" fontId="16" fillId="9" borderId="0">
      <alignment horizontal="center" vertical="center"/>
    </xf>
    <xf numFmtId="176" fontId="14" fillId="0" borderId="0" applyFont="0" applyFill="0" applyBorder="0" applyAlignment="0" applyProtection="0"/>
    <xf numFmtId="176" fontId="14" fillId="0" borderId="0" applyFont="0" applyFill="0" applyBorder="0" applyAlignment="0" applyProtection="0"/>
  </cellStyleXfs>
  <cellXfs count="165">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49" fontId="2" fillId="2" borderId="2" xfId="1" applyNumberFormat="1" applyFont="1" applyFill="1" applyBorder="1" applyAlignment="1">
      <alignment horizontal="left"/>
    </xf>
    <xf numFmtId="49" fontId="2" fillId="2" borderId="0" xfId="1" applyNumberFormat="1" applyFont="1" applyFill="1" applyBorder="1" applyAlignment="1">
      <alignment horizontal="left"/>
    </xf>
    <xf numFmtId="166" fontId="2" fillId="0" borderId="0" xfId="1" applyNumberFormat="1" applyFont="1"/>
    <xf numFmtId="165" fontId="2" fillId="0" borderId="0" xfId="1" applyNumberFormat="1" applyFont="1"/>
    <xf numFmtId="0" fontId="2" fillId="2" borderId="7" xfId="1" applyNumberFormat="1" applyFont="1" applyFill="1" applyBorder="1" applyAlignment="1">
      <alignment horizontal="lef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7"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68" fontId="2" fillId="0" borderId="0" xfId="2"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0" borderId="0" xfId="3" applyFont="1"/>
    <xf numFmtId="0" fontId="8" fillId="7" borderId="0" xfId="3" applyFont="1" applyFill="1"/>
    <xf numFmtId="0" fontId="8" fillId="2" borderId="13" xfId="3" applyFont="1" applyFill="1" applyBorder="1"/>
    <xf numFmtId="0" fontId="8" fillId="2" borderId="14" xfId="3" applyFont="1" applyFill="1" applyBorder="1"/>
    <xf numFmtId="15" fontId="8" fillId="2" borderId="14" xfId="3" applyNumberFormat="1"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64"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9" fontId="8" fillId="2" borderId="30" xfId="1" applyNumberFormat="1" applyFont="1" applyFill="1" applyBorder="1" applyAlignment="1">
      <alignment horizontal="right"/>
    </xf>
    <xf numFmtId="167" fontId="8" fillId="2" borderId="6" xfId="1" applyNumberFormat="1" applyFont="1" applyFill="1" applyBorder="1" applyAlignment="1">
      <alignment horizontal="center"/>
    </xf>
    <xf numFmtId="169"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165" fontId="8" fillId="2" borderId="1" xfId="3" applyNumberFormat="1" applyFont="1" applyFill="1" applyBorder="1" applyAlignment="1">
      <alignment horizontal="center"/>
    </xf>
    <xf numFmtId="165" fontId="8" fillId="6" borderId="5" xfId="1" applyNumberFormat="1" applyFont="1" applyFill="1" applyBorder="1" applyAlignment="1">
      <alignment horizontal="center"/>
    </xf>
    <xf numFmtId="169" fontId="8" fillId="2" borderId="4" xfId="3" applyNumberFormat="1" applyFont="1" applyFill="1" applyBorder="1" applyAlignment="1">
      <alignment horizontal="center"/>
    </xf>
    <xf numFmtId="169" fontId="8" fillId="6" borderId="5" xfId="1" applyNumberFormat="1" applyFont="1" applyFill="1" applyBorder="1" applyAlignment="1">
      <alignment horizontal="center"/>
    </xf>
    <xf numFmtId="0" fontId="8" fillId="2" borderId="6" xfId="3" applyFont="1" applyFill="1" applyBorder="1" applyAlignment="1">
      <alignment horizontal="center"/>
    </xf>
    <xf numFmtId="11" fontId="8" fillId="6" borderId="5"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171"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1"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2"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7" borderId="13" xfId="3" applyFont="1" applyFill="1" applyBorder="1"/>
    <xf numFmtId="0" fontId="8" fillId="7" borderId="15" xfId="3" applyFont="1" applyFill="1" applyBorder="1"/>
    <xf numFmtId="0" fontId="8" fillId="7" borderId="16" xfId="3" applyFont="1" applyFill="1" applyBorder="1"/>
    <xf numFmtId="0" fontId="8" fillId="7" borderId="17" xfId="3" applyFont="1" applyFill="1" applyBorder="1"/>
    <xf numFmtId="0" fontId="8" fillId="7" borderId="32" xfId="3" applyFont="1" applyFill="1" applyBorder="1"/>
    <xf numFmtId="0" fontId="8" fillId="7" borderId="33" xfId="3" applyFont="1" applyFill="1" applyBorder="1"/>
    <xf numFmtId="0" fontId="8" fillId="5" borderId="31" xfId="3" applyFont="1" applyFill="1" applyBorder="1"/>
    <xf numFmtId="0" fontId="9" fillId="2" borderId="0" xfId="3" applyFont="1" applyFill="1" applyBorder="1"/>
    <xf numFmtId="10" fontId="2" fillId="0" borderId="0" xfId="1" applyNumberFormat="1" applyFont="1"/>
    <xf numFmtId="0" fontId="2" fillId="2" borderId="13" xfId="1" applyFont="1" applyFill="1" applyBorder="1" applyAlignment="1">
      <alignment horizontal="left"/>
    </xf>
    <xf numFmtId="0" fontId="2" fillId="2" borderId="14" xfId="1" applyFont="1" applyFill="1" applyBorder="1" applyAlignment="1">
      <alignment horizontal="left"/>
    </xf>
    <xf numFmtId="0" fontId="2" fillId="2" borderId="14" xfId="1" applyFont="1" applyFill="1" applyBorder="1"/>
    <xf numFmtId="0" fontId="2" fillId="2" borderId="15" xfId="1" applyFont="1" applyFill="1" applyBorder="1"/>
    <xf numFmtId="0" fontId="12" fillId="2" borderId="16" xfId="1" applyFont="1" applyFill="1" applyBorder="1"/>
    <xf numFmtId="0" fontId="2" fillId="2" borderId="0" xfId="1" applyFont="1" applyFill="1" applyBorder="1" applyAlignment="1"/>
    <xf numFmtId="0" fontId="2" fillId="2" borderId="17" xfId="1" applyFont="1" applyFill="1" applyBorder="1" applyAlignment="1">
      <alignment horizontal="center"/>
    </xf>
    <xf numFmtId="164" fontId="2" fillId="0" borderId="0" xfId="1" applyNumberFormat="1" applyFont="1"/>
    <xf numFmtId="0" fontId="6" fillId="4" borderId="0"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Font="1" applyFill="1" applyBorder="1" applyAlignment="1">
      <alignment horizontal="center"/>
    </xf>
    <xf numFmtId="0" fontId="2" fillId="2" borderId="9" xfId="1" applyNumberFormat="1" applyFont="1" applyFill="1" applyBorder="1" applyAlignment="1">
      <alignment horizontal="right"/>
    </xf>
    <xf numFmtId="0" fontId="2" fillId="2" borderId="9" xfId="1" applyNumberFormat="1" applyFont="1" applyFill="1" applyBorder="1" applyAlignment="1">
      <alignment horizontal="center"/>
    </xf>
    <xf numFmtId="169" fontId="2" fillId="2" borderId="9" xfId="1" applyNumberFormat="1" applyFont="1" applyFill="1" applyBorder="1" applyAlignment="1">
      <alignment horizontal="center"/>
    </xf>
    <xf numFmtId="0" fontId="6" fillId="4" borderId="9" xfId="1" applyNumberFormat="1" applyFont="1" applyFill="1" applyBorder="1" applyAlignment="1" applyProtection="1">
      <alignment horizontal="left" vertical="center"/>
    </xf>
    <xf numFmtId="164" fontId="2" fillId="2" borderId="9" xfId="1" applyNumberFormat="1" applyFont="1" applyFill="1" applyBorder="1" applyAlignment="1">
      <alignment horizontal="center"/>
    </xf>
    <xf numFmtId="0" fontId="2" fillId="2" borderId="0" xfId="1" applyFont="1" applyFill="1" applyBorder="1"/>
    <xf numFmtId="0" fontId="2" fillId="2" borderId="17" xfId="1" applyFont="1" applyFill="1" applyBorder="1"/>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2" fillId="4" borderId="9" xfId="1" applyNumberFormat="1" applyFont="1" applyFill="1" applyBorder="1" applyAlignment="1" applyProtection="1">
      <alignment horizontal="center" vertical="center"/>
    </xf>
    <xf numFmtId="0" fontId="13" fillId="2" borderId="9" xfId="1" applyFont="1" applyFill="1" applyBorder="1" applyAlignment="1">
      <alignment horizontal="left" vertical="center"/>
    </xf>
    <xf numFmtId="0" fontId="3" fillId="2" borderId="9" xfId="1" applyFont="1" applyFill="1" applyBorder="1" applyAlignment="1">
      <alignment horizontal="center" vertical="center" wrapText="1"/>
    </xf>
    <xf numFmtId="0" fontId="8" fillId="2" borderId="0" xfId="1" applyFont="1" applyFill="1" applyBorder="1"/>
    <xf numFmtId="0" fontId="12"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center"/>
    </xf>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2" fontId="18" fillId="4" borderId="10" xfId="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0" fontId="5" fillId="5" borderId="0" xfId="3" applyFont="1" applyFill="1"/>
    <xf numFmtId="172" fontId="18" fillId="4" borderId="10" xfId="1" quotePrefix="1" applyNumberFormat="1" applyFont="1" applyFill="1" applyBorder="1" applyAlignment="1" applyProtection="1">
      <alignment horizontal="center"/>
    </xf>
    <xf numFmtId="0" fontId="17" fillId="2" borderId="0" xfId="1" applyFont="1" applyFill="1" applyBorder="1"/>
    <xf numFmtId="0" fontId="1" fillId="5" borderId="0" xfId="1" applyFill="1"/>
    <xf numFmtId="0" fontId="18" fillId="2" borderId="13" xfId="1" applyFont="1" applyFill="1" applyBorder="1"/>
    <xf numFmtId="0" fontId="18" fillId="2" borderId="14" xfId="1" applyFont="1" applyFill="1" applyBorder="1"/>
    <xf numFmtId="0" fontId="18" fillId="2" borderId="15" xfId="1" applyFont="1" applyFill="1" applyBorder="1"/>
    <xf numFmtId="0" fontId="18" fillId="5" borderId="0" xfId="1" applyFont="1" applyFill="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2"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1" fillId="5" borderId="0" xfId="3" applyFont="1" applyFill="1"/>
    <xf numFmtId="0" fontId="11" fillId="8" borderId="12" xfId="3" applyFont="1" applyFill="1" applyBorder="1" applyAlignment="1">
      <alignment horizontal="center"/>
    </xf>
    <xf numFmtId="0" fontId="11" fillId="8"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20" fillId="8" borderId="37" xfId="1" applyFont="1" applyFill="1" applyBorder="1" applyAlignment="1">
      <alignment horizontal="center"/>
    </xf>
    <xf numFmtId="0" fontId="20" fillId="8" borderId="36" xfId="1" applyFont="1" applyFill="1" applyBorder="1" applyAlignment="1">
      <alignment horizontal="center"/>
    </xf>
    <xf numFmtId="0" fontId="20" fillId="8" borderId="35" xfId="1"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tabSelected="1" workbookViewId="0"/>
  </sheetViews>
  <sheetFormatPr defaultColWidth="8" defaultRowHeight="11.25" x14ac:dyDescent="0.2"/>
  <cols>
    <col min="1" max="1" width="6.140625" style="53" customWidth="1"/>
    <col min="2" max="2" width="8.42578125" style="53" customWidth="1"/>
    <col min="3" max="3" width="18" style="53" bestFit="1" customWidth="1"/>
    <col min="4" max="4" width="23.85546875" style="53" bestFit="1" customWidth="1"/>
    <col min="5" max="5" width="22" style="53" bestFit="1" customWidth="1"/>
    <col min="6" max="6" width="7.28515625" style="53" customWidth="1"/>
    <col min="7" max="16384" width="8" style="53"/>
  </cols>
  <sheetData>
    <row r="1" spans="1:33" s="54" customFormat="1" x14ac:dyDescent="0.2">
      <c r="B1" s="54" t="str">
        <f>_xll.qlxlVersion(TRUE,Trigger)</f>
        <v>QuantLibXL 1.3.0 - MS VC++ 9.0 - Multithreaded Static Runtime library - Release Configuration - Dec  5 2013 11:03:51</v>
      </c>
    </row>
    <row r="2" spans="1:33" s="54" customFormat="1" ht="18" x14ac:dyDescent="0.25">
      <c r="B2" s="154" t="s">
        <v>119</v>
      </c>
      <c r="C2" s="155"/>
      <c r="D2" s="155"/>
      <c r="E2" s="155"/>
      <c r="F2" s="156"/>
    </row>
    <row r="3" spans="1:33" ht="12" thickBot="1" x14ac:dyDescent="0.25">
      <c r="A3" s="54"/>
      <c r="B3" s="63"/>
      <c r="C3" s="98"/>
      <c r="D3" s="60"/>
      <c r="E3" s="60"/>
      <c r="F3" s="59"/>
      <c r="G3" s="54"/>
      <c r="H3" s="54"/>
      <c r="I3" s="54"/>
      <c r="J3" s="54"/>
      <c r="K3" s="54"/>
      <c r="L3" s="54"/>
      <c r="M3" s="54"/>
      <c r="N3" s="54"/>
      <c r="O3" s="54"/>
      <c r="P3" s="54"/>
      <c r="Q3" s="54"/>
      <c r="R3" s="54"/>
      <c r="S3" s="54"/>
      <c r="T3" s="54"/>
      <c r="U3" s="54"/>
      <c r="V3" s="54"/>
      <c r="W3" s="54"/>
      <c r="X3" s="54"/>
      <c r="Y3" s="54"/>
      <c r="Z3" s="54"/>
      <c r="AA3" s="54"/>
      <c r="AB3" s="54"/>
      <c r="AC3" s="54"/>
      <c r="AD3" s="54"/>
      <c r="AE3" s="54"/>
      <c r="AF3" s="54"/>
      <c r="AG3" s="54"/>
    </row>
    <row r="4" spans="1:33" x14ac:dyDescent="0.2">
      <c r="A4" s="54"/>
      <c r="B4" s="63"/>
      <c r="C4" s="97" t="s">
        <v>118</v>
      </c>
      <c r="D4" s="78" t="s">
        <v>112</v>
      </c>
      <c r="E4" s="60"/>
      <c r="F4" s="59"/>
      <c r="G4" s="54"/>
      <c r="H4" s="96" t="s">
        <v>117</v>
      </c>
      <c r="I4" s="95"/>
      <c r="J4" s="54"/>
      <c r="K4" s="54"/>
      <c r="L4" s="54"/>
      <c r="M4" s="54"/>
      <c r="N4" s="54"/>
      <c r="O4" s="54"/>
      <c r="P4" s="54"/>
      <c r="Q4" s="54"/>
      <c r="R4" s="54"/>
      <c r="S4" s="54"/>
      <c r="T4" s="54"/>
      <c r="U4" s="54"/>
      <c r="V4" s="54"/>
      <c r="W4" s="54"/>
      <c r="X4" s="54"/>
      <c r="Y4" s="54"/>
      <c r="Z4" s="54"/>
      <c r="AA4" s="54"/>
      <c r="AB4" s="54"/>
      <c r="AC4" s="54"/>
      <c r="AD4" s="54"/>
      <c r="AE4" s="54"/>
      <c r="AF4" s="54"/>
      <c r="AG4" s="54"/>
    </row>
    <row r="5" spans="1:33" x14ac:dyDescent="0.2">
      <c r="A5" s="54"/>
      <c r="B5" s="63"/>
      <c r="C5" s="90" t="s">
        <v>116</v>
      </c>
      <c r="D5" s="64"/>
      <c r="E5" s="60"/>
      <c r="F5" s="59"/>
      <c r="G5" s="54"/>
      <c r="H5" s="94" t="s">
        <v>115</v>
      </c>
      <c r="I5" s="93" t="s">
        <v>114</v>
      </c>
      <c r="J5" s="54"/>
      <c r="K5" s="54"/>
      <c r="L5" s="54"/>
      <c r="M5" s="54"/>
      <c r="N5" s="54"/>
      <c r="O5" s="54"/>
      <c r="P5" s="54"/>
      <c r="Q5" s="54"/>
      <c r="R5" s="54"/>
      <c r="S5" s="54"/>
      <c r="T5" s="54"/>
      <c r="U5" s="54"/>
      <c r="V5" s="54"/>
      <c r="W5" s="54"/>
      <c r="X5" s="54"/>
      <c r="Y5" s="54"/>
      <c r="Z5" s="54"/>
      <c r="AA5" s="54"/>
      <c r="AB5" s="54"/>
      <c r="AC5" s="54"/>
      <c r="AD5" s="54"/>
      <c r="AE5" s="54"/>
      <c r="AF5" s="54"/>
      <c r="AG5" s="54"/>
    </row>
    <row r="6" spans="1:33" x14ac:dyDescent="0.2">
      <c r="A6" s="54"/>
      <c r="B6" s="63"/>
      <c r="C6" s="90" t="s">
        <v>113</v>
      </c>
      <c r="D6" s="64"/>
      <c r="E6" s="60"/>
      <c r="F6" s="59"/>
      <c r="G6" s="54"/>
      <c r="H6" s="94" t="s">
        <v>112</v>
      </c>
      <c r="I6" s="93"/>
      <c r="J6" s="54"/>
      <c r="K6" s="54"/>
      <c r="L6" s="54"/>
      <c r="M6" s="54"/>
      <c r="N6" s="54"/>
      <c r="O6" s="54"/>
      <c r="P6" s="54"/>
      <c r="Q6" s="54"/>
      <c r="R6" s="54"/>
      <c r="S6" s="54"/>
      <c r="T6" s="54"/>
      <c r="U6" s="54"/>
      <c r="V6" s="54"/>
      <c r="W6" s="54"/>
      <c r="X6" s="54"/>
      <c r="Y6" s="54"/>
      <c r="Z6" s="54"/>
      <c r="AA6" s="54"/>
      <c r="AB6" s="54"/>
      <c r="AC6" s="54"/>
      <c r="AD6" s="54"/>
      <c r="AE6" s="54"/>
      <c r="AF6" s="54"/>
      <c r="AG6" s="54"/>
    </row>
    <row r="7" spans="1:33" x14ac:dyDescent="0.2">
      <c r="A7" s="54"/>
      <c r="B7" s="63"/>
      <c r="C7" s="90" t="s">
        <v>111</v>
      </c>
      <c r="D7" s="64" t="s">
        <v>37</v>
      </c>
      <c r="E7" s="60"/>
      <c r="F7" s="59"/>
      <c r="G7" s="54"/>
      <c r="H7" s="94" t="s">
        <v>110</v>
      </c>
      <c r="I7" s="93"/>
      <c r="J7" s="54"/>
      <c r="K7" s="54"/>
      <c r="L7" s="54"/>
      <c r="M7" s="54"/>
      <c r="N7" s="54"/>
      <c r="O7" s="54"/>
      <c r="P7" s="54"/>
      <c r="Q7" s="54"/>
      <c r="R7" s="54"/>
      <c r="S7" s="54"/>
      <c r="T7" s="54"/>
      <c r="U7" s="54"/>
      <c r="V7" s="54"/>
      <c r="W7" s="54"/>
      <c r="X7" s="54"/>
      <c r="Y7" s="54"/>
      <c r="Z7" s="54"/>
      <c r="AA7" s="54"/>
      <c r="AB7" s="54"/>
      <c r="AC7" s="54"/>
      <c r="AD7" s="54"/>
      <c r="AE7" s="54"/>
      <c r="AF7" s="54"/>
      <c r="AG7" s="54"/>
    </row>
    <row r="8" spans="1:33" ht="12" thickBot="1" x14ac:dyDescent="0.25">
      <c r="A8" s="54"/>
      <c r="B8" s="63"/>
      <c r="C8" s="90" t="s">
        <v>109</v>
      </c>
      <c r="D8" s="64"/>
      <c r="E8" s="60"/>
      <c r="F8" s="59"/>
      <c r="G8" s="54"/>
      <c r="H8" s="92" t="s">
        <v>108</v>
      </c>
      <c r="I8" s="91" t="s">
        <v>107</v>
      </c>
      <c r="J8" s="54"/>
      <c r="K8" s="54"/>
      <c r="L8" s="54"/>
      <c r="M8" s="54"/>
      <c r="N8" s="54"/>
      <c r="O8" s="54"/>
      <c r="P8" s="54"/>
      <c r="Q8" s="54"/>
      <c r="R8" s="54"/>
      <c r="S8" s="54"/>
      <c r="T8" s="54"/>
      <c r="U8" s="54"/>
      <c r="V8" s="54"/>
      <c r="W8" s="54"/>
      <c r="X8" s="54"/>
      <c r="Y8" s="54"/>
      <c r="Z8" s="54"/>
      <c r="AA8" s="54"/>
      <c r="AB8" s="54"/>
      <c r="AC8" s="54"/>
      <c r="AD8" s="54"/>
      <c r="AE8" s="54"/>
      <c r="AF8" s="54"/>
      <c r="AG8" s="54"/>
    </row>
    <row r="9" spans="1:33" x14ac:dyDescent="0.2">
      <c r="A9" s="54"/>
      <c r="B9" s="63"/>
      <c r="C9" s="90" t="s">
        <v>106</v>
      </c>
      <c r="D9" s="64" t="str">
        <f>Currency&amp;"_YC"&amp;IndexTenor&amp;"RH"</f>
        <v>GBP_YCRH</v>
      </c>
      <c r="E9" s="60"/>
      <c r="F9" s="59"/>
      <c r="G9" s="54"/>
      <c r="H9" s="54"/>
      <c r="I9" s="54"/>
      <c r="J9" s="54"/>
      <c r="K9" s="54"/>
      <c r="L9" s="54"/>
      <c r="M9" s="54"/>
      <c r="N9" s="54"/>
      <c r="O9" s="54"/>
      <c r="P9" s="54"/>
      <c r="Q9" s="54"/>
      <c r="R9" s="54"/>
      <c r="S9" s="54"/>
      <c r="T9" s="54"/>
      <c r="U9" s="54"/>
      <c r="V9" s="54"/>
      <c r="W9" s="54"/>
      <c r="X9" s="54"/>
      <c r="Y9" s="54"/>
      <c r="Z9" s="54"/>
      <c r="AA9" s="54"/>
      <c r="AB9" s="54"/>
      <c r="AC9" s="54"/>
      <c r="AD9" s="54"/>
      <c r="AE9" s="54"/>
      <c r="AF9" s="54"/>
      <c r="AG9" s="54"/>
    </row>
    <row r="10" spans="1:33" x14ac:dyDescent="0.2">
      <c r="A10" s="54"/>
      <c r="B10" s="63"/>
      <c r="C10" s="89" t="s">
        <v>105</v>
      </c>
      <c r="D10" s="64" t="b">
        <v>1</v>
      </c>
      <c r="E10" s="60"/>
      <c r="F10" s="59"/>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row>
    <row r="11" spans="1:33" x14ac:dyDescent="0.2">
      <c r="A11" s="54"/>
      <c r="B11" s="63"/>
      <c r="C11" s="89" t="s">
        <v>104</v>
      </c>
      <c r="D11" s="88">
        <v>41653.026956018519</v>
      </c>
      <c r="E11" s="60"/>
      <c r="F11" s="59"/>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row>
    <row r="12" spans="1:33" x14ac:dyDescent="0.2">
      <c r="A12" s="54"/>
      <c r="B12" s="63"/>
      <c r="C12" s="87" t="s">
        <v>103</v>
      </c>
      <c r="D12" s="86" t="b">
        <v>0</v>
      </c>
      <c r="E12" s="60"/>
      <c r="F12" s="59"/>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row>
    <row r="13" spans="1:33" x14ac:dyDescent="0.2">
      <c r="A13" s="54"/>
      <c r="B13" s="63"/>
      <c r="C13" s="68"/>
      <c r="D13" s="68"/>
      <c r="E13" s="60"/>
      <c r="F13" s="59"/>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row>
    <row r="14" spans="1:33" x14ac:dyDescent="0.2">
      <c r="A14" s="54"/>
      <c r="B14" s="63"/>
      <c r="C14" s="83" t="s">
        <v>102</v>
      </c>
      <c r="D14" s="85" t="str">
        <f>_xll.qlPiecewiseYieldCurve(D16,NDays,Calendar,RateHelpersSelected,DayCounter,IF(ISERROR(D22),NA(),D20:E20),IF(ISERROR(D22),NA(),D21:E21),Accuracy,TraitsID,InterpolatorID,Permanent,,ObjectOverwrite)</f>
        <v>_GBPYC#0000</v>
      </c>
      <c r="E14" s="60"/>
      <c r="F14" s="59"/>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row>
    <row r="15" spans="1:33" x14ac:dyDescent="0.2">
      <c r="A15" s="54"/>
      <c r="B15" s="63"/>
      <c r="C15" s="70" t="s">
        <v>80</v>
      </c>
      <c r="D15" s="84" t="str">
        <f>_xll.ohRangeRetrieveError(YieldCurve)</f>
        <v/>
      </c>
      <c r="E15" s="60"/>
      <c r="F15" s="59"/>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row>
    <row r="16" spans="1:33" x14ac:dyDescent="0.2">
      <c r="A16" s="54"/>
      <c r="B16" s="63"/>
      <c r="C16" s="83" t="s">
        <v>101</v>
      </c>
      <c r="D16" s="82" t="str">
        <f>"_"&amp;Currency&amp;"YC"&amp;IndexTenor</f>
        <v>_GBPYC</v>
      </c>
      <c r="E16" s="60"/>
      <c r="F16" s="59"/>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row>
    <row r="17" spans="1:33" x14ac:dyDescent="0.2">
      <c r="A17" s="54"/>
      <c r="B17" s="63"/>
      <c r="C17" s="72" t="s">
        <v>100</v>
      </c>
      <c r="D17" s="81">
        <v>0</v>
      </c>
      <c r="E17" s="60"/>
      <c r="F17" s="59"/>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row>
    <row r="18" spans="1:33" x14ac:dyDescent="0.2">
      <c r="A18" s="54"/>
      <c r="B18" s="63"/>
      <c r="C18" s="72" t="s">
        <v>99</v>
      </c>
      <c r="D18" s="80" t="s">
        <v>98</v>
      </c>
      <c r="E18" s="60"/>
      <c r="F18" s="59"/>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row>
    <row r="19" spans="1:33" x14ac:dyDescent="0.2">
      <c r="A19" s="54"/>
      <c r="B19" s="63"/>
      <c r="C19" s="72" t="s">
        <v>97</v>
      </c>
      <c r="D19" s="80"/>
      <c r="E19" s="60"/>
      <c r="F19" s="59"/>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row>
    <row r="20" spans="1:33" x14ac:dyDescent="0.2">
      <c r="A20" s="54"/>
      <c r="B20" s="63"/>
      <c r="C20" s="72" t="s">
        <v>96</v>
      </c>
      <c r="D20" s="79" t="str">
        <f>Currency&amp;"TOY_SYNTH"&amp;IndexTenor&amp;"_Quote"</f>
        <v>GBPTOY_SYNTH_Quote</v>
      </c>
      <c r="E20" s="78" t="str">
        <f>Currency&amp;"TOY2_SYNTH"&amp;IndexTenor&amp;"_Quote"</f>
        <v>GBPTOY2_SYNTH_Quote</v>
      </c>
      <c r="F20" s="59"/>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row>
    <row r="21" spans="1:33" x14ac:dyDescent="0.2">
      <c r="A21" s="54"/>
      <c r="B21" s="63"/>
      <c r="C21" s="72" t="s">
        <v>95</v>
      </c>
      <c r="D21" s="77">
        <f>DATE(YEAR(_xll.qlCalendarAdvance(Calendar,_xll.qlSettingsEvaluationDate(Trigger),NDays&amp;"D")),12,31)</f>
        <v>42004</v>
      </c>
      <c r="E21" s="76">
        <f>DATE(YEAR(D21+1),12,31)</f>
        <v>42369</v>
      </c>
      <c r="F21" s="59"/>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1:33" x14ac:dyDescent="0.2">
      <c r="A22" s="54"/>
      <c r="B22" s="63"/>
      <c r="C22" s="72" t="s">
        <v>94</v>
      </c>
      <c r="D22" s="75" t="e">
        <f>_xll.qlQuoteValue(D20,Trigger)</f>
        <v>#NUM!</v>
      </c>
      <c r="E22" s="74" t="e">
        <f>_xll.qlQuoteValue(E20,Trigger)</f>
        <v>#NUM!</v>
      </c>
      <c r="F22" s="59"/>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row>
    <row r="23" spans="1:33" x14ac:dyDescent="0.2">
      <c r="A23" s="54"/>
      <c r="B23" s="63"/>
      <c r="C23" s="72" t="s">
        <v>93</v>
      </c>
      <c r="D23" s="73" t="e">
        <f>NA()</f>
        <v>#N/A</v>
      </c>
      <c r="E23" s="60"/>
      <c r="F23" s="59"/>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row>
    <row r="24" spans="1:33" x14ac:dyDescent="0.2">
      <c r="A24" s="54"/>
      <c r="B24" s="63"/>
      <c r="C24" s="72" t="s">
        <v>92</v>
      </c>
      <c r="D24" s="71" t="s">
        <v>91</v>
      </c>
      <c r="E24" s="60"/>
      <c r="F24" s="59"/>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row>
    <row r="25" spans="1:33" x14ac:dyDescent="0.2">
      <c r="A25" s="54"/>
      <c r="B25" s="63"/>
      <c r="C25" s="70" t="s">
        <v>90</v>
      </c>
      <c r="D25" s="69" t="s">
        <v>89</v>
      </c>
      <c r="E25" s="60"/>
      <c r="F25" s="59"/>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row>
    <row r="26" spans="1:33" x14ac:dyDescent="0.2">
      <c r="A26" s="54"/>
      <c r="B26" s="63"/>
      <c r="C26" s="68"/>
      <c r="D26" s="68"/>
      <c r="E26" s="60"/>
      <c r="F26" s="59"/>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row>
    <row r="27" spans="1:33" x14ac:dyDescent="0.2">
      <c r="A27" s="54"/>
      <c r="B27" s="63"/>
      <c r="C27" s="67">
        <f>_xll.qlTermStructureReferenceDate(YieldCurve)</f>
        <v>41653</v>
      </c>
      <c r="D27" s="66">
        <f>_xll.qlYieldTSDiscount(YieldCurve,C27)</f>
        <v>1</v>
      </c>
      <c r="E27" s="60"/>
      <c r="F27" s="59"/>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row>
    <row r="28" spans="1:33" x14ac:dyDescent="0.2">
      <c r="A28" s="54"/>
      <c r="B28" s="63"/>
      <c r="C28" s="65">
        <f>MAX(_xll.ohPack(Selected!H2:H126))</f>
        <v>52610</v>
      </c>
      <c r="D28" s="64">
        <f>_xll.qlYieldTSDiscount(YieldCurve,C28)</f>
        <v>0.37951259093616285</v>
      </c>
      <c r="E28" s="60"/>
      <c r="F28" s="59"/>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row>
    <row r="29" spans="1:33" x14ac:dyDescent="0.2">
      <c r="A29" s="54"/>
      <c r="B29" s="63"/>
      <c r="C29" s="62" t="s">
        <v>80</v>
      </c>
      <c r="D29" s="61" t="str">
        <f>_xll.ohRangeRetrieveError(Selected!I1)</f>
        <v/>
      </c>
      <c r="E29" s="60"/>
      <c r="F29" s="59"/>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row>
    <row r="30" spans="1:33" ht="14.25" customHeight="1" thickBot="1" x14ac:dyDescent="0.25">
      <c r="A30" s="54"/>
      <c r="B30" s="58"/>
      <c r="C30" s="57"/>
      <c r="D30" s="56"/>
      <c r="E30" s="56"/>
      <c r="F30" s="55"/>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row>
    <row r="31" spans="1:33" x14ac:dyDescent="0.2">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row>
    <row r="32" spans="1:33" x14ac:dyDescent="0.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row>
    <row r="33" spans="1:33" x14ac:dyDescent="0.2">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row>
    <row r="34" spans="1:33" x14ac:dyDescent="0.2">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row>
    <row r="35" spans="1:33" x14ac:dyDescent="0.2">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row>
    <row r="36" spans="1:33" x14ac:dyDescent="0.2">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row>
    <row r="37" spans="1:33" x14ac:dyDescent="0.2">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row>
    <row r="38" spans="1:33" x14ac:dyDescent="0.2">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row>
    <row r="39" spans="1:33" x14ac:dyDescent="0.2">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row>
    <row r="40" spans="1:33" x14ac:dyDescent="0.2">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row>
    <row r="41" spans="1:33" x14ac:dyDescent="0.2">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row>
    <row r="42" spans="1:33" x14ac:dyDescent="0.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row>
    <row r="43" spans="1:33" x14ac:dyDescent="0.2">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row>
    <row r="44" spans="1:33" x14ac:dyDescent="0.2">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row>
    <row r="45" spans="1:33" x14ac:dyDescent="0.2">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row>
    <row r="46" spans="1:33" x14ac:dyDescent="0.2">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row>
    <row r="47" spans="1:33" x14ac:dyDescent="0.2">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row>
    <row r="48" spans="1:33" x14ac:dyDescent="0.2">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row>
    <row r="49" spans="1:33" x14ac:dyDescent="0.2">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row>
    <row r="50" spans="1:33" x14ac:dyDescent="0.2">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row>
    <row r="51" spans="1:33" x14ac:dyDescent="0.2">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row>
    <row r="52" spans="1:33" x14ac:dyDescent="0.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row>
    <row r="53" spans="1:33" x14ac:dyDescent="0.2">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row>
    <row r="54" spans="1:33" x14ac:dyDescent="0.2">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row>
    <row r="55" spans="1:33" x14ac:dyDescent="0.2">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row>
    <row r="56" spans="1:33" x14ac:dyDescent="0.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row>
    <row r="57" spans="1:33" x14ac:dyDescent="0.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row>
    <row r="58" spans="1:33" x14ac:dyDescent="0.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row>
    <row r="59" spans="1:33" x14ac:dyDescent="0.2">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row>
    <row r="60" spans="1:33" x14ac:dyDescent="0.2">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row>
    <row r="61" spans="1:33" x14ac:dyDescent="0.2">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row>
    <row r="62" spans="1:33" x14ac:dyDescent="0.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row>
    <row r="63" spans="1:33" x14ac:dyDescent="0.2">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row>
    <row r="64" spans="1:33" x14ac:dyDescent="0.2">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row>
    <row r="65" spans="1:33" x14ac:dyDescent="0.2">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row>
    <row r="66" spans="1:33" x14ac:dyDescent="0.2">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row>
    <row r="67" spans="1:33" x14ac:dyDescent="0.2">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row>
    <row r="68" spans="1:33" x14ac:dyDescent="0.2">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row>
  </sheetData>
  <mergeCells count="1">
    <mergeCell ref="B2:F2"/>
  </mergeCells>
  <dataValidations count="5">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122"/>
  <sheetViews>
    <sheetView workbookViewId="0">
      <selection activeCell="J1" sqref="J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6" style="2" bestFit="1" customWidth="1"/>
    <col min="5" max="5" width="21.42578125" style="2" bestFit="1" customWidth="1"/>
    <col min="6" max="7" width="8" style="2" bestFit="1" customWidth="1"/>
    <col min="8" max="8" width="9.140625" style="2"/>
    <col min="9" max="9" width="8.7109375" style="2" customWidth="1"/>
    <col min="10" max="10" width="9.140625" style="2"/>
    <col min="11" max="12" width="17.28515625" style="2" bestFit="1" customWidth="1"/>
    <col min="13" max="13" width="2.7109375" style="1" bestFit="1" customWidth="1"/>
    <col min="14" max="16384" width="9.140625" style="1"/>
  </cols>
  <sheetData>
    <row r="1" spans="1:13" ht="33.75" x14ac:dyDescent="0.2">
      <c r="B1" s="157" t="s">
        <v>79</v>
      </c>
      <c r="C1" s="158"/>
      <c r="D1" s="159"/>
      <c r="E1" s="31" t="s">
        <v>78</v>
      </c>
      <c r="F1" s="31" t="s">
        <v>77</v>
      </c>
      <c r="G1" s="31" t="s">
        <v>76</v>
      </c>
      <c r="H1" s="31" t="s">
        <v>75</v>
      </c>
      <c r="I1" s="31" t="s">
        <v>74</v>
      </c>
      <c r="J1" s="31" t="s">
        <v>73</v>
      </c>
      <c r="K1" s="31" t="s">
        <v>72</v>
      </c>
      <c r="L1" s="31" t="s">
        <v>71</v>
      </c>
    </row>
    <row r="2" spans="1:13" ht="11.25" customHeight="1" x14ac:dyDescent="0.2">
      <c r="B2" s="30"/>
      <c r="C2" s="15"/>
      <c r="D2" s="14" t="s">
        <v>70</v>
      </c>
      <c r="E2" s="14" t="str">
        <f t="shared" ref="E2:E15" si="0">RateHelperPrefix&amp;"_"&amp;$B2&amp;$C2&amp;$D2</f>
        <v>GBP_YCRH_OND</v>
      </c>
      <c r="F2" s="13" t="e">
        <f>_xll.qlRateHelperQuoteValue($E2,Trigger)</f>
        <v>#NUM!</v>
      </c>
      <c r="G2" s="13"/>
      <c r="H2" s="12" t="b">
        <v>0</v>
      </c>
      <c r="I2" s="12">
        <v>70</v>
      </c>
      <c r="J2" s="12">
        <v>1</v>
      </c>
      <c r="K2" s="11" t="e">
        <f>_xll.qlRateHelperEarliestDate($E2,Trigger)</f>
        <v>#NUM!</v>
      </c>
      <c r="L2" s="10" t="e">
        <f>_xll.qlRateHelperLatestDate($E2,Trigger)</f>
        <v>#NUM!</v>
      </c>
    </row>
    <row r="3" spans="1:13" x14ac:dyDescent="0.2">
      <c r="B3" s="30"/>
      <c r="C3" s="15"/>
      <c r="D3" s="14" t="s">
        <v>69</v>
      </c>
      <c r="E3" s="14" t="str">
        <f t="shared" si="0"/>
        <v>GBP_YCRH_TND</v>
      </c>
      <c r="F3" s="13" t="e">
        <f>_xll.qlRateHelperQuoteValue($E3,Trigger)</f>
        <v>#NUM!</v>
      </c>
      <c r="G3" s="13"/>
      <c r="H3" s="12" t="b">
        <v>0</v>
      </c>
      <c r="I3" s="12">
        <v>70</v>
      </c>
      <c r="J3" s="12">
        <v>1</v>
      </c>
      <c r="K3" s="11" t="e">
        <f>_xll.qlRateHelperEarliestDate($E3,Trigger)</f>
        <v>#NUM!</v>
      </c>
      <c r="L3" s="10" t="e">
        <f>_xll.qlRateHelperLatestDate($E3,Trigger)</f>
        <v>#NUM!</v>
      </c>
    </row>
    <row r="4" spans="1:13" x14ac:dyDescent="0.2">
      <c r="B4" s="30"/>
      <c r="C4" s="15"/>
      <c r="D4" s="7" t="s">
        <v>68</v>
      </c>
      <c r="E4" s="7" t="str">
        <f t="shared" si="0"/>
        <v>GBP_YCRH_SND</v>
      </c>
      <c r="F4" s="6" t="e">
        <f>_xll.qlRateHelperQuoteValue($E4,Trigger)</f>
        <v>#NUM!</v>
      </c>
      <c r="G4" s="6"/>
      <c r="H4" s="5" t="b">
        <v>0</v>
      </c>
      <c r="I4" s="5">
        <v>70</v>
      </c>
      <c r="J4" s="5">
        <v>1</v>
      </c>
      <c r="K4" s="4" t="e">
        <f>_xll.qlRateHelperEarliestDate($E4,Trigger)</f>
        <v>#NUM!</v>
      </c>
      <c r="L4" s="3" t="e">
        <f>_xll.qlRateHelperLatestDate($E4,Trigger)</f>
        <v>#NUM!</v>
      </c>
    </row>
    <row r="5" spans="1:13" outlineLevel="1" x14ac:dyDescent="0.2">
      <c r="B5" s="30"/>
      <c r="C5" s="15"/>
      <c r="D5" s="14" t="s">
        <v>67</v>
      </c>
      <c r="E5" s="14" t="str">
        <f t="shared" si="0"/>
        <v>GBP_YCRH_SWD</v>
      </c>
      <c r="F5" s="13" t="e">
        <f>_xll.qlRateHelperQuoteValue($E5,Trigger)</f>
        <v>#NUM!</v>
      </c>
      <c r="G5" s="13"/>
      <c r="H5" s="12" t="b">
        <v>0</v>
      </c>
      <c r="I5" s="12">
        <v>70</v>
      </c>
      <c r="J5" s="12">
        <v>1</v>
      </c>
      <c r="K5" s="11" t="e">
        <f>_xll.qlRateHelperEarliestDate($E5,Trigger)</f>
        <v>#NUM!</v>
      </c>
      <c r="L5" s="10" t="e">
        <f>_xll.qlRateHelperLatestDate($E5,Trigger)</f>
        <v>#NUM!</v>
      </c>
    </row>
    <row r="6" spans="1:13" outlineLevel="1" x14ac:dyDescent="0.2">
      <c r="B6" s="30"/>
      <c r="C6" s="15"/>
      <c r="D6" s="14" t="s">
        <v>66</v>
      </c>
      <c r="E6" s="14" t="str">
        <f t="shared" si="0"/>
        <v>GBP_YCRH_2WD</v>
      </c>
      <c r="F6" s="13" t="e">
        <f>_xll.qlRateHelperQuoteValue($E6,Trigger)</f>
        <v>#NUM!</v>
      </c>
      <c r="G6" s="13"/>
      <c r="H6" s="12" t="b">
        <v>0</v>
      </c>
      <c r="I6" s="12">
        <v>70</v>
      </c>
      <c r="J6" s="12">
        <v>1</v>
      </c>
      <c r="K6" s="11" t="e">
        <f>_xll.qlRateHelperEarliestDate($E6,Trigger)</f>
        <v>#NUM!</v>
      </c>
      <c r="L6" s="10" t="e">
        <f>_xll.qlRateHelperLatestDate($E6,Trigger)</f>
        <v>#NUM!</v>
      </c>
    </row>
    <row r="7" spans="1:13" outlineLevel="1" x14ac:dyDescent="0.2">
      <c r="B7" s="30"/>
      <c r="C7" s="15"/>
      <c r="D7" s="14" t="s">
        <v>65</v>
      </c>
      <c r="E7" s="14" t="str">
        <f t="shared" si="0"/>
        <v>GBP_YCRH_3WD</v>
      </c>
      <c r="F7" s="13" t="e">
        <f>_xll.qlRateHelperQuoteValue($E7,Trigger)</f>
        <v>#NUM!</v>
      </c>
      <c r="G7" s="13"/>
      <c r="H7" s="12" t="b">
        <v>0</v>
      </c>
      <c r="I7" s="12">
        <v>70</v>
      </c>
      <c r="J7" s="12">
        <v>1</v>
      </c>
      <c r="K7" s="11" t="e">
        <f>_xll.qlRateHelperEarliestDate($E7,Trigger)</f>
        <v>#NUM!</v>
      </c>
      <c r="L7" s="10" t="e">
        <f>_xll.qlRateHelperLatestDate($E7,Trigger)</f>
        <v>#NUM!</v>
      </c>
    </row>
    <row r="8" spans="1:13" outlineLevel="1" x14ac:dyDescent="0.2">
      <c r="B8" s="30"/>
      <c r="C8" s="15"/>
      <c r="D8" s="14" t="s">
        <v>64</v>
      </c>
      <c r="E8" s="14" t="str">
        <f t="shared" si="0"/>
        <v>GBP_YCRH_1MD</v>
      </c>
      <c r="F8" s="13" t="e">
        <f>_xll.qlRateHelperQuoteValue($E8,Trigger)</f>
        <v>#NUM!</v>
      </c>
      <c r="G8" s="13"/>
      <c r="H8" s="12" t="b">
        <v>0</v>
      </c>
      <c r="I8" s="12">
        <v>70</v>
      </c>
      <c r="J8" s="12">
        <v>1</v>
      </c>
      <c r="K8" s="11" t="e">
        <f>_xll.qlRateHelperEarliestDate($E8,Trigger)</f>
        <v>#NUM!</v>
      </c>
      <c r="L8" s="10" t="e">
        <f>_xll.qlRateHelperLatestDate($E8,Trigger)</f>
        <v>#NUM!</v>
      </c>
    </row>
    <row r="9" spans="1:13" outlineLevel="1" x14ac:dyDescent="0.2">
      <c r="B9" s="30"/>
      <c r="C9" s="15"/>
      <c r="D9" s="14" t="s">
        <v>63</v>
      </c>
      <c r="E9" s="14" t="str">
        <f t="shared" si="0"/>
        <v>GBP_YCRH_2MD</v>
      </c>
      <c r="F9" s="13" t="e">
        <f>_xll.qlRateHelperQuoteValue($E9,Trigger)</f>
        <v>#NUM!</v>
      </c>
      <c r="G9" s="13"/>
      <c r="H9" s="12" t="b">
        <v>0</v>
      </c>
      <c r="I9" s="12">
        <v>70</v>
      </c>
      <c r="J9" s="12">
        <v>1</v>
      </c>
      <c r="K9" s="11" t="e">
        <f>_xll.qlRateHelperEarliestDate($E9,Trigger)</f>
        <v>#NUM!</v>
      </c>
      <c r="L9" s="10" t="e">
        <f>_xll.qlRateHelperLatestDate($E9,Trigger)</f>
        <v>#NUM!</v>
      </c>
    </row>
    <row r="10" spans="1:13" outlineLevel="1" x14ac:dyDescent="0.2">
      <c r="B10" s="30"/>
      <c r="C10" s="15"/>
      <c r="D10" s="14" t="s">
        <v>62</v>
      </c>
      <c r="E10" s="14" t="str">
        <f t="shared" si="0"/>
        <v>GBP_YCRH_3MD</v>
      </c>
      <c r="F10" s="13" t="e">
        <f>_xll.qlRateHelperQuoteValue($E10,Trigger)</f>
        <v>#NUM!</v>
      </c>
      <c r="G10" s="13"/>
      <c r="H10" s="12" t="b">
        <v>0</v>
      </c>
      <c r="I10" s="12">
        <v>70</v>
      </c>
      <c r="J10" s="12">
        <v>1</v>
      </c>
      <c r="K10" s="11" t="e">
        <f>_xll.qlRateHelperEarliestDate($E10,Trigger)</f>
        <v>#NUM!</v>
      </c>
      <c r="L10" s="10" t="e">
        <f>_xll.qlRateHelperLatestDate($E10,Trigger)</f>
        <v>#NUM!</v>
      </c>
    </row>
    <row r="11" spans="1:13" outlineLevel="1" x14ac:dyDescent="0.2">
      <c r="B11" s="30"/>
      <c r="C11" s="15"/>
      <c r="D11" s="14" t="s">
        <v>61</v>
      </c>
      <c r="E11" s="14" t="str">
        <f t="shared" si="0"/>
        <v>GBP_YCRH_4MD</v>
      </c>
      <c r="F11" s="13" t="e">
        <f>_xll.qlRateHelperQuoteValue($E11,Trigger)</f>
        <v>#NUM!</v>
      </c>
      <c r="G11" s="13"/>
      <c r="H11" s="12" t="b">
        <v>0</v>
      </c>
      <c r="I11" s="12">
        <v>70</v>
      </c>
      <c r="J11" s="12">
        <v>1</v>
      </c>
      <c r="K11" s="11" t="e">
        <f>_xll.qlRateHelperEarliestDate($E11,Trigger)</f>
        <v>#NUM!</v>
      </c>
      <c r="L11" s="10" t="e">
        <f>_xll.qlRateHelperLatestDate($E11,Trigger)</f>
        <v>#NUM!</v>
      </c>
    </row>
    <row r="12" spans="1:13" outlineLevel="1" x14ac:dyDescent="0.2">
      <c r="B12" s="30"/>
      <c r="C12" s="15"/>
      <c r="D12" s="14" t="s">
        <v>60</v>
      </c>
      <c r="E12" s="14" t="str">
        <f t="shared" si="0"/>
        <v>GBP_YCRH_5MD</v>
      </c>
      <c r="F12" s="13" t="e">
        <f>_xll.qlRateHelperQuoteValue($E12,Trigger)</f>
        <v>#NUM!</v>
      </c>
      <c r="G12" s="13"/>
      <c r="H12" s="12" t="b">
        <v>0</v>
      </c>
      <c r="I12" s="12">
        <v>70</v>
      </c>
      <c r="J12" s="12">
        <v>1</v>
      </c>
      <c r="K12" s="11" t="e">
        <f>_xll.qlRateHelperEarliestDate($E12,Trigger)</f>
        <v>#NUM!</v>
      </c>
      <c r="L12" s="10" t="e">
        <f>_xll.qlRateHelperLatestDate($E12,Trigger)</f>
        <v>#NUM!</v>
      </c>
    </row>
    <row r="13" spans="1:13" outlineLevel="1" x14ac:dyDescent="0.2">
      <c r="B13" s="30"/>
      <c r="C13" s="15"/>
      <c r="D13" s="14" t="s">
        <v>59</v>
      </c>
      <c r="E13" s="14" t="str">
        <f t="shared" si="0"/>
        <v>GBP_YCRH_6MD</v>
      </c>
      <c r="F13" s="13" t="e">
        <f>_xll.qlRateHelperQuoteValue($E13,Trigger)</f>
        <v>#NUM!</v>
      </c>
      <c r="G13" s="13"/>
      <c r="H13" s="12" t="b">
        <v>0</v>
      </c>
      <c r="I13" s="12">
        <v>70</v>
      </c>
      <c r="J13" s="12">
        <v>1</v>
      </c>
      <c r="K13" s="11" t="e">
        <f>_xll.qlRateHelperEarliestDate($E13,Trigger)</f>
        <v>#NUM!</v>
      </c>
      <c r="L13" s="10" t="e">
        <f>_xll.qlRateHelperLatestDate($E13,Trigger)</f>
        <v>#NUM!</v>
      </c>
    </row>
    <row r="14" spans="1:13" outlineLevel="1" x14ac:dyDescent="0.2">
      <c r="B14" s="30"/>
      <c r="C14" s="15"/>
      <c r="D14" s="14" t="s">
        <v>58</v>
      </c>
      <c r="E14" s="14" t="str">
        <f t="shared" si="0"/>
        <v>GBP_YCRH_9MD</v>
      </c>
      <c r="F14" s="13" t="e">
        <f>_xll.qlRateHelperQuoteValue($E14,Trigger)</f>
        <v>#NUM!</v>
      </c>
      <c r="G14" s="13"/>
      <c r="H14" s="12" t="b">
        <v>0</v>
      </c>
      <c r="I14" s="12">
        <v>70</v>
      </c>
      <c r="J14" s="12">
        <v>1</v>
      </c>
      <c r="K14" s="11" t="e">
        <f>_xll.qlRateHelperEarliestDate($E14,Trigger)</f>
        <v>#NUM!</v>
      </c>
      <c r="L14" s="10" t="e">
        <f>_xll.qlRateHelperLatestDate($E14,Trigger)</f>
        <v>#NUM!</v>
      </c>
    </row>
    <row r="15" spans="1:13" outlineLevel="1" x14ac:dyDescent="0.2">
      <c r="B15" s="29"/>
      <c r="C15" s="8"/>
      <c r="D15" s="7" t="s">
        <v>57</v>
      </c>
      <c r="E15" s="7" t="str">
        <f t="shared" si="0"/>
        <v>GBP_YCRH_1YD</v>
      </c>
      <c r="F15" s="6" t="e">
        <f>_xll.qlRateHelperQuoteValue($E15,Trigger)</f>
        <v>#NUM!</v>
      </c>
      <c r="G15" s="6"/>
      <c r="H15" s="5" t="b">
        <v>0</v>
      </c>
      <c r="I15" s="5">
        <v>70</v>
      </c>
      <c r="J15" s="5">
        <v>1</v>
      </c>
      <c r="K15" s="4" t="e">
        <f>_xll.qlRateHelperEarliestDate($E15,Trigger)</f>
        <v>#NUM!</v>
      </c>
      <c r="L15" s="3" t="e">
        <f>_xll.qlRateHelperLatestDate($E15,Trigger)</f>
        <v>#NUM!</v>
      </c>
    </row>
    <row r="16" spans="1:13" ht="11.25" customHeight="1" x14ac:dyDescent="0.2">
      <c r="A16" s="1" t="e">
        <f>_xll.qlECBNextDate(_xll.qlSettingsEvaluationDate(Trigger)+2)</f>
        <v>#NUM!</v>
      </c>
      <c r="B16" s="23" t="s">
        <v>56</v>
      </c>
      <c r="C16" s="22" t="s">
        <v>37</v>
      </c>
      <c r="D16" s="28" t="e">
        <f>_xll.qlECBcode(A16)</f>
        <v>#NUM!</v>
      </c>
      <c r="E16" s="21" t="e">
        <f t="shared" ref="E16:E27" si="1">RateHelperPrefix&amp;"_"&amp;$B16&amp;$D16&amp;$C16</f>
        <v>#NUM!</v>
      </c>
      <c r="F16" s="20" t="e">
        <f>_xll.qlRateHelperQuoteValue($E16,Trigger)</f>
        <v>#VALUE!</v>
      </c>
      <c r="G16" s="20" t="e">
        <f>_xll.qlSwapRateHelperSpread($E16,Trigger)</f>
        <v>#VALUE!</v>
      </c>
      <c r="H16" s="12" t="b">
        <v>0</v>
      </c>
      <c r="I16" s="19">
        <v>70</v>
      </c>
      <c r="J16" s="19">
        <v>1</v>
      </c>
      <c r="K16" s="18" t="e">
        <f>_xll.qlRateHelperEarliestDate($E16,Trigger)</f>
        <v>#VALUE!</v>
      </c>
      <c r="L16" s="17" t="e">
        <f>_xll.qlRateHelperLatestDate($E16,Trigger)</f>
        <v>#VALUE!</v>
      </c>
      <c r="M16" s="27"/>
    </row>
    <row r="17" spans="1:13" x14ac:dyDescent="0.2">
      <c r="A17" s="1" t="e">
        <f>_xll.qlECBNextDate(A16)</f>
        <v>#NUM!</v>
      </c>
      <c r="B17" s="16" t="s">
        <v>56</v>
      </c>
      <c r="C17" s="15" t="s">
        <v>37</v>
      </c>
      <c r="D17" s="25" t="e">
        <f>_xll.qlECBcode(A17)</f>
        <v>#NUM!</v>
      </c>
      <c r="E17" s="14" t="e">
        <f t="shared" si="1"/>
        <v>#NUM!</v>
      </c>
      <c r="F17" s="13" t="e">
        <f>_xll.qlRateHelperQuoteValue($E17,Trigger)</f>
        <v>#VALUE!</v>
      </c>
      <c r="G17" s="13" t="e">
        <f>_xll.qlSwapRateHelperSpread($E17,Trigger)</f>
        <v>#VALUE!</v>
      </c>
      <c r="H17" s="12" t="b">
        <v>0</v>
      </c>
      <c r="I17" s="12">
        <v>70</v>
      </c>
      <c r="J17" s="12">
        <v>5</v>
      </c>
      <c r="K17" s="11" t="e">
        <f>_xll.qlRateHelperEarliestDate($E17,Trigger)</f>
        <v>#VALUE!</v>
      </c>
      <c r="L17" s="10" t="e">
        <f>_xll.qlRateHelperLatestDate($E17,Trigger)</f>
        <v>#VALUE!</v>
      </c>
      <c r="M17" s="26"/>
    </row>
    <row r="18" spans="1:13" x14ac:dyDescent="0.2">
      <c r="A18" s="1" t="e">
        <f>_xll.qlECBNextDate(A17)</f>
        <v>#NUM!</v>
      </c>
      <c r="B18" s="16" t="s">
        <v>56</v>
      </c>
      <c r="C18" s="15" t="s">
        <v>37</v>
      </c>
      <c r="D18" s="25" t="e">
        <f>_xll.qlECBcode(A18)</f>
        <v>#NUM!</v>
      </c>
      <c r="E18" s="14" t="e">
        <f t="shared" si="1"/>
        <v>#NUM!</v>
      </c>
      <c r="F18" s="13" t="e">
        <f>_xll.qlRateHelperQuoteValue($E18,Trigger)</f>
        <v>#VALUE!</v>
      </c>
      <c r="G18" s="13" t="e">
        <f>_xll.qlSwapRateHelperSpread($E18,Trigger)</f>
        <v>#VALUE!</v>
      </c>
      <c r="H18" s="12" t="b">
        <v>0</v>
      </c>
      <c r="I18" s="12">
        <v>70</v>
      </c>
      <c r="J18" s="12">
        <v>5</v>
      </c>
      <c r="K18" s="11" t="e">
        <f>_xll.qlRateHelperEarliestDate($E18,Trigger)</f>
        <v>#VALUE!</v>
      </c>
      <c r="L18" s="10" t="e">
        <f>_xll.qlRateHelperLatestDate($E18,Trigger)</f>
        <v>#VALUE!</v>
      </c>
    </row>
    <row r="19" spans="1:13" x14ac:dyDescent="0.2">
      <c r="A19" s="1" t="e">
        <f>_xll.qlECBNextDate(A18)</f>
        <v>#NUM!</v>
      </c>
      <c r="B19" s="16" t="s">
        <v>56</v>
      </c>
      <c r="C19" s="15" t="s">
        <v>37</v>
      </c>
      <c r="D19" s="25" t="e">
        <f>_xll.qlECBcode(A19)</f>
        <v>#NUM!</v>
      </c>
      <c r="E19" s="14" t="e">
        <f t="shared" si="1"/>
        <v>#NUM!</v>
      </c>
      <c r="F19" s="13" t="e">
        <f>_xll.qlRateHelperQuoteValue($E19,Trigger)</f>
        <v>#VALUE!</v>
      </c>
      <c r="G19" s="13" t="e">
        <f>_xll.qlSwapRateHelperSpread($E19,Trigger)</f>
        <v>#VALUE!</v>
      </c>
      <c r="H19" s="12" t="b">
        <v>0</v>
      </c>
      <c r="I19" s="12">
        <v>70</v>
      </c>
      <c r="J19" s="12">
        <v>5</v>
      </c>
      <c r="K19" s="11" t="e">
        <f>_xll.qlRateHelperEarliestDate($E19,Trigger)</f>
        <v>#VALUE!</v>
      </c>
      <c r="L19" s="10" t="e">
        <f>_xll.qlRateHelperLatestDate($E19,Trigger)</f>
        <v>#VALUE!</v>
      </c>
    </row>
    <row r="20" spans="1:13" x14ac:dyDescent="0.2">
      <c r="A20" s="1" t="e">
        <f>_xll.qlECBNextDate(A19)</f>
        <v>#NUM!</v>
      </c>
      <c r="B20" s="16" t="s">
        <v>56</v>
      </c>
      <c r="C20" s="15" t="s">
        <v>37</v>
      </c>
      <c r="D20" s="25" t="e">
        <f>_xll.qlECBcode(A20)</f>
        <v>#NUM!</v>
      </c>
      <c r="E20" s="14" t="e">
        <f t="shared" si="1"/>
        <v>#NUM!</v>
      </c>
      <c r="F20" s="13" t="e">
        <f>_xll.qlRateHelperQuoteValue($E20,Trigger)</f>
        <v>#VALUE!</v>
      </c>
      <c r="G20" s="13" t="e">
        <f>_xll.qlSwapRateHelperSpread($E20,Trigger)</f>
        <v>#VALUE!</v>
      </c>
      <c r="H20" s="12" t="b">
        <v>0</v>
      </c>
      <c r="I20" s="12">
        <v>70</v>
      </c>
      <c r="J20" s="12">
        <v>5</v>
      </c>
      <c r="K20" s="11" t="e">
        <f>_xll.qlRateHelperEarliestDate($E20,Trigger)</f>
        <v>#VALUE!</v>
      </c>
      <c r="L20" s="10" t="e">
        <f>_xll.qlRateHelperLatestDate($E20,Trigger)</f>
        <v>#VALUE!</v>
      </c>
    </row>
    <row r="21" spans="1:13" x14ac:dyDescent="0.2">
      <c r="A21" s="1" t="e">
        <f>_xll.qlECBNextDate(A20)</f>
        <v>#NUM!</v>
      </c>
      <c r="B21" s="16" t="s">
        <v>56</v>
      </c>
      <c r="C21" s="15" t="s">
        <v>37</v>
      </c>
      <c r="D21" s="25" t="e">
        <f>_xll.qlECBcode(A21)</f>
        <v>#NUM!</v>
      </c>
      <c r="E21" s="14" t="e">
        <f t="shared" si="1"/>
        <v>#NUM!</v>
      </c>
      <c r="F21" s="13" t="e">
        <f>_xll.qlRateHelperQuoteValue($E21,Trigger)</f>
        <v>#VALUE!</v>
      </c>
      <c r="G21" s="13" t="e">
        <f>_xll.qlSwapRateHelperSpread($E21,Trigger)</f>
        <v>#VALUE!</v>
      </c>
      <c r="H21" s="12" t="b">
        <v>0</v>
      </c>
      <c r="I21" s="12">
        <v>70</v>
      </c>
      <c r="J21" s="12">
        <v>1</v>
      </c>
      <c r="K21" s="11" t="e">
        <f>_xll.qlRateHelperEarliestDate($E21,Trigger)</f>
        <v>#VALUE!</v>
      </c>
      <c r="L21" s="10" t="e">
        <f>_xll.qlRateHelperLatestDate($E21,Trigger)</f>
        <v>#VALUE!</v>
      </c>
    </row>
    <row r="22" spans="1:13" x14ac:dyDescent="0.2">
      <c r="A22" s="1" t="e">
        <f>_xll.qlECBNextDate(A21)</f>
        <v>#NUM!</v>
      </c>
      <c r="B22" s="16" t="s">
        <v>56</v>
      </c>
      <c r="C22" s="15" t="s">
        <v>37</v>
      </c>
      <c r="D22" s="25" t="e">
        <f>_xll.qlECBcode(A22)</f>
        <v>#NUM!</v>
      </c>
      <c r="E22" s="14" t="e">
        <f t="shared" si="1"/>
        <v>#NUM!</v>
      </c>
      <c r="F22" s="13" t="e">
        <f>_xll.qlRateHelperQuoteValue($E22,Trigger)</f>
        <v>#VALUE!</v>
      </c>
      <c r="G22" s="13" t="e">
        <f>_xll.qlSwapRateHelperSpread($E22,Trigger)</f>
        <v>#VALUE!</v>
      </c>
      <c r="H22" s="12" t="b">
        <v>0</v>
      </c>
      <c r="I22" s="12">
        <v>70</v>
      </c>
      <c r="J22" s="12">
        <v>5</v>
      </c>
      <c r="K22" s="11" t="e">
        <f>_xll.qlRateHelperEarliestDate($E22,Trigger)</f>
        <v>#VALUE!</v>
      </c>
      <c r="L22" s="10" t="e">
        <f>_xll.qlRateHelperLatestDate($E22,Trigger)</f>
        <v>#VALUE!</v>
      </c>
    </row>
    <row r="23" spans="1:13" x14ac:dyDescent="0.2">
      <c r="A23" s="1" t="e">
        <f>_xll.qlECBNextDate(A22)</f>
        <v>#NUM!</v>
      </c>
      <c r="B23" s="16" t="s">
        <v>56</v>
      </c>
      <c r="C23" s="15" t="s">
        <v>37</v>
      </c>
      <c r="D23" s="25" t="e">
        <f>_xll.qlECBcode(A23)</f>
        <v>#NUM!</v>
      </c>
      <c r="E23" s="14" t="e">
        <f t="shared" si="1"/>
        <v>#NUM!</v>
      </c>
      <c r="F23" s="13" t="e">
        <f>_xll.qlRateHelperQuoteValue($E23,Trigger)</f>
        <v>#VALUE!</v>
      </c>
      <c r="G23" s="13" t="e">
        <f>_xll.qlSwapRateHelperSpread($E23,Trigger)</f>
        <v>#VALUE!</v>
      </c>
      <c r="H23" s="12" t="b">
        <v>0</v>
      </c>
      <c r="I23" s="12">
        <v>70</v>
      </c>
      <c r="J23" s="12">
        <v>5</v>
      </c>
      <c r="K23" s="11" t="e">
        <f>_xll.qlRateHelperEarliestDate($E23,Trigger)</f>
        <v>#VALUE!</v>
      </c>
      <c r="L23" s="10" t="e">
        <f>_xll.qlRateHelperLatestDate($E23,Trigger)</f>
        <v>#VALUE!</v>
      </c>
    </row>
    <row r="24" spans="1:13" x14ac:dyDescent="0.2">
      <c r="A24" s="1" t="e">
        <f>_xll.qlECBNextDate(A23)</f>
        <v>#NUM!</v>
      </c>
      <c r="B24" s="16" t="s">
        <v>56</v>
      </c>
      <c r="C24" s="15" t="s">
        <v>37</v>
      </c>
      <c r="D24" s="25" t="e">
        <f>_xll.qlECBcode(A24)</f>
        <v>#NUM!</v>
      </c>
      <c r="E24" s="14" t="e">
        <f t="shared" si="1"/>
        <v>#NUM!</v>
      </c>
      <c r="F24" s="13" t="e">
        <f>_xll.qlRateHelperQuoteValue($E24,Trigger)</f>
        <v>#VALUE!</v>
      </c>
      <c r="G24" s="13" t="e">
        <f>_xll.qlSwapRateHelperSpread($E24,Trigger)</f>
        <v>#VALUE!</v>
      </c>
      <c r="H24" s="12" t="b">
        <v>0</v>
      </c>
      <c r="I24" s="12">
        <v>70</v>
      </c>
      <c r="J24" s="12">
        <v>5</v>
      </c>
      <c r="K24" s="11" t="e">
        <f>_xll.qlRateHelperEarliestDate($E24,Trigger)</f>
        <v>#VALUE!</v>
      </c>
      <c r="L24" s="10" t="e">
        <f>_xll.qlRateHelperLatestDate($E24,Trigger)</f>
        <v>#VALUE!</v>
      </c>
    </row>
    <row r="25" spans="1:13" x14ac:dyDescent="0.2">
      <c r="A25" s="1" t="e">
        <f>_xll.qlECBNextDate(A24)</f>
        <v>#NUM!</v>
      </c>
      <c r="B25" s="16" t="s">
        <v>56</v>
      </c>
      <c r="C25" s="15" t="s">
        <v>37</v>
      </c>
      <c r="D25" s="25" t="e">
        <f>_xll.qlECBcode(A25)</f>
        <v>#NUM!</v>
      </c>
      <c r="E25" s="14" t="e">
        <f t="shared" si="1"/>
        <v>#NUM!</v>
      </c>
      <c r="F25" s="13" t="e">
        <f>_xll.qlRateHelperQuoteValue($E25,Trigger)</f>
        <v>#VALUE!</v>
      </c>
      <c r="G25" s="13" t="e">
        <f>_xll.qlSwapRateHelperSpread($E25,Trigger)</f>
        <v>#VALUE!</v>
      </c>
      <c r="H25" s="12" t="b">
        <v>0</v>
      </c>
      <c r="I25" s="12">
        <v>70</v>
      </c>
      <c r="J25" s="12">
        <v>5</v>
      </c>
      <c r="K25" s="11" t="e">
        <f>_xll.qlRateHelperEarliestDate($E25,Trigger)</f>
        <v>#VALUE!</v>
      </c>
      <c r="L25" s="10" t="e">
        <f>_xll.qlRateHelperLatestDate($E25,Trigger)</f>
        <v>#VALUE!</v>
      </c>
    </row>
    <row r="26" spans="1:13" ht="11.25" customHeight="1" x14ac:dyDescent="0.2">
      <c r="A26" s="1" t="e">
        <f>_xll.qlECBNextDate(A25)</f>
        <v>#NUM!</v>
      </c>
      <c r="B26" s="16" t="s">
        <v>56</v>
      </c>
      <c r="C26" s="15" t="s">
        <v>37</v>
      </c>
      <c r="D26" s="25" t="e">
        <f>_xll.qlECBcode(A26)</f>
        <v>#NUM!</v>
      </c>
      <c r="E26" s="14" t="e">
        <f t="shared" si="1"/>
        <v>#NUM!</v>
      </c>
      <c r="F26" s="13" t="e">
        <f>_xll.qlRateHelperQuoteValue($E26,Trigger)</f>
        <v>#VALUE!</v>
      </c>
      <c r="G26" s="13" t="e">
        <f>_xll.qlSwapRateHelperSpread($E26,Trigger)</f>
        <v>#VALUE!</v>
      </c>
      <c r="H26" s="12" t="b">
        <v>0</v>
      </c>
      <c r="I26" s="12">
        <v>70</v>
      </c>
      <c r="J26" s="12">
        <v>5</v>
      </c>
      <c r="K26" s="11" t="e">
        <f>_xll.qlRateHelperEarliestDate($E26,Trigger)</f>
        <v>#VALUE!</v>
      </c>
      <c r="L26" s="10" t="e">
        <f>_xll.qlRateHelperLatestDate($E26,Trigger)</f>
        <v>#VALUE!</v>
      </c>
    </row>
    <row r="27" spans="1:13" x14ac:dyDescent="0.2">
      <c r="A27" s="1" t="e">
        <f>_xll.qlECBNextDate(A26)</f>
        <v>#NUM!</v>
      </c>
      <c r="B27" s="9" t="s">
        <v>56</v>
      </c>
      <c r="C27" s="8" t="s">
        <v>37</v>
      </c>
      <c r="D27" s="24" t="e">
        <f>_xll.qlECBcode(A27)</f>
        <v>#NUM!</v>
      </c>
      <c r="E27" s="7" t="e">
        <f t="shared" si="1"/>
        <v>#NUM!</v>
      </c>
      <c r="F27" s="6" t="e">
        <f>_xll.qlRateHelperQuoteValue($E27,Trigger)</f>
        <v>#VALUE!</v>
      </c>
      <c r="G27" s="6" t="e">
        <f>_xll.qlSwapRateHelperSpread($E27,Trigger)</f>
        <v>#VALUE!</v>
      </c>
      <c r="H27" s="5" t="b">
        <v>0</v>
      </c>
      <c r="I27" s="5">
        <v>70</v>
      </c>
      <c r="J27" s="5">
        <v>5</v>
      </c>
      <c r="K27" s="4" t="e">
        <f>_xll.qlRateHelperEarliestDate($E27,Trigger)</f>
        <v>#VALUE!</v>
      </c>
      <c r="L27" s="3" t="e">
        <f>_xll.qlRateHelperLatestDate($E27,Trigger)</f>
        <v>#VALUE!</v>
      </c>
    </row>
    <row r="28" spans="1:13" outlineLevel="1" x14ac:dyDescent="0.2">
      <c r="B28" s="23" t="s">
        <v>52</v>
      </c>
      <c r="C28" s="22">
        <v>12</v>
      </c>
      <c r="D28" s="21"/>
      <c r="E28" s="21" t="str">
        <f t="shared" ref="E28:E59" si="2">RateHelperPrefix&amp;"_"&amp;$B28&amp;$C28&amp;$D28</f>
        <v>GBP_YCRH_1S12</v>
      </c>
      <c r="F28" s="20" t="e">
        <f>_xll.qlRateHelperQuoteValue($E28,Trigger)</f>
        <v>#NUM!</v>
      </c>
      <c r="G28" s="20" t="e">
        <f>_xll.qlSwapRateHelperSpread($E28,Trigger)</f>
        <v>#NUM!</v>
      </c>
      <c r="H28" s="19" t="b">
        <v>0</v>
      </c>
      <c r="I28" s="19">
        <v>40</v>
      </c>
      <c r="J28" s="19">
        <v>1</v>
      </c>
      <c r="K28" s="18" t="e">
        <f>_xll.qlRateHelperEarliestDate($E28,Trigger)</f>
        <v>#NUM!</v>
      </c>
      <c r="L28" s="17" t="e">
        <f>_xll.qlRateHelperLatestDate($E28,Trigger)</f>
        <v>#NUM!</v>
      </c>
    </row>
    <row r="29" spans="1:13" outlineLevel="1" x14ac:dyDescent="0.2">
      <c r="B29" s="16" t="s">
        <v>53</v>
      </c>
      <c r="C29" s="15">
        <v>12</v>
      </c>
      <c r="D29" s="14"/>
      <c r="E29" s="14" t="str">
        <f t="shared" si="2"/>
        <v>GBP_YCRH_2S12</v>
      </c>
      <c r="F29" s="13" t="e">
        <f>_xll.qlRateHelperQuoteValue($E29,Trigger)</f>
        <v>#NUM!</v>
      </c>
      <c r="G29" s="13" t="e">
        <f>_xll.qlSwapRateHelperSpread($E29,Trigger)</f>
        <v>#NUM!</v>
      </c>
      <c r="H29" s="12" t="b">
        <v>0</v>
      </c>
      <c r="I29" s="12">
        <v>40</v>
      </c>
      <c r="J29" s="12">
        <v>1</v>
      </c>
      <c r="K29" s="11" t="e">
        <f>_xll.qlRateHelperEarliestDate($E29,Trigger)</f>
        <v>#NUM!</v>
      </c>
      <c r="L29" s="10" t="e">
        <f>_xll.qlRateHelperLatestDate($E29,Trigger)</f>
        <v>#NUM!</v>
      </c>
    </row>
    <row r="30" spans="1:13" outlineLevel="1" x14ac:dyDescent="0.2">
      <c r="B30" s="16" t="s">
        <v>55</v>
      </c>
      <c r="C30" s="15">
        <v>12</v>
      </c>
      <c r="D30" s="14"/>
      <c r="E30" s="14" t="str">
        <f t="shared" si="2"/>
        <v>GBP_YCRH_3S12</v>
      </c>
      <c r="F30" s="13" t="e">
        <f>_xll.qlRateHelperQuoteValue($E30,Trigger)</f>
        <v>#NUM!</v>
      </c>
      <c r="G30" s="13" t="e">
        <f>_xll.qlSwapRateHelperSpread($E30,Trigger)</f>
        <v>#NUM!</v>
      </c>
      <c r="H30" s="12" t="b">
        <v>0</v>
      </c>
      <c r="I30" s="12">
        <v>40</v>
      </c>
      <c r="J30" s="12">
        <v>1</v>
      </c>
      <c r="K30" s="11" t="e">
        <f>_xll.qlRateHelperEarliestDate($E30,Trigger)</f>
        <v>#NUM!</v>
      </c>
      <c r="L30" s="10" t="e">
        <f>_xll.qlRateHelperLatestDate($E30,Trigger)</f>
        <v>#NUM!</v>
      </c>
    </row>
    <row r="31" spans="1:13" outlineLevel="1" x14ac:dyDescent="0.2">
      <c r="B31" s="16" t="s">
        <v>54</v>
      </c>
      <c r="C31" s="15">
        <v>12</v>
      </c>
      <c r="D31" s="14"/>
      <c r="E31" s="14" t="str">
        <f t="shared" si="2"/>
        <v>GBP_YCRH_4S12</v>
      </c>
      <c r="F31" s="13" t="e">
        <f>_xll.qlRateHelperQuoteValue($E31,Trigger)</f>
        <v>#NUM!</v>
      </c>
      <c r="G31" s="13" t="e">
        <f>_xll.qlSwapRateHelperSpread($E31,Trigger)</f>
        <v>#NUM!</v>
      </c>
      <c r="H31" s="12" t="b">
        <v>0</v>
      </c>
      <c r="I31" s="12">
        <v>40</v>
      </c>
      <c r="J31" s="12">
        <v>1</v>
      </c>
      <c r="K31" s="11" t="e">
        <f>_xll.qlRateHelperEarliestDate($E31,Trigger)</f>
        <v>#NUM!</v>
      </c>
      <c r="L31" s="10" t="e">
        <f>_xll.qlRateHelperLatestDate($E31,Trigger)</f>
        <v>#NUM!</v>
      </c>
    </row>
    <row r="32" spans="1:13" outlineLevel="1" x14ac:dyDescent="0.2">
      <c r="B32" s="16" t="s">
        <v>52</v>
      </c>
      <c r="C32" s="15">
        <v>24</v>
      </c>
      <c r="D32" s="14"/>
      <c r="E32" s="14" t="str">
        <f t="shared" si="2"/>
        <v>GBP_YCRH_1S24</v>
      </c>
      <c r="F32" s="13" t="e">
        <f>_xll.qlRateHelperQuoteValue($E32,Trigger)</f>
        <v>#NUM!</v>
      </c>
      <c r="G32" s="13" t="e">
        <f>_xll.qlSwapRateHelperSpread($E32,Trigger)</f>
        <v>#NUM!</v>
      </c>
      <c r="H32" s="12" t="b">
        <v>0</v>
      </c>
      <c r="I32" s="12">
        <v>40</v>
      </c>
      <c r="J32" s="12">
        <v>1</v>
      </c>
      <c r="K32" s="11" t="e">
        <f>_xll.qlRateHelperEarliestDate($E32,Trigger)</f>
        <v>#NUM!</v>
      </c>
      <c r="L32" s="10" t="e">
        <f>_xll.qlRateHelperLatestDate($E32,Trigger)</f>
        <v>#NUM!</v>
      </c>
    </row>
    <row r="33" spans="2:12" outlineLevel="1" x14ac:dyDescent="0.2">
      <c r="B33" s="16" t="s">
        <v>53</v>
      </c>
      <c r="C33" s="15">
        <v>24</v>
      </c>
      <c r="D33" s="14"/>
      <c r="E33" s="14" t="str">
        <f t="shared" si="2"/>
        <v>GBP_YCRH_2S24</v>
      </c>
      <c r="F33" s="13" t="e">
        <f>_xll.qlRateHelperQuoteValue($E33,Trigger)</f>
        <v>#NUM!</v>
      </c>
      <c r="G33" s="13" t="e">
        <f>_xll.qlSwapRateHelperSpread($E33,Trigger)</f>
        <v>#NUM!</v>
      </c>
      <c r="H33" s="12" t="b">
        <v>0</v>
      </c>
      <c r="I33" s="12">
        <v>40</v>
      </c>
      <c r="J33" s="12">
        <v>1</v>
      </c>
      <c r="K33" s="11" t="e">
        <f>_xll.qlRateHelperEarliestDate($E33,Trigger)</f>
        <v>#NUM!</v>
      </c>
      <c r="L33" s="10" t="e">
        <f>_xll.qlRateHelperLatestDate($E33,Trigger)</f>
        <v>#NUM!</v>
      </c>
    </row>
    <row r="34" spans="2:12" outlineLevel="1" x14ac:dyDescent="0.2">
      <c r="B34" s="9" t="s">
        <v>52</v>
      </c>
      <c r="C34" s="8">
        <v>36</v>
      </c>
      <c r="D34" s="7"/>
      <c r="E34" s="7" t="str">
        <f t="shared" si="2"/>
        <v>GBP_YCRH_1S36</v>
      </c>
      <c r="F34" s="6" t="e">
        <f>_xll.qlRateHelperQuoteValue($E34,Trigger)</f>
        <v>#NUM!</v>
      </c>
      <c r="G34" s="6" t="e">
        <f>_xll.qlSwapRateHelperSpread($E34,Trigger)</f>
        <v>#NUM!</v>
      </c>
      <c r="H34" s="5" t="b">
        <v>0</v>
      </c>
      <c r="I34" s="5">
        <v>40</v>
      </c>
      <c r="J34" s="5">
        <v>1</v>
      </c>
      <c r="K34" s="4" t="e">
        <f>_xll.qlRateHelperEarliestDate($E34,Trigger)</f>
        <v>#NUM!</v>
      </c>
      <c r="L34" s="3" t="e">
        <f>_xll.qlRateHelperLatestDate($E34,Trigger)</f>
        <v>#NUM!</v>
      </c>
    </row>
    <row r="35" spans="2:12" x14ac:dyDescent="0.2">
      <c r="B35" s="23"/>
      <c r="C35" s="22" t="s">
        <v>51</v>
      </c>
      <c r="D35" s="21" t="s">
        <v>37</v>
      </c>
      <c r="E35" s="21" t="str">
        <f t="shared" si="2"/>
        <v>GBP_YCRH_SWOIS</v>
      </c>
      <c r="F35" s="20">
        <f>_xll.qlRateHelperQuoteValue($E35,Trigger)</f>
        <v>4.15E-3</v>
      </c>
      <c r="G35" s="20" t="e">
        <f>_xll.qlSwapRateHelperSpread($E35,Trigger)</f>
        <v>#NUM!</v>
      </c>
      <c r="H35" s="19" t="b">
        <v>1</v>
      </c>
      <c r="I35" s="19">
        <v>50</v>
      </c>
      <c r="J35" s="19">
        <v>1</v>
      </c>
      <c r="K35" s="18">
        <f>_xll.qlRateHelperEarliestDate($E35,Trigger)</f>
        <v>41653</v>
      </c>
      <c r="L35" s="17">
        <f>_xll.qlRateHelperLatestDate($E35,Trigger)</f>
        <v>41660</v>
      </c>
    </row>
    <row r="36" spans="2:12" x14ac:dyDescent="0.2">
      <c r="B36" s="16"/>
      <c r="C36" s="15" t="s">
        <v>50</v>
      </c>
      <c r="D36" s="14" t="s">
        <v>37</v>
      </c>
      <c r="E36" s="14" t="str">
        <f t="shared" si="2"/>
        <v>GBP_YCRH_2WOIS</v>
      </c>
      <c r="F36" s="13">
        <f>_xll.qlRateHelperQuoteValue($E36,Trigger)</f>
        <v>4.1625000000000004E-3</v>
      </c>
      <c r="G36" s="13" t="e">
        <f>_xll.qlSwapRateHelperSpread($E36,Trigger)</f>
        <v>#NUM!</v>
      </c>
      <c r="H36" s="12" t="b">
        <v>1</v>
      </c>
      <c r="I36" s="12">
        <v>50</v>
      </c>
      <c r="J36" s="12">
        <v>1</v>
      </c>
      <c r="K36" s="11">
        <f>_xll.qlRateHelperEarliestDate($E36,Trigger)</f>
        <v>41653</v>
      </c>
      <c r="L36" s="10">
        <f>_xll.qlRateHelperLatestDate($E36,Trigger)</f>
        <v>41667</v>
      </c>
    </row>
    <row r="37" spans="2:12" x14ac:dyDescent="0.2">
      <c r="B37" s="16"/>
      <c r="C37" s="15" t="s">
        <v>49</v>
      </c>
      <c r="D37" s="14" t="s">
        <v>37</v>
      </c>
      <c r="E37" s="14" t="str">
        <f t="shared" si="2"/>
        <v>GBP_YCRH_3WOIS</v>
      </c>
      <c r="F37" s="13" t="e">
        <f>_xll.qlRateHelperQuoteValue($E37,Trigger)</f>
        <v>#NUM!</v>
      </c>
      <c r="G37" s="13" t="e">
        <f>_xll.qlSwapRateHelperSpread($E37,Trigger)</f>
        <v>#NUM!</v>
      </c>
      <c r="H37" s="12" t="b">
        <v>0</v>
      </c>
      <c r="I37" s="12">
        <v>50</v>
      </c>
      <c r="J37" s="12">
        <v>1</v>
      </c>
      <c r="K37" s="11">
        <f>_xll.qlRateHelperEarliestDate($E37,Trigger)</f>
        <v>41653</v>
      </c>
      <c r="L37" s="10">
        <f>_xll.qlRateHelperLatestDate($E37,Trigger)</f>
        <v>41674</v>
      </c>
    </row>
    <row r="38" spans="2:12" x14ac:dyDescent="0.2">
      <c r="B38" s="16"/>
      <c r="C38" s="15" t="s">
        <v>48</v>
      </c>
      <c r="D38" s="14" t="s">
        <v>37</v>
      </c>
      <c r="E38" s="14" t="str">
        <f t="shared" si="2"/>
        <v>GBP_YCRH_1MOIS</v>
      </c>
      <c r="F38" s="13">
        <f>_xll.qlRateHelperQuoteValue($E38,Trigger)</f>
        <v>4.1625000000000004E-3</v>
      </c>
      <c r="G38" s="13" t="e">
        <f>_xll.qlSwapRateHelperSpread($E38,Trigger)</f>
        <v>#NUM!</v>
      </c>
      <c r="H38" s="12" t="b">
        <v>1</v>
      </c>
      <c r="I38" s="12">
        <v>50</v>
      </c>
      <c r="J38" s="12">
        <v>1</v>
      </c>
      <c r="K38" s="11">
        <f>_xll.qlRateHelperEarliestDate($E38,Trigger)</f>
        <v>41653</v>
      </c>
      <c r="L38" s="10">
        <f>_xll.qlRateHelperLatestDate($E38,Trigger)</f>
        <v>41684</v>
      </c>
    </row>
    <row r="39" spans="2:12" x14ac:dyDescent="0.2">
      <c r="B39" s="16"/>
      <c r="C39" s="15" t="s">
        <v>47</v>
      </c>
      <c r="D39" s="14" t="s">
        <v>37</v>
      </c>
      <c r="E39" s="14" t="str">
        <f t="shared" si="2"/>
        <v>GBP_YCRH_2MOIS</v>
      </c>
      <c r="F39" s="13">
        <f>_xll.qlRateHelperQuoteValue($E39,Trigger)</f>
        <v>4.1250000000000002E-3</v>
      </c>
      <c r="G39" s="13" t="e">
        <f>_xll.qlSwapRateHelperSpread($E39,Trigger)</f>
        <v>#NUM!</v>
      </c>
      <c r="H39" s="12" t="b">
        <v>1</v>
      </c>
      <c r="I39" s="12">
        <v>50</v>
      </c>
      <c r="J39" s="12">
        <v>1</v>
      </c>
      <c r="K39" s="11">
        <f>_xll.qlRateHelperEarliestDate($E39,Trigger)</f>
        <v>41653</v>
      </c>
      <c r="L39" s="10">
        <f>_xll.qlRateHelperLatestDate($E39,Trigger)</f>
        <v>41712</v>
      </c>
    </row>
    <row r="40" spans="2:12" x14ac:dyDescent="0.2">
      <c r="B40" s="16"/>
      <c r="C40" s="15" t="s">
        <v>46</v>
      </c>
      <c r="D40" s="14" t="s">
        <v>37</v>
      </c>
      <c r="E40" s="14" t="str">
        <f t="shared" si="2"/>
        <v>GBP_YCRH_3MOIS</v>
      </c>
      <c r="F40" s="13">
        <f>_xll.qlRateHelperQuoteValue($E40,Trigger)</f>
        <v>4.0875E-3</v>
      </c>
      <c r="G40" s="13" t="e">
        <f>_xll.qlSwapRateHelperSpread($E40,Trigger)</f>
        <v>#NUM!</v>
      </c>
      <c r="H40" s="12" t="b">
        <v>1</v>
      </c>
      <c r="I40" s="12">
        <v>50</v>
      </c>
      <c r="J40" s="12">
        <v>1</v>
      </c>
      <c r="K40" s="11">
        <f>_xll.qlRateHelperEarliestDate($E40,Trigger)</f>
        <v>41653</v>
      </c>
      <c r="L40" s="10">
        <f>_xll.qlRateHelperLatestDate($E40,Trigger)</f>
        <v>41743</v>
      </c>
    </row>
    <row r="41" spans="2:12" x14ac:dyDescent="0.2">
      <c r="B41" s="16"/>
      <c r="C41" s="15" t="s">
        <v>45</v>
      </c>
      <c r="D41" s="14" t="s">
        <v>37</v>
      </c>
      <c r="E41" s="14" t="str">
        <f t="shared" si="2"/>
        <v>GBP_YCRH_4MOIS</v>
      </c>
      <c r="F41" s="13">
        <f>_xll.qlRateHelperQuoteValue($E41,Trigger)</f>
        <v>4.0375000000000003E-3</v>
      </c>
      <c r="G41" s="13" t="e">
        <f>_xll.qlSwapRateHelperSpread($E41,Trigger)</f>
        <v>#NUM!</v>
      </c>
      <c r="H41" s="12" t="b">
        <v>1</v>
      </c>
      <c r="I41" s="12">
        <v>50</v>
      </c>
      <c r="J41" s="12">
        <v>1</v>
      </c>
      <c r="K41" s="11">
        <f>_xll.qlRateHelperEarliestDate($E41,Trigger)</f>
        <v>41653</v>
      </c>
      <c r="L41" s="10">
        <f>_xll.qlRateHelperLatestDate($E41,Trigger)</f>
        <v>41773</v>
      </c>
    </row>
    <row r="42" spans="2:12" x14ac:dyDescent="0.2">
      <c r="B42" s="16"/>
      <c r="C42" s="15" t="s">
        <v>44</v>
      </c>
      <c r="D42" s="14" t="s">
        <v>37</v>
      </c>
      <c r="E42" s="14" t="str">
        <f t="shared" si="2"/>
        <v>GBP_YCRH_5MOIS</v>
      </c>
      <c r="F42" s="13">
        <f>_xll.qlRateHelperQuoteValue($E42,Trigger)</f>
        <v>4.0000000000000001E-3</v>
      </c>
      <c r="G42" s="13" t="e">
        <f>_xll.qlSwapRateHelperSpread($E42,Trigger)</f>
        <v>#NUM!</v>
      </c>
      <c r="H42" s="12" t="b">
        <v>1</v>
      </c>
      <c r="I42" s="12">
        <v>50</v>
      </c>
      <c r="J42" s="12">
        <v>1</v>
      </c>
      <c r="K42" s="11">
        <f>_xll.qlRateHelperEarliestDate($E42,Trigger)</f>
        <v>41653</v>
      </c>
      <c r="L42" s="10">
        <f>_xll.qlRateHelperLatestDate($E42,Trigger)</f>
        <v>41806</v>
      </c>
    </row>
    <row r="43" spans="2:12" x14ac:dyDescent="0.2">
      <c r="B43" s="16"/>
      <c r="C43" s="15" t="s">
        <v>43</v>
      </c>
      <c r="D43" s="14" t="s">
        <v>37</v>
      </c>
      <c r="E43" s="14" t="str">
        <f t="shared" si="2"/>
        <v>GBP_YCRH_6MOIS</v>
      </c>
      <c r="F43" s="13">
        <f>_xll.qlRateHelperQuoteValue($E43,Trigger)</f>
        <v>3.9624999999999999E-3</v>
      </c>
      <c r="G43" s="13" t="e">
        <f>_xll.qlSwapRateHelperSpread($E43,Trigger)</f>
        <v>#NUM!</v>
      </c>
      <c r="H43" s="12" t="b">
        <v>1</v>
      </c>
      <c r="I43" s="12">
        <v>50</v>
      </c>
      <c r="J43" s="12">
        <v>1</v>
      </c>
      <c r="K43" s="11">
        <f>_xll.qlRateHelperEarliestDate($E43,Trigger)</f>
        <v>41653</v>
      </c>
      <c r="L43" s="10">
        <f>_xll.qlRateHelperLatestDate($E43,Trigger)</f>
        <v>41834</v>
      </c>
    </row>
    <row r="44" spans="2:12" x14ac:dyDescent="0.2">
      <c r="B44" s="16"/>
      <c r="C44" s="15" t="s">
        <v>42</v>
      </c>
      <c r="D44" s="14" t="s">
        <v>37</v>
      </c>
      <c r="E44" s="14" t="str">
        <f t="shared" si="2"/>
        <v>GBP_YCRH_7MOIS</v>
      </c>
      <c r="F44" s="13">
        <f>_xll.qlRateHelperQuoteValue($E44,Trigger)</f>
        <v>3.9249999999999997E-3</v>
      </c>
      <c r="G44" s="13" t="e">
        <f>_xll.qlSwapRateHelperSpread($E44,Trigger)</f>
        <v>#NUM!</v>
      </c>
      <c r="H44" s="12" t="b">
        <v>1</v>
      </c>
      <c r="I44" s="12">
        <v>50</v>
      </c>
      <c r="J44" s="12">
        <v>1</v>
      </c>
      <c r="K44" s="11">
        <f>_xll.qlRateHelperEarliestDate($E44,Trigger)</f>
        <v>41653</v>
      </c>
      <c r="L44" s="10">
        <f>_xll.qlRateHelperLatestDate($E44,Trigger)</f>
        <v>41865</v>
      </c>
    </row>
    <row r="45" spans="2:12" x14ac:dyDescent="0.2">
      <c r="B45" s="16"/>
      <c r="C45" s="15" t="s">
        <v>41</v>
      </c>
      <c r="D45" s="14" t="s">
        <v>37</v>
      </c>
      <c r="E45" s="14" t="str">
        <f t="shared" si="2"/>
        <v>GBP_YCRH_8MOIS</v>
      </c>
      <c r="F45" s="13">
        <f>_xll.qlRateHelperQuoteValue($E45,Trigger)</f>
        <v>3.9000000000000003E-3</v>
      </c>
      <c r="G45" s="13" t="e">
        <f>_xll.qlSwapRateHelperSpread($E45,Trigger)</f>
        <v>#NUM!</v>
      </c>
      <c r="H45" s="12" t="b">
        <v>1</v>
      </c>
      <c r="I45" s="12">
        <v>50</v>
      </c>
      <c r="J45" s="12">
        <v>1</v>
      </c>
      <c r="K45" s="11">
        <f>_xll.qlRateHelperEarliestDate($E45,Trigger)</f>
        <v>41653</v>
      </c>
      <c r="L45" s="10">
        <f>_xll.qlRateHelperLatestDate($E45,Trigger)</f>
        <v>41897</v>
      </c>
    </row>
    <row r="46" spans="2:12" x14ac:dyDescent="0.2">
      <c r="B46" s="16"/>
      <c r="C46" s="15" t="s">
        <v>40</v>
      </c>
      <c r="D46" s="14" t="s">
        <v>37</v>
      </c>
      <c r="E46" s="14" t="str">
        <f t="shared" si="2"/>
        <v>GBP_YCRH_9MOIS</v>
      </c>
      <c r="F46" s="13">
        <f>_xll.qlRateHelperQuoteValue($E46,Trigger)</f>
        <v>3.8624999999999996E-3</v>
      </c>
      <c r="G46" s="13" t="e">
        <f>_xll.qlSwapRateHelperSpread($E46,Trigger)</f>
        <v>#NUM!</v>
      </c>
      <c r="H46" s="12" t="b">
        <v>1</v>
      </c>
      <c r="I46" s="12">
        <v>50</v>
      </c>
      <c r="J46" s="12">
        <v>1</v>
      </c>
      <c r="K46" s="11">
        <f>_xll.qlRateHelperEarliestDate($E46,Trigger)</f>
        <v>41653</v>
      </c>
      <c r="L46" s="10">
        <f>_xll.qlRateHelperLatestDate($E46,Trigger)</f>
        <v>41926</v>
      </c>
    </row>
    <row r="47" spans="2:12" x14ac:dyDescent="0.2">
      <c r="B47" s="16"/>
      <c r="C47" s="15" t="s">
        <v>39</v>
      </c>
      <c r="D47" s="14" t="s">
        <v>37</v>
      </c>
      <c r="E47" s="14" t="str">
        <f t="shared" si="2"/>
        <v>GBP_YCRH_10MOIS</v>
      </c>
      <c r="F47" s="13">
        <f>_xll.qlRateHelperQuoteValue($E47,Trigger)</f>
        <v>3.8250000000000003E-3</v>
      </c>
      <c r="G47" s="13" t="e">
        <f>_xll.qlSwapRateHelperSpread($E47,Trigger)</f>
        <v>#NUM!</v>
      </c>
      <c r="H47" s="12" t="b">
        <v>1</v>
      </c>
      <c r="I47" s="12">
        <v>50</v>
      </c>
      <c r="J47" s="12">
        <v>1</v>
      </c>
      <c r="K47" s="11">
        <f>_xll.qlRateHelperEarliestDate($E47,Trigger)</f>
        <v>41653</v>
      </c>
      <c r="L47" s="10">
        <f>_xll.qlRateHelperLatestDate($E47,Trigger)</f>
        <v>41957</v>
      </c>
    </row>
    <row r="48" spans="2:12" x14ac:dyDescent="0.2">
      <c r="B48" s="16"/>
      <c r="C48" s="15" t="s">
        <v>38</v>
      </c>
      <c r="D48" s="14" t="s">
        <v>37</v>
      </c>
      <c r="E48" s="14" t="str">
        <f t="shared" si="2"/>
        <v>GBP_YCRH_11MOIS</v>
      </c>
      <c r="F48" s="13">
        <f>_xll.qlRateHelperQuoteValue($E48,Trigger)</f>
        <v>3.8E-3</v>
      </c>
      <c r="G48" s="13" t="e">
        <f>_xll.qlSwapRateHelperSpread($E48,Trigger)</f>
        <v>#NUM!</v>
      </c>
      <c r="H48" s="12" t="b">
        <v>1</v>
      </c>
      <c r="I48" s="12">
        <v>50</v>
      </c>
      <c r="J48" s="12">
        <v>1</v>
      </c>
      <c r="K48" s="11">
        <f>_xll.qlRateHelperEarliestDate($E48,Trigger)</f>
        <v>41653</v>
      </c>
      <c r="L48" s="10">
        <f>_xll.qlRateHelperLatestDate($E48,Trigger)</f>
        <v>41988</v>
      </c>
    </row>
    <row r="49" spans="2:12" x14ac:dyDescent="0.2">
      <c r="B49" s="16"/>
      <c r="C49" s="15" t="s">
        <v>36</v>
      </c>
      <c r="D49" s="14" t="s">
        <v>37</v>
      </c>
      <c r="E49" s="14" t="str">
        <f t="shared" si="2"/>
        <v>GBP_YCRH_1YOIS</v>
      </c>
      <c r="F49" s="13">
        <f>_xll.qlRateHelperQuoteValue($E49,Trigger)</f>
        <v>3.7750000000000001E-3</v>
      </c>
      <c r="G49" s="13" t="e">
        <f>_xll.qlSwapRateHelperSpread($E49,Trigger)</f>
        <v>#NUM!</v>
      </c>
      <c r="H49" s="12" t="b">
        <v>1</v>
      </c>
      <c r="I49" s="12">
        <v>50</v>
      </c>
      <c r="J49" s="12">
        <v>1</v>
      </c>
      <c r="K49" s="11">
        <f>_xll.qlRateHelperEarliestDate($E49,Trigger)</f>
        <v>41653</v>
      </c>
      <c r="L49" s="10">
        <f>_xll.qlRateHelperLatestDate($E49,Trigger)</f>
        <v>42018</v>
      </c>
    </row>
    <row r="50" spans="2:12" x14ac:dyDescent="0.2">
      <c r="B50" s="16"/>
      <c r="C50" s="15" t="s">
        <v>35</v>
      </c>
      <c r="D50" s="14" t="s">
        <v>37</v>
      </c>
      <c r="E50" s="14" t="str">
        <f t="shared" si="2"/>
        <v>GBP_YCRH_15MOIS</v>
      </c>
      <c r="F50" s="13">
        <f>_xll.qlRateHelperQuoteValue($E50,Trigger)</f>
        <v>3.7375000000000004E-3</v>
      </c>
      <c r="G50" s="13" t="e">
        <f>_xll.qlSwapRateHelperSpread($E50,Trigger)</f>
        <v>#NUM!</v>
      </c>
      <c r="H50" s="12" t="b">
        <v>1</v>
      </c>
      <c r="I50" s="12">
        <v>50</v>
      </c>
      <c r="J50" s="12">
        <v>1</v>
      </c>
      <c r="K50" s="11">
        <f>_xll.qlRateHelperEarliestDate($E50,Trigger)</f>
        <v>41653</v>
      </c>
      <c r="L50" s="10">
        <f>_xll.qlRateHelperLatestDate($E50,Trigger)</f>
        <v>42108</v>
      </c>
    </row>
    <row r="51" spans="2:12" x14ac:dyDescent="0.2">
      <c r="B51" s="16"/>
      <c r="C51" s="15" t="s">
        <v>34</v>
      </c>
      <c r="D51" s="14" t="s">
        <v>37</v>
      </c>
      <c r="E51" s="14" t="str">
        <f t="shared" si="2"/>
        <v>GBP_YCRH_18MOIS</v>
      </c>
      <c r="F51" s="13">
        <f>_xll.qlRateHelperQuoteValue($E51,Trigger)</f>
        <v>3.7499999999999999E-3</v>
      </c>
      <c r="G51" s="13" t="e">
        <f>_xll.qlSwapRateHelperSpread($E51,Trigger)</f>
        <v>#NUM!</v>
      </c>
      <c r="H51" s="12" t="b">
        <v>1</v>
      </c>
      <c r="I51" s="12">
        <v>50</v>
      </c>
      <c r="J51" s="12">
        <v>1</v>
      </c>
      <c r="K51" s="11">
        <f>_xll.qlRateHelperEarliestDate($E51,Trigger)</f>
        <v>41653</v>
      </c>
      <c r="L51" s="10">
        <f>_xll.qlRateHelperLatestDate($E51,Trigger)</f>
        <v>42199</v>
      </c>
    </row>
    <row r="52" spans="2:12" x14ac:dyDescent="0.2">
      <c r="B52" s="16"/>
      <c r="C52" s="15" t="s">
        <v>33</v>
      </c>
      <c r="D52" s="14" t="s">
        <v>37</v>
      </c>
      <c r="E52" s="14" t="str">
        <f t="shared" si="2"/>
        <v>GBP_YCRH_21MOIS</v>
      </c>
      <c r="F52" s="13" t="e">
        <f>_xll.qlRateHelperQuoteValue($E52,Trigger)</f>
        <v>#NUM!</v>
      </c>
      <c r="G52" s="13" t="e">
        <f>_xll.qlSwapRateHelperSpread($E52,Trigger)</f>
        <v>#NUM!</v>
      </c>
      <c r="H52" s="12" t="b">
        <v>0</v>
      </c>
      <c r="I52" s="12">
        <v>50</v>
      </c>
      <c r="J52" s="12">
        <v>1</v>
      </c>
      <c r="K52" s="11">
        <f>_xll.qlRateHelperEarliestDate($E52,Trigger)</f>
        <v>41653</v>
      </c>
      <c r="L52" s="10">
        <f>_xll.qlRateHelperLatestDate($E52,Trigger)</f>
        <v>42291</v>
      </c>
    </row>
    <row r="53" spans="2:12" x14ac:dyDescent="0.2">
      <c r="B53" s="16"/>
      <c r="C53" s="15" t="s">
        <v>32</v>
      </c>
      <c r="D53" s="14" t="s">
        <v>37</v>
      </c>
      <c r="E53" s="14" t="str">
        <f t="shared" si="2"/>
        <v>GBP_YCRH_2YOIS</v>
      </c>
      <c r="F53" s="13">
        <f>_xll.qlRateHelperQuoteValue($E53,Trigger)</f>
        <v>3.9249999999999997E-3</v>
      </c>
      <c r="G53" s="13" t="e">
        <f>_xll.qlSwapRateHelperSpread($E53,Trigger)</f>
        <v>#NUM!</v>
      </c>
      <c r="H53" s="12" t="b">
        <v>1</v>
      </c>
      <c r="I53" s="12">
        <v>50</v>
      </c>
      <c r="J53" s="12">
        <v>1</v>
      </c>
      <c r="K53" s="11">
        <f>_xll.qlRateHelperEarliestDate($E53,Trigger)</f>
        <v>41653</v>
      </c>
      <c r="L53" s="10">
        <f>_xll.qlRateHelperLatestDate($E53,Trigger)</f>
        <v>42383</v>
      </c>
    </row>
    <row r="54" spans="2:12" x14ac:dyDescent="0.2">
      <c r="B54" s="16"/>
      <c r="C54" s="15" t="s">
        <v>31</v>
      </c>
      <c r="D54" s="14" t="s">
        <v>37</v>
      </c>
      <c r="E54" s="14" t="str">
        <f t="shared" si="2"/>
        <v>GBP_YCRH_3YOIS</v>
      </c>
      <c r="F54" s="13">
        <f>_xll.qlRateHelperQuoteValue($E54,Trigger)</f>
        <v>4.8374999999999998E-3</v>
      </c>
      <c r="G54" s="13" t="e">
        <f>_xll.qlSwapRateHelperSpread($E54,Trigger)</f>
        <v>#NUM!</v>
      </c>
      <c r="H54" s="12" t="b">
        <v>1</v>
      </c>
      <c r="I54" s="12">
        <v>50</v>
      </c>
      <c r="J54" s="12">
        <v>1</v>
      </c>
      <c r="K54" s="11">
        <f>_xll.qlRateHelperEarliestDate($E54,Trigger)</f>
        <v>41653</v>
      </c>
      <c r="L54" s="10">
        <f>_xll.qlRateHelperLatestDate($E54,Trigger)</f>
        <v>42751</v>
      </c>
    </row>
    <row r="55" spans="2:12" x14ac:dyDescent="0.2">
      <c r="B55" s="16"/>
      <c r="C55" s="15" t="s">
        <v>30</v>
      </c>
      <c r="D55" s="14" t="s">
        <v>37</v>
      </c>
      <c r="E55" s="14" t="str">
        <f t="shared" si="2"/>
        <v>GBP_YCRH_4YOIS</v>
      </c>
      <c r="F55" s="13">
        <f>_xll.qlRateHelperQuoteValue($E55,Trigger)</f>
        <v>6.4124999999999998E-3</v>
      </c>
      <c r="G55" s="13" t="e">
        <f>_xll.qlSwapRateHelperSpread($E55,Trigger)</f>
        <v>#NUM!</v>
      </c>
      <c r="H55" s="12" t="b">
        <v>1</v>
      </c>
      <c r="I55" s="12">
        <v>50</v>
      </c>
      <c r="J55" s="12">
        <v>1</v>
      </c>
      <c r="K55" s="11">
        <f>_xll.qlRateHelperEarliestDate($E55,Trigger)</f>
        <v>41653</v>
      </c>
      <c r="L55" s="10">
        <f>_xll.qlRateHelperLatestDate($E55,Trigger)</f>
        <v>43115</v>
      </c>
    </row>
    <row r="56" spans="2:12" x14ac:dyDescent="0.2">
      <c r="B56" s="16"/>
      <c r="C56" s="15" t="s">
        <v>29</v>
      </c>
      <c r="D56" s="14" t="s">
        <v>37</v>
      </c>
      <c r="E56" s="14" t="str">
        <f t="shared" si="2"/>
        <v>GBP_YCRH_5YOIS</v>
      </c>
      <c r="F56" s="13">
        <f>_xll.qlRateHelperQuoteValue($E56,Trigger)</f>
        <v>8.3499999999999998E-3</v>
      </c>
      <c r="G56" s="13" t="e">
        <f>_xll.qlSwapRateHelperSpread($E56,Trigger)</f>
        <v>#NUM!</v>
      </c>
      <c r="H56" s="12" t="b">
        <v>1</v>
      </c>
      <c r="I56" s="12">
        <v>50</v>
      </c>
      <c r="J56" s="12">
        <v>1</v>
      </c>
      <c r="K56" s="11">
        <f>_xll.qlRateHelperEarliestDate($E56,Trigger)</f>
        <v>41653</v>
      </c>
      <c r="L56" s="10">
        <f>_xll.qlRateHelperLatestDate($E56,Trigger)</f>
        <v>43479</v>
      </c>
    </row>
    <row r="57" spans="2:12" x14ac:dyDescent="0.2">
      <c r="B57" s="16"/>
      <c r="C57" s="15" t="s">
        <v>28</v>
      </c>
      <c r="D57" s="14" t="s">
        <v>37</v>
      </c>
      <c r="E57" s="14" t="str">
        <f t="shared" si="2"/>
        <v>GBP_YCRH_6YOIS</v>
      </c>
      <c r="F57" s="13">
        <f>_xll.qlRateHelperQuoteValue($E57,Trigger)</f>
        <v>1.0387499999999999E-2</v>
      </c>
      <c r="G57" s="13" t="e">
        <f>_xll.qlSwapRateHelperSpread($E57,Trigger)</f>
        <v>#NUM!</v>
      </c>
      <c r="H57" s="12" t="b">
        <v>1</v>
      </c>
      <c r="I57" s="12">
        <v>50</v>
      </c>
      <c r="J57" s="12">
        <v>1</v>
      </c>
      <c r="K57" s="11">
        <f>_xll.qlRateHelperEarliestDate($E57,Trigger)</f>
        <v>41653</v>
      </c>
      <c r="L57" s="10">
        <f>_xll.qlRateHelperLatestDate($E57,Trigger)</f>
        <v>43844</v>
      </c>
    </row>
    <row r="58" spans="2:12" x14ac:dyDescent="0.2">
      <c r="B58" s="16"/>
      <c r="C58" s="15" t="s">
        <v>27</v>
      </c>
      <c r="D58" s="14" t="s">
        <v>37</v>
      </c>
      <c r="E58" s="14" t="str">
        <f t="shared" si="2"/>
        <v>GBP_YCRH_7YOIS</v>
      </c>
      <c r="F58" s="13">
        <f>_xll.qlRateHelperQuoteValue($E58,Trigger)</f>
        <v>1.2500000000000001E-2</v>
      </c>
      <c r="G58" s="13" t="e">
        <f>_xll.qlSwapRateHelperSpread($E58,Trigger)</f>
        <v>#NUM!</v>
      </c>
      <c r="H58" s="12" t="b">
        <v>1</v>
      </c>
      <c r="I58" s="12">
        <v>50</v>
      </c>
      <c r="J58" s="12">
        <v>1</v>
      </c>
      <c r="K58" s="11">
        <f>_xll.qlRateHelperEarliestDate($E58,Trigger)</f>
        <v>41653</v>
      </c>
      <c r="L58" s="10">
        <f>_xll.qlRateHelperLatestDate($E58,Trigger)</f>
        <v>44210</v>
      </c>
    </row>
    <row r="59" spans="2:12" x14ac:dyDescent="0.2">
      <c r="B59" s="16"/>
      <c r="C59" s="15" t="s">
        <v>26</v>
      </c>
      <c r="D59" s="14" t="s">
        <v>37</v>
      </c>
      <c r="E59" s="14" t="str">
        <f t="shared" si="2"/>
        <v>GBP_YCRH_8YOIS</v>
      </c>
      <c r="F59" s="13">
        <f>_xll.qlRateHelperQuoteValue($E59,Trigger)</f>
        <v>1.4562499999999999E-2</v>
      </c>
      <c r="G59" s="13" t="e">
        <f>_xll.qlSwapRateHelperSpread($E59,Trigger)</f>
        <v>#NUM!</v>
      </c>
      <c r="H59" s="12" t="b">
        <v>1</v>
      </c>
      <c r="I59" s="12">
        <v>50</v>
      </c>
      <c r="J59" s="12">
        <v>1</v>
      </c>
      <c r="K59" s="11">
        <f>_xll.qlRateHelperEarliestDate($E59,Trigger)</f>
        <v>41653</v>
      </c>
      <c r="L59" s="10">
        <f>_xll.qlRateHelperLatestDate($E59,Trigger)</f>
        <v>44575</v>
      </c>
    </row>
    <row r="60" spans="2:12" x14ac:dyDescent="0.2">
      <c r="B60" s="16"/>
      <c r="C60" s="15" t="s">
        <v>25</v>
      </c>
      <c r="D60" s="14" t="s">
        <v>37</v>
      </c>
      <c r="E60" s="14" t="str">
        <f t="shared" ref="E60:E91" si="3">RateHelperPrefix&amp;"_"&amp;$B60&amp;$C60&amp;$D60</f>
        <v>GBP_YCRH_9YOIS</v>
      </c>
      <c r="F60" s="13">
        <f>_xll.qlRateHelperQuoteValue($E60,Trigger)</f>
        <v>1.6487500000000002E-2</v>
      </c>
      <c r="G60" s="13" t="e">
        <f>_xll.qlSwapRateHelperSpread($E60,Trigger)</f>
        <v>#NUM!</v>
      </c>
      <c r="H60" s="12" t="b">
        <v>1</v>
      </c>
      <c r="I60" s="12">
        <v>50</v>
      </c>
      <c r="J60" s="12">
        <v>1</v>
      </c>
      <c r="K60" s="11">
        <f>_xll.qlRateHelperEarliestDate($E60,Trigger)</f>
        <v>41653</v>
      </c>
      <c r="L60" s="10">
        <f>_xll.qlRateHelperLatestDate($E60,Trigger)</f>
        <v>44942</v>
      </c>
    </row>
    <row r="61" spans="2:12" x14ac:dyDescent="0.2">
      <c r="B61" s="16"/>
      <c r="C61" s="15" t="s">
        <v>24</v>
      </c>
      <c r="D61" s="14" t="s">
        <v>37</v>
      </c>
      <c r="E61" s="14" t="str">
        <f t="shared" si="3"/>
        <v>GBP_YCRH_10YOIS</v>
      </c>
      <c r="F61" s="13">
        <f>_xll.qlRateHelperQuoteValue($E61,Trigger)</f>
        <v>1.82125E-2</v>
      </c>
      <c r="G61" s="13" t="e">
        <f>_xll.qlSwapRateHelperSpread($E61,Trigger)</f>
        <v>#NUM!</v>
      </c>
      <c r="H61" s="12" t="b">
        <v>1</v>
      </c>
      <c r="I61" s="12">
        <v>50</v>
      </c>
      <c r="J61" s="12">
        <v>1</v>
      </c>
      <c r="K61" s="11">
        <f>_xll.qlRateHelperEarliestDate($E61,Trigger)</f>
        <v>41653</v>
      </c>
      <c r="L61" s="10">
        <f>_xll.qlRateHelperLatestDate($E61,Trigger)</f>
        <v>45306</v>
      </c>
    </row>
    <row r="62" spans="2:12" x14ac:dyDescent="0.2">
      <c r="B62" s="16"/>
      <c r="C62" s="15" t="s">
        <v>23</v>
      </c>
      <c r="D62" s="14" t="s">
        <v>37</v>
      </c>
      <c r="E62" s="14" t="str">
        <f t="shared" si="3"/>
        <v>GBP_YCRH_11YOIS</v>
      </c>
      <c r="F62" s="13" t="e">
        <f>_xll.qlRateHelperQuoteValue($E62,Trigger)</f>
        <v>#NUM!</v>
      </c>
      <c r="G62" s="13" t="e">
        <f>_xll.qlSwapRateHelperSpread($E62,Trigger)</f>
        <v>#NUM!</v>
      </c>
      <c r="H62" s="12" t="b">
        <v>0</v>
      </c>
      <c r="I62" s="12">
        <v>50</v>
      </c>
      <c r="J62" s="12">
        <v>1</v>
      </c>
      <c r="K62" s="11">
        <f>_xll.qlRateHelperEarliestDate($E62,Trigger)</f>
        <v>41653</v>
      </c>
      <c r="L62" s="10">
        <f>_xll.qlRateHelperLatestDate($E62,Trigger)</f>
        <v>45671</v>
      </c>
    </row>
    <row r="63" spans="2:12" x14ac:dyDescent="0.2">
      <c r="B63" s="16"/>
      <c r="C63" s="15" t="s">
        <v>22</v>
      </c>
      <c r="D63" s="14" t="s">
        <v>37</v>
      </c>
      <c r="E63" s="14" t="str">
        <f t="shared" si="3"/>
        <v>GBP_YCRH_12YOIS</v>
      </c>
      <c r="F63" s="13">
        <f>_xll.qlRateHelperQuoteValue($E63,Trigger)</f>
        <v>2.1000000000000001E-2</v>
      </c>
      <c r="G63" s="13" t="e">
        <f>_xll.qlSwapRateHelperSpread($E63,Trigger)</f>
        <v>#NUM!</v>
      </c>
      <c r="H63" s="12" t="b">
        <v>1</v>
      </c>
      <c r="I63" s="12">
        <v>50</v>
      </c>
      <c r="J63" s="12">
        <v>1</v>
      </c>
      <c r="K63" s="11">
        <f>_xll.qlRateHelperEarliestDate($E63,Trigger)</f>
        <v>41653</v>
      </c>
      <c r="L63" s="10">
        <f>_xll.qlRateHelperLatestDate($E63,Trigger)</f>
        <v>46036</v>
      </c>
    </row>
    <row r="64" spans="2:12" x14ac:dyDescent="0.2">
      <c r="B64" s="16"/>
      <c r="C64" s="15" t="s">
        <v>21</v>
      </c>
      <c r="D64" s="14" t="s">
        <v>37</v>
      </c>
      <c r="E64" s="14" t="str">
        <f t="shared" si="3"/>
        <v>GBP_YCRH_13YOIS</v>
      </c>
      <c r="F64" s="13" t="e">
        <f>_xll.qlRateHelperQuoteValue($E64,Trigger)</f>
        <v>#NUM!</v>
      </c>
      <c r="G64" s="13" t="e">
        <f>_xll.qlSwapRateHelperSpread($E64,Trigger)</f>
        <v>#NUM!</v>
      </c>
      <c r="H64" s="12" t="b">
        <v>0</v>
      </c>
      <c r="I64" s="12">
        <v>50</v>
      </c>
      <c r="J64" s="12">
        <v>1</v>
      </c>
      <c r="K64" s="11" t="e">
        <f>_xll.qlRateHelperEarliestDate($E64,Trigger)</f>
        <v>#NUM!</v>
      </c>
      <c r="L64" s="10" t="e">
        <f>_xll.qlRateHelperLatestDate($E64,Trigger)</f>
        <v>#NUM!</v>
      </c>
    </row>
    <row r="65" spans="2:12" x14ac:dyDescent="0.2">
      <c r="B65" s="16"/>
      <c r="C65" s="15" t="s">
        <v>20</v>
      </c>
      <c r="D65" s="14" t="s">
        <v>37</v>
      </c>
      <c r="E65" s="14" t="str">
        <f t="shared" si="3"/>
        <v>GBP_YCRH_14YOIS</v>
      </c>
      <c r="F65" s="13" t="e">
        <f>_xll.qlRateHelperQuoteValue($E65,Trigger)</f>
        <v>#NUM!</v>
      </c>
      <c r="G65" s="13" t="e">
        <f>_xll.qlSwapRateHelperSpread($E65,Trigger)</f>
        <v>#NUM!</v>
      </c>
      <c r="H65" s="12" t="b">
        <v>0</v>
      </c>
      <c r="I65" s="12">
        <v>50</v>
      </c>
      <c r="J65" s="12">
        <v>1</v>
      </c>
      <c r="K65" s="11" t="e">
        <f>_xll.qlRateHelperEarliestDate($E65,Trigger)</f>
        <v>#NUM!</v>
      </c>
      <c r="L65" s="10" t="e">
        <f>_xll.qlRateHelperLatestDate($E65,Trigger)</f>
        <v>#NUM!</v>
      </c>
    </row>
    <row r="66" spans="2:12" x14ac:dyDescent="0.2">
      <c r="B66" s="16"/>
      <c r="C66" s="15" t="s">
        <v>19</v>
      </c>
      <c r="D66" s="14" t="s">
        <v>37</v>
      </c>
      <c r="E66" s="14" t="str">
        <f t="shared" si="3"/>
        <v>GBP_YCRH_15YOIS</v>
      </c>
      <c r="F66" s="13">
        <f>_xll.qlRateHelperQuoteValue($E66,Trigger)</f>
        <v>2.3949999999999999E-2</v>
      </c>
      <c r="G66" s="13" t="e">
        <f>_xll.qlSwapRateHelperSpread($E66,Trigger)</f>
        <v>#NUM!</v>
      </c>
      <c r="H66" s="12" t="b">
        <v>1</v>
      </c>
      <c r="I66" s="12">
        <v>50</v>
      </c>
      <c r="J66" s="12">
        <v>1</v>
      </c>
      <c r="K66" s="11">
        <f>_xll.qlRateHelperEarliestDate($E66,Trigger)</f>
        <v>41653</v>
      </c>
      <c r="L66" s="10">
        <f>_xll.qlRateHelperLatestDate($E66,Trigger)</f>
        <v>47133</v>
      </c>
    </row>
    <row r="67" spans="2:12" x14ac:dyDescent="0.2">
      <c r="B67" s="16"/>
      <c r="C67" s="15" t="s">
        <v>18</v>
      </c>
      <c r="D67" s="14" t="s">
        <v>37</v>
      </c>
      <c r="E67" s="14" t="str">
        <f t="shared" si="3"/>
        <v>GBP_YCRH_16YOIS</v>
      </c>
      <c r="F67" s="13" t="e">
        <f>_xll.qlRateHelperQuoteValue($E67,Trigger)</f>
        <v>#NUM!</v>
      </c>
      <c r="G67" s="13" t="e">
        <f>_xll.qlSwapRateHelperSpread($E67,Trigger)</f>
        <v>#NUM!</v>
      </c>
      <c r="H67" s="12" t="b">
        <v>0</v>
      </c>
      <c r="I67" s="12">
        <v>50</v>
      </c>
      <c r="J67" s="12">
        <v>1</v>
      </c>
      <c r="K67" s="11" t="e">
        <f>_xll.qlRateHelperEarliestDate($E67,Trigger)</f>
        <v>#NUM!</v>
      </c>
      <c r="L67" s="10" t="e">
        <f>_xll.qlRateHelperLatestDate($E67,Trigger)</f>
        <v>#NUM!</v>
      </c>
    </row>
    <row r="68" spans="2:12" x14ac:dyDescent="0.2">
      <c r="B68" s="16"/>
      <c r="C68" s="15" t="s">
        <v>17</v>
      </c>
      <c r="D68" s="14" t="s">
        <v>37</v>
      </c>
      <c r="E68" s="14" t="str">
        <f t="shared" si="3"/>
        <v>GBP_YCRH_17YOIS</v>
      </c>
      <c r="F68" s="13" t="e">
        <f>_xll.qlRateHelperQuoteValue($E68,Trigger)</f>
        <v>#NUM!</v>
      </c>
      <c r="G68" s="13" t="e">
        <f>_xll.qlSwapRateHelperSpread($E68,Trigger)</f>
        <v>#NUM!</v>
      </c>
      <c r="H68" s="12" t="b">
        <v>0</v>
      </c>
      <c r="I68" s="12">
        <v>50</v>
      </c>
      <c r="J68" s="12">
        <v>1</v>
      </c>
      <c r="K68" s="11" t="e">
        <f>_xll.qlRateHelperEarliestDate($E68,Trigger)</f>
        <v>#NUM!</v>
      </c>
      <c r="L68" s="10" t="e">
        <f>_xll.qlRateHelperLatestDate($E68,Trigger)</f>
        <v>#NUM!</v>
      </c>
    </row>
    <row r="69" spans="2:12" x14ac:dyDescent="0.2">
      <c r="B69" s="16"/>
      <c r="C69" s="15" t="s">
        <v>16</v>
      </c>
      <c r="D69" s="14" t="s">
        <v>37</v>
      </c>
      <c r="E69" s="14" t="str">
        <f t="shared" si="3"/>
        <v>GBP_YCRH_18YOIS</v>
      </c>
      <c r="F69" s="13" t="e">
        <f>_xll.qlRateHelperQuoteValue($E69,Trigger)</f>
        <v>#NUM!</v>
      </c>
      <c r="G69" s="13" t="e">
        <f>_xll.qlSwapRateHelperSpread($E69,Trigger)</f>
        <v>#NUM!</v>
      </c>
      <c r="H69" s="12" t="b">
        <v>0</v>
      </c>
      <c r="I69" s="12">
        <v>50</v>
      </c>
      <c r="J69" s="12">
        <v>1</v>
      </c>
      <c r="K69" s="11" t="e">
        <f>_xll.qlRateHelperEarliestDate($E69,Trigger)</f>
        <v>#NUM!</v>
      </c>
      <c r="L69" s="10" t="e">
        <f>_xll.qlRateHelperLatestDate($E69,Trigger)</f>
        <v>#NUM!</v>
      </c>
    </row>
    <row r="70" spans="2:12" x14ac:dyDescent="0.2">
      <c r="B70" s="16"/>
      <c r="C70" s="15" t="s">
        <v>15</v>
      </c>
      <c r="D70" s="14" t="s">
        <v>37</v>
      </c>
      <c r="E70" s="14" t="str">
        <f t="shared" si="3"/>
        <v>GBP_YCRH_19YOIS</v>
      </c>
      <c r="F70" s="13" t="e">
        <f>_xll.qlRateHelperQuoteValue($E70,Trigger)</f>
        <v>#NUM!</v>
      </c>
      <c r="G70" s="13" t="e">
        <f>_xll.qlSwapRateHelperSpread($E70,Trigger)</f>
        <v>#NUM!</v>
      </c>
      <c r="H70" s="12" t="b">
        <v>0</v>
      </c>
      <c r="I70" s="12">
        <v>50</v>
      </c>
      <c r="J70" s="12">
        <v>1</v>
      </c>
      <c r="K70" s="11" t="e">
        <f>_xll.qlRateHelperEarliestDate($E70,Trigger)</f>
        <v>#NUM!</v>
      </c>
      <c r="L70" s="10" t="e">
        <f>_xll.qlRateHelperLatestDate($E70,Trigger)</f>
        <v>#NUM!</v>
      </c>
    </row>
    <row r="71" spans="2:12" x14ac:dyDescent="0.2">
      <c r="B71" s="16"/>
      <c r="C71" s="15" t="s">
        <v>14</v>
      </c>
      <c r="D71" s="14" t="s">
        <v>37</v>
      </c>
      <c r="E71" s="14" t="str">
        <f t="shared" si="3"/>
        <v>GBP_YCRH_20YOIS</v>
      </c>
      <c r="F71" s="13">
        <f>_xll.qlRateHelperQuoteValue($E71,Trigger)</f>
        <v>2.7099999999999999E-2</v>
      </c>
      <c r="G71" s="13" t="e">
        <f>_xll.qlSwapRateHelperSpread($E71,Trigger)</f>
        <v>#NUM!</v>
      </c>
      <c r="H71" s="12" t="b">
        <v>1</v>
      </c>
      <c r="I71" s="12">
        <v>50</v>
      </c>
      <c r="J71" s="12">
        <v>1</v>
      </c>
      <c r="K71" s="11">
        <f>_xll.qlRateHelperEarliestDate($E71,Trigger)</f>
        <v>41653</v>
      </c>
      <c r="L71" s="10">
        <f>_xll.qlRateHelperLatestDate($E71,Trigger)</f>
        <v>48960</v>
      </c>
    </row>
    <row r="72" spans="2:12" x14ac:dyDescent="0.2">
      <c r="B72" s="16"/>
      <c r="C72" s="15" t="s">
        <v>13</v>
      </c>
      <c r="D72" s="14" t="s">
        <v>37</v>
      </c>
      <c r="E72" s="14" t="str">
        <f t="shared" si="3"/>
        <v>GBP_YCRH_21YOIS</v>
      </c>
      <c r="F72" s="13" t="e">
        <f>_xll.qlRateHelperQuoteValue($E72,Trigger)</f>
        <v>#NUM!</v>
      </c>
      <c r="G72" s="13" t="e">
        <f>_xll.qlSwapRateHelperSpread($E72,Trigger)</f>
        <v>#NUM!</v>
      </c>
      <c r="H72" s="12" t="b">
        <v>0</v>
      </c>
      <c r="I72" s="12">
        <v>50</v>
      </c>
      <c r="J72" s="12">
        <v>1</v>
      </c>
      <c r="K72" s="11" t="e">
        <f>_xll.qlRateHelperEarliestDate($E72,Trigger)</f>
        <v>#NUM!</v>
      </c>
      <c r="L72" s="10" t="e">
        <f>_xll.qlRateHelperLatestDate($E72,Trigger)</f>
        <v>#NUM!</v>
      </c>
    </row>
    <row r="73" spans="2:12" x14ac:dyDescent="0.2">
      <c r="B73" s="16"/>
      <c r="C73" s="15" t="s">
        <v>12</v>
      </c>
      <c r="D73" s="14" t="s">
        <v>37</v>
      </c>
      <c r="E73" s="14" t="str">
        <f t="shared" si="3"/>
        <v>GBP_YCRH_22YOIS</v>
      </c>
      <c r="F73" s="13" t="e">
        <f>_xll.qlRateHelperQuoteValue($E73,Trigger)</f>
        <v>#NUM!</v>
      </c>
      <c r="G73" s="13" t="e">
        <f>_xll.qlSwapRateHelperSpread($E73,Trigger)</f>
        <v>#NUM!</v>
      </c>
      <c r="H73" s="12" t="b">
        <v>0</v>
      </c>
      <c r="I73" s="12">
        <v>50</v>
      </c>
      <c r="J73" s="12">
        <v>1</v>
      </c>
      <c r="K73" s="11" t="e">
        <f>_xll.qlRateHelperEarliestDate($E73,Trigger)</f>
        <v>#NUM!</v>
      </c>
      <c r="L73" s="10" t="e">
        <f>_xll.qlRateHelperLatestDate($E73,Trigger)</f>
        <v>#NUM!</v>
      </c>
    </row>
    <row r="74" spans="2:12" x14ac:dyDescent="0.2">
      <c r="B74" s="16"/>
      <c r="C74" s="15" t="s">
        <v>11</v>
      </c>
      <c r="D74" s="14" t="s">
        <v>37</v>
      </c>
      <c r="E74" s="14" t="str">
        <f t="shared" si="3"/>
        <v>GBP_YCRH_23YOIS</v>
      </c>
      <c r="F74" s="13" t="e">
        <f>_xll.qlRateHelperQuoteValue($E74,Trigger)</f>
        <v>#NUM!</v>
      </c>
      <c r="G74" s="13" t="e">
        <f>_xll.qlSwapRateHelperSpread($E74,Trigger)</f>
        <v>#NUM!</v>
      </c>
      <c r="H74" s="12" t="b">
        <v>0</v>
      </c>
      <c r="I74" s="12">
        <v>50</v>
      </c>
      <c r="J74" s="12">
        <v>1</v>
      </c>
      <c r="K74" s="11" t="e">
        <f>_xll.qlRateHelperEarliestDate($E74,Trigger)</f>
        <v>#NUM!</v>
      </c>
      <c r="L74" s="10" t="e">
        <f>_xll.qlRateHelperLatestDate($E74,Trigger)</f>
        <v>#NUM!</v>
      </c>
    </row>
    <row r="75" spans="2:12" x14ac:dyDescent="0.2">
      <c r="B75" s="16"/>
      <c r="C75" s="15" t="s">
        <v>10</v>
      </c>
      <c r="D75" s="14" t="s">
        <v>37</v>
      </c>
      <c r="E75" s="14" t="str">
        <f t="shared" si="3"/>
        <v>GBP_YCRH_24YOIS</v>
      </c>
      <c r="F75" s="13" t="e">
        <f>_xll.qlRateHelperQuoteValue($E75,Trigger)</f>
        <v>#NUM!</v>
      </c>
      <c r="G75" s="13" t="e">
        <f>_xll.qlSwapRateHelperSpread($E75,Trigger)</f>
        <v>#NUM!</v>
      </c>
      <c r="H75" s="12" t="b">
        <v>0</v>
      </c>
      <c r="I75" s="12">
        <v>50</v>
      </c>
      <c r="J75" s="12">
        <v>1</v>
      </c>
      <c r="K75" s="11" t="e">
        <f>_xll.qlRateHelperEarliestDate($E75,Trigger)</f>
        <v>#NUM!</v>
      </c>
      <c r="L75" s="10" t="e">
        <f>_xll.qlRateHelperLatestDate($E75,Trigger)</f>
        <v>#NUM!</v>
      </c>
    </row>
    <row r="76" spans="2:12" x14ac:dyDescent="0.2">
      <c r="B76" s="16"/>
      <c r="C76" s="15" t="s">
        <v>9</v>
      </c>
      <c r="D76" s="14" t="s">
        <v>37</v>
      </c>
      <c r="E76" s="14" t="str">
        <f t="shared" si="3"/>
        <v>GBP_YCRH_25YOIS</v>
      </c>
      <c r="F76" s="13">
        <f>_xll.qlRateHelperQuoteValue($E76,Trigger)</f>
        <v>2.8799999999999999E-2</v>
      </c>
      <c r="G76" s="13" t="e">
        <f>_xll.qlSwapRateHelperSpread($E76,Trigger)</f>
        <v>#NUM!</v>
      </c>
      <c r="H76" s="12" t="b">
        <v>1</v>
      </c>
      <c r="I76" s="12">
        <v>50</v>
      </c>
      <c r="J76" s="12">
        <v>1</v>
      </c>
      <c r="K76" s="11">
        <f>_xll.qlRateHelperEarliestDate($E76,Trigger)</f>
        <v>41653</v>
      </c>
      <c r="L76" s="10">
        <f>_xll.qlRateHelperLatestDate($E76,Trigger)</f>
        <v>50784</v>
      </c>
    </row>
    <row r="77" spans="2:12" x14ac:dyDescent="0.2">
      <c r="B77" s="16"/>
      <c r="C77" s="15" t="s">
        <v>8</v>
      </c>
      <c r="D77" s="14" t="s">
        <v>37</v>
      </c>
      <c r="E77" s="14" t="str">
        <f t="shared" si="3"/>
        <v>GBP_YCRH_26YOIS</v>
      </c>
      <c r="F77" s="13" t="e">
        <f>_xll.qlRateHelperQuoteValue($E77,Trigger)</f>
        <v>#NUM!</v>
      </c>
      <c r="G77" s="13" t="e">
        <f>_xll.qlSwapRateHelperSpread($E77,Trigger)</f>
        <v>#NUM!</v>
      </c>
      <c r="H77" s="12" t="b">
        <v>0</v>
      </c>
      <c r="I77" s="12">
        <v>50</v>
      </c>
      <c r="J77" s="12">
        <v>1</v>
      </c>
      <c r="K77" s="11" t="e">
        <f>_xll.qlRateHelperEarliestDate($E77,Trigger)</f>
        <v>#NUM!</v>
      </c>
      <c r="L77" s="10" t="e">
        <f>_xll.qlRateHelperLatestDate($E77,Trigger)</f>
        <v>#NUM!</v>
      </c>
    </row>
    <row r="78" spans="2:12" x14ac:dyDescent="0.2">
      <c r="B78" s="16"/>
      <c r="C78" s="15" t="s">
        <v>7</v>
      </c>
      <c r="D78" s="14" t="s">
        <v>37</v>
      </c>
      <c r="E78" s="14" t="str">
        <f t="shared" si="3"/>
        <v>GBP_YCRH_27YOIS</v>
      </c>
      <c r="F78" s="13" t="e">
        <f>_xll.qlRateHelperQuoteValue($E78,Trigger)</f>
        <v>#NUM!</v>
      </c>
      <c r="G78" s="13" t="e">
        <f>_xll.qlSwapRateHelperSpread($E78,Trigger)</f>
        <v>#NUM!</v>
      </c>
      <c r="H78" s="12" t="b">
        <v>0</v>
      </c>
      <c r="I78" s="12">
        <v>50</v>
      </c>
      <c r="J78" s="12">
        <v>1</v>
      </c>
      <c r="K78" s="11" t="e">
        <f>_xll.qlRateHelperEarliestDate($E78,Trigger)</f>
        <v>#NUM!</v>
      </c>
      <c r="L78" s="10" t="e">
        <f>_xll.qlRateHelperLatestDate($E78,Trigger)</f>
        <v>#NUM!</v>
      </c>
    </row>
    <row r="79" spans="2:12" x14ac:dyDescent="0.2">
      <c r="B79" s="16"/>
      <c r="C79" s="15" t="s">
        <v>6</v>
      </c>
      <c r="D79" s="14" t="s">
        <v>37</v>
      </c>
      <c r="E79" s="14" t="str">
        <f t="shared" si="3"/>
        <v>GBP_YCRH_28YOIS</v>
      </c>
      <c r="F79" s="13" t="e">
        <f>_xll.qlRateHelperQuoteValue($E79,Trigger)</f>
        <v>#NUM!</v>
      </c>
      <c r="G79" s="13" t="e">
        <f>_xll.qlSwapRateHelperSpread($E79,Trigger)</f>
        <v>#NUM!</v>
      </c>
      <c r="H79" s="12" t="b">
        <v>0</v>
      </c>
      <c r="I79" s="12">
        <v>50</v>
      </c>
      <c r="J79" s="12">
        <v>1</v>
      </c>
      <c r="K79" s="11" t="e">
        <f>_xll.qlRateHelperEarliestDate($E79,Trigger)</f>
        <v>#NUM!</v>
      </c>
      <c r="L79" s="10" t="e">
        <f>_xll.qlRateHelperLatestDate($E79,Trigger)</f>
        <v>#NUM!</v>
      </c>
    </row>
    <row r="80" spans="2:12" x14ac:dyDescent="0.2">
      <c r="B80" s="16"/>
      <c r="C80" s="15" t="s">
        <v>5</v>
      </c>
      <c r="D80" s="14" t="s">
        <v>37</v>
      </c>
      <c r="E80" s="14" t="str">
        <f t="shared" si="3"/>
        <v>GBP_YCRH_29YOIS</v>
      </c>
      <c r="F80" s="13" t="e">
        <f>_xll.qlRateHelperQuoteValue($E80,Trigger)</f>
        <v>#NUM!</v>
      </c>
      <c r="G80" s="13" t="e">
        <f>_xll.qlSwapRateHelperSpread($E80,Trigger)</f>
        <v>#NUM!</v>
      </c>
      <c r="H80" s="12" t="b">
        <v>0</v>
      </c>
      <c r="I80" s="12">
        <v>50</v>
      </c>
      <c r="J80" s="12">
        <v>1</v>
      </c>
      <c r="K80" s="11" t="e">
        <f>_xll.qlRateHelperEarliestDate($E80,Trigger)</f>
        <v>#NUM!</v>
      </c>
      <c r="L80" s="10" t="e">
        <f>_xll.qlRateHelperLatestDate($E80,Trigger)</f>
        <v>#NUM!</v>
      </c>
    </row>
    <row r="81" spans="2:12" x14ac:dyDescent="0.2">
      <c r="B81" s="16"/>
      <c r="C81" s="15" t="s">
        <v>4</v>
      </c>
      <c r="D81" s="14" t="s">
        <v>37</v>
      </c>
      <c r="E81" s="14" t="str">
        <f t="shared" si="3"/>
        <v>GBP_YCRH_30YOIS</v>
      </c>
      <c r="F81" s="13">
        <f>_xll.qlRateHelperQuoteValue($E81,Trigger)</f>
        <v>2.9699999999999997E-2</v>
      </c>
      <c r="G81" s="13" t="e">
        <f>_xll.qlSwapRateHelperSpread($E81,Trigger)</f>
        <v>#NUM!</v>
      </c>
      <c r="H81" s="12" t="b">
        <v>1</v>
      </c>
      <c r="I81" s="12">
        <v>50</v>
      </c>
      <c r="J81" s="12">
        <v>1</v>
      </c>
      <c r="K81" s="11">
        <f>_xll.qlRateHelperEarliestDate($E81,Trigger)</f>
        <v>41653</v>
      </c>
      <c r="L81" s="10">
        <f>_xll.qlRateHelperLatestDate($E81,Trigger)</f>
        <v>52610</v>
      </c>
    </row>
    <row r="82" spans="2:12" x14ac:dyDescent="0.2">
      <c r="B82" s="16"/>
      <c r="C82" s="15" t="s">
        <v>3</v>
      </c>
      <c r="D82" s="14" t="s">
        <v>37</v>
      </c>
      <c r="E82" s="14" t="str">
        <f t="shared" si="3"/>
        <v>GBP_YCRH_35YOIS</v>
      </c>
      <c r="F82" s="13" t="e">
        <f>_xll.qlRateHelperQuoteValue($E82,Trigger)</f>
        <v>#NUM!</v>
      </c>
      <c r="G82" s="13" t="e">
        <f>_xll.qlSwapRateHelperSpread($E82,Trigger)</f>
        <v>#NUM!</v>
      </c>
      <c r="H82" s="12" t="b">
        <v>0</v>
      </c>
      <c r="I82" s="12">
        <v>50</v>
      </c>
      <c r="J82" s="12">
        <v>1</v>
      </c>
      <c r="K82" s="11" t="e">
        <f>_xll.qlRateHelperEarliestDate($E82,Trigger)</f>
        <v>#NUM!</v>
      </c>
      <c r="L82" s="10" t="e">
        <f>_xll.qlRateHelperLatestDate($E82,Trigger)</f>
        <v>#NUM!</v>
      </c>
    </row>
    <row r="83" spans="2:12" x14ac:dyDescent="0.2">
      <c r="B83" s="16"/>
      <c r="C83" s="15" t="s">
        <v>2</v>
      </c>
      <c r="D83" s="14" t="s">
        <v>37</v>
      </c>
      <c r="E83" s="14" t="str">
        <f t="shared" si="3"/>
        <v>GBP_YCRH_40YOIS</v>
      </c>
      <c r="F83" s="13" t="e">
        <f>_xll.qlRateHelperQuoteValue($E83,Trigger)</f>
        <v>#NUM!</v>
      </c>
      <c r="G83" s="13" t="e">
        <f>_xll.qlSwapRateHelperSpread($E83,Trigger)</f>
        <v>#NUM!</v>
      </c>
      <c r="H83" s="12" t="b">
        <v>0</v>
      </c>
      <c r="I83" s="12">
        <v>50</v>
      </c>
      <c r="J83" s="12">
        <v>1</v>
      </c>
      <c r="K83" s="11" t="e">
        <f>_xll.qlRateHelperEarliestDate($E83,Trigger)</f>
        <v>#NUM!</v>
      </c>
      <c r="L83" s="10" t="e">
        <f>_xll.qlRateHelperLatestDate($E83,Trigger)</f>
        <v>#NUM!</v>
      </c>
    </row>
    <row r="84" spans="2:12" x14ac:dyDescent="0.2">
      <c r="B84" s="16"/>
      <c r="C84" s="15" t="s">
        <v>1</v>
      </c>
      <c r="D84" s="14" t="s">
        <v>37</v>
      </c>
      <c r="E84" s="14" t="str">
        <f t="shared" si="3"/>
        <v>GBP_YCRH_50YOIS</v>
      </c>
      <c r="F84" s="13" t="e">
        <f>_xll.qlRateHelperQuoteValue($E84,Trigger)</f>
        <v>#NUM!</v>
      </c>
      <c r="G84" s="13" t="e">
        <f>_xll.qlSwapRateHelperSpread($E84,Trigger)</f>
        <v>#NUM!</v>
      </c>
      <c r="H84" s="12" t="b">
        <v>0</v>
      </c>
      <c r="I84" s="12">
        <v>50</v>
      </c>
      <c r="J84" s="12">
        <v>1</v>
      </c>
      <c r="K84" s="11" t="e">
        <f>_xll.qlRateHelperEarliestDate($E84,Trigger)</f>
        <v>#NUM!</v>
      </c>
      <c r="L84" s="10" t="e">
        <f>_xll.qlRateHelperLatestDate($E84,Trigger)</f>
        <v>#NUM!</v>
      </c>
    </row>
    <row r="85" spans="2:12" x14ac:dyDescent="0.2">
      <c r="B85" s="9"/>
      <c r="C85" s="8" t="s">
        <v>0</v>
      </c>
      <c r="D85" s="7" t="s">
        <v>37</v>
      </c>
      <c r="E85" s="7" t="str">
        <f t="shared" si="3"/>
        <v>GBP_YCRH_60YOIS</v>
      </c>
      <c r="F85" s="6" t="e">
        <f>_xll.qlRateHelperQuoteValue($E85,Trigger)</f>
        <v>#NUM!</v>
      </c>
      <c r="G85" s="6" t="e">
        <f>_xll.qlSwapRateHelperSpread($E85,Trigger)</f>
        <v>#NUM!</v>
      </c>
      <c r="H85" s="5" t="b">
        <v>0</v>
      </c>
      <c r="I85" s="5">
        <v>50</v>
      </c>
      <c r="J85" s="5">
        <v>1</v>
      </c>
      <c r="K85" s="4" t="e">
        <f>_xll.qlRateHelperEarliestDate($E85,Trigger)</f>
        <v>#NUM!</v>
      </c>
      <c r="L85" s="3" t="e">
        <f>_xll.qlRateHelperLatestDate($E85,Trigger)</f>
        <v>#NUM!</v>
      </c>
    </row>
    <row r="86" spans="2:12" x14ac:dyDescent="0.2">
      <c r="B86" s="16"/>
      <c r="C86" s="15" t="str">
        <f t="shared" ref="C86:C122" si="4">IborType&amp;"BASIS"</f>
        <v>OISBASIS</v>
      </c>
      <c r="D86" s="14" t="s">
        <v>36</v>
      </c>
      <c r="E86" s="14" t="str">
        <f t="shared" si="3"/>
        <v>GBP_YCRH_OISBASIS1Y</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2" x14ac:dyDescent="0.2">
      <c r="B87" s="16"/>
      <c r="C87" s="15" t="str">
        <f t="shared" si="4"/>
        <v>OISBASIS</v>
      </c>
      <c r="D87" s="14" t="s">
        <v>35</v>
      </c>
      <c r="E87" s="14" t="str">
        <f t="shared" si="3"/>
        <v>GBP_YCRH_OISBASIS15M</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2" x14ac:dyDescent="0.2">
      <c r="B88" s="16"/>
      <c r="C88" s="15" t="str">
        <f t="shared" si="4"/>
        <v>OISBASIS</v>
      </c>
      <c r="D88" s="14" t="s">
        <v>34</v>
      </c>
      <c r="E88" s="14" t="str">
        <f t="shared" si="3"/>
        <v>GBP_YCRH_OISBASIS18M</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2" x14ac:dyDescent="0.2">
      <c r="B89" s="16"/>
      <c r="C89" s="15" t="str">
        <f t="shared" si="4"/>
        <v>OISBASIS</v>
      </c>
      <c r="D89" s="14" t="s">
        <v>33</v>
      </c>
      <c r="E89" s="14" t="str">
        <f t="shared" si="3"/>
        <v>GBP_YCRH_OISBASIS21M</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2" x14ac:dyDescent="0.2">
      <c r="B90" s="16"/>
      <c r="C90" s="15" t="str">
        <f t="shared" si="4"/>
        <v>OISBASIS</v>
      </c>
      <c r="D90" s="14" t="s">
        <v>32</v>
      </c>
      <c r="E90" s="14" t="str">
        <f t="shared" si="3"/>
        <v>GBP_YCRH_OISBASIS2Y</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2" x14ac:dyDescent="0.2">
      <c r="B91" s="16"/>
      <c r="C91" s="15" t="str">
        <f t="shared" si="4"/>
        <v>OISBASIS</v>
      </c>
      <c r="D91" s="14" t="s">
        <v>31</v>
      </c>
      <c r="E91" s="14" t="str">
        <f t="shared" si="3"/>
        <v>GBP_YCRH_OISBASIS3Y</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2" x14ac:dyDescent="0.2">
      <c r="B92" s="16"/>
      <c r="C92" s="15" t="str">
        <f t="shared" si="4"/>
        <v>OISBASIS</v>
      </c>
      <c r="D92" s="14" t="s">
        <v>30</v>
      </c>
      <c r="E92" s="14" t="str">
        <f t="shared" ref="E92:E122" si="5">RateHelperPrefix&amp;"_"&amp;$B92&amp;$C92&amp;$D92</f>
        <v>GBP_YCRH_OISBASIS4Y</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2" x14ac:dyDescent="0.2">
      <c r="B93" s="16"/>
      <c r="C93" s="15" t="str">
        <f t="shared" si="4"/>
        <v>OISBASIS</v>
      </c>
      <c r="D93" s="14" t="s">
        <v>29</v>
      </c>
      <c r="E93" s="14" t="str">
        <f t="shared" si="5"/>
        <v>GBP_YCRH_OISBASIS5Y</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2" x14ac:dyDescent="0.2">
      <c r="B94" s="16"/>
      <c r="C94" s="15" t="str">
        <f t="shared" si="4"/>
        <v>OISBASIS</v>
      </c>
      <c r="D94" s="14" t="s">
        <v>28</v>
      </c>
      <c r="E94" s="14" t="str">
        <f t="shared" si="5"/>
        <v>GBP_YCRH_OISBASIS6Y</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2" x14ac:dyDescent="0.2">
      <c r="B95" s="16"/>
      <c r="C95" s="15" t="str">
        <f t="shared" si="4"/>
        <v>OISBASIS</v>
      </c>
      <c r="D95" s="14" t="s">
        <v>27</v>
      </c>
      <c r="E95" s="14" t="str">
        <f t="shared" si="5"/>
        <v>GBP_YCRH_OISBASIS7Y</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2" x14ac:dyDescent="0.2">
      <c r="B96" s="16"/>
      <c r="C96" s="15" t="str">
        <f t="shared" si="4"/>
        <v>OISBASIS</v>
      </c>
      <c r="D96" s="14" t="s">
        <v>26</v>
      </c>
      <c r="E96" s="14" t="str">
        <f t="shared" si="5"/>
        <v>GBP_YCRH_OISBASIS8Y</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2" x14ac:dyDescent="0.2">
      <c r="B97" s="16"/>
      <c r="C97" s="15" t="str">
        <f t="shared" si="4"/>
        <v>OISBASIS</v>
      </c>
      <c r="D97" s="14" t="s">
        <v>25</v>
      </c>
      <c r="E97" s="14" t="str">
        <f t="shared" si="5"/>
        <v>GBP_YCRH_OISBASIS9Y</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2" x14ac:dyDescent="0.2">
      <c r="B98" s="16"/>
      <c r="C98" s="15" t="str">
        <f t="shared" si="4"/>
        <v>OISBASIS</v>
      </c>
      <c r="D98" s="14" t="s">
        <v>24</v>
      </c>
      <c r="E98" s="14" t="str">
        <f t="shared" si="5"/>
        <v>GBP_YCRH_OISBASIS10Y</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2" x14ac:dyDescent="0.2">
      <c r="B99" s="16"/>
      <c r="C99" s="15" t="str">
        <f t="shared" si="4"/>
        <v>OISBASIS</v>
      </c>
      <c r="D99" s="14" t="s">
        <v>23</v>
      </c>
      <c r="E99" s="14" t="str">
        <f t="shared" si="5"/>
        <v>GBP_YCRH_OISBASIS11Y</v>
      </c>
      <c r="F99" s="13" t="e">
        <f>_xll.qlRateHelperQuoteValue($E99,Trigger)</f>
        <v>#NUM!</v>
      </c>
      <c r="G99" s="13" t="e">
        <f>_xll.qlSwapRateHelperSpread($E99,Trigger)</f>
        <v>#NUM!</v>
      </c>
      <c r="H99" s="12" t="b">
        <v>0</v>
      </c>
      <c r="I99" s="12">
        <v>40</v>
      </c>
      <c r="J99" s="12">
        <v>1</v>
      </c>
      <c r="K99" s="11" t="e">
        <f>_xll.qlRateHelperEarliestDate($E99,Trigger)</f>
        <v>#NUM!</v>
      </c>
      <c r="L99" s="10" t="e">
        <f>_xll.qlRateHelperLatestDate($E99,Trigger)</f>
        <v>#NUM!</v>
      </c>
    </row>
    <row r="100" spans="2:12" x14ac:dyDescent="0.2">
      <c r="B100" s="16"/>
      <c r="C100" s="15" t="str">
        <f t="shared" si="4"/>
        <v>OISBASIS</v>
      </c>
      <c r="D100" s="14" t="s">
        <v>22</v>
      </c>
      <c r="E100" s="14" t="str">
        <f t="shared" si="5"/>
        <v>GBP_YCRH_OISBASIS12Y</v>
      </c>
      <c r="F100" s="13" t="e">
        <f>_xll.qlRateHelperQuoteValue($E100,Trigger)</f>
        <v>#NUM!</v>
      </c>
      <c r="G100" s="13" t="e">
        <f>_xll.qlSwapRateHelperSpread($E100,Trigger)</f>
        <v>#NUM!</v>
      </c>
      <c r="H100" s="12" t="b">
        <v>0</v>
      </c>
      <c r="I100" s="12">
        <v>40</v>
      </c>
      <c r="J100" s="12">
        <v>1</v>
      </c>
      <c r="K100" s="11" t="e">
        <f>_xll.qlRateHelperEarliestDate($E100,Trigger)</f>
        <v>#NUM!</v>
      </c>
      <c r="L100" s="10" t="e">
        <f>_xll.qlRateHelperLatestDate($E100,Trigger)</f>
        <v>#NUM!</v>
      </c>
    </row>
    <row r="101" spans="2:12" x14ac:dyDescent="0.2">
      <c r="B101" s="16"/>
      <c r="C101" s="15" t="str">
        <f t="shared" si="4"/>
        <v>OISBASIS</v>
      </c>
      <c r="D101" s="14" t="s">
        <v>21</v>
      </c>
      <c r="E101" s="14" t="str">
        <f t="shared" si="5"/>
        <v>GBP_YCRH_OISBASIS13Y</v>
      </c>
      <c r="F101" s="13" t="e">
        <f>_xll.qlRateHelperQuoteValue($E101,Trigger)</f>
        <v>#NUM!</v>
      </c>
      <c r="G101" s="13" t="e">
        <f>_xll.qlSwapRateHelperSpread($E101,Trigger)</f>
        <v>#NUM!</v>
      </c>
      <c r="H101" s="12" t="b">
        <v>0</v>
      </c>
      <c r="I101" s="12">
        <v>40</v>
      </c>
      <c r="J101" s="12">
        <v>1</v>
      </c>
      <c r="K101" s="11" t="e">
        <f>_xll.qlRateHelperEarliestDate($E101,Trigger)</f>
        <v>#NUM!</v>
      </c>
      <c r="L101" s="10" t="e">
        <f>_xll.qlRateHelperLatestDate($E101,Trigger)</f>
        <v>#NUM!</v>
      </c>
    </row>
    <row r="102" spans="2:12" x14ac:dyDescent="0.2">
      <c r="B102" s="16"/>
      <c r="C102" s="15" t="str">
        <f t="shared" si="4"/>
        <v>OISBASIS</v>
      </c>
      <c r="D102" s="14" t="s">
        <v>20</v>
      </c>
      <c r="E102" s="14" t="str">
        <f t="shared" si="5"/>
        <v>GBP_YCRH_OISBASIS14Y</v>
      </c>
      <c r="F102" s="13" t="e">
        <f>_xll.qlRateHelperQuoteValue($E102,Trigger)</f>
        <v>#NUM!</v>
      </c>
      <c r="G102" s="13" t="e">
        <f>_xll.qlSwapRateHelperSpread($E102,Trigger)</f>
        <v>#NUM!</v>
      </c>
      <c r="H102" s="12" t="b">
        <v>0</v>
      </c>
      <c r="I102" s="12">
        <v>40</v>
      </c>
      <c r="J102" s="12">
        <v>1</v>
      </c>
      <c r="K102" s="11" t="e">
        <f>_xll.qlRateHelperEarliestDate($E102,Trigger)</f>
        <v>#NUM!</v>
      </c>
      <c r="L102" s="10" t="e">
        <f>_xll.qlRateHelperLatestDate($E102,Trigger)</f>
        <v>#NUM!</v>
      </c>
    </row>
    <row r="103" spans="2:12" x14ac:dyDescent="0.2">
      <c r="B103" s="16"/>
      <c r="C103" s="15" t="str">
        <f t="shared" si="4"/>
        <v>OISBASIS</v>
      </c>
      <c r="D103" s="14" t="s">
        <v>19</v>
      </c>
      <c r="E103" s="14" t="str">
        <f t="shared" si="5"/>
        <v>GBP_YCRH_OISBASIS15Y</v>
      </c>
      <c r="F103" s="13" t="e">
        <f>_xll.qlRateHelperQuoteValue($E103,Trigger)</f>
        <v>#NUM!</v>
      </c>
      <c r="G103" s="13" t="e">
        <f>_xll.qlSwapRateHelperSpread($E103,Trigger)</f>
        <v>#NUM!</v>
      </c>
      <c r="H103" s="12" t="b">
        <v>0</v>
      </c>
      <c r="I103" s="12">
        <v>40</v>
      </c>
      <c r="J103" s="12">
        <v>1</v>
      </c>
      <c r="K103" s="11" t="e">
        <f>_xll.qlRateHelperEarliestDate($E103,Trigger)</f>
        <v>#NUM!</v>
      </c>
      <c r="L103" s="10" t="e">
        <f>_xll.qlRateHelperLatestDate($E103,Trigger)</f>
        <v>#NUM!</v>
      </c>
    </row>
    <row r="104" spans="2:12" x14ac:dyDescent="0.2">
      <c r="B104" s="16"/>
      <c r="C104" s="15" t="str">
        <f t="shared" si="4"/>
        <v>OISBASIS</v>
      </c>
      <c r="D104" s="14" t="s">
        <v>18</v>
      </c>
      <c r="E104" s="14" t="str">
        <f t="shared" si="5"/>
        <v>GBP_YCRH_OISBASIS16Y</v>
      </c>
      <c r="F104" s="13" t="e">
        <f>_xll.qlRateHelperQuoteValue($E104,Trigger)</f>
        <v>#NUM!</v>
      </c>
      <c r="G104" s="13" t="e">
        <f>_xll.qlSwapRateHelperSpread($E104,Trigger)</f>
        <v>#NUM!</v>
      </c>
      <c r="H104" s="12" t="b">
        <v>0</v>
      </c>
      <c r="I104" s="12">
        <v>40</v>
      </c>
      <c r="J104" s="12">
        <v>1</v>
      </c>
      <c r="K104" s="11" t="e">
        <f>_xll.qlRateHelperEarliestDate($E104,Trigger)</f>
        <v>#NUM!</v>
      </c>
      <c r="L104" s="10" t="e">
        <f>_xll.qlRateHelperLatestDate($E104,Trigger)</f>
        <v>#NUM!</v>
      </c>
    </row>
    <row r="105" spans="2:12" x14ac:dyDescent="0.2">
      <c r="B105" s="16"/>
      <c r="C105" s="15" t="str">
        <f t="shared" si="4"/>
        <v>OISBASIS</v>
      </c>
      <c r="D105" s="14" t="s">
        <v>17</v>
      </c>
      <c r="E105" s="14" t="str">
        <f t="shared" si="5"/>
        <v>GBP_YCRH_OISBASIS17Y</v>
      </c>
      <c r="F105" s="13" t="e">
        <f>_xll.qlRateHelperQuoteValue($E105,Trigger)</f>
        <v>#NUM!</v>
      </c>
      <c r="G105" s="13" t="e">
        <f>_xll.qlSwapRateHelperSpread($E105,Trigger)</f>
        <v>#NUM!</v>
      </c>
      <c r="H105" s="12" t="b">
        <v>0</v>
      </c>
      <c r="I105" s="12">
        <v>40</v>
      </c>
      <c r="J105" s="12">
        <v>1</v>
      </c>
      <c r="K105" s="11" t="e">
        <f>_xll.qlRateHelperEarliestDate($E105,Trigger)</f>
        <v>#NUM!</v>
      </c>
      <c r="L105" s="10" t="e">
        <f>_xll.qlRateHelperLatestDate($E105,Trigger)</f>
        <v>#NUM!</v>
      </c>
    </row>
    <row r="106" spans="2:12" x14ac:dyDescent="0.2">
      <c r="B106" s="16"/>
      <c r="C106" s="15" t="str">
        <f t="shared" si="4"/>
        <v>OISBASIS</v>
      </c>
      <c r="D106" s="14" t="s">
        <v>16</v>
      </c>
      <c r="E106" s="14" t="str">
        <f t="shared" si="5"/>
        <v>GBP_YCRH_OISBASIS18Y</v>
      </c>
      <c r="F106" s="13" t="e">
        <f>_xll.qlRateHelperQuoteValue($E106,Trigger)</f>
        <v>#NUM!</v>
      </c>
      <c r="G106" s="13" t="e">
        <f>_xll.qlSwapRateHelperSpread($E106,Trigger)</f>
        <v>#NUM!</v>
      </c>
      <c r="H106" s="12" t="b">
        <v>0</v>
      </c>
      <c r="I106" s="12">
        <v>40</v>
      </c>
      <c r="J106" s="12">
        <v>1</v>
      </c>
      <c r="K106" s="11" t="e">
        <f>_xll.qlRateHelperEarliestDate($E106,Trigger)</f>
        <v>#NUM!</v>
      </c>
      <c r="L106" s="10" t="e">
        <f>_xll.qlRateHelperLatestDate($E106,Trigger)</f>
        <v>#NUM!</v>
      </c>
    </row>
    <row r="107" spans="2:12" x14ac:dyDescent="0.2">
      <c r="B107" s="16"/>
      <c r="C107" s="15" t="str">
        <f t="shared" si="4"/>
        <v>OISBASIS</v>
      </c>
      <c r="D107" s="14" t="s">
        <v>15</v>
      </c>
      <c r="E107" s="14" t="str">
        <f t="shared" si="5"/>
        <v>GBP_YCRH_OISBASIS19Y</v>
      </c>
      <c r="F107" s="13" t="e">
        <f>_xll.qlRateHelperQuoteValue($E107,Trigger)</f>
        <v>#NUM!</v>
      </c>
      <c r="G107" s="13" t="e">
        <f>_xll.qlSwapRateHelperSpread($E107,Trigger)</f>
        <v>#NUM!</v>
      </c>
      <c r="H107" s="12" t="b">
        <v>0</v>
      </c>
      <c r="I107" s="12">
        <v>40</v>
      </c>
      <c r="J107" s="12">
        <v>1</v>
      </c>
      <c r="K107" s="11" t="e">
        <f>_xll.qlRateHelperEarliestDate($E107,Trigger)</f>
        <v>#NUM!</v>
      </c>
      <c r="L107" s="10" t="e">
        <f>_xll.qlRateHelperLatestDate($E107,Trigger)</f>
        <v>#NUM!</v>
      </c>
    </row>
    <row r="108" spans="2:12" x14ac:dyDescent="0.2">
      <c r="B108" s="16"/>
      <c r="C108" s="15" t="str">
        <f t="shared" si="4"/>
        <v>OISBASIS</v>
      </c>
      <c r="D108" s="14" t="s">
        <v>14</v>
      </c>
      <c r="E108" s="14" t="str">
        <f t="shared" si="5"/>
        <v>GBP_YCRH_OISBASIS20Y</v>
      </c>
      <c r="F108" s="13" t="e">
        <f>_xll.qlRateHelperQuoteValue($E108,Trigger)</f>
        <v>#NUM!</v>
      </c>
      <c r="G108" s="13" t="e">
        <f>_xll.qlSwapRateHelperSpread($E108,Trigger)</f>
        <v>#NUM!</v>
      </c>
      <c r="H108" s="12" t="b">
        <v>0</v>
      </c>
      <c r="I108" s="12">
        <v>40</v>
      </c>
      <c r="J108" s="12">
        <v>1</v>
      </c>
      <c r="K108" s="11" t="e">
        <f>_xll.qlRateHelperEarliestDate($E108,Trigger)</f>
        <v>#NUM!</v>
      </c>
      <c r="L108" s="10" t="e">
        <f>_xll.qlRateHelperLatestDate($E108,Trigger)</f>
        <v>#NUM!</v>
      </c>
    </row>
    <row r="109" spans="2:12" x14ac:dyDescent="0.2">
      <c r="B109" s="16"/>
      <c r="C109" s="15" t="str">
        <f t="shared" si="4"/>
        <v>OISBASIS</v>
      </c>
      <c r="D109" s="14" t="s">
        <v>13</v>
      </c>
      <c r="E109" s="14" t="str">
        <f t="shared" si="5"/>
        <v>GBP_YCRH_OISBASIS21Y</v>
      </c>
      <c r="F109" s="13" t="e">
        <f>_xll.qlRateHelperQuoteValue($E109,Trigger)</f>
        <v>#NUM!</v>
      </c>
      <c r="G109" s="13" t="e">
        <f>_xll.qlSwapRateHelperSpread($E109,Trigger)</f>
        <v>#NUM!</v>
      </c>
      <c r="H109" s="12" t="b">
        <v>0</v>
      </c>
      <c r="I109" s="12">
        <v>40</v>
      </c>
      <c r="J109" s="12">
        <v>1</v>
      </c>
      <c r="K109" s="11" t="e">
        <f>_xll.qlRateHelperEarliestDate($E109,Trigger)</f>
        <v>#NUM!</v>
      </c>
      <c r="L109" s="10" t="e">
        <f>_xll.qlRateHelperLatestDate($E109,Trigger)</f>
        <v>#NUM!</v>
      </c>
    </row>
    <row r="110" spans="2:12" x14ac:dyDescent="0.2">
      <c r="B110" s="16"/>
      <c r="C110" s="15" t="str">
        <f t="shared" si="4"/>
        <v>OISBASIS</v>
      </c>
      <c r="D110" s="14" t="s">
        <v>12</v>
      </c>
      <c r="E110" s="14" t="str">
        <f t="shared" si="5"/>
        <v>GBP_YCRH_OISBASIS22Y</v>
      </c>
      <c r="F110" s="13" t="e">
        <f>_xll.qlRateHelperQuoteValue($E110,Trigger)</f>
        <v>#NUM!</v>
      </c>
      <c r="G110" s="13" t="e">
        <f>_xll.qlSwapRateHelperSpread($E110,Trigger)</f>
        <v>#NUM!</v>
      </c>
      <c r="H110" s="12" t="b">
        <v>0</v>
      </c>
      <c r="I110" s="12">
        <v>40</v>
      </c>
      <c r="J110" s="12">
        <v>1</v>
      </c>
      <c r="K110" s="11" t="e">
        <f>_xll.qlRateHelperEarliestDate($E110,Trigger)</f>
        <v>#NUM!</v>
      </c>
      <c r="L110" s="10" t="e">
        <f>_xll.qlRateHelperLatestDate($E110,Trigger)</f>
        <v>#NUM!</v>
      </c>
    </row>
    <row r="111" spans="2:12" x14ac:dyDescent="0.2">
      <c r="B111" s="16"/>
      <c r="C111" s="15" t="str">
        <f t="shared" si="4"/>
        <v>OISBASIS</v>
      </c>
      <c r="D111" s="14" t="s">
        <v>11</v>
      </c>
      <c r="E111" s="14" t="str">
        <f t="shared" si="5"/>
        <v>GBP_YCRH_OISBASIS23Y</v>
      </c>
      <c r="F111" s="13" t="e">
        <f>_xll.qlRateHelperQuoteValue($E111,Trigger)</f>
        <v>#NUM!</v>
      </c>
      <c r="G111" s="13" t="e">
        <f>_xll.qlSwapRateHelperSpread($E111,Trigger)</f>
        <v>#NUM!</v>
      </c>
      <c r="H111" s="12" t="b">
        <v>0</v>
      </c>
      <c r="I111" s="12">
        <v>40</v>
      </c>
      <c r="J111" s="12">
        <v>1</v>
      </c>
      <c r="K111" s="11" t="e">
        <f>_xll.qlRateHelperEarliestDate($E111,Trigger)</f>
        <v>#NUM!</v>
      </c>
      <c r="L111" s="10" t="e">
        <f>_xll.qlRateHelperLatestDate($E111,Trigger)</f>
        <v>#NUM!</v>
      </c>
    </row>
    <row r="112" spans="2:12" x14ac:dyDescent="0.2">
      <c r="B112" s="16"/>
      <c r="C112" s="15" t="str">
        <f t="shared" si="4"/>
        <v>OISBASIS</v>
      </c>
      <c r="D112" s="14" t="s">
        <v>10</v>
      </c>
      <c r="E112" s="14" t="str">
        <f t="shared" si="5"/>
        <v>GBP_YCRH_OISBASIS24Y</v>
      </c>
      <c r="F112" s="13" t="e">
        <f>_xll.qlRateHelperQuoteValue($E112,Trigger)</f>
        <v>#NUM!</v>
      </c>
      <c r="G112" s="13" t="e">
        <f>_xll.qlSwapRateHelperSpread($E112,Trigger)</f>
        <v>#NUM!</v>
      </c>
      <c r="H112" s="12" t="b">
        <v>0</v>
      </c>
      <c r="I112" s="12">
        <v>40</v>
      </c>
      <c r="J112" s="12">
        <v>1</v>
      </c>
      <c r="K112" s="11" t="e">
        <f>_xll.qlRateHelperEarliestDate($E112,Trigger)</f>
        <v>#NUM!</v>
      </c>
      <c r="L112" s="10" t="e">
        <f>_xll.qlRateHelperLatestDate($E112,Trigger)</f>
        <v>#NUM!</v>
      </c>
    </row>
    <row r="113" spans="2:12" x14ac:dyDescent="0.2">
      <c r="B113" s="16"/>
      <c r="C113" s="15" t="str">
        <f t="shared" si="4"/>
        <v>OISBASIS</v>
      </c>
      <c r="D113" s="14" t="s">
        <v>9</v>
      </c>
      <c r="E113" s="14" t="str">
        <f t="shared" si="5"/>
        <v>GBP_YCRH_OISBASIS25Y</v>
      </c>
      <c r="F113" s="13" t="e">
        <f>_xll.qlRateHelperQuoteValue($E113,Trigger)</f>
        <v>#NUM!</v>
      </c>
      <c r="G113" s="13" t="e">
        <f>_xll.qlSwapRateHelperSpread($E113,Trigger)</f>
        <v>#NUM!</v>
      </c>
      <c r="H113" s="12" t="b">
        <v>0</v>
      </c>
      <c r="I113" s="12">
        <v>40</v>
      </c>
      <c r="J113" s="12">
        <v>1</v>
      </c>
      <c r="K113" s="11" t="e">
        <f>_xll.qlRateHelperEarliestDate($E113,Trigger)</f>
        <v>#NUM!</v>
      </c>
      <c r="L113" s="10" t="e">
        <f>_xll.qlRateHelperLatestDate($E113,Trigger)</f>
        <v>#NUM!</v>
      </c>
    </row>
    <row r="114" spans="2:12" x14ac:dyDescent="0.2">
      <c r="B114" s="16"/>
      <c r="C114" s="15" t="str">
        <f t="shared" si="4"/>
        <v>OISBASIS</v>
      </c>
      <c r="D114" s="14" t="s">
        <v>8</v>
      </c>
      <c r="E114" s="14" t="str">
        <f t="shared" si="5"/>
        <v>GBP_YCRH_OISBASIS26Y</v>
      </c>
      <c r="F114" s="13" t="e">
        <f>_xll.qlRateHelperQuoteValue($E114,Trigger)</f>
        <v>#NUM!</v>
      </c>
      <c r="G114" s="13" t="e">
        <f>_xll.qlSwapRateHelperSpread($E114,Trigger)</f>
        <v>#NUM!</v>
      </c>
      <c r="H114" s="12" t="b">
        <v>0</v>
      </c>
      <c r="I114" s="12">
        <v>40</v>
      </c>
      <c r="J114" s="12">
        <v>1</v>
      </c>
      <c r="K114" s="11" t="e">
        <f>_xll.qlRateHelperEarliestDate($E114,Trigger)</f>
        <v>#NUM!</v>
      </c>
      <c r="L114" s="10" t="e">
        <f>_xll.qlRateHelperLatestDate($E114,Trigger)</f>
        <v>#NUM!</v>
      </c>
    </row>
    <row r="115" spans="2:12" x14ac:dyDescent="0.2">
      <c r="B115" s="16"/>
      <c r="C115" s="15" t="str">
        <f t="shared" si="4"/>
        <v>OISBASIS</v>
      </c>
      <c r="D115" s="14" t="s">
        <v>7</v>
      </c>
      <c r="E115" s="14" t="str">
        <f t="shared" si="5"/>
        <v>GBP_YCRH_OISBASIS27Y</v>
      </c>
      <c r="F115" s="13" t="e">
        <f>_xll.qlRateHelperQuoteValue($E115,Trigger)</f>
        <v>#NUM!</v>
      </c>
      <c r="G115" s="13" t="e">
        <f>_xll.qlSwapRateHelperSpread($E115,Trigger)</f>
        <v>#NUM!</v>
      </c>
      <c r="H115" s="12" t="b">
        <v>0</v>
      </c>
      <c r="I115" s="12">
        <v>40</v>
      </c>
      <c r="J115" s="12">
        <v>1</v>
      </c>
      <c r="K115" s="11" t="e">
        <f>_xll.qlRateHelperEarliestDate($E115,Trigger)</f>
        <v>#NUM!</v>
      </c>
      <c r="L115" s="10" t="e">
        <f>_xll.qlRateHelperLatestDate($E115,Trigger)</f>
        <v>#NUM!</v>
      </c>
    </row>
    <row r="116" spans="2:12" x14ac:dyDescent="0.2">
      <c r="B116" s="16"/>
      <c r="C116" s="15" t="str">
        <f t="shared" si="4"/>
        <v>OISBASIS</v>
      </c>
      <c r="D116" s="14" t="s">
        <v>6</v>
      </c>
      <c r="E116" s="14" t="str">
        <f t="shared" si="5"/>
        <v>GBP_YCRH_OISBASIS28Y</v>
      </c>
      <c r="F116" s="13" t="e">
        <f>_xll.qlRateHelperQuoteValue($E116,Trigger)</f>
        <v>#NUM!</v>
      </c>
      <c r="G116" s="13" t="e">
        <f>_xll.qlSwapRateHelperSpread($E116,Trigger)</f>
        <v>#NUM!</v>
      </c>
      <c r="H116" s="12" t="b">
        <v>0</v>
      </c>
      <c r="I116" s="12">
        <v>40</v>
      </c>
      <c r="J116" s="12">
        <v>1</v>
      </c>
      <c r="K116" s="11" t="e">
        <f>_xll.qlRateHelperEarliestDate($E116,Trigger)</f>
        <v>#NUM!</v>
      </c>
      <c r="L116" s="10" t="e">
        <f>_xll.qlRateHelperLatestDate($E116,Trigger)</f>
        <v>#NUM!</v>
      </c>
    </row>
    <row r="117" spans="2:12" x14ac:dyDescent="0.2">
      <c r="B117" s="16"/>
      <c r="C117" s="15" t="str">
        <f t="shared" si="4"/>
        <v>OISBASIS</v>
      </c>
      <c r="D117" s="14" t="s">
        <v>5</v>
      </c>
      <c r="E117" s="14" t="str">
        <f t="shared" si="5"/>
        <v>GBP_YCRH_OISBASIS29Y</v>
      </c>
      <c r="F117" s="13" t="e">
        <f>_xll.qlRateHelperQuoteValue($E117,Trigger)</f>
        <v>#NUM!</v>
      </c>
      <c r="G117" s="13" t="e">
        <f>_xll.qlSwapRateHelperSpread($E117,Trigger)</f>
        <v>#NUM!</v>
      </c>
      <c r="H117" s="12" t="b">
        <v>0</v>
      </c>
      <c r="I117" s="12">
        <v>40</v>
      </c>
      <c r="J117" s="12">
        <v>1</v>
      </c>
      <c r="K117" s="11" t="e">
        <f>_xll.qlRateHelperEarliestDate($E117,Trigger)</f>
        <v>#NUM!</v>
      </c>
      <c r="L117" s="10" t="e">
        <f>_xll.qlRateHelperLatestDate($E117,Trigger)</f>
        <v>#NUM!</v>
      </c>
    </row>
    <row r="118" spans="2:12" x14ac:dyDescent="0.2">
      <c r="B118" s="16"/>
      <c r="C118" s="15" t="str">
        <f t="shared" si="4"/>
        <v>OISBASIS</v>
      </c>
      <c r="D118" s="14" t="s">
        <v>4</v>
      </c>
      <c r="E118" s="14" t="str">
        <f t="shared" si="5"/>
        <v>GBP_YCRH_OISBASIS30Y</v>
      </c>
      <c r="F118" s="13" t="e">
        <f>_xll.qlRateHelperQuoteValue($E118,Trigger)</f>
        <v>#NUM!</v>
      </c>
      <c r="G118" s="13" t="e">
        <f>_xll.qlSwapRateHelperSpread($E118,Trigger)</f>
        <v>#NUM!</v>
      </c>
      <c r="H118" s="12" t="b">
        <v>0</v>
      </c>
      <c r="I118" s="12">
        <v>40</v>
      </c>
      <c r="J118" s="12">
        <v>1</v>
      </c>
      <c r="K118" s="11" t="e">
        <f>_xll.qlRateHelperEarliestDate($E118,Trigger)</f>
        <v>#NUM!</v>
      </c>
      <c r="L118" s="10" t="e">
        <f>_xll.qlRateHelperLatestDate($E118,Trigger)</f>
        <v>#NUM!</v>
      </c>
    </row>
    <row r="119" spans="2:12" x14ac:dyDescent="0.2">
      <c r="B119" s="16"/>
      <c r="C119" s="15" t="str">
        <f t="shared" si="4"/>
        <v>OISBASIS</v>
      </c>
      <c r="D119" s="14" t="s">
        <v>3</v>
      </c>
      <c r="E119" s="14" t="str">
        <f t="shared" si="5"/>
        <v>GBP_YCRH_OISBASIS35Y</v>
      </c>
      <c r="F119" s="13" t="e">
        <f>_xll.qlRateHelperQuoteValue($E119,Trigger)</f>
        <v>#NUM!</v>
      </c>
      <c r="G119" s="13" t="e">
        <f>_xll.qlSwapRateHelperSpread($E119,Trigger)</f>
        <v>#NUM!</v>
      </c>
      <c r="H119" s="12" t="b">
        <v>0</v>
      </c>
      <c r="I119" s="12">
        <v>40</v>
      </c>
      <c r="J119" s="12">
        <v>1</v>
      </c>
      <c r="K119" s="11" t="e">
        <f>_xll.qlRateHelperEarliestDate($E119,Trigger)</f>
        <v>#NUM!</v>
      </c>
      <c r="L119" s="10" t="e">
        <f>_xll.qlRateHelperLatestDate($E119,Trigger)</f>
        <v>#NUM!</v>
      </c>
    </row>
    <row r="120" spans="2:12" x14ac:dyDescent="0.2">
      <c r="B120" s="16"/>
      <c r="C120" s="15" t="str">
        <f t="shared" si="4"/>
        <v>OISBASIS</v>
      </c>
      <c r="D120" s="14" t="s">
        <v>2</v>
      </c>
      <c r="E120" s="14" t="str">
        <f t="shared" si="5"/>
        <v>GBP_YCRH_OISBASIS40Y</v>
      </c>
      <c r="F120" s="13" t="e">
        <f>_xll.qlRateHelperQuoteValue($E120,Trigger)</f>
        <v>#NUM!</v>
      </c>
      <c r="G120" s="13" t="e">
        <f>_xll.qlSwapRateHelperSpread($E120,Trigger)</f>
        <v>#NUM!</v>
      </c>
      <c r="H120" s="12" t="b">
        <v>0</v>
      </c>
      <c r="I120" s="12">
        <v>40</v>
      </c>
      <c r="J120" s="12">
        <v>1</v>
      </c>
      <c r="K120" s="11" t="e">
        <f>_xll.qlRateHelperEarliestDate($E120,Trigger)</f>
        <v>#NUM!</v>
      </c>
      <c r="L120" s="10" t="e">
        <f>_xll.qlRateHelperLatestDate($E120,Trigger)</f>
        <v>#NUM!</v>
      </c>
    </row>
    <row r="121" spans="2:12" x14ac:dyDescent="0.2">
      <c r="B121" s="16"/>
      <c r="C121" s="15" t="str">
        <f t="shared" si="4"/>
        <v>OISBASIS</v>
      </c>
      <c r="D121" s="14" t="s">
        <v>1</v>
      </c>
      <c r="E121" s="14" t="str">
        <f t="shared" si="5"/>
        <v>GBP_YCRH_OISBASIS50Y</v>
      </c>
      <c r="F121" s="13" t="e">
        <f>_xll.qlRateHelperQuoteValue($E121,Trigger)</f>
        <v>#NUM!</v>
      </c>
      <c r="G121" s="13" t="e">
        <f>_xll.qlSwapRateHelperSpread($E121,Trigger)</f>
        <v>#NUM!</v>
      </c>
      <c r="H121" s="12" t="b">
        <v>0</v>
      </c>
      <c r="I121" s="12">
        <v>40</v>
      </c>
      <c r="J121" s="12">
        <v>1</v>
      </c>
      <c r="K121" s="11" t="e">
        <f>_xll.qlRateHelperEarliestDate($E121,Trigger)</f>
        <v>#NUM!</v>
      </c>
      <c r="L121" s="10" t="e">
        <f>_xll.qlRateHelperLatestDate($E121,Trigger)</f>
        <v>#NUM!</v>
      </c>
    </row>
    <row r="122" spans="2:12" x14ac:dyDescent="0.2">
      <c r="B122" s="9"/>
      <c r="C122" s="8" t="str">
        <f t="shared" si="4"/>
        <v>OISBASIS</v>
      </c>
      <c r="D122" s="7" t="s">
        <v>0</v>
      </c>
      <c r="E122" s="7" t="str">
        <f t="shared" si="5"/>
        <v>GBP_YCRH_OISBASIS60Y</v>
      </c>
      <c r="F122" s="6" t="e">
        <f>_xll.qlRateHelperQuoteValue($E122,Trigger)</f>
        <v>#NUM!</v>
      </c>
      <c r="G122" s="6" t="e">
        <f>_xll.qlSwapRateHelperSpread($E122,Trigger)</f>
        <v>#NUM!</v>
      </c>
      <c r="H122" s="5" t="b">
        <v>0</v>
      </c>
      <c r="I122" s="5">
        <v>40</v>
      </c>
      <c r="J122" s="5">
        <v>1</v>
      </c>
      <c r="K122" s="4" t="e">
        <f>_xll.qlRateHelperEarliestDate($E122,Trigger)</f>
        <v>#NUM!</v>
      </c>
      <c r="L122" s="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activeCell="O10" sqref="O10"/>
    </sheetView>
  </sheetViews>
  <sheetFormatPr defaultRowHeight="11.25" x14ac:dyDescent="0.2"/>
  <cols>
    <col min="1" max="1" width="34.85546875" style="1" bestFit="1" customWidth="1"/>
    <col min="2" max="2" width="9" style="1" bestFit="1" customWidth="1"/>
    <col min="3" max="3" width="2.5703125" style="1" customWidth="1"/>
    <col min="4" max="4" width="21.42578125" style="2" bestFit="1" customWidth="1"/>
    <col min="5" max="5" width="8" style="2" bestFit="1" customWidth="1"/>
    <col min="6" max="6" width="3" style="2" bestFit="1" customWidth="1"/>
    <col min="7" max="7" width="17.28515625" style="2" bestFit="1" customWidth="1"/>
    <col min="8" max="8" width="17.42578125" style="2" bestFit="1" customWidth="1"/>
    <col min="9" max="9" width="9" style="1" bestFit="1" customWidth="1"/>
    <col min="10" max="10" width="8" style="1" bestFit="1" customWidth="1"/>
    <col min="11" max="11" width="9.140625" style="1"/>
    <col min="12" max="12" width="16.140625" style="1" bestFit="1" customWidth="1"/>
    <col min="13" max="16384" width="9.140625" style="1"/>
  </cols>
  <sheetData>
    <row r="1" spans="1:13" ht="23.25" thickBot="1" x14ac:dyDescent="0.25">
      <c r="A1" s="160" t="s">
        <v>88</v>
      </c>
      <c r="B1" s="161"/>
      <c r="D1" s="52" t="s">
        <v>87</v>
      </c>
      <c r="E1" s="51" t="s">
        <v>86</v>
      </c>
      <c r="F1" s="51"/>
      <c r="G1" s="51" t="s">
        <v>72</v>
      </c>
      <c r="H1" s="50" t="s">
        <v>71</v>
      </c>
      <c r="I1" s="41">
        <f t="array" ref="I1:I126">_xll.qlPiecewiseYieldCurveData(YieldCurve)</f>
        <v>1</v>
      </c>
    </row>
    <row r="2" spans="1:13" x14ac:dyDescent="0.2">
      <c r="A2" s="49" t="s">
        <v>85</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GBP_YCRH_SWOIS</v>
      </c>
      <c r="E2" s="39">
        <f>_xll.qlRateHelperRate($D2)</f>
        <v>4.15E-3</v>
      </c>
      <c r="F2" s="39" t="str">
        <f>IF(ISERROR(_xll.qlSwapRateHelperSpread($D2)),IF(ISERROR(_xll.qlFuturesRateHelperConvexityAdjustment($D2)),"--",_xll.qlFuturesRateHelperConvexityAdjustment($D2)),_xll.qlSwapRateHelperSpread($D2))</f>
        <v>--</v>
      </c>
      <c r="G2" s="38">
        <f>_xll.qlRateHelperEarliestDate($D2)</f>
        <v>41653</v>
      </c>
      <c r="H2" s="37">
        <f>_xll.qlRateHelperLatestDate($D2)</f>
        <v>41660</v>
      </c>
      <c r="I2" s="41">
        <v>0.99991931206662343</v>
      </c>
      <c r="L2" s="1" t="s">
        <v>120</v>
      </c>
      <c r="M2" s="99">
        <v>4.1749999999999999E-3</v>
      </c>
    </row>
    <row r="3" spans="1:13" x14ac:dyDescent="0.2">
      <c r="A3" s="45" t="s">
        <v>84</v>
      </c>
      <c r="B3" s="47">
        <v>1</v>
      </c>
      <c r="D3" s="40" t="str">
        <v>GBP_YCRH_2WOIS</v>
      </c>
      <c r="E3" s="39">
        <f>_xll.qlRateHelperRate($D3)</f>
        <v>4.1625000000000004E-3</v>
      </c>
      <c r="F3" s="39" t="str">
        <f>IF(ISERROR(_xll.qlSwapRateHelperSpread($D3)),IF(ISERROR(_xll.qlFuturesRateHelperConvexityAdjustment($D3)),"--",_xll.qlFuturesRateHelperConvexityAdjustment($D3)),_xll.qlSwapRateHelperSpread($D3))</f>
        <v>--</v>
      </c>
      <c r="G3" s="38">
        <f>_xll.qlRateHelperEarliestDate($D3)</f>
        <v>41653</v>
      </c>
      <c r="H3" s="37">
        <f>_xll.qlRateHelperLatestDate($D3)</f>
        <v>41667</v>
      </c>
      <c r="I3" s="41">
        <v>0.99983815119927455</v>
      </c>
      <c r="J3" s="1">
        <f t="shared" ref="J3:J36" si="0">H3-H2</f>
        <v>7</v>
      </c>
      <c r="L3" s="1" t="s">
        <v>121</v>
      </c>
      <c r="M3" s="99">
        <v>4.1749999999999999E-3</v>
      </c>
    </row>
    <row r="4" spans="1:13" x14ac:dyDescent="0.2">
      <c r="A4" s="45" t="s">
        <v>83</v>
      </c>
      <c r="B4" s="47">
        <v>1</v>
      </c>
      <c r="D4" s="40" t="str">
        <v>GBP_YCRH_1MOIS</v>
      </c>
      <c r="E4" s="39">
        <f>_xll.qlRateHelperRate($D4)</f>
        <v>4.1625000000000004E-3</v>
      </c>
      <c r="F4" s="39" t="str">
        <f>IF(ISERROR(_xll.qlSwapRateHelperSpread($D4)),IF(ISERROR(_xll.qlFuturesRateHelperConvexityAdjustment($D4)),"--",_xll.qlFuturesRateHelperConvexityAdjustment($D4)),_xll.qlSwapRateHelperSpread($D4))</f>
        <v>--</v>
      </c>
      <c r="G4" s="38">
        <f>_xll.qlRateHelperEarliestDate($D4)</f>
        <v>41653</v>
      </c>
      <c r="H4" s="37">
        <f>_xll.qlRateHelperLatestDate($D4)</f>
        <v>41684</v>
      </c>
      <c r="I4" s="41">
        <v>0.99964169093140687</v>
      </c>
      <c r="J4" s="1">
        <f t="shared" si="0"/>
        <v>17</v>
      </c>
      <c r="L4" s="1" t="s">
        <v>122</v>
      </c>
      <c r="M4" s="99">
        <v>4.1749999999999999E-3</v>
      </c>
    </row>
    <row r="5" spans="1:13" x14ac:dyDescent="0.2">
      <c r="A5" s="45" t="s">
        <v>82</v>
      </c>
      <c r="B5" s="46" t="s">
        <v>81</v>
      </c>
      <c r="D5" s="40" t="str">
        <v>GBP_YCRH_2MOIS</v>
      </c>
      <c r="E5" s="39">
        <f>_xll.qlRateHelperRate($D5)</f>
        <v>4.1250000000000002E-3</v>
      </c>
      <c r="F5" s="39" t="str">
        <f>IF(ISERROR(_xll.qlSwapRateHelperSpread($D5)),IF(ISERROR(_xll.qlFuturesRateHelperConvexityAdjustment($D5)),"--",_xll.qlFuturesRateHelperConvexityAdjustment($D5)),_xll.qlSwapRateHelperSpread($D5))</f>
        <v>--</v>
      </c>
      <c r="G5" s="38">
        <f>_xll.qlRateHelperEarliestDate($D5)</f>
        <v>41653</v>
      </c>
      <c r="H5" s="37">
        <f>_xll.qlRateHelperLatestDate($D5)</f>
        <v>41712</v>
      </c>
      <c r="I5" s="41">
        <v>0.99932441505690417</v>
      </c>
      <c r="J5" s="1">
        <f t="shared" si="0"/>
        <v>28</v>
      </c>
      <c r="L5" s="1" t="s">
        <v>123</v>
      </c>
      <c r="M5" s="99">
        <v>4.1250000000000002E-3</v>
      </c>
    </row>
    <row r="6" spans="1:13" x14ac:dyDescent="0.2">
      <c r="A6" s="45" t="s">
        <v>80</v>
      </c>
      <c r="B6" s="44" t="str">
        <f>_xll.ohRangeRetrieveError(Selected!D2)</f>
        <v/>
      </c>
      <c r="D6" s="40" t="str">
        <v>GBP_YCRH_3MOIS</v>
      </c>
      <c r="E6" s="39">
        <f>_xll.qlRateHelperRate($D6)</f>
        <v>4.0875E-3</v>
      </c>
      <c r="F6" s="39" t="str">
        <f>IF(ISERROR(_xll.qlSwapRateHelperSpread($D6)),IF(ISERROR(_xll.qlFuturesRateHelperConvexityAdjustment($D6)),"--",_xll.qlFuturesRateHelperConvexityAdjustment($D6)),_xll.qlSwapRateHelperSpread($D6))</f>
        <v>--</v>
      </c>
      <c r="G6" s="38">
        <f>_xll.qlRateHelperEarliestDate($D6)</f>
        <v>41653</v>
      </c>
      <c r="H6" s="37">
        <f>_xll.qlRateHelperLatestDate($D6)</f>
        <v>41743</v>
      </c>
      <c r="I6" s="41">
        <v>0.99897916816253385</v>
      </c>
      <c r="J6" s="1">
        <f t="shared" si="0"/>
        <v>31</v>
      </c>
      <c r="L6" s="1" t="s">
        <v>124</v>
      </c>
      <c r="M6" s="99">
        <v>4.0749999999999996E-3</v>
      </c>
    </row>
    <row r="7" spans="1:13" ht="12" thickBot="1" x14ac:dyDescent="0.25">
      <c r="A7" s="43" t="str">
        <f>_xll.ohGroup(RateHelperPrefix&amp;"_RateHelpersSelected",_xll.ohPack(Selected!D2:D126),TRUE,,ObjectOverwrite)</f>
        <v>GBP_YCRH_RateHelpersSelected#0000</v>
      </c>
      <c r="B7" s="42" t="str">
        <f>_xll.ohRangeRetrieveError(RateHelpersSelected)</f>
        <v/>
      </c>
      <c r="D7" s="40" t="str">
        <v>GBP_YCRH_4MOIS</v>
      </c>
      <c r="E7" s="39">
        <f>_xll.qlRateHelperRate($D7)</f>
        <v>4.0375000000000003E-3</v>
      </c>
      <c r="F7" s="39" t="str">
        <f>IF(ISERROR(_xll.qlSwapRateHelperSpread($D7)),IF(ISERROR(_xll.qlFuturesRateHelperConvexityAdjustment($D7)),"--",_xll.qlFuturesRateHelperConvexityAdjustment($D7)),_xll.qlSwapRateHelperSpread($D7))</f>
        <v>--</v>
      </c>
      <c r="G7" s="38">
        <f>_xll.qlRateHelperEarliestDate($D7)</f>
        <v>41653</v>
      </c>
      <c r="H7" s="37">
        <f>_xll.qlRateHelperLatestDate($D7)</f>
        <v>41773</v>
      </c>
      <c r="I7" s="41">
        <v>0.99865597549964014</v>
      </c>
      <c r="J7" s="1">
        <f t="shared" si="0"/>
        <v>30</v>
      </c>
      <c r="L7" s="1" t="s">
        <v>125</v>
      </c>
      <c r="M7" s="99">
        <v>4.0000000000000001E-3</v>
      </c>
    </row>
    <row r="8" spans="1:13" x14ac:dyDescent="0.2">
      <c r="D8" s="40" t="str">
        <v>GBP_YCRH_5MOIS</v>
      </c>
      <c r="E8" s="39">
        <f>_xll.qlRateHelperRate($D8)</f>
        <v>4.0000000000000001E-3</v>
      </c>
      <c r="F8" s="39" t="str">
        <f>IF(ISERROR(_xll.qlSwapRateHelperSpread($D8)),IF(ISERROR(_xll.qlFuturesRateHelperConvexityAdjustment($D8)),"--",_xll.qlFuturesRateHelperConvexityAdjustment($D8)),_xll.qlSwapRateHelperSpread($D8))</f>
        <v>--</v>
      </c>
      <c r="G8" s="38">
        <f>_xll.qlRateHelperEarliestDate($D8)</f>
        <v>41653</v>
      </c>
      <c r="H8" s="37">
        <f>_xll.qlRateHelperLatestDate($D8)</f>
        <v>41806</v>
      </c>
      <c r="I8" s="41">
        <v>0.99830288509533804</v>
      </c>
      <c r="J8" s="1">
        <f t="shared" si="0"/>
        <v>33</v>
      </c>
      <c r="L8" s="1" t="s">
        <v>126</v>
      </c>
      <c r="M8" s="99">
        <v>3.9500000000000004E-3</v>
      </c>
    </row>
    <row r="9" spans="1:13" x14ac:dyDescent="0.2">
      <c r="D9" s="40" t="str">
        <v>GBP_YCRH_6MOIS</v>
      </c>
      <c r="E9" s="39">
        <f>_xll.qlRateHelperRate($D9)</f>
        <v>3.9624999999999999E-3</v>
      </c>
      <c r="F9" s="39" t="str">
        <f>IF(ISERROR(_xll.qlSwapRateHelperSpread($D9)),IF(ISERROR(_xll.qlFuturesRateHelperConvexityAdjustment($D9)),"--",_xll.qlFuturesRateHelperConvexityAdjustment($D9)),_xll.qlSwapRateHelperSpread($D9))</f>
        <v>--</v>
      </c>
      <c r="G9" s="38">
        <f>_xll.qlRateHelperEarliestDate($D9)</f>
        <v>41653</v>
      </c>
      <c r="H9" s="37">
        <f>_xll.qlRateHelperLatestDate($D9)</f>
        <v>41834</v>
      </c>
      <c r="I9" s="41">
        <v>0.99801170425156804</v>
      </c>
      <c r="J9" s="1">
        <f t="shared" si="0"/>
        <v>28</v>
      </c>
      <c r="L9" s="1" t="s">
        <v>127</v>
      </c>
      <c r="M9" s="99">
        <v>3.8999999999999998E-3</v>
      </c>
    </row>
    <row r="10" spans="1:13" x14ac:dyDescent="0.2">
      <c r="D10" s="40" t="str">
        <v>GBP_YCRH_7MOIS</v>
      </c>
      <c r="E10" s="39">
        <f>_xll.qlRateHelperRate($D10)</f>
        <v>3.9249999999999997E-3</v>
      </c>
      <c r="F10" s="39" t="str">
        <f>IF(ISERROR(_xll.qlSwapRateHelperSpread($D10)),IF(ISERROR(_xll.qlFuturesRateHelperConvexityAdjustment($D10)),"--",_xll.qlFuturesRateHelperConvexityAdjustment($D10)),_xll.qlSwapRateHelperSpread($D10))</f>
        <v>--</v>
      </c>
      <c r="G10" s="38">
        <f>_xll.qlRateHelperEarliestDate($D10)</f>
        <v>41653</v>
      </c>
      <c r="H10" s="37">
        <f>_xll.qlRateHelperLatestDate($D10)</f>
        <v>41865</v>
      </c>
      <c r="I10" s="41">
        <v>0.99769394130954536</v>
      </c>
      <c r="J10" s="1">
        <f t="shared" si="0"/>
        <v>31</v>
      </c>
      <c r="L10" s="1" t="s">
        <v>128</v>
      </c>
      <c r="M10" s="99">
        <v>3.8249999999999998E-3</v>
      </c>
    </row>
    <row r="11" spans="1:13" x14ac:dyDescent="0.2">
      <c r="D11" s="40" t="str">
        <v>GBP_YCRH_8MOIS</v>
      </c>
      <c r="E11" s="39">
        <f>_xll.qlRateHelperRate($D11)</f>
        <v>3.9000000000000003E-3</v>
      </c>
      <c r="F11" s="39" t="str">
        <f>IF(ISERROR(_xll.qlSwapRateHelperSpread($D11)),IF(ISERROR(_xll.qlFuturesRateHelperConvexityAdjustment($D11)),"--",_xll.qlFuturesRateHelperConvexityAdjustment($D11)),_xll.qlSwapRateHelperSpread($D11))</f>
        <v>--</v>
      </c>
      <c r="G11" s="38">
        <f>_xll.qlRateHelperEarliestDate($D11)</f>
        <v>41653</v>
      </c>
      <c r="H11" s="37">
        <f>_xll.qlRateHelperLatestDate($D11)</f>
        <v>41897</v>
      </c>
      <c r="I11" s="41">
        <v>0.99736363545694218</v>
      </c>
      <c r="J11" s="1">
        <f t="shared" si="0"/>
        <v>32</v>
      </c>
      <c r="L11" s="1" t="s">
        <v>129</v>
      </c>
      <c r="M11" s="99">
        <v>3.7499999999999999E-3</v>
      </c>
    </row>
    <row r="12" spans="1:13" x14ac:dyDescent="0.2">
      <c r="D12" s="40" t="str">
        <v>GBP_YCRH_9MOIS</v>
      </c>
      <c r="E12" s="39">
        <f>_xll.qlRateHelperRate($D12)</f>
        <v>3.8624999999999996E-3</v>
      </c>
      <c r="F12" s="39" t="str">
        <f>IF(ISERROR(_xll.qlSwapRateHelperSpread($D12)),IF(ISERROR(_xll.qlFuturesRateHelperConvexityAdjustment($D12)),"--",_xll.qlFuturesRateHelperConvexityAdjustment($D12)),_xll.qlSwapRateHelperSpread($D12))</f>
        <v>--</v>
      </c>
      <c r="G12" s="38">
        <f>_xll.qlRateHelperEarliestDate($D12)</f>
        <v>41653</v>
      </c>
      <c r="H12" s="37">
        <f>_xll.qlRateHelperLatestDate($D12)</f>
        <v>41926</v>
      </c>
      <c r="I12" s="41">
        <v>0.9970794918509005</v>
      </c>
      <c r="J12" s="1">
        <f t="shared" si="0"/>
        <v>29</v>
      </c>
      <c r="L12" s="1" t="s">
        <v>130</v>
      </c>
      <c r="M12" s="99">
        <v>3.7000000000000002E-3</v>
      </c>
    </row>
    <row r="13" spans="1:13" x14ac:dyDescent="0.2">
      <c r="D13" s="40" t="str">
        <v>GBP_YCRH_10MOIS</v>
      </c>
      <c r="E13" s="39">
        <f>_xll.qlRateHelperRate($D13)</f>
        <v>3.8250000000000003E-3</v>
      </c>
      <c r="F13" s="39" t="str">
        <f>IF(ISERROR(_xll.qlSwapRateHelperSpread($D13)),IF(ISERROR(_xll.qlFuturesRateHelperConvexityAdjustment($D13)),"--",_xll.qlFuturesRateHelperConvexityAdjustment($D13)),_xll.qlSwapRateHelperSpread($D13))</f>
        <v>--</v>
      </c>
      <c r="G13" s="38">
        <f>_xll.qlRateHelperEarliestDate($D13)</f>
        <v>41653</v>
      </c>
      <c r="H13" s="37">
        <f>_xll.qlRateHelperLatestDate($D13)</f>
        <v>41957</v>
      </c>
      <c r="I13" s="41">
        <v>0.9967803993102281</v>
      </c>
      <c r="J13" s="1">
        <f t="shared" si="0"/>
        <v>31</v>
      </c>
      <c r="L13" s="1" t="s">
        <v>131</v>
      </c>
      <c r="M13" s="99">
        <v>3.65E-3</v>
      </c>
    </row>
    <row r="14" spans="1:13" x14ac:dyDescent="0.2">
      <c r="D14" s="40" t="str">
        <v>GBP_YCRH_11MOIS</v>
      </c>
      <c r="E14" s="39">
        <f>_xll.qlRateHelperRate($D14)</f>
        <v>3.8E-3</v>
      </c>
      <c r="F14" s="39" t="str">
        <f>IF(ISERROR(_xll.qlSwapRateHelperSpread($D14)),IF(ISERROR(_xll.qlFuturesRateHelperConvexityAdjustment($D14)),"--",_xll.qlFuturesRateHelperConvexityAdjustment($D14)),_xll.qlSwapRateHelperSpread($D14))</f>
        <v>--</v>
      </c>
      <c r="G14" s="38">
        <f>_xll.qlRateHelperEarliestDate($D14)</f>
        <v>41653</v>
      </c>
      <c r="H14" s="37">
        <f>_xll.qlRateHelperLatestDate($D14)</f>
        <v>41988</v>
      </c>
      <c r="I14" s="41">
        <v>0.99647634891065762</v>
      </c>
      <c r="J14" s="1">
        <f t="shared" si="0"/>
        <v>31</v>
      </c>
      <c r="L14" s="1" t="s">
        <v>132</v>
      </c>
      <c r="M14" s="99">
        <v>3.5999999999999999E-3</v>
      </c>
    </row>
    <row r="15" spans="1:13" x14ac:dyDescent="0.2">
      <c r="D15" s="40" t="str">
        <v>GBP_YCRH_1YOIS</v>
      </c>
      <c r="E15" s="39">
        <f>_xll.qlRateHelperRate($D15)</f>
        <v>3.7750000000000001E-3</v>
      </c>
      <c r="F15" s="39" t="str">
        <f>IF(ISERROR(_xll.qlSwapRateHelperSpread($D15)),IF(ISERROR(_xll.qlFuturesRateHelperConvexityAdjustment($D15)),"--",_xll.qlFuturesRateHelperConvexityAdjustment($D15)),_xll.qlSwapRateHelperSpread($D15))</f>
        <v>--</v>
      </c>
      <c r="G15" s="38">
        <f>_xll.qlRateHelperEarliestDate($D15)</f>
        <v>41653</v>
      </c>
      <c r="H15" s="37">
        <f>_xll.qlRateHelperLatestDate($D15)</f>
        <v>42018</v>
      </c>
      <c r="I15" s="41">
        <v>0.99618716281399344</v>
      </c>
      <c r="J15" s="1">
        <f t="shared" si="0"/>
        <v>30</v>
      </c>
      <c r="L15" s="1" t="s">
        <v>133</v>
      </c>
      <c r="M15" s="99">
        <v>3.5750000000000001E-3</v>
      </c>
    </row>
    <row r="16" spans="1:13" x14ac:dyDescent="0.2">
      <c r="D16" s="40" t="str">
        <v>GBP_YCRH_15MOIS</v>
      </c>
      <c r="E16" s="39">
        <f>_xll.qlRateHelperRate($D16)</f>
        <v>3.7375000000000004E-3</v>
      </c>
      <c r="F16" s="39" t="str">
        <f>IF(ISERROR(_xll.qlSwapRateHelperSpread($D16)),IF(ISERROR(_xll.qlFuturesRateHelperConvexityAdjustment($D16)),"--",_xll.qlFuturesRateHelperConvexityAdjustment($D16)),_xll.qlSwapRateHelperSpread($D16))</f>
        <v>--</v>
      </c>
      <c r="G16" s="38">
        <f>_xll.qlRateHelperEarliestDate($D16)</f>
        <v>41653</v>
      </c>
      <c r="H16" s="37">
        <f>_xll.qlRateHelperLatestDate($D16)</f>
        <v>42108</v>
      </c>
      <c r="I16" s="41">
        <v>0.99529505985852451</v>
      </c>
      <c r="J16" s="1">
        <f t="shared" si="0"/>
        <v>90</v>
      </c>
      <c r="L16" s="1" t="s">
        <v>134</v>
      </c>
      <c r="M16" s="99">
        <v>3.4749999999999998E-3</v>
      </c>
    </row>
    <row r="17" spans="4:13" x14ac:dyDescent="0.2">
      <c r="D17" s="40" t="str">
        <v>GBP_YCRH_18MOIS</v>
      </c>
      <c r="E17" s="39">
        <f>_xll.qlRateHelperRate($D17)</f>
        <v>3.7499999999999999E-3</v>
      </c>
      <c r="F17" s="39" t="str">
        <f>IF(ISERROR(_xll.qlSwapRateHelperSpread($D17)),IF(ISERROR(_xll.qlFuturesRateHelperConvexityAdjustment($D17)),"--",_xll.qlFuturesRateHelperConvexityAdjustment($D17)),_xll.qlSwapRateHelperSpread($D17))</f>
        <v>--</v>
      </c>
      <c r="G17" s="38">
        <f>_xll.qlRateHelperEarliestDate($D17)</f>
        <v>41653</v>
      </c>
      <c r="H17" s="37">
        <f>_xll.qlRateHelperLatestDate($D17)</f>
        <v>42199</v>
      </c>
      <c r="I17" s="41">
        <v>0.99433767257122396</v>
      </c>
      <c r="J17" s="1">
        <f t="shared" si="0"/>
        <v>91</v>
      </c>
      <c r="L17" s="1" t="s">
        <v>135</v>
      </c>
      <c r="M17" s="99">
        <v>3.4499999999999999E-3</v>
      </c>
    </row>
    <row r="18" spans="4:13" x14ac:dyDescent="0.2">
      <c r="D18" s="40" t="str">
        <v>GBP_YCRH_2YOIS</v>
      </c>
      <c r="E18" s="39">
        <f>_xll.qlRateHelperRate($D18)</f>
        <v>3.9249999999999997E-3</v>
      </c>
      <c r="F18" s="39" t="str">
        <f>IF(ISERROR(_xll.qlSwapRateHelperSpread($D18)),IF(ISERROR(_xll.qlFuturesRateHelperConvexityAdjustment($D18)),"--",_xll.qlFuturesRateHelperConvexityAdjustment($D18)),_xll.qlSwapRateHelperSpread($D18))</f>
        <v>--</v>
      </c>
      <c r="G18" s="38">
        <f>_xll.qlRateHelperEarliestDate($D18)</f>
        <v>41653</v>
      </c>
      <c r="H18" s="37">
        <f>_xll.qlRateHelperLatestDate($D18)</f>
        <v>42383</v>
      </c>
      <c r="I18" s="41">
        <v>0.99208763283586621</v>
      </c>
      <c r="J18" s="1">
        <f t="shared" si="0"/>
        <v>184</v>
      </c>
      <c r="L18" s="1" t="s">
        <v>136</v>
      </c>
      <c r="M18" s="99">
        <v>3.4749999999999998E-3</v>
      </c>
    </row>
    <row r="19" spans="4:13" x14ac:dyDescent="0.2">
      <c r="D19" s="40" t="str">
        <v>GBP_YCRH_3YOIS</v>
      </c>
      <c r="E19" s="39">
        <f>_xll.qlRateHelperRate($D19)</f>
        <v>4.8374999999999998E-3</v>
      </c>
      <c r="F19" s="39" t="str">
        <f>IF(ISERROR(_xll.qlSwapRateHelperSpread($D19)),IF(ISERROR(_xll.qlFuturesRateHelperConvexityAdjustment($D19)),"--",_xll.qlFuturesRateHelperConvexityAdjustment($D19)),_xll.qlSwapRateHelperSpread($D19))</f>
        <v>--</v>
      </c>
      <c r="G19" s="38">
        <f>_xll.qlRateHelperEarliestDate($D19)</f>
        <v>41653</v>
      </c>
      <c r="H19" s="37">
        <f>_xll.qlRateHelperLatestDate($D19)</f>
        <v>42751</v>
      </c>
      <c r="I19" s="41">
        <v>0.98537545185379416</v>
      </c>
      <c r="J19" s="1">
        <f t="shared" si="0"/>
        <v>368</v>
      </c>
      <c r="L19" s="1" t="s">
        <v>137</v>
      </c>
      <c r="M19" s="99">
        <v>4.0499999999999998E-3</v>
      </c>
    </row>
    <row r="20" spans="4:13" x14ac:dyDescent="0.2">
      <c r="D20" s="40" t="str">
        <v>GBP_YCRH_4YOIS</v>
      </c>
      <c r="E20" s="39">
        <f>_xll.qlRateHelperRate($D20)</f>
        <v>6.4124999999999998E-3</v>
      </c>
      <c r="F20" s="39" t="str">
        <f>IF(ISERROR(_xll.qlSwapRateHelperSpread($D20)),IF(ISERROR(_xll.qlFuturesRateHelperConvexityAdjustment($D20)),"--",_xll.qlFuturesRateHelperConvexityAdjustment($D20)),_xll.qlSwapRateHelperSpread($D20))</f>
        <v>--</v>
      </c>
      <c r="G20" s="38">
        <f>_xll.qlRateHelperEarliestDate($D20)</f>
        <v>41653</v>
      </c>
      <c r="H20" s="37">
        <f>_xll.qlRateHelperLatestDate($D20)</f>
        <v>43115</v>
      </c>
      <c r="I20" s="41">
        <v>0.97429687370710782</v>
      </c>
      <c r="J20" s="1">
        <f t="shared" si="0"/>
        <v>364</v>
      </c>
      <c r="L20" s="1" t="s">
        <v>138</v>
      </c>
      <c r="M20" s="99">
        <v>5.1749999999999999E-3</v>
      </c>
    </row>
    <row r="21" spans="4:13" x14ac:dyDescent="0.2">
      <c r="D21" s="40" t="str">
        <v>GBP_YCRH_5YOIS</v>
      </c>
      <c r="E21" s="39">
        <f>_xll.qlRateHelperRate($D21)</f>
        <v>8.3499999999999998E-3</v>
      </c>
      <c r="F21" s="39" t="str">
        <f>IF(ISERROR(_xll.qlSwapRateHelperSpread($D21)),IF(ISERROR(_xll.qlFuturesRateHelperConvexityAdjustment($D21)),"--",_xll.qlFuturesRateHelperConvexityAdjustment($D21)),_xll.qlSwapRateHelperSpread($D21))</f>
        <v>--</v>
      </c>
      <c r="G21" s="38">
        <f>_xll.qlRateHelperEarliestDate($D21)</f>
        <v>41653</v>
      </c>
      <c r="H21" s="37">
        <f>_xll.qlRateHelperLatestDate($D21)</f>
        <v>43479</v>
      </c>
      <c r="I21" s="41">
        <v>0.95843893496176003</v>
      </c>
      <c r="J21" s="1">
        <f t="shared" si="0"/>
        <v>364</v>
      </c>
      <c r="L21" s="1" t="s">
        <v>139</v>
      </c>
      <c r="M21" s="99">
        <v>6.7000000000000002E-3</v>
      </c>
    </row>
    <row r="22" spans="4:13" x14ac:dyDescent="0.2">
      <c r="D22" s="40" t="str">
        <v>GBP_YCRH_6YOIS</v>
      </c>
      <c r="E22" s="39">
        <f>_xll.qlRateHelperRate($D22)</f>
        <v>1.0387499999999999E-2</v>
      </c>
      <c r="F22" s="39" t="str">
        <f>IF(ISERROR(_xll.qlSwapRateHelperSpread($D22)),IF(ISERROR(_xll.qlFuturesRateHelperConvexityAdjustment($D22)),"--",_xll.qlFuturesRateHelperConvexityAdjustment($D22)),_xll.qlSwapRateHelperSpread($D22))</f>
        <v>--</v>
      </c>
      <c r="G22" s="38">
        <f>_xll.qlRateHelperEarliestDate($D22)</f>
        <v>41653</v>
      </c>
      <c r="H22" s="37">
        <f>_xll.qlRateHelperLatestDate($D22)</f>
        <v>43844</v>
      </c>
      <c r="I22" s="41">
        <v>0.93841437223998592</v>
      </c>
      <c r="J22" s="1">
        <f t="shared" si="0"/>
        <v>365</v>
      </c>
      <c r="L22" s="1" t="s">
        <v>140</v>
      </c>
      <c r="M22" s="99">
        <v>8.4250000000000002E-3</v>
      </c>
    </row>
    <row r="23" spans="4:13" x14ac:dyDescent="0.2">
      <c r="D23" s="40" t="str">
        <v>GBP_YCRH_7YOIS</v>
      </c>
      <c r="E23" s="39">
        <f>_xll.qlRateHelperRate($D23)</f>
        <v>1.2500000000000001E-2</v>
      </c>
      <c r="F23" s="39" t="str">
        <f>IF(ISERROR(_xll.qlSwapRateHelperSpread($D23)),IF(ISERROR(_xll.qlFuturesRateHelperConvexityAdjustment($D23)),"--",_xll.qlFuturesRateHelperConvexityAdjustment($D23)),_xll.qlSwapRateHelperSpread($D23))</f>
        <v>--</v>
      </c>
      <c r="G23" s="38">
        <f>_xll.qlRateHelperEarliestDate($D23)</f>
        <v>41653</v>
      </c>
      <c r="H23" s="37">
        <f>_xll.qlRateHelperLatestDate($D23)</f>
        <v>44210</v>
      </c>
      <c r="I23" s="41">
        <v>0.91427087886863267</v>
      </c>
      <c r="J23" s="1">
        <f t="shared" si="0"/>
        <v>366</v>
      </c>
      <c r="L23" s="1" t="s">
        <v>141</v>
      </c>
      <c r="M23" s="99">
        <v>1.03E-2</v>
      </c>
    </row>
    <row r="24" spans="4:13" x14ac:dyDescent="0.2">
      <c r="D24" s="40" t="str">
        <v>GBP_YCRH_8YOIS</v>
      </c>
      <c r="E24" s="39">
        <f>_xll.qlRateHelperRate($D24)</f>
        <v>1.4562499999999999E-2</v>
      </c>
      <c r="F24" s="39" t="str">
        <f>IF(ISERROR(_xll.qlSwapRateHelperSpread($D24)),IF(ISERROR(_xll.qlFuturesRateHelperConvexityAdjustment($D24)),"--",_xll.qlFuturesRateHelperConvexityAdjustment($D24)),_xll.qlSwapRateHelperSpread($D24))</f>
        <v>--</v>
      </c>
      <c r="G24" s="38">
        <f>_xll.qlRateHelperEarliestDate($D24)</f>
        <v>41653</v>
      </c>
      <c r="H24" s="37">
        <f>_xll.qlRateHelperLatestDate($D24)</f>
        <v>44575</v>
      </c>
      <c r="I24" s="41">
        <v>0.88702880911268844</v>
      </c>
      <c r="J24" s="1">
        <f t="shared" si="0"/>
        <v>365</v>
      </c>
      <c r="L24" s="1" t="s">
        <v>142</v>
      </c>
      <c r="M24" s="99">
        <v>1.2200000000000001E-2</v>
      </c>
    </row>
    <row r="25" spans="4:13" x14ac:dyDescent="0.2">
      <c r="D25" s="40" t="str">
        <v>GBP_YCRH_9YOIS</v>
      </c>
      <c r="E25" s="39">
        <f>_xll.qlRateHelperRate($D25)</f>
        <v>1.6487500000000002E-2</v>
      </c>
      <c r="F25" s="39" t="str">
        <f>IF(ISERROR(_xll.qlSwapRateHelperSpread($D25)),IF(ISERROR(_xll.qlFuturesRateHelperConvexityAdjustment($D25)),"--",_xll.qlFuturesRateHelperConvexityAdjustment($D25)),_xll.qlSwapRateHelperSpread($D25))</f>
        <v>--</v>
      </c>
      <c r="G25" s="38">
        <f>_xll.qlRateHelperEarliestDate($D25)</f>
        <v>41653</v>
      </c>
      <c r="H25" s="37">
        <f>_xll.qlRateHelperLatestDate($D25)</f>
        <v>44942</v>
      </c>
      <c r="I25" s="41">
        <v>0.85767932674677327</v>
      </c>
      <c r="J25" s="1">
        <f t="shared" si="0"/>
        <v>367</v>
      </c>
      <c r="L25" s="1" t="s">
        <v>143</v>
      </c>
      <c r="M25" s="99">
        <v>1.405E-2</v>
      </c>
    </row>
    <row r="26" spans="4:13" x14ac:dyDescent="0.2">
      <c r="D26" s="40" t="str">
        <v>GBP_YCRH_10YOIS</v>
      </c>
      <c r="E26" s="39">
        <f>_xll.qlRateHelperRate($D26)</f>
        <v>1.82125E-2</v>
      </c>
      <c r="F26" s="39" t="str">
        <f>IF(ISERROR(_xll.qlSwapRateHelperSpread($D26)),IF(ISERROR(_xll.qlFuturesRateHelperConvexityAdjustment($D26)),"--",_xll.qlFuturesRateHelperConvexityAdjustment($D26)),_xll.qlSwapRateHelperSpread($D26))</f>
        <v>--</v>
      </c>
      <c r="G26" s="38">
        <f>_xll.qlRateHelperEarliestDate($D26)</f>
        <v>41653</v>
      </c>
      <c r="H26" s="37">
        <f>_xll.qlRateHelperLatestDate($D26)</f>
        <v>45306</v>
      </c>
      <c r="I26" s="41">
        <v>0.82754985119798585</v>
      </c>
      <c r="J26" s="1">
        <f t="shared" si="0"/>
        <v>364</v>
      </c>
      <c r="L26" s="1" t="s">
        <v>144</v>
      </c>
      <c r="M26" s="99">
        <v>1.575E-2</v>
      </c>
    </row>
    <row r="27" spans="4:13" x14ac:dyDescent="0.2">
      <c r="D27" s="40" t="str">
        <v>GBP_YCRH_12YOIS</v>
      </c>
      <c r="E27" s="39">
        <f>_xll.qlRateHelperRate($D27)</f>
        <v>2.1000000000000001E-2</v>
      </c>
      <c r="F27" s="39" t="str">
        <f>IF(ISERROR(_xll.qlSwapRateHelperSpread($D27)),IF(ISERROR(_xll.qlFuturesRateHelperConvexityAdjustment($D27)),"--",_xll.qlFuturesRateHelperConvexityAdjustment($D27)),_xll.qlSwapRateHelperSpread($D27))</f>
        <v>--</v>
      </c>
      <c r="G27" s="38">
        <f>_xll.qlRateHelperEarliestDate($D27)</f>
        <v>41653</v>
      </c>
      <c r="H27" s="37">
        <f>_xll.qlRateHelperLatestDate($D27)</f>
        <v>46036</v>
      </c>
      <c r="I27" s="41">
        <v>0.76782889531474741</v>
      </c>
      <c r="J27" s="1">
        <f t="shared" si="0"/>
        <v>730</v>
      </c>
      <c r="L27" s="1" t="s">
        <v>145</v>
      </c>
      <c r="M27" s="99">
        <v>1.8575000000000001E-2</v>
      </c>
    </row>
    <row r="28" spans="4:13" x14ac:dyDescent="0.2">
      <c r="D28" s="40" t="str">
        <v>GBP_YCRH_15YOIS</v>
      </c>
      <c r="E28" s="39">
        <f>_xll.qlRateHelperRate($D28)</f>
        <v>2.3949999999999999E-2</v>
      </c>
      <c r="F28" s="39" t="str">
        <f>IF(ISERROR(_xll.qlSwapRateHelperSpread($D28)),IF(ISERROR(_xll.qlFuturesRateHelperConvexityAdjustment($D28)),"--",_xll.qlFuturesRateHelperConvexityAdjustment($D28)),_xll.qlSwapRateHelperSpread($D28))</f>
        <v>--</v>
      </c>
      <c r="G28" s="38">
        <f>_xll.qlRateHelperEarliestDate($D28)</f>
        <v>41653</v>
      </c>
      <c r="H28" s="37">
        <f>_xll.qlRateHelperLatestDate($D28)</f>
        <v>47133</v>
      </c>
      <c r="I28" s="41">
        <v>0.68332412984202451</v>
      </c>
      <c r="J28" s="1">
        <f t="shared" si="0"/>
        <v>1097</v>
      </c>
      <c r="L28" s="1" t="s">
        <v>146</v>
      </c>
      <c r="M28" s="99">
        <v>2.1624999999999998E-2</v>
      </c>
    </row>
    <row r="29" spans="4:13" x14ac:dyDescent="0.2">
      <c r="D29" s="40" t="str">
        <v>GBP_YCRH_20YOIS</v>
      </c>
      <c r="E29" s="39">
        <f>_xll.qlRateHelperRate($D29)</f>
        <v>2.7099999999999999E-2</v>
      </c>
      <c r="F29" s="39" t="str">
        <f>IF(ISERROR(_xll.qlSwapRateHelperSpread($D29)),IF(ISERROR(_xll.qlFuturesRateHelperConvexityAdjustment($D29)),"--",_xll.qlFuturesRateHelperConvexityAdjustment($D29)),_xll.qlSwapRateHelperSpread($D29))</f>
        <v>--</v>
      </c>
      <c r="G29" s="38">
        <f>_xll.qlRateHelperEarliestDate($D29)</f>
        <v>41653</v>
      </c>
      <c r="H29" s="37">
        <f>_xll.qlRateHelperLatestDate($D29)</f>
        <v>48960</v>
      </c>
      <c r="I29" s="41">
        <v>0.5582636618454655</v>
      </c>
      <c r="J29" s="1">
        <f t="shared" si="0"/>
        <v>1827</v>
      </c>
      <c r="L29" s="1" t="s">
        <v>147</v>
      </c>
      <c r="M29" s="99">
        <v>2.4875000000000001E-2</v>
      </c>
    </row>
    <row r="30" spans="4:13" x14ac:dyDescent="0.2">
      <c r="D30" s="40" t="str">
        <v>GBP_YCRH_25YOIS</v>
      </c>
      <c r="E30" s="39">
        <f>_xll.qlRateHelperRate($D30)</f>
        <v>2.8799999999999999E-2</v>
      </c>
      <c r="F30" s="39" t="str">
        <f>IF(ISERROR(_xll.qlSwapRateHelperSpread($D30)),IF(ISERROR(_xll.qlFuturesRateHelperConvexityAdjustment($D30)),"--",_xll.qlFuturesRateHelperConvexityAdjustment($D30)),_xll.qlSwapRateHelperSpread($D30))</f>
        <v>--</v>
      </c>
      <c r="G30" s="38">
        <f>_xll.qlRateHelperEarliestDate($D30)</f>
        <v>41653</v>
      </c>
      <c r="H30" s="37">
        <f>_xll.qlRateHelperLatestDate($D30)</f>
        <v>50784</v>
      </c>
      <c r="I30" s="41">
        <v>0.45814509863967262</v>
      </c>
      <c r="J30" s="1">
        <f t="shared" si="0"/>
        <v>1824</v>
      </c>
      <c r="L30" s="1" t="s">
        <v>148</v>
      </c>
      <c r="M30" s="99">
        <v>2.665E-2</v>
      </c>
    </row>
    <row r="31" spans="4:13" x14ac:dyDescent="0.2">
      <c r="D31" s="40" t="str">
        <v>GBP_YCRH_30YOIS</v>
      </c>
      <c r="E31" s="39">
        <f>_xll.qlRateHelperRate($D31)</f>
        <v>2.9699999999999997E-2</v>
      </c>
      <c r="F31" s="39" t="str">
        <f>IF(ISERROR(_xll.qlSwapRateHelperSpread($D31)),IF(ISERROR(_xll.qlFuturesRateHelperConvexityAdjustment($D31)),"--",_xll.qlFuturesRateHelperConvexityAdjustment($D31)),_xll.qlSwapRateHelperSpread($D31))</f>
        <v>--</v>
      </c>
      <c r="G31" s="38">
        <f>_xll.qlRateHelperEarliestDate($D31)</f>
        <v>41653</v>
      </c>
      <c r="H31" s="37">
        <f>_xll.qlRateHelperLatestDate($D31)</f>
        <v>52610</v>
      </c>
      <c r="I31" s="41">
        <v>0.37951259093616285</v>
      </c>
      <c r="J31" s="1">
        <f t="shared" si="0"/>
        <v>1826</v>
      </c>
      <c r="L31" s="1" t="s">
        <v>149</v>
      </c>
      <c r="M31" s="99">
        <v>2.7525000000000001E-2</v>
      </c>
    </row>
    <row r="32" spans="4:13"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41" t="e">
        <v>#N/A</v>
      </c>
      <c r="J32" s="1" t="e">
        <f t="shared" si="0"/>
        <v>#VALUE!</v>
      </c>
    </row>
    <row r="33" spans="4:10"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41" t="e">
        <v>#N/A</v>
      </c>
      <c r="J33" s="1" t="e">
        <f t="shared" si="0"/>
        <v>#VALUE!</v>
      </c>
    </row>
    <row r="34" spans="4:10"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41" t="e">
        <v>#N/A</v>
      </c>
      <c r="J34" s="1" t="e">
        <f t="shared" si="0"/>
        <v>#VALUE!</v>
      </c>
    </row>
    <row r="35" spans="4:10"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41" t="e">
        <v>#N/A</v>
      </c>
      <c r="J35" s="1" t="e">
        <f t="shared" si="0"/>
        <v>#VALUE!</v>
      </c>
    </row>
    <row r="36" spans="4:10"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41" t="e">
        <v>#N/A</v>
      </c>
      <c r="J36" s="1" t="e">
        <f t="shared" si="0"/>
        <v>#VALUE!</v>
      </c>
    </row>
    <row r="37" spans="4:10"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41" t="e">
        <v>#N/A</v>
      </c>
    </row>
    <row r="38" spans="4:10"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41" t="e">
        <v>#N/A</v>
      </c>
    </row>
    <row r="39" spans="4:10"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41" t="e">
        <v>#N/A</v>
      </c>
    </row>
    <row r="40" spans="4:10"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41" t="e">
        <v>#N/A</v>
      </c>
    </row>
    <row r="41" spans="4:10"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41" t="e">
        <v>#N/A</v>
      </c>
    </row>
    <row r="42" spans="4:10"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41" t="e">
        <v>#N/A</v>
      </c>
    </row>
    <row r="43" spans="4:10"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41" t="e">
        <v>#N/A</v>
      </c>
    </row>
    <row r="44" spans="4:10"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10"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10"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10"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10"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76"/>
  <sheetViews>
    <sheetView workbookViewId="0">
      <selection activeCell="L3" sqref="L3"/>
    </sheetView>
  </sheetViews>
  <sheetFormatPr defaultRowHeight="11.25" x14ac:dyDescent="0.2"/>
  <cols>
    <col min="1" max="1" width="1.7109375" style="1" customWidth="1"/>
    <col min="2" max="2" width="17.28515625" style="1" bestFit="1" customWidth="1"/>
    <col min="3" max="3" width="7" style="1" bestFit="1" customWidth="1"/>
    <col min="4" max="4" width="6" style="1" bestFit="1" customWidth="1"/>
    <col min="5" max="5" width="4" style="1" bestFit="1" customWidth="1"/>
    <col min="6" max="6" width="7" style="1" bestFit="1" customWidth="1"/>
    <col min="7" max="8" width="19.28515625" style="1" bestFit="1" customWidth="1"/>
    <col min="9" max="9" width="8" style="1" bestFit="1" customWidth="1"/>
    <col min="10" max="11" width="21.42578125" style="1" bestFit="1" customWidth="1"/>
    <col min="12" max="12" width="26.5703125" style="2" bestFit="1" customWidth="1"/>
    <col min="13" max="13" width="21.28515625" style="1" customWidth="1"/>
    <col min="14" max="14" width="3.7109375" style="1" customWidth="1"/>
    <col min="15" max="15" width="9.140625" style="1"/>
    <col min="16" max="17" width="17.28515625" style="1" bestFit="1" customWidth="1"/>
    <col min="18" max="16384" width="9.140625" style="1"/>
  </cols>
  <sheetData>
    <row r="1" spans="1:17" x14ac:dyDescent="0.2">
      <c r="A1" s="130"/>
      <c r="B1" s="128"/>
      <c r="C1" s="128"/>
      <c r="D1" s="128"/>
      <c r="E1" s="128"/>
      <c r="F1" s="128"/>
      <c r="G1" s="128"/>
      <c r="H1" s="128"/>
      <c r="I1" s="128"/>
      <c r="J1" s="128"/>
      <c r="K1" s="129"/>
      <c r="L1" s="128"/>
      <c r="M1" s="128"/>
      <c r="N1" s="127"/>
    </row>
    <row r="2" spans="1:17" x14ac:dyDescent="0.2">
      <c r="A2" s="106"/>
      <c r="B2" s="118"/>
      <c r="C2" s="118"/>
      <c r="D2" s="118"/>
      <c r="E2" s="118"/>
      <c r="F2" s="118"/>
      <c r="G2" s="118"/>
      <c r="H2" s="118"/>
      <c r="I2" s="118"/>
      <c r="J2" s="12"/>
      <c r="K2" s="12" t="str">
        <f>Currency&amp;"_YC"&amp;$J$2&amp;"RH"</f>
        <v>GBP_YCRH</v>
      </c>
      <c r="L2" s="126" t="e">
        <f>NA()</f>
        <v>#N/A</v>
      </c>
      <c r="M2" s="118"/>
      <c r="N2" s="104"/>
    </row>
    <row r="3" spans="1:17" ht="36" customHeight="1" x14ac:dyDescent="0.2">
      <c r="A3" s="106"/>
      <c r="B3" s="125" t="s">
        <v>160</v>
      </c>
      <c r="C3" s="125" t="s">
        <v>159</v>
      </c>
      <c r="D3" s="125"/>
      <c r="E3" s="125"/>
      <c r="F3" s="125" t="s">
        <v>158</v>
      </c>
      <c r="G3" s="125" t="s">
        <v>157</v>
      </c>
      <c r="H3" s="125" t="s">
        <v>156</v>
      </c>
      <c r="I3" s="125" t="s">
        <v>155</v>
      </c>
      <c r="J3" s="125" t="s">
        <v>154</v>
      </c>
      <c r="K3" s="124" t="str">
        <f>K2&amp;"_Swaps.xml"</f>
        <v>GBP_YCRH_Swaps.xml</v>
      </c>
      <c r="L3" s="123">
        <f ca="1">IF(Serialize,_xll.ohObjectSave(_xll.ohPack(L4:L74),SerializationPath&amp;K3,FileOverwrite,Serialize),"---")</f>
        <v>57</v>
      </c>
      <c r="M3" s="116" t="str">
        <f ca="1">_xll.ohRangeRetrieveError(L3)</f>
        <v/>
      </c>
      <c r="N3" s="104"/>
    </row>
    <row r="4" spans="1:17" x14ac:dyDescent="0.2">
      <c r="A4" s="119"/>
      <c r="B4" s="118"/>
      <c r="C4" s="118"/>
      <c r="D4" s="118"/>
      <c r="E4" s="118"/>
      <c r="F4" s="118"/>
      <c r="G4" s="118"/>
      <c r="H4" s="118"/>
      <c r="I4" s="118"/>
      <c r="J4" s="118"/>
      <c r="K4" s="122" t="str">
        <f>$K$2&amp;"_"&amp;"_"&amp;FamilyName&amp;$J$2</f>
        <v>GBP_YCRH__Libor</v>
      </c>
      <c r="L4" s="121" t="str">
        <f>_xll.qlEonia(K4,,Permanent,Trigger,ObjectOverwrite)</f>
        <v>GBP_YCRH__Libor#0000</v>
      </c>
      <c r="M4" s="120" t="str">
        <f>_xll.ohRangeRetrieveError(L4)</f>
        <v/>
      </c>
      <c r="N4" s="104"/>
    </row>
    <row r="5" spans="1:17" x14ac:dyDescent="0.2">
      <c r="A5" s="119"/>
      <c r="B5" s="118"/>
      <c r="C5" s="118"/>
      <c r="D5" s="118"/>
      <c r="E5" s="118"/>
      <c r="F5" s="118"/>
      <c r="G5" s="118"/>
      <c r="H5" s="118"/>
      <c r="I5" s="118"/>
      <c r="J5" s="118"/>
      <c r="K5" s="118"/>
      <c r="L5" s="118"/>
      <c r="M5" s="118"/>
      <c r="N5" s="104"/>
    </row>
    <row r="6" spans="1:17" x14ac:dyDescent="0.2">
      <c r="A6" s="106"/>
      <c r="B6" s="114">
        <v>0</v>
      </c>
      <c r="C6" s="113" t="s">
        <v>153</v>
      </c>
      <c r="D6" s="113" t="s">
        <v>51</v>
      </c>
      <c r="E6" s="113" t="s">
        <v>37</v>
      </c>
      <c r="F6" s="112" t="s">
        <v>151</v>
      </c>
      <c r="G6" s="112" t="s">
        <v>150</v>
      </c>
      <c r="H6" s="112" t="str">
        <f t="shared" ref="H6:H38" si="0">MoneyMarketDayCounter</f>
        <v>Actual/365 (Fixed)</v>
      </c>
      <c r="I6" s="111">
        <v>0</v>
      </c>
      <c r="J6" s="110" t="str">
        <f t="shared" ref="J6:J38" si="1">Currency&amp;$D6&amp;E6&amp;QuoteSuffix</f>
        <v>GBPSWOIS_Quote</v>
      </c>
      <c r="K6" s="110" t="str">
        <f t="shared" ref="K6:K38" si="2">$K$2&amp;"_"&amp;$D6&amp;$E6</f>
        <v>GBP_YCRH_SWOIS</v>
      </c>
      <c r="L6" s="109" t="str">
        <f>_xll.qlOISRateHelper(K6,B6,C6,J6,$L$4,Permanent,,ObjectOverwrite)</f>
        <v>GBP_YCRH_SWOIS#0000</v>
      </c>
      <c r="M6" s="116" t="str">
        <f>_xll.ohRangeRetrieveError(L6)</f>
        <v/>
      </c>
      <c r="N6" s="104"/>
      <c r="P6" s="107">
        <f>_xll.qlRateHelperEarliestDate($L6)</f>
        <v>41653</v>
      </c>
      <c r="Q6" s="107">
        <f>_xll.qlRateHelperLatestDate($L6)</f>
        <v>41660</v>
      </c>
    </row>
    <row r="7" spans="1:17" x14ac:dyDescent="0.2">
      <c r="A7" s="106"/>
      <c r="B7" s="114">
        <v>0</v>
      </c>
      <c r="C7" s="113" t="s">
        <v>50</v>
      </c>
      <c r="D7" s="113" t="str">
        <f t="shared" ref="D7:D38" si="3">C7</f>
        <v>2W</v>
      </c>
      <c r="E7" s="113" t="s">
        <v>37</v>
      </c>
      <c r="F7" s="112" t="s">
        <v>151</v>
      </c>
      <c r="G7" s="112" t="s">
        <v>150</v>
      </c>
      <c r="H7" s="112" t="str">
        <f t="shared" si="0"/>
        <v>Actual/365 (Fixed)</v>
      </c>
      <c r="I7" s="111">
        <v>0</v>
      </c>
      <c r="J7" s="110" t="str">
        <f t="shared" si="1"/>
        <v>GBP2WOIS_Quote</v>
      </c>
      <c r="K7" s="110" t="str">
        <f t="shared" si="2"/>
        <v>GBP_YCRH_2WOIS</v>
      </c>
      <c r="L7" s="109" t="str">
        <f>_xll.qlOISRateHelper(K7,B7,C7,J7,$L$4,Permanent,,ObjectOverwrite)</f>
        <v>GBP_YCRH_2WOIS#0000</v>
      </c>
      <c r="M7" s="116" t="str">
        <f>_xll.ohRangeRetrieveError(L7)</f>
        <v/>
      </c>
      <c r="N7" s="104"/>
      <c r="P7" s="107">
        <f>_xll.qlRateHelperEarliestDate($L7)</f>
        <v>41653</v>
      </c>
      <c r="Q7" s="107">
        <f>_xll.qlRateHelperLatestDate($L7)</f>
        <v>41667</v>
      </c>
    </row>
    <row r="8" spans="1:17" x14ac:dyDescent="0.2">
      <c r="A8" s="106"/>
      <c r="B8" s="114">
        <v>0</v>
      </c>
      <c r="C8" s="113" t="s">
        <v>49</v>
      </c>
      <c r="D8" s="113" t="str">
        <f t="shared" si="3"/>
        <v>3W</v>
      </c>
      <c r="E8" s="113" t="s">
        <v>37</v>
      </c>
      <c r="F8" s="112" t="s">
        <v>151</v>
      </c>
      <c r="G8" s="112" t="s">
        <v>150</v>
      </c>
      <c r="H8" s="112" t="str">
        <f t="shared" si="0"/>
        <v>Actual/365 (Fixed)</v>
      </c>
      <c r="I8" s="111">
        <v>0</v>
      </c>
      <c r="J8" s="110" t="str">
        <f t="shared" si="1"/>
        <v>GBP3WOIS_Quote</v>
      </c>
      <c r="K8" s="110" t="str">
        <f t="shared" si="2"/>
        <v>GBP_YCRH_3WOIS</v>
      </c>
      <c r="L8" s="109" t="str">
        <f>_xll.qlOISRateHelper(K8,B8,C8,J8,$L$4,Permanent,,ObjectOverwrite)</f>
        <v>GBP_YCRH_3WOIS#0000</v>
      </c>
      <c r="M8" s="116" t="str">
        <f>_xll.ohRangeRetrieveError(L8)</f>
        <v/>
      </c>
      <c r="N8" s="104"/>
      <c r="P8" s="107">
        <f>_xll.qlRateHelperEarliestDate($L8)</f>
        <v>41653</v>
      </c>
      <c r="Q8" s="107">
        <f>_xll.qlRateHelperLatestDate($L8)</f>
        <v>41674</v>
      </c>
    </row>
    <row r="9" spans="1:17" x14ac:dyDescent="0.2">
      <c r="A9" s="106"/>
      <c r="B9" s="114">
        <v>0</v>
      </c>
      <c r="C9" s="113" t="s">
        <v>48</v>
      </c>
      <c r="D9" s="113" t="str">
        <f t="shared" si="3"/>
        <v>1M</v>
      </c>
      <c r="E9" s="113" t="s">
        <v>37</v>
      </c>
      <c r="F9" s="112" t="s">
        <v>151</v>
      </c>
      <c r="G9" s="112" t="s">
        <v>152</v>
      </c>
      <c r="H9" s="112" t="str">
        <f t="shared" si="0"/>
        <v>Actual/365 (Fixed)</v>
      </c>
      <c r="I9" s="111">
        <v>0</v>
      </c>
      <c r="J9" s="110" t="str">
        <f t="shared" si="1"/>
        <v>GBP1MOIS_Quote</v>
      </c>
      <c r="K9" s="110" t="str">
        <f t="shared" si="2"/>
        <v>GBP_YCRH_1MOIS</v>
      </c>
      <c r="L9" s="109" t="str">
        <f>_xll.qlOISRateHelper(K9,B9,C9,J9,$L$4,Permanent,,ObjectOverwrite)</f>
        <v>GBP_YCRH_1MOIS#0000</v>
      </c>
      <c r="M9" s="116" t="str">
        <f>_xll.ohRangeRetrieveError(L9)</f>
        <v/>
      </c>
      <c r="N9" s="104"/>
      <c r="P9" s="107">
        <f>_xll.qlRateHelperEarliestDate($L9)</f>
        <v>41653</v>
      </c>
      <c r="Q9" s="107">
        <f>_xll.qlRateHelperLatestDate($L9)</f>
        <v>41684</v>
      </c>
    </row>
    <row r="10" spans="1:17" x14ac:dyDescent="0.2">
      <c r="A10" s="106"/>
      <c r="B10" s="114">
        <v>0</v>
      </c>
      <c r="C10" s="113" t="s">
        <v>47</v>
      </c>
      <c r="D10" s="113" t="str">
        <f t="shared" si="3"/>
        <v>2M</v>
      </c>
      <c r="E10" s="113" t="s">
        <v>37</v>
      </c>
      <c r="F10" s="112" t="s">
        <v>151</v>
      </c>
      <c r="G10" s="112" t="s">
        <v>152</v>
      </c>
      <c r="H10" s="112" t="str">
        <f t="shared" si="0"/>
        <v>Actual/365 (Fixed)</v>
      </c>
      <c r="I10" s="111">
        <v>0</v>
      </c>
      <c r="J10" s="110" t="str">
        <f t="shared" si="1"/>
        <v>GBP2MOIS_Quote</v>
      </c>
      <c r="K10" s="110" t="str">
        <f t="shared" si="2"/>
        <v>GBP_YCRH_2MOIS</v>
      </c>
      <c r="L10" s="109" t="str">
        <f>_xll.qlOISRateHelper(K10,B10,C10,J10,$L$4,Permanent,,ObjectOverwrite)</f>
        <v>GBP_YCRH_2MOIS#0000</v>
      </c>
      <c r="M10" s="116" t="str">
        <f>_xll.ohRangeRetrieveError(L10)</f>
        <v/>
      </c>
      <c r="N10" s="104"/>
      <c r="P10" s="107">
        <f>_xll.qlRateHelperEarliestDate($L10)</f>
        <v>41653</v>
      </c>
      <c r="Q10" s="107">
        <f>_xll.qlRateHelperLatestDate($L10)</f>
        <v>41712</v>
      </c>
    </row>
    <row r="11" spans="1:17" x14ac:dyDescent="0.2">
      <c r="A11" s="106"/>
      <c r="B11" s="114">
        <v>0</v>
      </c>
      <c r="C11" s="113" t="s">
        <v>46</v>
      </c>
      <c r="D11" s="113" t="str">
        <f t="shared" si="3"/>
        <v>3M</v>
      </c>
      <c r="E11" s="113" t="s">
        <v>37</v>
      </c>
      <c r="F11" s="112" t="s">
        <v>151</v>
      </c>
      <c r="G11" s="112" t="s">
        <v>152</v>
      </c>
      <c r="H11" s="112" t="str">
        <f t="shared" si="0"/>
        <v>Actual/365 (Fixed)</v>
      </c>
      <c r="I11" s="111">
        <v>0</v>
      </c>
      <c r="J11" s="110" t="str">
        <f t="shared" si="1"/>
        <v>GBP3MOIS_Quote</v>
      </c>
      <c r="K11" s="110" t="str">
        <f t="shared" si="2"/>
        <v>GBP_YCRH_3MOIS</v>
      </c>
      <c r="L11" s="109" t="str">
        <f>_xll.qlOISRateHelper(K11,B11,C11,J11,$L$4,Permanent,,ObjectOverwrite)</f>
        <v>GBP_YCRH_3MOIS#0000</v>
      </c>
      <c r="M11" s="116" t="str">
        <f>_xll.ohRangeRetrieveError(L11)</f>
        <v/>
      </c>
      <c r="N11" s="104"/>
      <c r="P11" s="107">
        <f>_xll.qlRateHelperEarliestDate($L11)</f>
        <v>41653</v>
      </c>
      <c r="Q11" s="107">
        <f>_xll.qlRateHelperLatestDate($L11)</f>
        <v>41743</v>
      </c>
    </row>
    <row r="12" spans="1:17" x14ac:dyDescent="0.2">
      <c r="A12" s="106"/>
      <c r="B12" s="114">
        <v>0</v>
      </c>
      <c r="C12" s="113" t="s">
        <v>45</v>
      </c>
      <c r="D12" s="113" t="str">
        <f t="shared" si="3"/>
        <v>4M</v>
      </c>
      <c r="E12" s="113" t="s">
        <v>37</v>
      </c>
      <c r="F12" s="112" t="s">
        <v>151</v>
      </c>
      <c r="G12" s="112" t="s">
        <v>152</v>
      </c>
      <c r="H12" s="112" t="str">
        <f t="shared" si="0"/>
        <v>Actual/365 (Fixed)</v>
      </c>
      <c r="I12" s="111">
        <v>0</v>
      </c>
      <c r="J12" s="110" t="str">
        <f t="shared" si="1"/>
        <v>GBP4MOIS_Quote</v>
      </c>
      <c r="K12" s="110" t="str">
        <f t="shared" si="2"/>
        <v>GBP_YCRH_4MOIS</v>
      </c>
      <c r="L12" s="109" t="str">
        <f>_xll.qlOISRateHelper(K12,B12,C12,J12,$L$4,Permanent,,ObjectOverwrite)</f>
        <v>GBP_YCRH_4MOIS#0000</v>
      </c>
      <c r="M12" s="116" t="str">
        <f>_xll.ohRangeRetrieveError(L12)</f>
        <v/>
      </c>
      <c r="N12" s="104"/>
      <c r="P12" s="107">
        <f>_xll.qlRateHelperEarliestDate($L12)</f>
        <v>41653</v>
      </c>
      <c r="Q12" s="107">
        <f>_xll.qlRateHelperLatestDate($L12)</f>
        <v>41773</v>
      </c>
    </row>
    <row r="13" spans="1:17" x14ac:dyDescent="0.2">
      <c r="A13" s="106"/>
      <c r="B13" s="114">
        <v>0</v>
      </c>
      <c r="C13" s="113" t="s">
        <v>44</v>
      </c>
      <c r="D13" s="113" t="str">
        <f t="shared" si="3"/>
        <v>5M</v>
      </c>
      <c r="E13" s="113" t="s">
        <v>37</v>
      </c>
      <c r="F13" s="112" t="s">
        <v>151</v>
      </c>
      <c r="G13" s="112" t="s">
        <v>152</v>
      </c>
      <c r="H13" s="112" t="str">
        <f t="shared" si="0"/>
        <v>Actual/365 (Fixed)</v>
      </c>
      <c r="I13" s="111">
        <v>0</v>
      </c>
      <c r="J13" s="110" t="str">
        <f t="shared" si="1"/>
        <v>GBP5MOIS_Quote</v>
      </c>
      <c r="K13" s="110" t="str">
        <f t="shared" si="2"/>
        <v>GBP_YCRH_5MOIS</v>
      </c>
      <c r="L13" s="109" t="str">
        <f>_xll.qlOISRateHelper(K13,B13,C13,J13,$L$4,Permanent,,ObjectOverwrite)</f>
        <v>GBP_YCRH_5MOIS#0000</v>
      </c>
      <c r="M13" s="116" t="str">
        <f>_xll.ohRangeRetrieveError(L13)</f>
        <v/>
      </c>
      <c r="N13" s="104"/>
      <c r="P13" s="107">
        <f>_xll.qlRateHelperEarliestDate($L13)</f>
        <v>41653</v>
      </c>
      <c r="Q13" s="107">
        <f>_xll.qlRateHelperLatestDate($L13)</f>
        <v>41806</v>
      </c>
    </row>
    <row r="14" spans="1:17" x14ac:dyDescent="0.2">
      <c r="A14" s="106"/>
      <c r="B14" s="114">
        <v>0</v>
      </c>
      <c r="C14" s="113" t="s">
        <v>43</v>
      </c>
      <c r="D14" s="113" t="str">
        <f t="shared" si="3"/>
        <v>6M</v>
      </c>
      <c r="E14" s="113" t="s">
        <v>37</v>
      </c>
      <c r="F14" s="112" t="s">
        <v>151</v>
      </c>
      <c r="G14" s="112" t="s">
        <v>152</v>
      </c>
      <c r="H14" s="112" t="str">
        <f t="shared" si="0"/>
        <v>Actual/365 (Fixed)</v>
      </c>
      <c r="I14" s="111">
        <v>0</v>
      </c>
      <c r="J14" s="110" t="str">
        <f t="shared" si="1"/>
        <v>GBP6MOIS_Quote</v>
      </c>
      <c r="K14" s="110" t="str">
        <f t="shared" si="2"/>
        <v>GBP_YCRH_6MOIS</v>
      </c>
      <c r="L14" s="109" t="str">
        <f>_xll.qlOISRateHelper(K14,B14,C14,J14,$L$4,Permanent,,ObjectOverwrite)</f>
        <v>GBP_YCRH_6MOIS#0000</v>
      </c>
      <c r="M14" s="116" t="str">
        <f>_xll.ohRangeRetrieveError(L14)</f>
        <v/>
      </c>
      <c r="N14" s="104"/>
      <c r="P14" s="107">
        <f>_xll.qlRateHelperEarliestDate($L14)</f>
        <v>41653</v>
      </c>
      <c r="Q14" s="107">
        <f>_xll.qlRateHelperLatestDate($L14)</f>
        <v>41834</v>
      </c>
    </row>
    <row r="15" spans="1:17" x14ac:dyDescent="0.2">
      <c r="A15" s="106"/>
      <c r="B15" s="114">
        <v>0</v>
      </c>
      <c r="C15" s="113" t="s">
        <v>42</v>
      </c>
      <c r="D15" s="113" t="str">
        <f t="shared" si="3"/>
        <v>7M</v>
      </c>
      <c r="E15" s="113" t="s">
        <v>37</v>
      </c>
      <c r="F15" s="112" t="s">
        <v>151</v>
      </c>
      <c r="G15" s="112" t="s">
        <v>152</v>
      </c>
      <c r="H15" s="112" t="str">
        <f t="shared" si="0"/>
        <v>Actual/365 (Fixed)</v>
      </c>
      <c r="I15" s="111">
        <v>0</v>
      </c>
      <c r="J15" s="110" t="str">
        <f t="shared" si="1"/>
        <v>GBP7MOIS_Quote</v>
      </c>
      <c r="K15" s="110" t="str">
        <f t="shared" si="2"/>
        <v>GBP_YCRH_7MOIS</v>
      </c>
      <c r="L15" s="109" t="str">
        <f>_xll.qlOISRateHelper(K15,B15,C15,J15,$L$4,Permanent,,ObjectOverwrite)</f>
        <v>GBP_YCRH_7MOIS#0000</v>
      </c>
      <c r="M15" s="116" t="str">
        <f>_xll.ohRangeRetrieveError(L15)</f>
        <v/>
      </c>
      <c r="N15" s="104"/>
      <c r="P15" s="107">
        <f>_xll.qlRateHelperEarliestDate($L15)</f>
        <v>41653</v>
      </c>
      <c r="Q15" s="107">
        <f>_xll.qlRateHelperLatestDate($L15)</f>
        <v>41865</v>
      </c>
    </row>
    <row r="16" spans="1:17" x14ac:dyDescent="0.2">
      <c r="A16" s="106"/>
      <c r="B16" s="114">
        <v>0</v>
      </c>
      <c r="C16" s="113" t="s">
        <v>41</v>
      </c>
      <c r="D16" s="113" t="str">
        <f t="shared" si="3"/>
        <v>8M</v>
      </c>
      <c r="E16" s="113" t="s">
        <v>37</v>
      </c>
      <c r="F16" s="112" t="s">
        <v>151</v>
      </c>
      <c r="G16" s="112" t="s">
        <v>152</v>
      </c>
      <c r="H16" s="112" t="str">
        <f t="shared" si="0"/>
        <v>Actual/365 (Fixed)</v>
      </c>
      <c r="I16" s="111">
        <v>0</v>
      </c>
      <c r="J16" s="110" t="str">
        <f t="shared" si="1"/>
        <v>GBP8MOIS_Quote</v>
      </c>
      <c r="K16" s="110" t="str">
        <f t="shared" si="2"/>
        <v>GBP_YCRH_8MOIS</v>
      </c>
      <c r="L16" s="109" t="str">
        <f>_xll.qlOISRateHelper(K16,B16,C16,J16,$L$4,Permanent,,ObjectOverwrite)</f>
        <v>GBP_YCRH_8MOIS#0000</v>
      </c>
      <c r="M16" s="116" t="str">
        <f>_xll.ohRangeRetrieveError(L16)</f>
        <v/>
      </c>
      <c r="N16" s="104"/>
      <c r="P16" s="107">
        <f>_xll.qlRateHelperEarliestDate($L16)</f>
        <v>41653</v>
      </c>
      <c r="Q16" s="107">
        <f>_xll.qlRateHelperLatestDate($L16)</f>
        <v>41897</v>
      </c>
    </row>
    <row r="17" spans="1:17" x14ac:dyDescent="0.2">
      <c r="A17" s="106"/>
      <c r="B17" s="114">
        <v>0</v>
      </c>
      <c r="C17" s="113" t="s">
        <v>40</v>
      </c>
      <c r="D17" s="113" t="str">
        <f t="shared" si="3"/>
        <v>9M</v>
      </c>
      <c r="E17" s="113" t="s">
        <v>37</v>
      </c>
      <c r="F17" s="112" t="s">
        <v>151</v>
      </c>
      <c r="G17" s="112" t="s">
        <v>152</v>
      </c>
      <c r="H17" s="112" t="str">
        <f t="shared" si="0"/>
        <v>Actual/365 (Fixed)</v>
      </c>
      <c r="I17" s="111">
        <v>0</v>
      </c>
      <c r="J17" s="110" t="str">
        <f t="shared" si="1"/>
        <v>GBP9MOIS_Quote</v>
      </c>
      <c r="K17" s="110" t="str">
        <f t="shared" si="2"/>
        <v>GBP_YCRH_9MOIS</v>
      </c>
      <c r="L17" s="109" t="str">
        <f>_xll.qlOISRateHelper(K17,B17,C17,J17,$L$4,Permanent,,ObjectOverwrite)</f>
        <v>GBP_YCRH_9MOIS#0000</v>
      </c>
      <c r="M17" s="116" t="str">
        <f>_xll.ohRangeRetrieveError(L17)</f>
        <v/>
      </c>
      <c r="N17" s="104"/>
      <c r="P17" s="107">
        <f>_xll.qlRateHelperEarliestDate($L17)</f>
        <v>41653</v>
      </c>
      <c r="Q17" s="107">
        <f>_xll.qlRateHelperLatestDate($L17)</f>
        <v>41926</v>
      </c>
    </row>
    <row r="18" spans="1:17" x14ac:dyDescent="0.2">
      <c r="A18" s="106"/>
      <c r="B18" s="114">
        <v>0</v>
      </c>
      <c r="C18" s="113" t="s">
        <v>39</v>
      </c>
      <c r="D18" s="113" t="str">
        <f t="shared" si="3"/>
        <v>10M</v>
      </c>
      <c r="E18" s="113" t="s">
        <v>37</v>
      </c>
      <c r="F18" s="112" t="s">
        <v>151</v>
      </c>
      <c r="G18" s="112" t="s">
        <v>152</v>
      </c>
      <c r="H18" s="112" t="str">
        <f t="shared" si="0"/>
        <v>Actual/365 (Fixed)</v>
      </c>
      <c r="I18" s="111">
        <v>0</v>
      </c>
      <c r="J18" s="110" t="str">
        <f t="shared" si="1"/>
        <v>GBP10MOIS_Quote</v>
      </c>
      <c r="K18" s="110" t="str">
        <f t="shared" si="2"/>
        <v>GBP_YCRH_10MOIS</v>
      </c>
      <c r="L18" s="109" t="str">
        <f>_xll.qlOISRateHelper(K18,B18,C18,J18,$L$4,Permanent,,ObjectOverwrite)</f>
        <v>GBP_YCRH_10MOIS#0000</v>
      </c>
      <c r="M18" s="116" t="str">
        <f>_xll.ohRangeRetrieveError(L18)</f>
        <v/>
      </c>
      <c r="N18" s="104"/>
      <c r="P18" s="107">
        <f>_xll.qlRateHelperEarliestDate($L18)</f>
        <v>41653</v>
      </c>
      <c r="Q18" s="107">
        <f>_xll.qlRateHelperLatestDate($L18)</f>
        <v>41957</v>
      </c>
    </row>
    <row r="19" spans="1:17" x14ac:dyDescent="0.2">
      <c r="A19" s="106"/>
      <c r="B19" s="114">
        <v>0</v>
      </c>
      <c r="C19" s="113" t="s">
        <v>38</v>
      </c>
      <c r="D19" s="113" t="str">
        <f t="shared" si="3"/>
        <v>11M</v>
      </c>
      <c r="E19" s="113" t="s">
        <v>37</v>
      </c>
      <c r="F19" s="112" t="s">
        <v>151</v>
      </c>
      <c r="G19" s="112" t="s">
        <v>152</v>
      </c>
      <c r="H19" s="112" t="str">
        <f t="shared" si="0"/>
        <v>Actual/365 (Fixed)</v>
      </c>
      <c r="I19" s="111">
        <v>0</v>
      </c>
      <c r="J19" s="110" t="str">
        <f t="shared" si="1"/>
        <v>GBP11MOIS_Quote</v>
      </c>
      <c r="K19" s="110" t="str">
        <f t="shared" si="2"/>
        <v>GBP_YCRH_11MOIS</v>
      </c>
      <c r="L19" s="109" t="str">
        <f>_xll.qlOISRateHelper(K19,B19,C19,J19,$L$4,Permanent,,ObjectOverwrite)</f>
        <v>GBP_YCRH_11MOIS#0000</v>
      </c>
      <c r="M19" s="116" t="str">
        <f>_xll.ohRangeRetrieveError(L19)</f>
        <v/>
      </c>
      <c r="N19" s="104"/>
      <c r="P19" s="107">
        <f>_xll.qlRateHelperEarliestDate($L19)</f>
        <v>41653</v>
      </c>
      <c r="Q19" s="107">
        <f>_xll.qlRateHelperLatestDate($L19)</f>
        <v>41988</v>
      </c>
    </row>
    <row r="20" spans="1:17" x14ac:dyDescent="0.2">
      <c r="A20" s="106"/>
      <c r="B20" s="114">
        <v>0</v>
      </c>
      <c r="C20" s="113" t="s">
        <v>36</v>
      </c>
      <c r="D20" s="113" t="str">
        <f t="shared" si="3"/>
        <v>1Y</v>
      </c>
      <c r="E20" s="113" t="s">
        <v>37</v>
      </c>
      <c r="F20" s="112" t="s">
        <v>151</v>
      </c>
      <c r="G20" s="112" t="s">
        <v>152</v>
      </c>
      <c r="H20" s="112" t="str">
        <f t="shared" si="0"/>
        <v>Actual/365 (Fixed)</v>
      </c>
      <c r="I20" s="111">
        <v>0</v>
      </c>
      <c r="J20" s="110" t="str">
        <f t="shared" si="1"/>
        <v>GBP1YOIS_Quote</v>
      </c>
      <c r="K20" s="110" t="str">
        <f t="shared" si="2"/>
        <v>GBP_YCRH_1YOIS</v>
      </c>
      <c r="L20" s="109" t="str">
        <f>_xll.qlOISRateHelper(K20,B20,C20,J20,$L$4,Permanent,,ObjectOverwrite)</f>
        <v>GBP_YCRH_1YOIS#0000</v>
      </c>
      <c r="M20" s="116" t="str">
        <f>_xll.ohRangeRetrieveError(L20)</f>
        <v/>
      </c>
      <c r="N20" s="104"/>
      <c r="P20" s="107">
        <f>_xll.qlRateHelperEarliestDate($L20)</f>
        <v>41653</v>
      </c>
      <c r="Q20" s="107">
        <f>_xll.qlRateHelperLatestDate($L20)</f>
        <v>42018</v>
      </c>
    </row>
    <row r="21" spans="1:17" x14ac:dyDescent="0.2">
      <c r="A21" s="106"/>
      <c r="B21" s="114">
        <v>0</v>
      </c>
      <c r="C21" s="113" t="s">
        <v>35</v>
      </c>
      <c r="D21" s="113" t="str">
        <f t="shared" si="3"/>
        <v>15M</v>
      </c>
      <c r="E21" s="113" t="s">
        <v>37</v>
      </c>
      <c r="F21" s="112" t="s">
        <v>151</v>
      </c>
      <c r="G21" s="112" t="s">
        <v>152</v>
      </c>
      <c r="H21" s="112" t="str">
        <f t="shared" si="0"/>
        <v>Actual/365 (Fixed)</v>
      </c>
      <c r="I21" s="111">
        <v>0</v>
      </c>
      <c r="J21" s="110" t="str">
        <f t="shared" si="1"/>
        <v>GBP15MOIS_Quote</v>
      </c>
      <c r="K21" s="110" t="str">
        <f t="shared" si="2"/>
        <v>GBP_YCRH_15MOIS</v>
      </c>
      <c r="L21" s="109" t="str">
        <f>_xll.qlOISRateHelper(K21,B21,C21,J21,$L$4,Permanent,,ObjectOverwrite)</f>
        <v>GBP_YCRH_15MOIS#0000</v>
      </c>
      <c r="M21" s="116" t="str">
        <f>_xll.ohRangeRetrieveError(L21)</f>
        <v/>
      </c>
      <c r="N21" s="104"/>
      <c r="P21" s="107">
        <f>_xll.qlRateHelperEarliestDate($L21)</f>
        <v>41653</v>
      </c>
      <c r="Q21" s="107">
        <f>_xll.qlRateHelperLatestDate($L21)</f>
        <v>42108</v>
      </c>
    </row>
    <row r="22" spans="1:17" x14ac:dyDescent="0.2">
      <c r="A22" s="106"/>
      <c r="B22" s="114">
        <v>0</v>
      </c>
      <c r="C22" s="113" t="s">
        <v>34</v>
      </c>
      <c r="D22" s="113" t="str">
        <f t="shared" si="3"/>
        <v>18M</v>
      </c>
      <c r="E22" s="113" t="s">
        <v>37</v>
      </c>
      <c r="F22" s="112" t="s">
        <v>151</v>
      </c>
      <c r="G22" s="112" t="s">
        <v>152</v>
      </c>
      <c r="H22" s="112" t="str">
        <f t="shared" si="0"/>
        <v>Actual/365 (Fixed)</v>
      </c>
      <c r="I22" s="111">
        <v>0</v>
      </c>
      <c r="J22" s="110" t="str">
        <f t="shared" si="1"/>
        <v>GBP18MOIS_Quote</v>
      </c>
      <c r="K22" s="110" t="str">
        <f t="shared" si="2"/>
        <v>GBP_YCRH_18MOIS</v>
      </c>
      <c r="L22" s="109" t="str">
        <f>_xll.qlOISRateHelper(K22,B22,C22,J22,$L$4,Permanent,,ObjectOverwrite)</f>
        <v>GBP_YCRH_18MOIS#0000</v>
      </c>
      <c r="M22" s="116" t="str">
        <f>_xll.ohRangeRetrieveError(L22)</f>
        <v/>
      </c>
      <c r="N22" s="104"/>
      <c r="P22" s="107">
        <f>_xll.qlRateHelperEarliestDate($L22)</f>
        <v>41653</v>
      </c>
      <c r="Q22" s="107">
        <f>_xll.qlRateHelperLatestDate($L22)</f>
        <v>42199</v>
      </c>
    </row>
    <row r="23" spans="1:17" x14ac:dyDescent="0.2">
      <c r="A23" s="106"/>
      <c r="B23" s="114">
        <v>0</v>
      </c>
      <c r="C23" s="113" t="s">
        <v>33</v>
      </c>
      <c r="D23" s="113" t="str">
        <f t="shared" si="3"/>
        <v>21M</v>
      </c>
      <c r="E23" s="113" t="s">
        <v>37</v>
      </c>
      <c r="F23" s="112" t="s">
        <v>151</v>
      </c>
      <c r="G23" s="112" t="s">
        <v>152</v>
      </c>
      <c r="H23" s="112" t="str">
        <f t="shared" si="0"/>
        <v>Actual/365 (Fixed)</v>
      </c>
      <c r="I23" s="111">
        <v>0</v>
      </c>
      <c r="J23" s="110" t="str">
        <f t="shared" si="1"/>
        <v>GBP21MOIS_Quote</v>
      </c>
      <c r="K23" s="110" t="str">
        <f t="shared" si="2"/>
        <v>GBP_YCRH_21MOIS</v>
      </c>
      <c r="L23" s="109" t="str">
        <f>_xll.qlOISRateHelper(K23,B23,C23,J23,$L$4,Permanent,,ObjectOverwrite)</f>
        <v>GBP_YCRH_21MOIS#0000</v>
      </c>
      <c r="M23" s="116" t="str">
        <f>_xll.ohRangeRetrieveError(L23)</f>
        <v/>
      </c>
      <c r="N23" s="104"/>
      <c r="P23" s="107">
        <f>_xll.qlRateHelperEarliestDate($L23)</f>
        <v>41653</v>
      </c>
      <c r="Q23" s="107">
        <f>_xll.qlRateHelperLatestDate($L23)</f>
        <v>42291</v>
      </c>
    </row>
    <row r="24" spans="1:17" x14ac:dyDescent="0.2">
      <c r="A24" s="106"/>
      <c r="B24" s="114">
        <v>0</v>
      </c>
      <c r="C24" s="113" t="s">
        <v>32</v>
      </c>
      <c r="D24" s="113" t="str">
        <f t="shared" si="3"/>
        <v>2Y</v>
      </c>
      <c r="E24" s="113" t="s">
        <v>37</v>
      </c>
      <c r="F24" s="112" t="s">
        <v>151</v>
      </c>
      <c r="G24" s="112" t="s">
        <v>152</v>
      </c>
      <c r="H24" s="112" t="str">
        <f t="shared" si="0"/>
        <v>Actual/365 (Fixed)</v>
      </c>
      <c r="I24" s="111">
        <v>0</v>
      </c>
      <c r="J24" s="110" t="str">
        <f t="shared" si="1"/>
        <v>GBP2YOIS_Quote</v>
      </c>
      <c r="K24" s="110" t="str">
        <f t="shared" si="2"/>
        <v>GBP_YCRH_2YOIS</v>
      </c>
      <c r="L24" s="109" t="str">
        <f>_xll.qlOISRateHelper(K24,B24,C24,J24,$L$4,Permanent,,ObjectOverwrite)</f>
        <v>GBP_YCRH_2YOIS#0000</v>
      </c>
      <c r="M24" s="116" t="str">
        <f>_xll.ohRangeRetrieveError(L24)</f>
        <v/>
      </c>
      <c r="N24" s="104"/>
      <c r="P24" s="107">
        <f>_xll.qlRateHelperEarliestDate($L24)</f>
        <v>41653</v>
      </c>
      <c r="Q24" s="107">
        <f>_xll.qlRateHelperLatestDate($L24)</f>
        <v>42383</v>
      </c>
    </row>
    <row r="25" spans="1:17" x14ac:dyDescent="0.2">
      <c r="A25" s="106"/>
      <c r="B25" s="114">
        <v>0</v>
      </c>
      <c r="C25" s="113" t="s">
        <v>31</v>
      </c>
      <c r="D25" s="113" t="str">
        <f t="shared" si="3"/>
        <v>3Y</v>
      </c>
      <c r="E25" s="113" t="s">
        <v>37</v>
      </c>
      <c r="F25" s="112" t="s">
        <v>151</v>
      </c>
      <c r="G25" s="112" t="s">
        <v>152</v>
      </c>
      <c r="H25" s="112" t="str">
        <f t="shared" si="0"/>
        <v>Actual/365 (Fixed)</v>
      </c>
      <c r="I25" s="111">
        <v>0</v>
      </c>
      <c r="J25" s="110" t="str">
        <f t="shared" si="1"/>
        <v>GBP3YOIS_Quote</v>
      </c>
      <c r="K25" s="110" t="str">
        <f t="shared" si="2"/>
        <v>GBP_YCRH_3YOIS</v>
      </c>
      <c r="L25" s="109" t="str">
        <f>_xll.qlOISRateHelper(K25,B25,C25,J25,$L$4,Permanent,,ObjectOverwrite)</f>
        <v>GBP_YCRH_3YOIS#0000</v>
      </c>
      <c r="M25" s="116" t="str">
        <f>_xll.ohRangeRetrieveError(L25)</f>
        <v/>
      </c>
      <c r="N25" s="104"/>
      <c r="P25" s="107">
        <f>_xll.qlRateHelperEarliestDate($L25)</f>
        <v>41653</v>
      </c>
      <c r="Q25" s="107">
        <f>_xll.qlRateHelperLatestDate($L25)</f>
        <v>42751</v>
      </c>
    </row>
    <row r="26" spans="1:17" x14ac:dyDescent="0.2">
      <c r="A26" s="106"/>
      <c r="B26" s="114">
        <v>0</v>
      </c>
      <c r="C26" s="113" t="s">
        <v>30</v>
      </c>
      <c r="D26" s="113" t="str">
        <f t="shared" si="3"/>
        <v>4Y</v>
      </c>
      <c r="E26" s="113" t="s">
        <v>37</v>
      </c>
      <c r="F26" s="112" t="s">
        <v>151</v>
      </c>
      <c r="G26" s="112" t="s">
        <v>152</v>
      </c>
      <c r="H26" s="112" t="str">
        <f t="shared" si="0"/>
        <v>Actual/365 (Fixed)</v>
      </c>
      <c r="I26" s="111">
        <v>0</v>
      </c>
      <c r="J26" s="110" t="str">
        <f t="shared" si="1"/>
        <v>GBP4YOIS_Quote</v>
      </c>
      <c r="K26" s="110" t="str">
        <f t="shared" si="2"/>
        <v>GBP_YCRH_4YOIS</v>
      </c>
      <c r="L26" s="109" t="str">
        <f>_xll.qlOISRateHelper(K26,B26,C26,J26,$L$4,Permanent,,ObjectOverwrite)</f>
        <v>GBP_YCRH_4YOIS#0000</v>
      </c>
      <c r="M26" s="116" t="str">
        <f>_xll.ohRangeRetrieveError(L26)</f>
        <v/>
      </c>
      <c r="N26" s="104"/>
      <c r="P26" s="107">
        <f>_xll.qlRateHelperEarliestDate($L26)</f>
        <v>41653</v>
      </c>
      <c r="Q26" s="107">
        <f>_xll.qlRateHelperLatestDate($L26)</f>
        <v>43115</v>
      </c>
    </row>
    <row r="27" spans="1:17" x14ac:dyDescent="0.2">
      <c r="A27" s="106"/>
      <c r="B27" s="114">
        <v>0</v>
      </c>
      <c r="C27" s="113" t="s">
        <v>29</v>
      </c>
      <c r="D27" s="113" t="str">
        <f t="shared" si="3"/>
        <v>5Y</v>
      </c>
      <c r="E27" s="113" t="s">
        <v>37</v>
      </c>
      <c r="F27" s="112" t="s">
        <v>151</v>
      </c>
      <c r="G27" s="112" t="s">
        <v>152</v>
      </c>
      <c r="H27" s="112" t="str">
        <f t="shared" si="0"/>
        <v>Actual/365 (Fixed)</v>
      </c>
      <c r="I27" s="111">
        <v>0</v>
      </c>
      <c r="J27" s="110" t="str">
        <f t="shared" si="1"/>
        <v>GBP5YOIS_Quote</v>
      </c>
      <c r="K27" s="110" t="str">
        <f t="shared" si="2"/>
        <v>GBP_YCRH_5YOIS</v>
      </c>
      <c r="L27" s="109" t="str">
        <f>_xll.qlOISRateHelper(K27,B27,C27,J27,$L$4,Permanent,,ObjectOverwrite)</f>
        <v>GBP_YCRH_5YOIS#0000</v>
      </c>
      <c r="M27" s="116" t="str">
        <f>_xll.ohRangeRetrieveError(L27)</f>
        <v/>
      </c>
      <c r="N27" s="104"/>
      <c r="P27" s="107">
        <f>_xll.qlRateHelperEarliestDate($L27)</f>
        <v>41653</v>
      </c>
      <c r="Q27" s="107">
        <f>_xll.qlRateHelperLatestDate($L27)</f>
        <v>43479</v>
      </c>
    </row>
    <row r="28" spans="1:17" x14ac:dyDescent="0.2">
      <c r="A28" s="106"/>
      <c r="B28" s="114">
        <v>0</v>
      </c>
      <c r="C28" s="113" t="s">
        <v>28</v>
      </c>
      <c r="D28" s="113" t="str">
        <f t="shared" si="3"/>
        <v>6Y</v>
      </c>
      <c r="E28" s="113" t="s">
        <v>37</v>
      </c>
      <c r="F28" s="112" t="s">
        <v>151</v>
      </c>
      <c r="G28" s="112" t="s">
        <v>152</v>
      </c>
      <c r="H28" s="112" t="str">
        <f t="shared" si="0"/>
        <v>Actual/365 (Fixed)</v>
      </c>
      <c r="I28" s="111">
        <v>0</v>
      </c>
      <c r="J28" s="110" t="str">
        <f t="shared" si="1"/>
        <v>GBP6YOIS_Quote</v>
      </c>
      <c r="K28" s="110" t="str">
        <f t="shared" si="2"/>
        <v>GBP_YCRH_6YOIS</v>
      </c>
      <c r="L28" s="109" t="str">
        <f>_xll.qlOISRateHelper(K28,B28,C28,J28,$L$4,Permanent,,ObjectOverwrite)</f>
        <v>GBP_YCRH_6YOIS#0000</v>
      </c>
      <c r="M28" s="116" t="str">
        <f>_xll.ohRangeRetrieveError(L28)</f>
        <v/>
      </c>
      <c r="N28" s="104"/>
      <c r="P28" s="107">
        <f>_xll.qlRateHelperEarliestDate($L28)</f>
        <v>41653</v>
      </c>
      <c r="Q28" s="107">
        <f>_xll.qlRateHelperLatestDate($L28)</f>
        <v>43844</v>
      </c>
    </row>
    <row r="29" spans="1:17" x14ac:dyDescent="0.2">
      <c r="A29" s="106"/>
      <c r="B29" s="114">
        <v>0</v>
      </c>
      <c r="C29" s="113" t="s">
        <v>27</v>
      </c>
      <c r="D29" s="113" t="str">
        <f t="shared" si="3"/>
        <v>7Y</v>
      </c>
      <c r="E29" s="113" t="s">
        <v>37</v>
      </c>
      <c r="F29" s="112" t="s">
        <v>151</v>
      </c>
      <c r="G29" s="112" t="s">
        <v>152</v>
      </c>
      <c r="H29" s="112" t="str">
        <f t="shared" si="0"/>
        <v>Actual/365 (Fixed)</v>
      </c>
      <c r="I29" s="111">
        <v>0</v>
      </c>
      <c r="J29" s="110" t="str">
        <f t="shared" si="1"/>
        <v>GBP7YOIS_Quote</v>
      </c>
      <c r="K29" s="110" t="str">
        <f t="shared" si="2"/>
        <v>GBP_YCRH_7YOIS</v>
      </c>
      <c r="L29" s="109" t="str">
        <f>_xll.qlOISRateHelper(K29,B29,C29,J29,$L$4,Permanent,,ObjectOverwrite)</f>
        <v>GBP_YCRH_7YOIS#0000</v>
      </c>
      <c r="M29" s="116" t="str">
        <f>_xll.ohRangeRetrieveError(L29)</f>
        <v/>
      </c>
      <c r="N29" s="104"/>
      <c r="P29" s="107">
        <f>_xll.qlRateHelperEarliestDate($L29)</f>
        <v>41653</v>
      </c>
      <c r="Q29" s="107">
        <f>_xll.qlRateHelperLatestDate($L29)</f>
        <v>44210</v>
      </c>
    </row>
    <row r="30" spans="1:17" x14ac:dyDescent="0.2">
      <c r="A30" s="106"/>
      <c r="B30" s="114">
        <v>0</v>
      </c>
      <c r="C30" s="113" t="s">
        <v>26</v>
      </c>
      <c r="D30" s="113" t="str">
        <f t="shared" si="3"/>
        <v>8Y</v>
      </c>
      <c r="E30" s="113" t="s">
        <v>37</v>
      </c>
      <c r="F30" s="112" t="s">
        <v>151</v>
      </c>
      <c r="G30" s="112" t="s">
        <v>152</v>
      </c>
      <c r="H30" s="112" t="str">
        <f t="shared" si="0"/>
        <v>Actual/365 (Fixed)</v>
      </c>
      <c r="I30" s="111">
        <v>0</v>
      </c>
      <c r="J30" s="110" t="str">
        <f t="shared" si="1"/>
        <v>GBP8YOIS_Quote</v>
      </c>
      <c r="K30" s="110" t="str">
        <f t="shared" si="2"/>
        <v>GBP_YCRH_8YOIS</v>
      </c>
      <c r="L30" s="109" t="str">
        <f>_xll.qlOISRateHelper(K30,B30,C30,J30,$L$4,Permanent,,ObjectOverwrite)</f>
        <v>GBP_YCRH_8YOIS#0000</v>
      </c>
      <c r="M30" s="116" t="str">
        <f>_xll.ohRangeRetrieveError(L30)</f>
        <v/>
      </c>
      <c r="N30" s="104"/>
      <c r="P30" s="107">
        <f>_xll.qlRateHelperEarliestDate($L30)</f>
        <v>41653</v>
      </c>
      <c r="Q30" s="107">
        <f>_xll.qlRateHelperLatestDate($L30)</f>
        <v>44575</v>
      </c>
    </row>
    <row r="31" spans="1:17" x14ac:dyDescent="0.2">
      <c r="A31" s="106"/>
      <c r="B31" s="114">
        <v>0</v>
      </c>
      <c r="C31" s="113" t="s">
        <v>25</v>
      </c>
      <c r="D31" s="113" t="str">
        <f t="shared" si="3"/>
        <v>9Y</v>
      </c>
      <c r="E31" s="113" t="s">
        <v>37</v>
      </c>
      <c r="F31" s="112" t="s">
        <v>151</v>
      </c>
      <c r="G31" s="112" t="s">
        <v>152</v>
      </c>
      <c r="H31" s="112" t="str">
        <f t="shared" si="0"/>
        <v>Actual/365 (Fixed)</v>
      </c>
      <c r="I31" s="111">
        <v>0</v>
      </c>
      <c r="J31" s="110" t="str">
        <f t="shared" si="1"/>
        <v>GBP9YOIS_Quote</v>
      </c>
      <c r="K31" s="110" t="str">
        <f t="shared" si="2"/>
        <v>GBP_YCRH_9YOIS</v>
      </c>
      <c r="L31" s="109" t="str">
        <f>_xll.qlOISRateHelper(K31,B31,C31,J31,$L$4,Permanent,,ObjectOverwrite)</f>
        <v>GBP_YCRH_9YOIS#0000</v>
      </c>
      <c r="M31" s="116" t="str">
        <f>_xll.ohRangeRetrieveError(L31)</f>
        <v/>
      </c>
      <c r="N31" s="104"/>
      <c r="P31" s="107">
        <f>_xll.qlRateHelperEarliestDate($L31)</f>
        <v>41653</v>
      </c>
      <c r="Q31" s="107">
        <f>_xll.qlRateHelperLatestDate($L31)</f>
        <v>44942</v>
      </c>
    </row>
    <row r="32" spans="1:17" x14ac:dyDescent="0.2">
      <c r="A32" s="106"/>
      <c r="B32" s="114">
        <v>0</v>
      </c>
      <c r="C32" s="113" t="s">
        <v>24</v>
      </c>
      <c r="D32" s="113" t="str">
        <f t="shared" si="3"/>
        <v>10Y</v>
      </c>
      <c r="E32" s="113" t="s">
        <v>37</v>
      </c>
      <c r="F32" s="112" t="s">
        <v>151</v>
      </c>
      <c r="G32" s="112" t="s">
        <v>152</v>
      </c>
      <c r="H32" s="112" t="str">
        <f t="shared" si="0"/>
        <v>Actual/365 (Fixed)</v>
      </c>
      <c r="I32" s="111">
        <v>0</v>
      </c>
      <c r="J32" s="110" t="str">
        <f t="shared" si="1"/>
        <v>GBP10YOIS_Quote</v>
      </c>
      <c r="K32" s="110" t="str">
        <f t="shared" si="2"/>
        <v>GBP_YCRH_10YOIS</v>
      </c>
      <c r="L32" s="109" t="str">
        <f>_xll.qlOISRateHelper(K32,B32,C32,J32,$L$4,Permanent,,ObjectOverwrite)</f>
        <v>GBP_YCRH_10YOIS#0000</v>
      </c>
      <c r="M32" s="116" t="str">
        <f>_xll.ohRangeRetrieveError(L32)</f>
        <v/>
      </c>
      <c r="N32" s="104"/>
      <c r="P32" s="107">
        <f>_xll.qlRateHelperEarliestDate($L32)</f>
        <v>41653</v>
      </c>
      <c r="Q32" s="107">
        <f>_xll.qlRateHelperLatestDate($L32)</f>
        <v>45306</v>
      </c>
    </row>
    <row r="33" spans="1:17" x14ac:dyDescent="0.2">
      <c r="A33" s="106"/>
      <c r="B33" s="114">
        <v>0</v>
      </c>
      <c r="C33" s="113" t="s">
        <v>23</v>
      </c>
      <c r="D33" s="113" t="str">
        <f t="shared" si="3"/>
        <v>11Y</v>
      </c>
      <c r="E33" s="113" t="s">
        <v>37</v>
      </c>
      <c r="F33" s="112" t="s">
        <v>151</v>
      </c>
      <c r="G33" s="112" t="s">
        <v>152</v>
      </c>
      <c r="H33" s="112" t="str">
        <f t="shared" si="0"/>
        <v>Actual/365 (Fixed)</v>
      </c>
      <c r="I33" s="111">
        <v>0</v>
      </c>
      <c r="J33" s="110" t="str">
        <f t="shared" si="1"/>
        <v>GBP11YOIS_Quote</v>
      </c>
      <c r="K33" s="110" t="str">
        <f t="shared" si="2"/>
        <v>GBP_YCRH_11YOIS</v>
      </c>
      <c r="L33" s="109" t="str">
        <f>_xll.qlOISRateHelper(K33,B33,C33,J33,$L$4,Permanent,,ObjectOverwrite)</f>
        <v>GBP_YCRH_11YOIS#0000</v>
      </c>
      <c r="M33" s="116" t="str">
        <f>_xll.ohRangeRetrieveError(L33)</f>
        <v/>
      </c>
      <c r="N33" s="104"/>
      <c r="P33" s="107">
        <f>_xll.qlRateHelperEarliestDate($L33)</f>
        <v>41653</v>
      </c>
      <c r="Q33" s="107">
        <f>_xll.qlRateHelperLatestDate($L33)</f>
        <v>45671</v>
      </c>
    </row>
    <row r="34" spans="1:17" x14ac:dyDescent="0.2">
      <c r="A34" s="106"/>
      <c r="B34" s="114">
        <v>0</v>
      </c>
      <c r="C34" s="113" t="s">
        <v>22</v>
      </c>
      <c r="D34" s="113" t="str">
        <f t="shared" si="3"/>
        <v>12Y</v>
      </c>
      <c r="E34" s="113" t="s">
        <v>37</v>
      </c>
      <c r="F34" s="112" t="s">
        <v>151</v>
      </c>
      <c r="G34" s="112" t="s">
        <v>152</v>
      </c>
      <c r="H34" s="112" t="str">
        <f t="shared" si="0"/>
        <v>Actual/365 (Fixed)</v>
      </c>
      <c r="I34" s="111">
        <v>0</v>
      </c>
      <c r="J34" s="110" t="str">
        <f t="shared" si="1"/>
        <v>GBP12YOIS_Quote</v>
      </c>
      <c r="K34" s="110" t="str">
        <f t="shared" si="2"/>
        <v>GBP_YCRH_12YOIS</v>
      </c>
      <c r="L34" s="109" t="str">
        <f>_xll.qlOISRateHelper(K34,B34,C34,J34,$L$4,Permanent,,ObjectOverwrite)</f>
        <v>GBP_YCRH_12YOIS#0000</v>
      </c>
      <c r="M34" s="116" t="str">
        <f>_xll.ohRangeRetrieveError(L34)</f>
        <v/>
      </c>
      <c r="N34" s="104"/>
      <c r="P34" s="107">
        <f>_xll.qlRateHelperEarliestDate($L34)</f>
        <v>41653</v>
      </c>
      <c r="Q34" s="107">
        <f>_xll.qlRateHelperLatestDate($L34)</f>
        <v>46036</v>
      </c>
    </row>
    <row r="35" spans="1:17" x14ac:dyDescent="0.2">
      <c r="A35" s="106"/>
      <c r="B35" s="114">
        <v>0</v>
      </c>
      <c r="C35" s="113" t="s">
        <v>19</v>
      </c>
      <c r="D35" s="113" t="str">
        <f t="shared" si="3"/>
        <v>15Y</v>
      </c>
      <c r="E35" s="113" t="s">
        <v>37</v>
      </c>
      <c r="F35" s="112" t="s">
        <v>151</v>
      </c>
      <c r="G35" s="112" t="s">
        <v>152</v>
      </c>
      <c r="H35" s="112" t="str">
        <f t="shared" si="0"/>
        <v>Actual/365 (Fixed)</v>
      </c>
      <c r="I35" s="111">
        <v>0</v>
      </c>
      <c r="J35" s="110" t="str">
        <f t="shared" si="1"/>
        <v>GBP15YOIS_Quote</v>
      </c>
      <c r="K35" s="110" t="str">
        <f t="shared" si="2"/>
        <v>GBP_YCRH_15YOIS</v>
      </c>
      <c r="L35" s="109" t="str">
        <f>_xll.qlOISRateHelper(K35,B35,C35,J35,$L$4,Permanent,,ObjectOverwrite)</f>
        <v>GBP_YCRH_15YOIS#0000</v>
      </c>
      <c r="M35" s="116" t="str">
        <f>_xll.ohRangeRetrieveError(L35)</f>
        <v/>
      </c>
      <c r="N35" s="104"/>
      <c r="P35" s="107">
        <f>_xll.qlRateHelperEarliestDate($L35)</f>
        <v>41653</v>
      </c>
      <c r="Q35" s="107">
        <f>_xll.qlRateHelperLatestDate($L35)</f>
        <v>47133</v>
      </c>
    </row>
    <row r="36" spans="1:17" x14ac:dyDescent="0.2">
      <c r="A36" s="106"/>
      <c r="B36" s="114">
        <v>0</v>
      </c>
      <c r="C36" s="113" t="s">
        <v>14</v>
      </c>
      <c r="D36" s="113" t="str">
        <f t="shared" si="3"/>
        <v>20Y</v>
      </c>
      <c r="E36" s="113" t="s">
        <v>37</v>
      </c>
      <c r="F36" s="112" t="s">
        <v>151</v>
      </c>
      <c r="G36" s="112" t="s">
        <v>152</v>
      </c>
      <c r="H36" s="112" t="str">
        <f t="shared" si="0"/>
        <v>Actual/365 (Fixed)</v>
      </c>
      <c r="I36" s="111">
        <v>0</v>
      </c>
      <c r="J36" s="110" t="str">
        <f t="shared" si="1"/>
        <v>GBP20YOIS_Quote</v>
      </c>
      <c r="K36" s="110" t="str">
        <f t="shared" si="2"/>
        <v>GBP_YCRH_20YOIS</v>
      </c>
      <c r="L36" s="109" t="str">
        <f>_xll.qlOISRateHelper(K36,B36,C36,J36,$L$4,Permanent,,ObjectOverwrite)</f>
        <v>GBP_YCRH_20YOIS#0000</v>
      </c>
      <c r="M36" s="116" t="str">
        <f>_xll.ohRangeRetrieveError(L36)</f>
        <v/>
      </c>
      <c r="N36" s="104"/>
      <c r="P36" s="107">
        <f>_xll.qlRateHelperEarliestDate($L36)</f>
        <v>41653</v>
      </c>
      <c r="Q36" s="107">
        <f>_xll.qlRateHelperLatestDate($L36)</f>
        <v>48960</v>
      </c>
    </row>
    <row r="37" spans="1:17" x14ac:dyDescent="0.2">
      <c r="A37" s="106"/>
      <c r="B37" s="114">
        <v>0</v>
      </c>
      <c r="C37" s="113" t="s">
        <v>9</v>
      </c>
      <c r="D37" s="113" t="str">
        <f t="shared" si="3"/>
        <v>25Y</v>
      </c>
      <c r="E37" s="113" t="s">
        <v>37</v>
      </c>
      <c r="F37" s="112" t="s">
        <v>151</v>
      </c>
      <c r="G37" s="112" t="s">
        <v>152</v>
      </c>
      <c r="H37" s="112" t="str">
        <f t="shared" si="0"/>
        <v>Actual/365 (Fixed)</v>
      </c>
      <c r="I37" s="111">
        <v>0</v>
      </c>
      <c r="J37" s="110" t="str">
        <f t="shared" si="1"/>
        <v>GBP25YOIS_Quote</v>
      </c>
      <c r="K37" s="110" t="str">
        <f t="shared" si="2"/>
        <v>GBP_YCRH_25YOIS</v>
      </c>
      <c r="L37" s="109" t="str">
        <f>_xll.qlOISRateHelper(K37,B37,C37,J37,$L$4,Permanent,,ObjectOverwrite)</f>
        <v>GBP_YCRH_25YOIS#0000</v>
      </c>
      <c r="M37" s="116" t="str">
        <f>_xll.ohRangeRetrieveError(L37)</f>
        <v/>
      </c>
      <c r="N37" s="104"/>
      <c r="P37" s="107">
        <f>_xll.qlRateHelperEarliestDate($L37)</f>
        <v>41653</v>
      </c>
      <c r="Q37" s="107">
        <f>_xll.qlRateHelperLatestDate($L37)</f>
        <v>50784</v>
      </c>
    </row>
    <row r="38" spans="1:17" x14ac:dyDescent="0.2">
      <c r="A38" s="106"/>
      <c r="B38" s="114">
        <v>0</v>
      </c>
      <c r="C38" s="113" t="s">
        <v>4</v>
      </c>
      <c r="D38" s="113" t="str">
        <f t="shared" si="3"/>
        <v>30Y</v>
      </c>
      <c r="E38" s="113" t="s">
        <v>37</v>
      </c>
      <c r="F38" s="112" t="s">
        <v>151</v>
      </c>
      <c r="G38" s="112" t="s">
        <v>152</v>
      </c>
      <c r="H38" s="112" t="str">
        <f t="shared" si="0"/>
        <v>Actual/365 (Fixed)</v>
      </c>
      <c r="I38" s="111">
        <v>0</v>
      </c>
      <c r="J38" s="110" t="str">
        <f t="shared" si="1"/>
        <v>GBP30YOIS_Quote</v>
      </c>
      <c r="K38" s="110" t="str">
        <f t="shared" si="2"/>
        <v>GBP_YCRH_30YOIS</v>
      </c>
      <c r="L38" s="109" t="str">
        <f>_xll.qlOISRateHelper(K38,B38,C38,J38,$L$4,Permanent,,ObjectOverwrite)</f>
        <v>GBP_YCRH_30YOIS#0000</v>
      </c>
      <c r="M38" s="116" t="str">
        <f>_xll.ohRangeRetrieveError(L38)</f>
        <v/>
      </c>
      <c r="N38" s="104"/>
      <c r="P38" s="107">
        <f>_xll.qlRateHelperEarliestDate($L38)</f>
        <v>41653</v>
      </c>
      <c r="Q38" s="107">
        <f>_xll.qlRateHelperLatestDate($L38)</f>
        <v>52610</v>
      </c>
    </row>
    <row r="39" spans="1:17" x14ac:dyDescent="0.2">
      <c r="A39" s="106"/>
      <c r="B39" s="15"/>
      <c r="C39" s="15"/>
      <c r="D39" s="15"/>
      <c r="E39" s="15"/>
      <c r="F39" s="12"/>
      <c r="G39" s="12"/>
      <c r="H39" s="12"/>
      <c r="I39" s="39"/>
      <c r="J39" s="105"/>
      <c r="K39" s="105"/>
      <c r="L39" s="105"/>
      <c r="M39" s="105"/>
      <c r="N39" s="104"/>
      <c r="P39" s="107"/>
      <c r="Q39" s="107"/>
    </row>
    <row r="40" spans="1:17" x14ac:dyDescent="0.2">
      <c r="A40" s="106"/>
      <c r="B40" s="117">
        <v>40556</v>
      </c>
      <c r="C40" s="114" t="s">
        <v>56</v>
      </c>
      <c r="D40" s="113" t="str">
        <f t="shared" ref="D40:D63" si="4">UPPER(TEXT(B40,"MMMYY"))</f>
        <v>JAN11</v>
      </c>
      <c r="E40" s="113" t="s">
        <v>37</v>
      </c>
      <c r="F40" s="112" t="s">
        <v>151</v>
      </c>
      <c r="G40" s="112" t="s">
        <v>150</v>
      </c>
      <c r="H40" s="112" t="str">
        <f t="shared" ref="H40:H74" si="5">MoneyMarketDayCounter</f>
        <v>Actual/365 (Fixed)</v>
      </c>
      <c r="I40" s="111">
        <v>0</v>
      </c>
      <c r="J40" s="110" t="str">
        <f t="shared" ref="J40:J74" si="6">Currency&amp;$C40&amp;$D40&amp;E40&amp;QuoteSuffix</f>
        <v>GBPMPCJAN11OIS_Quote</v>
      </c>
      <c r="K40" s="110" t="str">
        <f t="shared" ref="K40:K74" si="7">$K$2&amp;"_"&amp;$C40&amp;$D40&amp;$E40</f>
        <v>GBP_YCRH_MPCJAN11OIS</v>
      </c>
      <c r="L40" s="109" t="str">
        <f>_xll.qlDatedOISRateHelper(K40,B40,B41,J40,$L$4,Permanent,,ObjectOverwrite)</f>
        <v>GBP_YCRH_MPCJAN11OIS#0000</v>
      </c>
      <c r="M40" s="116" t="str">
        <f>_xll.ohRangeRetrieveError(L40)</f>
        <v/>
      </c>
      <c r="N40" s="104"/>
      <c r="P40" s="107">
        <f>_xll.qlRateHelperEarliestDate($L40)</f>
        <v>40556</v>
      </c>
      <c r="Q40" s="107">
        <f>_xll.qlRateHelperLatestDate($L40)</f>
        <v>40584</v>
      </c>
    </row>
    <row r="41" spans="1:17" x14ac:dyDescent="0.2">
      <c r="A41" s="106"/>
      <c r="B41" s="117">
        <v>40584</v>
      </c>
      <c r="C41" s="114" t="s">
        <v>56</v>
      </c>
      <c r="D41" s="113" t="str">
        <f t="shared" si="4"/>
        <v>FEB11</v>
      </c>
      <c r="E41" s="113" t="s">
        <v>37</v>
      </c>
      <c r="F41" s="112" t="s">
        <v>151</v>
      </c>
      <c r="G41" s="112" t="s">
        <v>150</v>
      </c>
      <c r="H41" s="112" t="str">
        <f t="shared" si="5"/>
        <v>Actual/365 (Fixed)</v>
      </c>
      <c r="I41" s="111">
        <v>0</v>
      </c>
      <c r="J41" s="110" t="str">
        <f t="shared" si="6"/>
        <v>GBPMPCFEB11OIS_Quote</v>
      </c>
      <c r="K41" s="110" t="str">
        <f t="shared" si="7"/>
        <v>GBP_YCRH_MPCFEB11OIS</v>
      </c>
      <c r="L41" s="109" t="str">
        <f>_xll.qlDatedOISRateHelper(K41,B41,B42,J41,$L$4,Permanent,,ObjectOverwrite)</f>
        <v>GBP_YCRH_MPCFEB11OIS#0000</v>
      </c>
      <c r="M41" s="116" t="str">
        <f>_xll.ohRangeRetrieveError(L41)</f>
        <v/>
      </c>
      <c r="N41" s="104"/>
      <c r="P41" s="107">
        <f>_xll.qlRateHelperEarliestDate($L41)</f>
        <v>40584</v>
      </c>
      <c r="Q41" s="107">
        <f>_xll.qlRateHelperLatestDate($L41)</f>
        <v>40612</v>
      </c>
    </row>
    <row r="42" spans="1:17" x14ac:dyDescent="0.2">
      <c r="A42" s="106"/>
      <c r="B42" s="117">
        <v>40612</v>
      </c>
      <c r="C42" s="114" t="s">
        <v>56</v>
      </c>
      <c r="D42" s="113" t="str">
        <f t="shared" si="4"/>
        <v>MAR11</v>
      </c>
      <c r="E42" s="113" t="s">
        <v>37</v>
      </c>
      <c r="F42" s="112" t="s">
        <v>151</v>
      </c>
      <c r="G42" s="112" t="s">
        <v>150</v>
      </c>
      <c r="H42" s="112" t="str">
        <f t="shared" si="5"/>
        <v>Actual/365 (Fixed)</v>
      </c>
      <c r="I42" s="111">
        <v>0</v>
      </c>
      <c r="J42" s="110" t="str">
        <f t="shared" si="6"/>
        <v>GBPMPCMAR11OIS_Quote</v>
      </c>
      <c r="K42" s="110" t="str">
        <f t="shared" si="7"/>
        <v>GBP_YCRH_MPCMAR11OIS</v>
      </c>
      <c r="L42" s="109" t="str">
        <f>_xll.qlDatedOISRateHelper(K42,B42,B43,J42,$L$4,Permanent,,ObjectOverwrite)</f>
        <v>GBP_YCRH_MPCMAR11OIS#0000</v>
      </c>
      <c r="M42" s="116" t="str">
        <f>_xll.ohRangeRetrieveError(L42)</f>
        <v/>
      </c>
      <c r="N42" s="104"/>
      <c r="P42" s="107">
        <f>_xll.qlRateHelperEarliestDate($L42)</f>
        <v>40612</v>
      </c>
      <c r="Q42" s="107">
        <f>_xll.qlRateHelperLatestDate($L42)</f>
        <v>40640</v>
      </c>
    </row>
    <row r="43" spans="1:17" x14ac:dyDescent="0.2">
      <c r="A43" s="106"/>
      <c r="B43" s="117">
        <v>40640</v>
      </c>
      <c r="C43" s="114" t="s">
        <v>56</v>
      </c>
      <c r="D43" s="113" t="str">
        <f t="shared" si="4"/>
        <v>APR11</v>
      </c>
      <c r="E43" s="113" t="s">
        <v>37</v>
      </c>
      <c r="F43" s="112" t="s">
        <v>151</v>
      </c>
      <c r="G43" s="112" t="s">
        <v>150</v>
      </c>
      <c r="H43" s="112" t="str">
        <f t="shared" si="5"/>
        <v>Actual/365 (Fixed)</v>
      </c>
      <c r="I43" s="111">
        <v>0</v>
      </c>
      <c r="J43" s="110" t="str">
        <f t="shared" si="6"/>
        <v>GBPMPCAPR11OIS_Quote</v>
      </c>
      <c r="K43" s="110" t="str">
        <f t="shared" si="7"/>
        <v>GBP_YCRH_MPCAPR11OIS</v>
      </c>
      <c r="L43" s="109" t="str">
        <f>_xll.qlDatedOISRateHelper(K43,B43,B44,J43,$L$4,Permanent,,ObjectOverwrite)</f>
        <v>GBP_YCRH_MPCAPR11OIS#0000</v>
      </c>
      <c r="M43" s="116" t="str">
        <f>_xll.ohRangeRetrieveError(L43)</f>
        <v/>
      </c>
      <c r="N43" s="104"/>
      <c r="P43" s="107">
        <f>_xll.qlRateHelperEarliestDate($L43)</f>
        <v>40640</v>
      </c>
      <c r="Q43" s="107">
        <f>_xll.qlRateHelperLatestDate($L43)</f>
        <v>40668</v>
      </c>
    </row>
    <row r="44" spans="1:17" x14ac:dyDescent="0.2">
      <c r="A44" s="106"/>
      <c r="B44" s="117">
        <v>40668</v>
      </c>
      <c r="C44" s="114" t="s">
        <v>56</v>
      </c>
      <c r="D44" s="113" t="str">
        <f t="shared" si="4"/>
        <v>MAY11</v>
      </c>
      <c r="E44" s="113" t="s">
        <v>37</v>
      </c>
      <c r="F44" s="112" t="s">
        <v>151</v>
      </c>
      <c r="G44" s="112" t="s">
        <v>150</v>
      </c>
      <c r="H44" s="112" t="str">
        <f t="shared" si="5"/>
        <v>Actual/365 (Fixed)</v>
      </c>
      <c r="I44" s="111">
        <v>0</v>
      </c>
      <c r="J44" s="110" t="str">
        <f t="shared" si="6"/>
        <v>GBPMPCMAY11OIS_Quote</v>
      </c>
      <c r="K44" s="110" t="str">
        <f t="shared" si="7"/>
        <v>GBP_YCRH_MPCMAY11OIS</v>
      </c>
      <c r="L44" s="109" t="str">
        <f>_xll.qlDatedOISRateHelper(K44,B44,B45,J44,$L$4,Permanent,,ObjectOverwrite)</f>
        <v>GBP_YCRH_MPCMAY11OIS#0000</v>
      </c>
      <c r="M44" s="116" t="str">
        <f>_xll.ohRangeRetrieveError(L44)</f>
        <v/>
      </c>
      <c r="N44" s="104"/>
      <c r="P44" s="107">
        <f>_xll.qlRateHelperEarliestDate($L44)</f>
        <v>40668</v>
      </c>
      <c r="Q44" s="107">
        <f>_xll.qlRateHelperLatestDate($L44)</f>
        <v>40703</v>
      </c>
    </row>
    <row r="45" spans="1:17" x14ac:dyDescent="0.2">
      <c r="A45" s="106"/>
      <c r="B45" s="117">
        <v>40703</v>
      </c>
      <c r="C45" s="114" t="s">
        <v>56</v>
      </c>
      <c r="D45" s="113" t="str">
        <f t="shared" si="4"/>
        <v>JUN11</v>
      </c>
      <c r="E45" s="113" t="s">
        <v>37</v>
      </c>
      <c r="F45" s="112" t="s">
        <v>151</v>
      </c>
      <c r="G45" s="112" t="s">
        <v>150</v>
      </c>
      <c r="H45" s="112" t="str">
        <f t="shared" si="5"/>
        <v>Actual/365 (Fixed)</v>
      </c>
      <c r="I45" s="111">
        <v>0</v>
      </c>
      <c r="J45" s="110" t="str">
        <f t="shared" si="6"/>
        <v>GBPMPCJUN11OIS_Quote</v>
      </c>
      <c r="K45" s="110" t="str">
        <f t="shared" si="7"/>
        <v>GBP_YCRH_MPCJUN11OIS</v>
      </c>
      <c r="L45" s="109" t="str">
        <f>_xll.qlDatedOISRateHelper(K45,B45,B46,J45,$L$4,Permanent,,ObjectOverwrite)</f>
        <v>GBP_YCRH_MPCJUN11OIS#0000</v>
      </c>
      <c r="M45" s="116" t="str">
        <f>_xll.ohRangeRetrieveError(L45)</f>
        <v/>
      </c>
      <c r="N45" s="104"/>
      <c r="P45" s="107">
        <f>_xll.qlRateHelperEarliestDate($L45)</f>
        <v>40703</v>
      </c>
      <c r="Q45" s="107">
        <f>_xll.qlRateHelperLatestDate($L45)</f>
        <v>40731</v>
      </c>
    </row>
    <row r="46" spans="1:17" x14ac:dyDescent="0.2">
      <c r="A46" s="106"/>
      <c r="B46" s="117">
        <v>40731</v>
      </c>
      <c r="C46" s="114" t="s">
        <v>56</v>
      </c>
      <c r="D46" s="113" t="str">
        <f t="shared" si="4"/>
        <v>JUL11</v>
      </c>
      <c r="E46" s="113" t="s">
        <v>37</v>
      </c>
      <c r="F46" s="112" t="s">
        <v>151</v>
      </c>
      <c r="G46" s="112" t="s">
        <v>150</v>
      </c>
      <c r="H46" s="112" t="str">
        <f t="shared" si="5"/>
        <v>Actual/365 (Fixed)</v>
      </c>
      <c r="I46" s="111">
        <v>0</v>
      </c>
      <c r="J46" s="110" t="str">
        <f t="shared" si="6"/>
        <v>GBPMPCJUL11OIS_Quote</v>
      </c>
      <c r="K46" s="110" t="str">
        <f t="shared" si="7"/>
        <v>GBP_YCRH_MPCJUL11OIS</v>
      </c>
      <c r="L46" s="109" t="str">
        <f>_xll.qlDatedOISRateHelper(K46,B46,B47,J46,$L$4,Permanent,,ObjectOverwrite)</f>
        <v>GBP_YCRH_MPCJUL11OIS#0000</v>
      </c>
      <c r="M46" s="116" t="str">
        <f>_xll.ohRangeRetrieveError(L46)</f>
        <v/>
      </c>
      <c r="N46" s="104"/>
      <c r="P46" s="107">
        <f>_xll.qlRateHelperEarliestDate($L46)</f>
        <v>40731</v>
      </c>
      <c r="Q46" s="107">
        <f>_xll.qlRateHelperLatestDate($L46)</f>
        <v>40759</v>
      </c>
    </row>
    <row r="47" spans="1:17" x14ac:dyDescent="0.2">
      <c r="A47" s="106"/>
      <c r="B47" s="117">
        <v>40759</v>
      </c>
      <c r="C47" s="114" t="s">
        <v>56</v>
      </c>
      <c r="D47" s="113" t="str">
        <f t="shared" si="4"/>
        <v>AUG11</v>
      </c>
      <c r="E47" s="113" t="s">
        <v>37</v>
      </c>
      <c r="F47" s="112" t="s">
        <v>151</v>
      </c>
      <c r="G47" s="112" t="s">
        <v>150</v>
      </c>
      <c r="H47" s="112" t="str">
        <f t="shared" si="5"/>
        <v>Actual/365 (Fixed)</v>
      </c>
      <c r="I47" s="111">
        <v>0</v>
      </c>
      <c r="J47" s="110" t="str">
        <f t="shared" si="6"/>
        <v>GBPMPCAUG11OIS_Quote</v>
      </c>
      <c r="K47" s="110" t="str">
        <f t="shared" si="7"/>
        <v>GBP_YCRH_MPCAUG11OIS</v>
      </c>
      <c r="L47" s="109" t="str">
        <f>_xll.qlDatedOISRateHelper(K47,B47,B48,J47,$L$4,Permanent,,ObjectOverwrite)</f>
        <v>GBP_YCRH_MPCAUG11OIS#0000</v>
      </c>
      <c r="M47" s="116" t="str">
        <f>_xll.ohRangeRetrieveError(L47)</f>
        <v/>
      </c>
      <c r="N47" s="104"/>
      <c r="P47" s="107">
        <f>_xll.qlRateHelperEarliestDate($L47)</f>
        <v>40759</v>
      </c>
      <c r="Q47" s="107">
        <f>_xll.qlRateHelperLatestDate($L47)</f>
        <v>40794</v>
      </c>
    </row>
    <row r="48" spans="1:17" x14ac:dyDescent="0.2">
      <c r="A48" s="106"/>
      <c r="B48" s="117">
        <v>40794</v>
      </c>
      <c r="C48" s="114" t="s">
        <v>56</v>
      </c>
      <c r="D48" s="113" t="str">
        <f t="shared" si="4"/>
        <v>SEP11</v>
      </c>
      <c r="E48" s="113" t="s">
        <v>37</v>
      </c>
      <c r="F48" s="112" t="s">
        <v>151</v>
      </c>
      <c r="G48" s="112" t="s">
        <v>150</v>
      </c>
      <c r="H48" s="112" t="str">
        <f t="shared" si="5"/>
        <v>Actual/365 (Fixed)</v>
      </c>
      <c r="I48" s="111">
        <v>0</v>
      </c>
      <c r="J48" s="110" t="str">
        <f t="shared" si="6"/>
        <v>GBPMPCSEP11OIS_Quote</v>
      </c>
      <c r="K48" s="110" t="str">
        <f t="shared" si="7"/>
        <v>GBP_YCRH_MPCSEP11OIS</v>
      </c>
      <c r="L48" s="109" t="str">
        <f>_xll.qlDatedOISRateHelper(K48,B48,B49,J48,$L$4,Permanent,,ObjectOverwrite)</f>
        <v>GBP_YCRH_MPCSEP11OIS#0000</v>
      </c>
      <c r="M48" s="116" t="str">
        <f>_xll.ohRangeRetrieveError(L48)</f>
        <v/>
      </c>
      <c r="N48" s="104"/>
      <c r="P48" s="107">
        <f>_xll.qlRateHelperEarliestDate($L48)</f>
        <v>40794</v>
      </c>
      <c r="Q48" s="107">
        <f>_xll.qlRateHelperLatestDate($L48)</f>
        <v>40822</v>
      </c>
    </row>
    <row r="49" spans="1:17" x14ac:dyDescent="0.2">
      <c r="A49" s="106"/>
      <c r="B49" s="117">
        <v>40822</v>
      </c>
      <c r="C49" s="114" t="s">
        <v>56</v>
      </c>
      <c r="D49" s="113" t="str">
        <f t="shared" si="4"/>
        <v>OCT11</v>
      </c>
      <c r="E49" s="113" t="s">
        <v>37</v>
      </c>
      <c r="F49" s="112" t="s">
        <v>151</v>
      </c>
      <c r="G49" s="112" t="s">
        <v>150</v>
      </c>
      <c r="H49" s="112" t="str">
        <f t="shared" si="5"/>
        <v>Actual/365 (Fixed)</v>
      </c>
      <c r="I49" s="111">
        <v>0</v>
      </c>
      <c r="J49" s="110" t="str">
        <f t="shared" si="6"/>
        <v>GBPMPCOCT11OIS_Quote</v>
      </c>
      <c r="K49" s="110" t="str">
        <f t="shared" si="7"/>
        <v>GBP_YCRH_MPCOCT11OIS</v>
      </c>
      <c r="L49" s="109" t="str">
        <f>_xll.qlDatedOISRateHelper(K49,B49,B50,J49,$L$4,Permanent,,ObjectOverwrite)</f>
        <v>GBP_YCRH_MPCOCT11OIS#0000</v>
      </c>
      <c r="M49" s="116" t="str">
        <f>_xll.ohRangeRetrieveError(L49)</f>
        <v/>
      </c>
      <c r="N49" s="104"/>
      <c r="P49" s="107">
        <f>_xll.qlRateHelperEarliestDate($L49)</f>
        <v>40822</v>
      </c>
      <c r="Q49" s="107">
        <f>_xll.qlRateHelperLatestDate($L49)</f>
        <v>40857</v>
      </c>
    </row>
    <row r="50" spans="1:17" x14ac:dyDescent="0.2">
      <c r="A50" s="106"/>
      <c r="B50" s="117">
        <v>40857</v>
      </c>
      <c r="C50" s="114" t="s">
        <v>56</v>
      </c>
      <c r="D50" s="113" t="str">
        <f t="shared" si="4"/>
        <v>NOV11</v>
      </c>
      <c r="E50" s="113" t="s">
        <v>37</v>
      </c>
      <c r="F50" s="112" t="s">
        <v>151</v>
      </c>
      <c r="G50" s="112" t="s">
        <v>150</v>
      </c>
      <c r="H50" s="112" t="str">
        <f t="shared" si="5"/>
        <v>Actual/365 (Fixed)</v>
      </c>
      <c r="I50" s="111">
        <v>0</v>
      </c>
      <c r="J50" s="110" t="str">
        <f t="shared" si="6"/>
        <v>GBPMPCNOV11OIS_Quote</v>
      </c>
      <c r="K50" s="110" t="str">
        <f t="shared" si="7"/>
        <v>GBP_YCRH_MPCNOV11OIS</v>
      </c>
      <c r="L50" s="109" t="str">
        <f>_xll.qlDatedOISRateHelper(K50,B50,B51,J50,$L$4,Permanent,,ObjectOverwrite)</f>
        <v>GBP_YCRH_MPCNOV11OIS#0000</v>
      </c>
      <c r="M50" s="116" t="str">
        <f>_xll.ohRangeRetrieveError(L50)</f>
        <v/>
      </c>
      <c r="N50" s="104"/>
      <c r="P50" s="107">
        <f>_xll.qlRateHelperEarliestDate($L50)</f>
        <v>40857</v>
      </c>
      <c r="Q50" s="107">
        <f>_xll.qlRateHelperLatestDate($L50)</f>
        <v>40885</v>
      </c>
    </row>
    <row r="51" spans="1:17" x14ac:dyDescent="0.2">
      <c r="A51" s="106"/>
      <c r="B51" s="117">
        <v>40885</v>
      </c>
      <c r="C51" s="114" t="s">
        <v>56</v>
      </c>
      <c r="D51" s="113" t="str">
        <f t="shared" si="4"/>
        <v>DEC11</v>
      </c>
      <c r="E51" s="113" t="s">
        <v>37</v>
      </c>
      <c r="F51" s="112" t="s">
        <v>151</v>
      </c>
      <c r="G51" s="112" t="s">
        <v>150</v>
      </c>
      <c r="H51" s="112" t="str">
        <f t="shared" si="5"/>
        <v>Actual/365 (Fixed)</v>
      </c>
      <c r="I51" s="111">
        <v>0</v>
      </c>
      <c r="J51" s="110" t="str">
        <f t="shared" si="6"/>
        <v>GBPMPCDEC11OIS_Quote</v>
      </c>
      <c r="K51" s="110" t="str">
        <f t="shared" si="7"/>
        <v>GBP_YCRH_MPCDEC11OIS</v>
      </c>
      <c r="L51" s="109" t="str">
        <f>_xll.qlDatedOISRateHelper(K51,B51,B52,J51,$L$4,Permanent,,ObjectOverwrite)</f>
        <v>GBP_YCRH_MPCDEC11OIS#0000</v>
      </c>
      <c r="M51" s="116" t="str">
        <f>_xll.ohRangeRetrieveError(L51)</f>
        <v/>
      </c>
      <c r="N51" s="104"/>
      <c r="P51" s="107">
        <f>_xll.qlRateHelperEarliestDate($L51)</f>
        <v>40885</v>
      </c>
      <c r="Q51" s="107">
        <f>_xll.qlRateHelperLatestDate($L51)</f>
        <v>40913</v>
      </c>
    </row>
    <row r="52" spans="1:17" x14ac:dyDescent="0.2">
      <c r="A52" s="106"/>
      <c r="B52" s="117">
        <v>40913</v>
      </c>
      <c r="C52" s="114" t="s">
        <v>56</v>
      </c>
      <c r="D52" s="113" t="str">
        <f t="shared" si="4"/>
        <v>JAN12</v>
      </c>
      <c r="E52" s="113" t="s">
        <v>37</v>
      </c>
      <c r="F52" s="112" t="s">
        <v>151</v>
      </c>
      <c r="G52" s="112" t="s">
        <v>150</v>
      </c>
      <c r="H52" s="112" t="str">
        <f t="shared" si="5"/>
        <v>Actual/365 (Fixed)</v>
      </c>
      <c r="I52" s="111">
        <v>0</v>
      </c>
      <c r="J52" s="110" t="str">
        <f t="shared" si="6"/>
        <v>GBPMPCJAN12OIS_Quote</v>
      </c>
      <c r="K52" s="110" t="str">
        <f t="shared" si="7"/>
        <v>GBP_YCRH_MPCJAN12OIS</v>
      </c>
      <c r="L52" s="109" t="str">
        <f>_xll.qlDatedOISRateHelper(K52,B52,B53,J52,$L$4,Permanent,,ObjectOverwrite)</f>
        <v>GBP_YCRH_MPCJAN12OIS#0000</v>
      </c>
      <c r="M52" s="116" t="str">
        <f>_xll.ohRangeRetrieveError(L52)</f>
        <v/>
      </c>
      <c r="N52" s="104"/>
      <c r="P52" s="107">
        <f>_xll.qlRateHelperEarliestDate($L52)</f>
        <v>40913</v>
      </c>
      <c r="Q52" s="107">
        <f>_xll.qlRateHelperLatestDate($L52)</f>
        <v>40948</v>
      </c>
    </row>
    <row r="53" spans="1:17" x14ac:dyDescent="0.2">
      <c r="A53" s="106"/>
      <c r="B53" s="117">
        <v>40948</v>
      </c>
      <c r="C53" s="114" t="s">
        <v>56</v>
      </c>
      <c r="D53" s="113" t="str">
        <f t="shared" si="4"/>
        <v>FEB12</v>
      </c>
      <c r="E53" s="113" t="s">
        <v>37</v>
      </c>
      <c r="F53" s="112" t="s">
        <v>151</v>
      </c>
      <c r="G53" s="112" t="s">
        <v>150</v>
      </c>
      <c r="H53" s="112" t="str">
        <f t="shared" si="5"/>
        <v>Actual/365 (Fixed)</v>
      </c>
      <c r="I53" s="111">
        <v>0</v>
      </c>
      <c r="J53" s="110" t="str">
        <f t="shared" si="6"/>
        <v>GBPMPCFEB12OIS_Quote</v>
      </c>
      <c r="K53" s="110" t="str">
        <f t="shared" si="7"/>
        <v>GBP_YCRH_MPCFEB12OIS</v>
      </c>
      <c r="L53" s="109" t="str">
        <f>_xll.qlDatedOISRateHelper(K53,B53,B54,J53,$L$4,Permanent,,ObjectOverwrite)</f>
        <v>GBP_YCRH_MPCFEB12OIS#0000</v>
      </c>
      <c r="M53" s="116" t="str">
        <f>_xll.ohRangeRetrieveError(L53)</f>
        <v/>
      </c>
      <c r="N53" s="104"/>
      <c r="P53" s="107">
        <f>_xll.qlRateHelperEarliestDate($L53)</f>
        <v>40948</v>
      </c>
      <c r="Q53" s="107">
        <f>_xll.qlRateHelperLatestDate($L53)</f>
        <v>40976</v>
      </c>
    </row>
    <row r="54" spans="1:17" x14ac:dyDescent="0.2">
      <c r="A54" s="106"/>
      <c r="B54" s="117">
        <v>40976</v>
      </c>
      <c r="C54" s="114" t="s">
        <v>56</v>
      </c>
      <c r="D54" s="113" t="str">
        <f t="shared" si="4"/>
        <v>MAR12</v>
      </c>
      <c r="E54" s="113" t="s">
        <v>37</v>
      </c>
      <c r="F54" s="112" t="s">
        <v>151</v>
      </c>
      <c r="G54" s="112" t="s">
        <v>150</v>
      </c>
      <c r="H54" s="112" t="str">
        <f t="shared" si="5"/>
        <v>Actual/365 (Fixed)</v>
      </c>
      <c r="I54" s="111">
        <v>0</v>
      </c>
      <c r="J54" s="110" t="str">
        <f t="shared" si="6"/>
        <v>GBPMPCMAR12OIS_Quote</v>
      </c>
      <c r="K54" s="110" t="str">
        <f t="shared" si="7"/>
        <v>GBP_YCRH_MPCMAR12OIS</v>
      </c>
      <c r="L54" s="109" t="str">
        <f>_xll.qlDatedOISRateHelper(K54,B54,B55,J54,$L$4,Permanent,,ObjectOverwrite)</f>
        <v>GBP_YCRH_MPCMAR12OIS#0000</v>
      </c>
      <c r="M54" s="116" t="str">
        <f>_xll.ohRangeRetrieveError(L54)</f>
        <v/>
      </c>
      <c r="N54" s="104"/>
      <c r="P54" s="107">
        <f>_xll.qlRateHelperEarliestDate($L54)</f>
        <v>40976</v>
      </c>
      <c r="Q54" s="107">
        <f>_xll.qlRateHelperLatestDate($L54)</f>
        <v>41004</v>
      </c>
    </row>
    <row r="55" spans="1:17" x14ac:dyDescent="0.2">
      <c r="A55" s="106"/>
      <c r="B55" s="117">
        <v>41004</v>
      </c>
      <c r="C55" s="114" t="s">
        <v>56</v>
      </c>
      <c r="D55" s="113" t="str">
        <f t="shared" si="4"/>
        <v>APR12</v>
      </c>
      <c r="E55" s="113" t="s">
        <v>37</v>
      </c>
      <c r="F55" s="112" t="s">
        <v>151</v>
      </c>
      <c r="G55" s="112" t="s">
        <v>150</v>
      </c>
      <c r="H55" s="112" t="str">
        <f t="shared" si="5"/>
        <v>Actual/365 (Fixed)</v>
      </c>
      <c r="I55" s="111">
        <v>0</v>
      </c>
      <c r="J55" s="110" t="str">
        <f t="shared" si="6"/>
        <v>GBPMPCAPR12OIS_Quote</v>
      </c>
      <c r="K55" s="110" t="str">
        <f t="shared" si="7"/>
        <v>GBP_YCRH_MPCAPR12OIS</v>
      </c>
      <c r="L55" s="109" t="str">
        <f>_xll.qlDatedOISRateHelper(K55,B55,B56,J55,$L$4,Permanent,,ObjectOverwrite)</f>
        <v>GBP_YCRH_MPCAPR12OIS#0000</v>
      </c>
      <c r="M55" s="116" t="str">
        <f>_xll.ohRangeRetrieveError(L55)</f>
        <v/>
      </c>
      <c r="N55" s="104"/>
      <c r="P55" s="107">
        <f>_xll.qlRateHelperEarliestDate($L55)</f>
        <v>41004</v>
      </c>
      <c r="Q55" s="107">
        <f>_xll.qlRateHelperLatestDate($L55)</f>
        <v>41039</v>
      </c>
    </row>
    <row r="56" spans="1:17" x14ac:dyDescent="0.2">
      <c r="A56" s="106"/>
      <c r="B56" s="117">
        <v>41039</v>
      </c>
      <c r="C56" s="114" t="s">
        <v>56</v>
      </c>
      <c r="D56" s="113" t="str">
        <f t="shared" si="4"/>
        <v>MAY12</v>
      </c>
      <c r="E56" s="113" t="s">
        <v>37</v>
      </c>
      <c r="F56" s="112" t="s">
        <v>151</v>
      </c>
      <c r="G56" s="112" t="s">
        <v>150</v>
      </c>
      <c r="H56" s="112" t="str">
        <f t="shared" si="5"/>
        <v>Actual/365 (Fixed)</v>
      </c>
      <c r="I56" s="111">
        <v>0</v>
      </c>
      <c r="J56" s="110" t="str">
        <f t="shared" si="6"/>
        <v>GBPMPCMAY12OIS_Quote</v>
      </c>
      <c r="K56" s="110" t="str">
        <f t="shared" si="7"/>
        <v>GBP_YCRH_MPCMAY12OIS</v>
      </c>
      <c r="L56" s="109" t="str">
        <f>_xll.qlDatedOISRateHelper(K56,B56,B57,J56,$L$4,Permanent,,ObjectOverwrite)</f>
        <v>GBP_YCRH_MPCMAY12OIS#0000</v>
      </c>
      <c r="M56" s="116" t="str">
        <f>_xll.ohRangeRetrieveError(L56)</f>
        <v/>
      </c>
      <c r="N56" s="104"/>
      <c r="P56" s="107">
        <f>_xll.qlRateHelperEarliestDate($L56)</f>
        <v>41039</v>
      </c>
      <c r="Q56" s="107">
        <f>_xll.qlRateHelperLatestDate($L56)</f>
        <v>41067</v>
      </c>
    </row>
    <row r="57" spans="1:17" x14ac:dyDescent="0.2">
      <c r="A57" s="106"/>
      <c r="B57" s="117">
        <v>41067</v>
      </c>
      <c r="C57" s="114" t="s">
        <v>56</v>
      </c>
      <c r="D57" s="113" t="str">
        <f t="shared" si="4"/>
        <v>JUN12</v>
      </c>
      <c r="E57" s="113" t="s">
        <v>37</v>
      </c>
      <c r="F57" s="112" t="s">
        <v>151</v>
      </c>
      <c r="G57" s="112" t="s">
        <v>150</v>
      </c>
      <c r="H57" s="112" t="str">
        <f t="shared" si="5"/>
        <v>Actual/365 (Fixed)</v>
      </c>
      <c r="I57" s="111">
        <v>0</v>
      </c>
      <c r="J57" s="110" t="str">
        <f t="shared" si="6"/>
        <v>GBPMPCJUN12OIS_Quote</v>
      </c>
      <c r="K57" s="110" t="str">
        <f t="shared" si="7"/>
        <v>GBP_YCRH_MPCJUN12OIS</v>
      </c>
      <c r="L57" s="109" t="str">
        <f>_xll.qlDatedOISRateHelper(K57,B57,B58,J57,$L$4,Permanent,,ObjectOverwrite)</f>
        <v>GBP_YCRH_MPCJUN12OIS#0000</v>
      </c>
      <c r="M57" s="116" t="str">
        <f>_xll.ohRangeRetrieveError(L57)</f>
        <v/>
      </c>
      <c r="N57" s="104"/>
      <c r="P57" s="107">
        <f>_xll.qlRateHelperEarliestDate($L57)</f>
        <v>41067</v>
      </c>
      <c r="Q57" s="107">
        <f>_xll.qlRateHelperLatestDate($L57)</f>
        <v>41095</v>
      </c>
    </row>
    <row r="58" spans="1:17" x14ac:dyDescent="0.2">
      <c r="A58" s="106"/>
      <c r="B58" s="117">
        <v>41095</v>
      </c>
      <c r="C58" s="114" t="s">
        <v>56</v>
      </c>
      <c r="D58" s="113" t="str">
        <f t="shared" si="4"/>
        <v>JUL12</v>
      </c>
      <c r="E58" s="113" t="s">
        <v>37</v>
      </c>
      <c r="F58" s="112" t="s">
        <v>151</v>
      </c>
      <c r="G58" s="112" t="s">
        <v>150</v>
      </c>
      <c r="H58" s="112" t="str">
        <f t="shared" si="5"/>
        <v>Actual/365 (Fixed)</v>
      </c>
      <c r="I58" s="111">
        <v>0</v>
      </c>
      <c r="J58" s="110" t="str">
        <f t="shared" si="6"/>
        <v>GBPMPCJUL12OIS_Quote</v>
      </c>
      <c r="K58" s="110" t="str">
        <f t="shared" si="7"/>
        <v>GBP_YCRH_MPCJUL12OIS</v>
      </c>
      <c r="L58" s="109" t="str">
        <f>_xll.qlDatedOISRateHelper(K58,B58,B59,J58,$L$4,Permanent,,ObjectOverwrite)</f>
        <v>GBP_YCRH_MPCJUL12OIS#0000</v>
      </c>
      <c r="M58" s="116" t="str">
        <f>_xll.ohRangeRetrieveError(L58)</f>
        <v/>
      </c>
      <c r="N58" s="104"/>
      <c r="P58" s="107">
        <f>_xll.qlRateHelperEarliestDate($L58)</f>
        <v>41095</v>
      </c>
      <c r="Q58" s="107">
        <f>_xll.qlRateHelperLatestDate($L58)</f>
        <v>41123</v>
      </c>
    </row>
    <row r="59" spans="1:17" x14ac:dyDescent="0.2">
      <c r="A59" s="106"/>
      <c r="B59" s="117">
        <v>41123</v>
      </c>
      <c r="C59" s="114" t="s">
        <v>56</v>
      </c>
      <c r="D59" s="113" t="str">
        <f t="shared" si="4"/>
        <v>AUG12</v>
      </c>
      <c r="E59" s="113" t="s">
        <v>37</v>
      </c>
      <c r="F59" s="112" t="s">
        <v>151</v>
      </c>
      <c r="G59" s="112" t="s">
        <v>150</v>
      </c>
      <c r="H59" s="112" t="str">
        <f t="shared" si="5"/>
        <v>Actual/365 (Fixed)</v>
      </c>
      <c r="I59" s="111">
        <v>0</v>
      </c>
      <c r="J59" s="110" t="str">
        <f t="shared" si="6"/>
        <v>GBPMPCAUG12OIS_Quote</v>
      </c>
      <c r="K59" s="110" t="str">
        <f t="shared" si="7"/>
        <v>GBP_YCRH_MPCAUG12OIS</v>
      </c>
      <c r="L59" s="109" t="str">
        <f>_xll.qlDatedOISRateHelper(K59,B59,B60,J59,$L$4,Permanent,,ObjectOverwrite)</f>
        <v>GBP_YCRH_MPCAUG12OIS#0000</v>
      </c>
      <c r="M59" s="116" t="str">
        <f>_xll.ohRangeRetrieveError(L59)</f>
        <v/>
      </c>
      <c r="N59" s="104"/>
      <c r="P59" s="107">
        <f>_xll.qlRateHelperEarliestDate($L59)</f>
        <v>41123</v>
      </c>
      <c r="Q59" s="107">
        <f>_xll.qlRateHelperLatestDate($L59)</f>
        <v>41158</v>
      </c>
    </row>
    <row r="60" spans="1:17" x14ac:dyDescent="0.2">
      <c r="A60" s="106"/>
      <c r="B60" s="117">
        <v>41158</v>
      </c>
      <c r="C60" s="114" t="s">
        <v>56</v>
      </c>
      <c r="D60" s="113" t="str">
        <f t="shared" si="4"/>
        <v>SEP12</v>
      </c>
      <c r="E60" s="113" t="s">
        <v>37</v>
      </c>
      <c r="F60" s="112" t="s">
        <v>151</v>
      </c>
      <c r="G60" s="112" t="s">
        <v>150</v>
      </c>
      <c r="H60" s="112" t="str">
        <f t="shared" si="5"/>
        <v>Actual/365 (Fixed)</v>
      </c>
      <c r="I60" s="111">
        <v>0</v>
      </c>
      <c r="J60" s="110" t="str">
        <f t="shared" si="6"/>
        <v>GBPMPCSEP12OIS_Quote</v>
      </c>
      <c r="K60" s="110" t="str">
        <f t="shared" si="7"/>
        <v>GBP_YCRH_MPCSEP12OIS</v>
      </c>
      <c r="L60" s="109" t="str">
        <f>_xll.qlDatedOISRateHelper(K60,B60,B61,J60,$L$4,Permanent,,ObjectOverwrite)</f>
        <v>GBP_YCRH_MPCSEP12OIS#0000</v>
      </c>
      <c r="M60" s="116" t="str">
        <f>_xll.ohRangeRetrieveError(L60)</f>
        <v/>
      </c>
      <c r="N60" s="104"/>
      <c r="P60" s="107">
        <f>_xll.qlRateHelperEarliestDate($L60)</f>
        <v>41158</v>
      </c>
      <c r="Q60" s="107">
        <f>_xll.qlRateHelperLatestDate($L60)</f>
        <v>41186</v>
      </c>
    </row>
    <row r="61" spans="1:17" x14ac:dyDescent="0.2">
      <c r="A61" s="106"/>
      <c r="B61" s="117">
        <v>41186</v>
      </c>
      <c r="C61" s="114" t="s">
        <v>56</v>
      </c>
      <c r="D61" s="113" t="str">
        <f t="shared" si="4"/>
        <v>OCT12</v>
      </c>
      <c r="E61" s="113" t="s">
        <v>37</v>
      </c>
      <c r="F61" s="112" t="s">
        <v>151</v>
      </c>
      <c r="G61" s="112" t="s">
        <v>150</v>
      </c>
      <c r="H61" s="112" t="str">
        <f t="shared" si="5"/>
        <v>Actual/365 (Fixed)</v>
      </c>
      <c r="I61" s="111">
        <v>0</v>
      </c>
      <c r="J61" s="110" t="str">
        <f t="shared" si="6"/>
        <v>GBPMPCOCT12OIS_Quote</v>
      </c>
      <c r="K61" s="110" t="str">
        <f t="shared" si="7"/>
        <v>GBP_YCRH_MPCOCT12OIS</v>
      </c>
      <c r="L61" s="109" t="str">
        <f>_xll.qlDatedOISRateHelper(K61,B61,B62,J61,$L$4,Permanent,,ObjectOverwrite)</f>
        <v>GBP_YCRH_MPCOCT12OIS#0000</v>
      </c>
      <c r="M61" s="116" t="str">
        <f>_xll.ohRangeRetrieveError(L61)</f>
        <v/>
      </c>
      <c r="N61" s="104"/>
      <c r="P61" s="107">
        <f>_xll.qlRateHelperEarliestDate($L61)</f>
        <v>41186</v>
      </c>
      <c r="Q61" s="107">
        <f>_xll.qlRateHelperLatestDate($L61)</f>
        <v>41221</v>
      </c>
    </row>
    <row r="62" spans="1:17" x14ac:dyDescent="0.2">
      <c r="A62" s="106"/>
      <c r="B62" s="117">
        <v>41221</v>
      </c>
      <c r="C62" s="114" t="s">
        <v>56</v>
      </c>
      <c r="D62" s="113" t="str">
        <f t="shared" si="4"/>
        <v>NOV12</v>
      </c>
      <c r="E62" s="113" t="s">
        <v>37</v>
      </c>
      <c r="F62" s="112" t="s">
        <v>151</v>
      </c>
      <c r="G62" s="112" t="s">
        <v>150</v>
      </c>
      <c r="H62" s="112" t="str">
        <f t="shared" si="5"/>
        <v>Actual/365 (Fixed)</v>
      </c>
      <c r="I62" s="111">
        <v>0</v>
      </c>
      <c r="J62" s="110" t="str">
        <f t="shared" si="6"/>
        <v>GBPMPCNOV12OIS_Quote</v>
      </c>
      <c r="K62" s="110" t="str">
        <f t="shared" si="7"/>
        <v>GBP_YCRH_MPCNOV12OIS</v>
      </c>
      <c r="L62" s="109" t="str">
        <f>_xll.qlDatedOISRateHelper(K62,B62,B63,J62,$L$4,Permanent,,ObjectOverwrite)</f>
        <v>GBP_YCRH_MPCNOV12OIS#0000</v>
      </c>
      <c r="M62" s="116" t="str">
        <f>_xll.ohRangeRetrieveError(L62)</f>
        <v/>
      </c>
      <c r="N62" s="104"/>
      <c r="P62" s="107">
        <f>_xll.qlRateHelperEarliestDate($L62)</f>
        <v>41221</v>
      </c>
      <c r="Q62" s="107">
        <f>_xll.qlRateHelperLatestDate($L62)</f>
        <v>41249</v>
      </c>
    </row>
    <row r="63" spans="1:17" x14ac:dyDescent="0.2">
      <c r="A63" s="106"/>
      <c r="B63" s="117">
        <v>41249</v>
      </c>
      <c r="C63" s="114" t="s">
        <v>56</v>
      </c>
      <c r="D63" s="113" t="str">
        <f t="shared" si="4"/>
        <v>DEC12</v>
      </c>
      <c r="E63" s="113" t="s">
        <v>37</v>
      </c>
      <c r="F63" s="112" t="s">
        <v>151</v>
      </c>
      <c r="G63" s="112" t="s">
        <v>150</v>
      </c>
      <c r="H63" s="112" t="str">
        <f t="shared" si="5"/>
        <v>Actual/365 (Fixed)</v>
      </c>
      <c r="I63" s="111">
        <v>0</v>
      </c>
      <c r="J63" s="110" t="str">
        <f t="shared" si="6"/>
        <v>GBPMPCDEC12OIS_Quote</v>
      </c>
      <c r="K63" s="110" t="str">
        <f t="shared" si="7"/>
        <v>GBP_YCRH_MPCDEC12OIS</v>
      </c>
      <c r="L63" s="109" t="e">
        <f>_xll.qlDatedOISRateHelper(K63,B63,B64,J63,$L$4,Permanent,,ObjectOverwrite)</f>
        <v>#NUM!</v>
      </c>
      <c r="M63" s="116" t="str">
        <f ca="1">_xll.ohRangeRetrieveError(L63)</f>
        <v>qlDatedOISRateHelper - Error converting parameter 'EndDate' : 'unable to convert type 'struct ObjectHandler::empty_property_tag' to type 'QuantLib::Date'</v>
      </c>
      <c r="N63" s="104"/>
      <c r="P63" s="107" t="e">
        <f>_xll.qlRateHelperEarliestDate($L63)</f>
        <v>#VALUE!</v>
      </c>
      <c r="Q63" s="107" t="e">
        <f>_xll.qlRateHelperLatestDate($L63)</f>
        <v>#VALUE!</v>
      </c>
    </row>
    <row r="64" spans="1:17" x14ac:dyDescent="0.2">
      <c r="A64" s="106"/>
      <c r="B64" s="115"/>
      <c r="C64" s="114" t="s">
        <v>56</v>
      </c>
      <c r="D64" s="113"/>
      <c r="E64" s="113" t="s">
        <v>37</v>
      </c>
      <c r="F64" s="112" t="s">
        <v>151</v>
      </c>
      <c r="G64" s="112" t="s">
        <v>150</v>
      </c>
      <c r="H64" s="112" t="str">
        <f t="shared" si="5"/>
        <v>Actual/365 (Fixed)</v>
      </c>
      <c r="I64" s="111">
        <v>0</v>
      </c>
      <c r="J64" s="110" t="str">
        <f t="shared" si="6"/>
        <v>GBPMPCOIS_Quote</v>
      </c>
      <c r="K64" s="110" t="str">
        <f t="shared" si="7"/>
        <v>GBP_YCRH_MPCOIS</v>
      </c>
      <c r="L64" s="109" t="e">
        <f>_xll.qlDatedOISRateHelper(K64,B64,B65,J64,$L$4,Permanent,,ObjectOverwrite)</f>
        <v>#NUM!</v>
      </c>
      <c r="M64" s="116" t="str">
        <f ca="1">_xll.ohRangeRetrieveError(L64)</f>
        <v>qlDatedOISRateHelper - Error converting parameter 'StartDate' : 'unable to convert type 'struct ObjectHandler::empty_property_tag' to type 'QuantLib::Date'</v>
      </c>
      <c r="N64" s="104"/>
      <c r="P64" s="107" t="e">
        <f>_xll.qlRateHelperEarliestDate($L64)</f>
        <v>#VALUE!</v>
      </c>
      <c r="Q64" s="107" t="e">
        <f>_xll.qlRateHelperLatestDate($L64)</f>
        <v>#VALUE!</v>
      </c>
    </row>
    <row r="65" spans="1:17" x14ac:dyDescent="0.2">
      <c r="A65" s="106"/>
      <c r="B65" s="115"/>
      <c r="C65" s="114" t="s">
        <v>56</v>
      </c>
      <c r="D65" s="113"/>
      <c r="E65" s="113" t="s">
        <v>37</v>
      </c>
      <c r="F65" s="112" t="s">
        <v>151</v>
      </c>
      <c r="G65" s="112" t="s">
        <v>150</v>
      </c>
      <c r="H65" s="112" t="str">
        <f t="shared" si="5"/>
        <v>Actual/365 (Fixed)</v>
      </c>
      <c r="I65" s="111">
        <v>0</v>
      </c>
      <c r="J65" s="110" t="str">
        <f t="shared" si="6"/>
        <v>GBPMPCOIS_Quote</v>
      </c>
      <c r="K65" s="110" t="str">
        <f t="shared" si="7"/>
        <v>GBP_YCRH_MPCOIS</v>
      </c>
      <c r="L65" s="109" t="e">
        <f>_xll.qlDatedOISRateHelper(K65,B65,B66,J65,$L$4,Permanent,,ObjectOverwrite)</f>
        <v>#NUM!</v>
      </c>
      <c r="M65" s="108"/>
      <c r="N65" s="104"/>
      <c r="P65" s="107" t="e">
        <f>_xll.qlRateHelperEarliestDate($L65)</f>
        <v>#VALUE!</v>
      </c>
      <c r="Q65" s="107" t="e">
        <f>_xll.qlRateHelperLatestDate($L65)</f>
        <v>#VALUE!</v>
      </c>
    </row>
    <row r="66" spans="1:17" x14ac:dyDescent="0.2">
      <c r="A66" s="106"/>
      <c r="B66" s="115"/>
      <c r="C66" s="114" t="s">
        <v>56</v>
      </c>
      <c r="D66" s="113"/>
      <c r="E66" s="113" t="s">
        <v>37</v>
      </c>
      <c r="F66" s="112" t="s">
        <v>151</v>
      </c>
      <c r="G66" s="112" t="s">
        <v>150</v>
      </c>
      <c r="H66" s="112" t="str">
        <f t="shared" si="5"/>
        <v>Actual/365 (Fixed)</v>
      </c>
      <c r="I66" s="111">
        <v>0</v>
      </c>
      <c r="J66" s="110" t="str">
        <f t="shared" si="6"/>
        <v>GBPMPCOIS_Quote</v>
      </c>
      <c r="K66" s="110" t="str">
        <f t="shared" si="7"/>
        <v>GBP_YCRH_MPCOIS</v>
      </c>
      <c r="L66" s="109" t="e">
        <f>_xll.qlDatedOISRateHelper(K66,B66,B67,J66,$L$4,Permanent,,ObjectOverwrite)</f>
        <v>#NUM!</v>
      </c>
      <c r="M66" s="108"/>
      <c r="N66" s="104"/>
      <c r="P66" s="107" t="e">
        <f>_xll.qlRateHelperEarliestDate($L66)</f>
        <v>#VALUE!</v>
      </c>
      <c r="Q66" s="107" t="e">
        <f>_xll.qlRateHelperLatestDate($L66)</f>
        <v>#VALUE!</v>
      </c>
    </row>
    <row r="67" spans="1:17" x14ac:dyDescent="0.2">
      <c r="A67" s="106"/>
      <c r="B67" s="115"/>
      <c r="C67" s="114" t="s">
        <v>56</v>
      </c>
      <c r="D67" s="113"/>
      <c r="E67" s="113" t="s">
        <v>37</v>
      </c>
      <c r="F67" s="112" t="s">
        <v>151</v>
      </c>
      <c r="G67" s="112" t="s">
        <v>150</v>
      </c>
      <c r="H67" s="112" t="str">
        <f t="shared" si="5"/>
        <v>Actual/365 (Fixed)</v>
      </c>
      <c r="I67" s="111">
        <v>0</v>
      </c>
      <c r="J67" s="110" t="str">
        <f t="shared" si="6"/>
        <v>GBPMPCOIS_Quote</v>
      </c>
      <c r="K67" s="110" t="str">
        <f t="shared" si="7"/>
        <v>GBP_YCRH_MPCOIS</v>
      </c>
      <c r="L67" s="109" t="e">
        <f>_xll.qlDatedOISRateHelper(K67,B67,B68,J67,$L$4,Permanent,,ObjectOverwrite)</f>
        <v>#NUM!</v>
      </c>
      <c r="M67" s="108"/>
      <c r="N67" s="104"/>
      <c r="P67" s="107" t="e">
        <f>_xll.qlRateHelperEarliestDate($L67)</f>
        <v>#VALUE!</v>
      </c>
      <c r="Q67" s="107" t="e">
        <f>_xll.qlRateHelperLatestDate($L67)</f>
        <v>#VALUE!</v>
      </c>
    </row>
    <row r="68" spans="1:17" x14ac:dyDescent="0.2">
      <c r="A68" s="106"/>
      <c r="B68" s="115"/>
      <c r="C68" s="114" t="s">
        <v>56</v>
      </c>
      <c r="D68" s="113"/>
      <c r="E68" s="113" t="s">
        <v>37</v>
      </c>
      <c r="F68" s="112" t="s">
        <v>151</v>
      </c>
      <c r="G68" s="112" t="s">
        <v>150</v>
      </c>
      <c r="H68" s="112" t="str">
        <f t="shared" si="5"/>
        <v>Actual/365 (Fixed)</v>
      </c>
      <c r="I68" s="111">
        <v>0</v>
      </c>
      <c r="J68" s="110" t="str">
        <f t="shared" si="6"/>
        <v>GBPMPCOIS_Quote</v>
      </c>
      <c r="K68" s="110" t="str">
        <f t="shared" si="7"/>
        <v>GBP_YCRH_MPCOIS</v>
      </c>
      <c r="L68" s="109" t="e">
        <f>_xll.qlDatedOISRateHelper(K68,B68,B69,J68,$L$4,Permanent,,ObjectOverwrite)</f>
        <v>#NUM!</v>
      </c>
      <c r="M68" s="108"/>
      <c r="N68" s="104"/>
      <c r="P68" s="107" t="e">
        <f>_xll.qlRateHelperEarliestDate($L68)</f>
        <v>#VALUE!</v>
      </c>
      <c r="Q68" s="107" t="e">
        <f>_xll.qlRateHelperLatestDate($L68)</f>
        <v>#VALUE!</v>
      </c>
    </row>
    <row r="69" spans="1:17" x14ac:dyDescent="0.2">
      <c r="A69" s="106"/>
      <c r="B69" s="115"/>
      <c r="C69" s="114" t="s">
        <v>56</v>
      </c>
      <c r="D69" s="113"/>
      <c r="E69" s="113" t="s">
        <v>37</v>
      </c>
      <c r="F69" s="112" t="s">
        <v>151</v>
      </c>
      <c r="G69" s="112" t="s">
        <v>150</v>
      </c>
      <c r="H69" s="112" t="str">
        <f t="shared" si="5"/>
        <v>Actual/365 (Fixed)</v>
      </c>
      <c r="I69" s="111">
        <v>0</v>
      </c>
      <c r="J69" s="110" t="str">
        <f t="shared" si="6"/>
        <v>GBPMPCOIS_Quote</v>
      </c>
      <c r="K69" s="110" t="str">
        <f t="shared" si="7"/>
        <v>GBP_YCRH_MPCOIS</v>
      </c>
      <c r="L69" s="109" t="e">
        <f>_xll.qlDatedOISRateHelper(K69,B69,B70,J69,$L$4,Permanent,,ObjectOverwrite)</f>
        <v>#NUM!</v>
      </c>
      <c r="M69" s="108"/>
      <c r="N69" s="104"/>
      <c r="P69" s="107" t="e">
        <f>_xll.qlRateHelperEarliestDate($L69)</f>
        <v>#VALUE!</v>
      </c>
      <c r="Q69" s="107" t="e">
        <f>_xll.qlRateHelperLatestDate($L69)</f>
        <v>#VALUE!</v>
      </c>
    </row>
    <row r="70" spans="1:17" x14ac:dyDescent="0.2">
      <c r="A70" s="106"/>
      <c r="B70" s="115"/>
      <c r="C70" s="114" t="s">
        <v>56</v>
      </c>
      <c r="D70" s="113"/>
      <c r="E70" s="113" t="s">
        <v>37</v>
      </c>
      <c r="F70" s="112" t="s">
        <v>151</v>
      </c>
      <c r="G70" s="112" t="s">
        <v>150</v>
      </c>
      <c r="H70" s="112" t="str">
        <f t="shared" si="5"/>
        <v>Actual/365 (Fixed)</v>
      </c>
      <c r="I70" s="111">
        <v>0</v>
      </c>
      <c r="J70" s="110" t="str">
        <f t="shared" si="6"/>
        <v>GBPMPCOIS_Quote</v>
      </c>
      <c r="K70" s="110" t="str">
        <f t="shared" si="7"/>
        <v>GBP_YCRH_MPCOIS</v>
      </c>
      <c r="L70" s="109" t="e">
        <f>_xll.qlDatedOISRateHelper(K70,B70,B71,J70,$L$4,Permanent,,ObjectOverwrite)</f>
        <v>#NUM!</v>
      </c>
      <c r="M70" s="108"/>
      <c r="N70" s="104"/>
      <c r="P70" s="107" t="e">
        <f>_xll.qlRateHelperEarliestDate($L70)</f>
        <v>#VALUE!</v>
      </c>
      <c r="Q70" s="107" t="e">
        <f>_xll.qlRateHelperLatestDate($L70)</f>
        <v>#VALUE!</v>
      </c>
    </row>
    <row r="71" spans="1:17" x14ac:dyDescent="0.2">
      <c r="A71" s="106"/>
      <c r="B71" s="115"/>
      <c r="C71" s="114" t="s">
        <v>56</v>
      </c>
      <c r="D71" s="113"/>
      <c r="E71" s="113" t="s">
        <v>37</v>
      </c>
      <c r="F71" s="112" t="s">
        <v>151</v>
      </c>
      <c r="G71" s="112" t="s">
        <v>150</v>
      </c>
      <c r="H71" s="112" t="str">
        <f t="shared" si="5"/>
        <v>Actual/365 (Fixed)</v>
      </c>
      <c r="I71" s="111">
        <v>0</v>
      </c>
      <c r="J71" s="110" t="str">
        <f t="shared" si="6"/>
        <v>GBPMPCOIS_Quote</v>
      </c>
      <c r="K71" s="110" t="str">
        <f t="shared" si="7"/>
        <v>GBP_YCRH_MPCOIS</v>
      </c>
      <c r="L71" s="109" t="e">
        <f>_xll.qlDatedOISRateHelper(K71,B71,B72,J71,$L$4,Permanent,,ObjectOverwrite)</f>
        <v>#NUM!</v>
      </c>
      <c r="M71" s="108"/>
      <c r="N71" s="104"/>
      <c r="P71" s="107" t="e">
        <f>_xll.qlRateHelperEarliestDate($L71)</f>
        <v>#VALUE!</v>
      </c>
      <c r="Q71" s="107" t="e">
        <f>_xll.qlRateHelperLatestDate($L71)</f>
        <v>#VALUE!</v>
      </c>
    </row>
    <row r="72" spans="1:17" x14ac:dyDescent="0.2">
      <c r="A72" s="106"/>
      <c r="B72" s="115"/>
      <c r="C72" s="114" t="s">
        <v>56</v>
      </c>
      <c r="D72" s="113"/>
      <c r="E72" s="113" t="s">
        <v>37</v>
      </c>
      <c r="F72" s="112" t="s">
        <v>151</v>
      </c>
      <c r="G72" s="112" t="s">
        <v>150</v>
      </c>
      <c r="H72" s="112" t="str">
        <f t="shared" si="5"/>
        <v>Actual/365 (Fixed)</v>
      </c>
      <c r="I72" s="111">
        <v>0</v>
      </c>
      <c r="J72" s="110" t="str">
        <f t="shared" si="6"/>
        <v>GBPMPCOIS_Quote</v>
      </c>
      <c r="K72" s="110" t="str">
        <f t="shared" si="7"/>
        <v>GBP_YCRH_MPCOIS</v>
      </c>
      <c r="L72" s="109" t="e">
        <f>_xll.qlDatedOISRateHelper(K72,B72,B73,J72,$L$4,Permanent,,ObjectOverwrite)</f>
        <v>#NUM!</v>
      </c>
      <c r="M72" s="108"/>
      <c r="N72" s="104"/>
      <c r="P72" s="107" t="e">
        <f>_xll.qlRateHelperEarliestDate($L72)</f>
        <v>#VALUE!</v>
      </c>
      <c r="Q72" s="107" t="e">
        <f>_xll.qlRateHelperLatestDate($L72)</f>
        <v>#VALUE!</v>
      </c>
    </row>
    <row r="73" spans="1:17" x14ac:dyDescent="0.2">
      <c r="A73" s="106"/>
      <c r="B73" s="115"/>
      <c r="C73" s="114" t="s">
        <v>56</v>
      </c>
      <c r="D73" s="113"/>
      <c r="E73" s="113" t="s">
        <v>37</v>
      </c>
      <c r="F73" s="112" t="s">
        <v>151</v>
      </c>
      <c r="G73" s="112" t="s">
        <v>150</v>
      </c>
      <c r="H73" s="112" t="str">
        <f t="shared" si="5"/>
        <v>Actual/365 (Fixed)</v>
      </c>
      <c r="I73" s="111">
        <v>0</v>
      </c>
      <c r="J73" s="110" t="str">
        <f t="shared" si="6"/>
        <v>GBPMPCOIS_Quote</v>
      </c>
      <c r="K73" s="110" t="str">
        <f t="shared" si="7"/>
        <v>GBP_YCRH_MPCOIS</v>
      </c>
      <c r="L73" s="109" t="e">
        <f>_xll.qlDatedOISRateHelper(K73,B73,B74,J73,$L$4,Permanent,,ObjectOverwrite)</f>
        <v>#NUM!</v>
      </c>
      <c r="M73" s="108"/>
      <c r="N73" s="104"/>
      <c r="P73" s="107" t="e">
        <f>_xll.qlRateHelperEarliestDate($L73)</f>
        <v>#VALUE!</v>
      </c>
      <c r="Q73" s="107" t="e">
        <f>_xll.qlRateHelperLatestDate($L73)</f>
        <v>#VALUE!</v>
      </c>
    </row>
    <row r="74" spans="1:17" x14ac:dyDescent="0.2">
      <c r="A74" s="106"/>
      <c r="B74" s="115"/>
      <c r="C74" s="114" t="s">
        <v>56</v>
      </c>
      <c r="D74" s="113"/>
      <c r="E74" s="113" t="s">
        <v>37</v>
      </c>
      <c r="F74" s="112" t="s">
        <v>151</v>
      </c>
      <c r="G74" s="112" t="s">
        <v>150</v>
      </c>
      <c r="H74" s="112" t="str">
        <f t="shared" si="5"/>
        <v>Actual/365 (Fixed)</v>
      </c>
      <c r="I74" s="111">
        <v>0</v>
      </c>
      <c r="J74" s="110" t="str">
        <f t="shared" si="6"/>
        <v>GBPMPCOIS_Quote</v>
      </c>
      <c r="K74" s="110" t="str">
        <f t="shared" si="7"/>
        <v>GBP_YCRH_MPCOIS</v>
      </c>
      <c r="L74" s="109" t="e">
        <f>_xll.qlDatedOISRateHelper(K74,B74,B75,J74,$L$4,Permanent,,ObjectOverwrite)</f>
        <v>#NUM!</v>
      </c>
      <c r="M74" s="108"/>
      <c r="N74" s="104"/>
      <c r="P74" s="107" t="e">
        <f>_xll.qlRateHelperEarliestDate($L74)</f>
        <v>#VALUE!</v>
      </c>
      <c r="Q74" s="107" t="e">
        <f>_xll.qlRateHelperLatestDate($L74)</f>
        <v>#VALUE!</v>
      </c>
    </row>
    <row r="75" spans="1:17" x14ac:dyDescent="0.2">
      <c r="A75" s="106"/>
      <c r="B75" s="15"/>
      <c r="C75" s="15"/>
      <c r="D75" s="15"/>
      <c r="E75" s="15"/>
      <c r="F75" s="12"/>
      <c r="G75" s="12"/>
      <c r="H75" s="12"/>
      <c r="I75" s="39"/>
      <c r="J75" s="105"/>
      <c r="K75" s="105"/>
      <c r="L75" s="105"/>
      <c r="M75" s="105"/>
      <c r="N75" s="104"/>
    </row>
    <row r="76" spans="1:17" ht="12" thickBot="1" x14ac:dyDescent="0.25">
      <c r="A76" s="103"/>
      <c r="B76" s="102"/>
      <c r="C76" s="102"/>
      <c r="D76" s="102"/>
      <c r="E76" s="102"/>
      <c r="F76" s="102"/>
      <c r="G76" s="102"/>
      <c r="H76" s="102"/>
      <c r="I76" s="102"/>
      <c r="J76" s="102"/>
      <c r="K76" s="102"/>
      <c r="L76" s="101"/>
      <c r="M76" s="101"/>
      <c r="N76" s="100"/>
    </row>
  </sheetData>
  <dataValidations count="2">
    <dataValidation type="list" allowBlank="1" showInputMessage="1" showErrorMessage="1" sqref="G6:G75">
      <formula1>"Following,Modified Following,Preceding,Modified Preceding,Month End Reference,Unadjusted Month End,Unadjusted"</formula1>
    </dataValidation>
    <dataValidation type="list" allowBlank="1" showInputMessage="1" showErrorMessage="1" sqref="F6:F75">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22"/>
  <sheetViews>
    <sheetView workbookViewId="0">
      <selection activeCell="D4" sqref="D4"/>
    </sheetView>
  </sheetViews>
  <sheetFormatPr defaultColWidth="8" defaultRowHeight="11.25" x14ac:dyDescent="0.2"/>
  <cols>
    <col min="1" max="1" width="3.140625" style="131" customWidth="1"/>
    <col min="2" max="2" width="4.28515625" style="131" customWidth="1"/>
    <col min="3" max="3" width="18.5703125" style="131" bestFit="1" customWidth="1"/>
    <col min="4" max="4" width="90.140625" style="131" bestFit="1" customWidth="1"/>
    <col min="5" max="5" width="3.42578125" style="131" customWidth="1"/>
    <col min="6" max="6" width="4.28515625" style="131" customWidth="1"/>
    <col min="7" max="16384" width="8" style="131"/>
  </cols>
  <sheetData>
    <row r="1" spans="1:22" ht="13.5" thickBot="1" x14ac:dyDescent="0.25">
      <c r="B1" s="153" t="str">
        <f>_xll.qlxlVersion(TRUE,Trigger)</f>
        <v>QuantLibXL 1.3.0 - MS VC++ 9.0 - Multithreaded Static Runtime library - Release Configuration - Dec  5 2013 11:03:51</v>
      </c>
    </row>
    <row r="2" spans="1:22" s="142" customFormat="1" ht="15.75" x14ac:dyDescent="0.25">
      <c r="A2" s="146"/>
      <c r="B2" s="162" t="s">
        <v>175</v>
      </c>
      <c r="C2" s="163"/>
      <c r="D2" s="163"/>
      <c r="E2" s="164"/>
    </row>
    <row r="3" spans="1:22" s="142" customFormat="1" ht="12.75" x14ac:dyDescent="0.2">
      <c r="A3" s="146"/>
      <c r="B3" s="149"/>
      <c r="C3" s="152"/>
      <c r="D3" s="152"/>
      <c r="E3" s="151"/>
    </row>
    <row r="4" spans="1:22" s="142" customFormat="1" ht="12.75" x14ac:dyDescent="0.2">
      <c r="A4" s="146"/>
      <c r="B4" s="149"/>
      <c r="C4" s="148" t="s">
        <v>104</v>
      </c>
      <c r="D4" s="136"/>
      <c r="E4" s="147"/>
    </row>
    <row r="5" spans="1:22" s="142" customFormat="1" ht="12.75" x14ac:dyDescent="0.2">
      <c r="A5" s="146"/>
      <c r="B5" s="149"/>
      <c r="C5" s="148" t="s">
        <v>105</v>
      </c>
      <c r="D5" s="136" t="b">
        <v>1</v>
      </c>
      <c r="E5" s="147"/>
    </row>
    <row r="6" spans="1:22" s="142" customFormat="1" ht="12.75" x14ac:dyDescent="0.2">
      <c r="A6" s="146"/>
      <c r="B6" s="149"/>
      <c r="C6" s="148" t="s">
        <v>103</v>
      </c>
      <c r="D6" s="136" t="b">
        <v>0</v>
      </c>
      <c r="E6" s="147"/>
    </row>
    <row r="7" spans="1:22" s="142" customFormat="1" ht="12.75" x14ac:dyDescent="0.2">
      <c r="A7" s="146"/>
      <c r="B7" s="149"/>
      <c r="C7" s="148" t="s">
        <v>174</v>
      </c>
      <c r="D7" s="136" t="b">
        <v>1</v>
      </c>
      <c r="E7" s="147"/>
    </row>
    <row r="8" spans="1:22" s="142" customFormat="1" ht="12.75" x14ac:dyDescent="0.2">
      <c r="A8" s="146"/>
      <c r="B8" s="149"/>
      <c r="C8" s="148" t="s">
        <v>173</v>
      </c>
      <c r="D8" s="150" t="str">
        <f ca="1">SUBSTITUTE(LEFT(CELL("filename",A1),FIND("[",CELL("filename",A1),1)-1),"\XLS\","\XML\")</f>
        <v>C:\Users\erik\Documents\repos\quantlib_nando\QuantLibXL\Data2\XML\</v>
      </c>
      <c r="E8" s="147"/>
    </row>
    <row r="9" spans="1:22" s="142" customFormat="1" ht="12.75" x14ac:dyDescent="0.2">
      <c r="A9" s="146"/>
      <c r="B9" s="149"/>
      <c r="C9" s="148" t="s">
        <v>172</v>
      </c>
      <c r="D9" s="140" t="b">
        <v>1</v>
      </c>
      <c r="E9" s="147"/>
    </row>
    <row r="10" spans="1:22" s="142" customFormat="1" ht="13.5" thickBot="1" x14ac:dyDescent="0.25">
      <c r="A10" s="146"/>
      <c r="B10" s="145"/>
      <c r="C10" s="144"/>
      <c r="D10" s="144"/>
      <c r="E10" s="143"/>
    </row>
    <row r="11" spans="1:22" ht="12" thickBot="1" x14ac:dyDescent="0.25"/>
    <row r="12" spans="1:22" ht="15.75" x14ac:dyDescent="0.25">
      <c r="B12" s="162" t="s">
        <v>171</v>
      </c>
      <c r="C12" s="163"/>
      <c r="D12" s="163"/>
      <c r="E12" s="164"/>
      <c r="V12" s="131" t="s">
        <v>170</v>
      </c>
    </row>
    <row r="13" spans="1:22" ht="12.75" x14ac:dyDescent="0.2">
      <c r="B13" s="138"/>
      <c r="C13" s="141"/>
      <c r="D13" s="141"/>
      <c r="E13" s="135"/>
    </row>
    <row r="14" spans="1:22" ht="12.75" x14ac:dyDescent="0.2">
      <c r="B14" s="138"/>
      <c r="C14" s="137" t="s">
        <v>118</v>
      </c>
      <c r="D14" s="136" t="s">
        <v>112</v>
      </c>
      <c r="E14" s="135"/>
      <c r="V14" s="131" t="s">
        <v>170</v>
      </c>
    </row>
    <row r="15" spans="1:22" ht="12.75" x14ac:dyDescent="0.2">
      <c r="B15" s="138"/>
      <c r="C15" s="137" t="s">
        <v>169</v>
      </c>
      <c r="D15" s="136" t="s">
        <v>168</v>
      </c>
      <c r="E15" s="135"/>
    </row>
    <row r="16" spans="1:22" ht="12.75" x14ac:dyDescent="0.2">
      <c r="B16" s="138"/>
      <c r="C16" s="137" t="s">
        <v>167</v>
      </c>
      <c r="D16" s="136" t="s">
        <v>165</v>
      </c>
      <c r="E16" s="135"/>
    </row>
    <row r="17" spans="1:5" ht="12.75" x14ac:dyDescent="0.2">
      <c r="B17" s="138"/>
      <c r="C17" s="137" t="s">
        <v>166</v>
      </c>
      <c r="D17" s="136" t="s">
        <v>165</v>
      </c>
      <c r="E17" s="135"/>
    </row>
    <row r="18" spans="1:5" ht="12.75" x14ac:dyDescent="0.2">
      <c r="B18" s="138"/>
      <c r="C18" s="137" t="s">
        <v>99</v>
      </c>
      <c r="D18" s="136" t="s">
        <v>98</v>
      </c>
      <c r="E18" s="135"/>
    </row>
    <row r="19" spans="1:5" ht="12.75" x14ac:dyDescent="0.2">
      <c r="B19" s="138"/>
      <c r="C19" s="137" t="s">
        <v>164</v>
      </c>
      <c r="D19" s="140" t="s">
        <v>163</v>
      </c>
      <c r="E19" s="135"/>
    </row>
    <row r="20" spans="1:5" ht="12.75" x14ac:dyDescent="0.2">
      <c r="A20" s="139"/>
      <c r="B20" s="138"/>
      <c r="C20" s="137" t="s">
        <v>162</v>
      </c>
      <c r="D20" s="136" t="str">
        <f>PROPER(Currency)&amp;"YC"</f>
        <v>GbpYC</v>
      </c>
      <c r="E20" s="135"/>
    </row>
    <row r="21" spans="1:5" ht="12.75" x14ac:dyDescent="0.2">
      <c r="B21" s="138"/>
      <c r="C21" s="137" t="s">
        <v>161</v>
      </c>
      <c r="D21" s="136" t="str">
        <f>PROPER(Currency)&amp;"YCSTD"</f>
        <v>GbpYCSTD</v>
      </c>
      <c r="E21" s="135"/>
    </row>
    <row r="22" spans="1:5" ht="13.5" thickBot="1" x14ac:dyDescent="0.25">
      <c r="B22" s="134"/>
      <c r="C22" s="133"/>
      <c r="D22" s="133"/>
      <c r="E22" s="132"/>
    </row>
  </sheetData>
  <mergeCells count="2">
    <mergeCell ref="B2:E2"/>
    <mergeCell ref="B12:E12"/>
  </mergeCells>
  <dataValidations count="4">
    <dataValidation type="list" showInputMessage="1" showErrorMessage="1" sqref="D15">
      <formula1>"Libor,ibor"</formula1>
    </dataValidation>
    <dataValidation type="list" allowBlank="1" showInputMessage="1" showErrorMessage="1" sqref="D16:D17">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14">
      <formula1>"EUR,USD,GBP,JPY,CHF"</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47</vt:i4>
      </vt:variant>
    </vt:vector>
  </HeadingPairs>
  <TitlesOfParts>
    <vt:vector size="52" baseType="lpstr">
      <vt:lpstr>General Settings</vt:lpstr>
      <vt:lpstr>RateHelpers</vt:lpstr>
      <vt:lpstr>Selected</vt:lpstr>
      <vt:lpstr>Discount</vt:lpstr>
      <vt:lpstr>General Settings (2)</vt:lpstr>
      <vt:lpstr>Accuracy</vt:lpstr>
      <vt:lpstr>BondBasisDayCounter</vt:lpstr>
      <vt:lpstr>Discount!Calendar</vt:lpstr>
      <vt:lpstr>'General Settings (2)'!Calendar</vt:lpstr>
      <vt:lpstr>Calendar</vt:lpstr>
      <vt:lpstr>Discount!Currency</vt:lpstr>
      <vt:lpstr>'General Settings (2)'!Currency</vt:lpstr>
      <vt:lpstr>Currency</vt:lpstr>
      <vt:lpstr>DayCounter</vt:lpstr>
      <vt:lpstr>DepoInclusionCriteria</vt:lpstr>
      <vt:lpstr>Discounting</vt:lpstr>
      <vt:lpstr>Discounting2</vt:lpstr>
      <vt:lpstr>Discount!DiscountingCurve</vt:lpstr>
      <vt:lpstr>FamilyName</vt:lpstr>
      <vt:lpstr>FileOverwrite</vt:lpstr>
      <vt:lpstr>FrontFuturesRollingDays</vt:lpstr>
      <vt:lpstr>GENERAL_SETTINGS</vt:lpstr>
      <vt:lpstr>IborType</vt:lpstr>
      <vt:lpstr>IndexTenor</vt:lpstr>
      <vt:lpstr>InterpolatorID</vt:lpstr>
      <vt:lpstr>MinDistance</vt:lpstr>
      <vt:lpstr>MoneyMarketDayCounter</vt:lpstr>
      <vt:lpstr>Months</vt:lpstr>
      <vt:lpstr>NDays</vt:lpstr>
      <vt:lpstr>nIMMFutures</vt:lpstr>
      <vt:lpstr>nSerialFutures</vt:lpstr>
      <vt:lpstr>Discount!ObjectOverwrite</vt:lpstr>
      <vt:lpstr>'General Settings (2)'!ObjectOverwrite</vt:lpstr>
      <vt:lpstr>ObjectOverwrite</vt:lpstr>
      <vt:lpstr>Discount!Permanent</vt:lpstr>
      <vt:lpstr>'General Settings (2)'!Permanent</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Discount!Trigger</vt:lpstr>
      <vt:lpstr>'General Settings (2)'!Trigger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2014-01-14T08:25:26Z</dcterms:created>
  <dcterms:modified xsi:type="dcterms:W3CDTF">2014-01-14T08:39:50Z</dcterms:modified>
</cp:coreProperties>
</file>