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300" windowHeight="7815" tabRatio="723"/>
  </bookViews>
  <sheets>
    <sheet name="General Settings" sheetId="56" r:id="rId1"/>
    <sheet name="Shibor" sheetId="66" r:id="rId2"/>
    <sheet name="CNH Hibor" sheetId="69" r:id="rId3"/>
    <sheet name="RepoRates" sheetId="68" r:id="rId4"/>
    <sheet name="CNY Deposits" sheetId="15" r:id="rId5"/>
    <sheet name="CNY OIS" sheetId="22" r:id="rId6"/>
    <sheet name="CNY FRA" sheetId="16" r:id="rId7"/>
    <sheet name="CNY Swaps1M" sheetId="23" r:id="rId8"/>
    <sheet name="CNY Swap3M" sheetId="25" r:id="rId9"/>
    <sheet name="CNY Swap7DRepo" sheetId="26" r:id="rId10"/>
    <sheet name="CNH Deposits" sheetId="70" r:id="rId11"/>
    <sheet name="CNH FRAs" sheetId="71" r:id="rId12"/>
    <sheet name="CNH OIS" sheetId="72" r:id="rId13"/>
    <sheet name="CNH Swap3M" sheetId="73" r:id="rId14"/>
  </sheets>
  <definedNames>
    <definedName name="Contributor" localSheetId="12">'CNH OIS'!$O$2</definedName>
    <definedName name="Contributor" localSheetId="5">'CNY OIS'!$O$2</definedName>
    <definedName name="Contributor">'CNY Swap3M'!$P$2</definedName>
    <definedName name="ContributorFRA">'CNY FRA'!$N$2</definedName>
    <definedName name="Contributors">'General Settings'!$M$4:$M$13</definedName>
    <definedName name="ContributorsCodes">'General Settings'!$N$4:$N$13</definedName>
    <definedName name="ContributorTable">'General Settings'!$M$4:$N$13</definedName>
    <definedName name="Counter">#REF!</definedName>
    <definedName name="EvaluationDate">'General Settings'!$D$14</definedName>
    <definedName name="FileOverwrite">'General Settings'!$D$13</definedName>
    <definedName name="Instruments" localSheetId="11">'CNH FRAs'!$M$7:$M$33</definedName>
    <definedName name="Instruments" localSheetId="12">'CNH OIS'!$N$5:$N$58</definedName>
    <definedName name="Instruments" localSheetId="13">'CNH Swap3M'!$N$5:$N$43</definedName>
    <definedName name="Instruments" localSheetId="6">'CNY FRA'!$M$5:$M$19</definedName>
    <definedName name="Instruments" localSheetId="5">'CNY OIS'!$N$5:$N$58</definedName>
    <definedName name="Instruments" localSheetId="8">'CNY Swap3M'!$O$5:$O$42</definedName>
    <definedName name="Instruments" localSheetId="9">'CNY Swap7DRepo'!$O$5:$O$42</definedName>
    <definedName name="Instruments" localSheetId="7">'CNY Swaps1M'!$N$5:$N$18</definedName>
    <definedName name="InterpolationType">'General Settings'!$D$8</definedName>
    <definedName name="LastFixingsTrigger">'General Settings'!$D$7</definedName>
    <definedName name="LastUpdate">'General Settings'!$D$18</definedName>
    <definedName name="LiveDataFeed">'General Settings'!$D$19</definedName>
    <definedName name="ObjectOverwrite">'General Settings'!$D$10</definedName>
    <definedName name="OFFCalendar">'General Settings'!$I$7</definedName>
    <definedName name="OFFCurrency">'General Settings'!$I$4</definedName>
    <definedName name="OFFFamilyName">'General Settings'!$I$8</definedName>
    <definedName name="OFFMoneyMarketDayCounter">'General Settings'!$I$9</definedName>
    <definedName name="OFFPriceTickValue">'General Settings'!$I$6</definedName>
    <definedName name="OFFRateTickValue">'General Settings'!$I$5</definedName>
    <definedName name="ONCalendar">'General Settings'!$I$17</definedName>
    <definedName name="ONCurrency">'General Settings'!$I$14</definedName>
    <definedName name="ONFamilyName">'General Settings'!$I$18</definedName>
    <definedName name="ONMoneyMarketDayCounter">'General Settings'!$I$19</definedName>
    <definedName name="ONPriceTickValue">'General Settings'!$I$16</definedName>
    <definedName name="ONRateTickValue">'General Settings'!$I$15</definedName>
    <definedName name="Permanent">'General Settings'!$D$9</definedName>
    <definedName name="Quote" localSheetId="10">'CNH Deposits'!$P$4:$P$21</definedName>
    <definedName name="Quote" localSheetId="13">'CNH Swap3M'!$X$5:$X$43</definedName>
    <definedName name="Quote" localSheetId="4">'CNY Deposits'!$O$3:$O$20</definedName>
    <definedName name="Quote" localSheetId="6">'CNY FRA'!$W$5:$W$19</definedName>
    <definedName name="Quote" localSheetId="5">'CNY OIS'!$X$5:$X$58</definedName>
    <definedName name="Quote" localSheetId="8">'CNY Swap3M'!$Y$5:$Y$42</definedName>
    <definedName name="Quote" localSheetId="7">'CNY Swaps1M'!$X$5:$X$18</definedName>
    <definedName name="QuoteLive" localSheetId="10">'CNH Deposits'!$L$4:$L$21</definedName>
    <definedName name="QuoteLive" localSheetId="13">'CNH Swap3M'!$T$5:$T$43</definedName>
    <definedName name="QuoteLive" localSheetId="4">'CNY Deposits'!$K$3:$K$20</definedName>
    <definedName name="QuoteLive" localSheetId="6">'CNY FRA'!$S$5:$S$19</definedName>
    <definedName name="QuoteLive" localSheetId="5">'CNY OIS'!$T$5:$T$58</definedName>
    <definedName name="QuoteLive" localSheetId="8">'CNY Swap3M'!$U$5:$U$42</definedName>
    <definedName name="QuoteLive" localSheetId="9">'CNY Swap7DRepo'!$U$5:$U$42</definedName>
    <definedName name="QuoteLive" localSheetId="7">'CNY Swaps1M'!$T$5:$T$18</definedName>
    <definedName name="QuoteStatic" localSheetId="10">'CNH Deposits'!$N$4:$N$21</definedName>
    <definedName name="QuoteStatic" localSheetId="13">'CNH Swap3M'!$V$5:$V$43</definedName>
    <definedName name="QuoteStatic" localSheetId="4">'CNY Deposits'!$M$3:$M$20</definedName>
    <definedName name="QuoteStatic" localSheetId="6">'CNY FRA'!$U$5:$U$19</definedName>
    <definedName name="QuoteStatic" localSheetId="5">'CNY OIS'!$V$5:$V$58</definedName>
    <definedName name="QuoteStatic" localSheetId="8">'CNY Swap3M'!$W$5:$W$42</definedName>
    <definedName name="QuoteStatic" localSheetId="9">'CNY Swap7DRepo'!$W$5:$W$42</definedName>
    <definedName name="QuoteStatic" localSheetId="7">'CNY Swaps1M'!$V$5:$V$18</definedName>
    <definedName name="QuoteSuffix">'General Settings'!#REF!</definedName>
    <definedName name="ReutersRtMode">'General Settings'!$D$5</definedName>
    <definedName name="SerializationPath">'General Settings'!$D$12</definedName>
    <definedName name="Serialize">'General Settings'!$D$11</definedName>
    <definedName name="Trigger">'General Settings'!$D$4</definedName>
    <definedName name="TriggerCounter">'General Settings'!$D$6</definedName>
  </definedNames>
  <calcPr calcId="145621"/>
</workbook>
</file>

<file path=xl/calcChain.xml><?xml version="1.0" encoding="utf-8"?>
<calcChain xmlns="http://schemas.openxmlformats.org/spreadsheetml/2006/main">
  <c r="N11" i="66" l="1"/>
  <c r="N10" i="66"/>
  <c r="N9" i="66"/>
  <c r="N8" i="66"/>
  <c r="N7" i="66"/>
  <c r="N6" i="66"/>
  <c r="N5" i="66"/>
  <c r="N4" i="66"/>
  <c r="I11" i="69"/>
  <c r="I10" i="69"/>
  <c r="I9" i="69"/>
  <c r="I8" i="69"/>
  <c r="I7" i="69"/>
  <c r="I6" i="69"/>
  <c r="I5" i="69"/>
  <c r="I4" i="69"/>
  <c r="E11" i="69"/>
  <c r="E10" i="69"/>
  <c r="E9" i="69"/>
  <c r="E8" i="69"/>
  <c r="E7" i="69"/>
  <c r="E6" i="69"/>
  <c r="E5" i="69"/>
  <c r="E4" i="69"/>
  <c r="N43" i="73"/>
  <c r="E43" i="73"/>
  <c r="N42" i="73"/>
  <c r="E42" i="73"/>
  <c r="N41" i="73"/>
  <c r="E41" i="73"/>
  <c r="N40" i="73"/>
  <c r="E40" i="73"/>
  <c r="N39" i="73"/>
  <c r="E39" i="73"/>
  <c r="N38" i="73"/>
  <c r="E38" i="73"/>
  <c r="N37" i="73"/>
  <c r="E37" i="73"/>
  <c r="N36" i="73"/>
  <c r="E36" i="73"/>
  <c r="N35" i="73"/>
  <c r="E35" i="73"/>
  <c r="N34" i="73"/>
  <c r="E34" i="73"/>
  <c r="N33" i="73"/>
  <c r="E33" i="73"/>
  <c r="N32" i="73"/>
  <c r="E32" i="73"/>
  <c r="N31" i="73"/>
  <c r="E31" i="73"/>
  <c r="N30" i="73"/>
  <c r="E30" i="73"/>
  <c r="N29" i="73"/>
  <c r="E29" i="73"/>
  <c r="N28" i="73"/>
  <c r="E28" i="73"/>
  <c r="N27" i="73"/>
  <c r="E27" i="73"/>
  <c r="N26" i="73"/>
  <c r="E26" i="73"/>
  <c r="N25" i="73"/>
  <c r="E25" i="73"/>
  <c r="N24" i="73"/>
  <c r="E24" i="73"/>
  <c r="N23" i="73"/>
  <c r="E23" i="73"/>
  <c r="N22" i="73"/>
  <c r="E22" i="73"/>
  <c r="N21" i="73"/>
  <c r="E21" i="73"/>
  <c r="N20" i="73"/>
  <c r="E20" i="73"/>
  <c r="N19" i="73"/>
  <c r="E19" i="73"/>
  <c r="N18" i="73"/>
  <c r="E18" i="73"/>
  <c r="N17" i="73"/>
  <c r="E17" i="73"/>
  <c r="N16" i="73"/>
  <c r="E16" i="73"/>
  <c r="N15" i="73"/>
  <c r="E15" i="73"/>
  <c r="N14" i="73"/>
  <c r="E14" i="73"/>
  <c r="N13" i="73"/>
  <c r="E13" i="73"/>
  <c r="N12" i="73"/>
  <c r="E12" i="73"/>
  <c r="N11" i="73"/>
  <c r="E11" i="73"/>
  <c r="N10" i="73"/>
  <c r="E10" i="73"/>
  <c r="N9" i="73"/>
  <c r="E9" i="73"/>
  <c r="N8" i="73"/>
  <c r="E8" i="73"/>
  <c r="N7" i="73"/>
  <c r="E7" i="73"/>
  <c r="N6" i="73"/>
  <c r="E6" i="73"/>
  <c r="X43" i="73"/>
  <c r="X35" i="73"/>
  <c r="X34" i="73"/>
  <c r="X33" i="73"/>
  <c r="X25" i="73"/>
  <c r="X24" i="73"/>
  <c r="X21" i="73"/>
  <c r="X13" i="73"/>
  <c r="X12" i="73"/>
  <c r="X11" i="73"/>
  <c r="X5" i="73" a="1"/>
  <c r="N5" i="73"/>
  <c r="E5" i="73"/>
  <c r="F4" i="73"/>
  <c r="E4" i="73"/>
  <c r="N58" i="72"/>
  <c r="E58" i="72"/>
  <c r="N57" i="72"/>
  <c r="E57" i="72"/>
  <c r="N56" i="72"/>
  <c r="E56" i="72"/>
  <c r="N55" i="72"/>
  <c r="E55" i="72"/>
  <c r="N54" i="72"/>
  <c r="E54" i="72"/>
  <c r="N53" i="72"/>
  <c r="E53" i="72"/>
  <c r="N52" i="72"/>
  <c r="E52" i="72"/>
  <c r="N51" i="72"/>
  <c r="E51" i="72"/>
  <c r="N50" i="72"/>
  <c r="E50" i="72"/>
  <c r="N49" i="72"/>
  <c r="E49" i="72"/>
  <c r="N48" i="72"/>
  <c r="E48" i="72"/>
  <c r="N47" i="72"/>
  <c r="E47" i="72"/>
  <c r="N46" i="72"/>
  <c r="E46" i="72"/>
  <c r="N45" i="72"/>
  <c r="E45" i="72"/>
  <c r="N44" i="72"/>
  <c r="E44" i="72"/>
  <c r="N43" i="72"/>
  <c r="E43" i="72"/>
  <c r="N42" i="72"/>
  <c r="E42" i="72"/>
  <c r="N41" i="72"/>
  <c r="E41" i="72"/>
  <c r="N40" i="72"/>
  <c r="E40" i="72"/>
  <c r="N39" i="72"/>
  <c r="E39" i="72"/>
  <c r="N38" i="72"/>
  <c r="E38" i="72"/>
  <c r="N37" i="72"/>
  <c r="E37" i="72"/>
  <c r="N36" i="72"/>
  <c r="E36" i="72"/>
  <c r="N35" i="72"/>
  <c r="E35" i="72"/>
  <c r="N34" i="72"/>
  <c r="E34" i="72"/>
  <c r="N33" i="72"/>
  <c r="E33" i="72"/>
  <c r="N32" i="72"/>
  <c r="E32" i="72"/>
  <c r="N31" i="72"/>
  <c r="E31" i="72"/>
  <c r="N30" i="72"/>
  <c r="E30" i="72"/>
  <c r="N29" i="72"/>
  <c r="E29" i="72"/>
  <c r="N28" i="72"/>
  <c r="E28" i="72"/>
  <c r="N27" i="72"/>
  <c r="E27" i="72"/>
  <c r="N26" i="72"/>
  <c r="E26" i="72"/>
  <c r="N25" i="72"/>
  <c r="E25" i="72"/>
  <c r="N24" i="72"/>
  <c r="E24" i="72"/>
  <c r="N23" i="72"/>
  <c r="E23" i="72"/>
  <c r="N22" i="72"/>
  <c r="E22" i="72"/>
  <c r="N21" i="72"/>
  <c r="E21" i="72"/>
  <c r="N20" i="72"/>
  <c r="E20" i="72"/>
  <c r="N19" i="72"/>
  <c r="E19" i="72"/>
  <c r="N18" i="72"/>
  <c r="E18" i="72"/>
  <c r="N17" i="72"/>
  <c r="E17" i="72"/>
  <c r="N16" i="72"/>
  <c r="E16" i="72"/>
  <c r="N15" i="72"/>
  <c r="E15" i="72"/>
  <c r="N14" i="72"/>
  <c r="E14" i="72"/>
  <c r="N13" i="72"/>
  <c r="E13" i="72"/>
  <c r="N12" i="72"/>
  <c r="E12" i="72"/>
  <c r="N11" i="72"/>
  <c r="E11" i="72"/>
  <c r="N10" i="72"/>
  <c r="E10" i="72"/>
  <c r="N9" i="72"/>
  <c r="E9" i="72"/>
  <c r="N8" i="72"/>
  <c r="E8" i="72"/>
  <c r="N7" i="72"/>
  <c r="E7" i="72"/>
  <c r="N6" i="72"/>
  <c r="E6" i="72"/>
  <c r="X57" i="72"/>
  <c r="X56" i="72"/>
  <c r="X55" i="72"/>
  <c r="X44" i="72"/>
  <c r="X43" i="72"/>
  <c r="X42" i="72"/>
  <c r="X35" i="72"/>
  <c r="X34" i="72"/>
  <c r="X33" i="72"/>
  <c r="X24" i="72"/>
  <c r="X23" i="72"/>
  <c r="X20" i="72"/>
  <c r="X15" i="72"/>
  <c r="X12" i="72"/>
  <c r="X11" i="72"/>
  <c r="X5" i="72" a="1"/>
  <c r="X49" i="72" s="1"/>
  <c r="N5" i="72"/>
  <c r="E5" i="72"/>
  <c r="F4" i="72"/>
  <c r="E4" i="72"/>
  <c r="K33" i="71"/>
  <c r="J33" i="71" s="1"/>
  <c r="C33" i="71"/>
  <c r="D33" i="71" s="1"/>
  <c r="M32" i="71"/>
  <c r="K32" i="71"/>
  <c r="J32" i="71"/>
  <c r="C32" i="71"/>
  <c r="D32" i="71" s="1"/>
  <c r="K31" i="71"/>
  <c r="J31" i="71"/>
  <c r="C31" i="71"/>
  <c r="D31" i="71" s="1"/>
  <c r="M30" i="71"/>
  <c r="K30" i="71"/>
  <c r="J30" i="71"/>
  <c r="C30" i="71"/>
  <c r="D30" i="71" s="1"/>
  <c r="M29" i="71"/>
  <c r="K29" i="71"/>
  <c r="J29" i="71"/>
  <c r="D29" i="71"/>
  <c r="C29" i="71"/>
  <c r="K28" i="71"/>
  <c r="M28" i="71" s="1"/>
  <c r="J28" i="71"/>
  <c r="C28" i="71"/>
  <c r="D28" i="71" s="1"/>
  <c r="K27" i="71"/>
  <c r="M27" i="71" s="1"/>
  <c r="J27" i="71"/>
  <c r="D27" i="71"/>
  <c r="C27" i="71"/>
  <c r="K26" i="71"/>
  <c r="M26" i="71" s="1"/>
  <c r="J26" i="71"/>
  <c r="C26" i="71"/>
  <c r="D26" i="71" s="1"/>
  <c r="K25" i="71"/>
  <c r="J25" i="71" s="1"/>
  <c r="C25" i="71"/>
  <c r="D25" i="71" s="1"/>
  <c r="K24" i="71"/>
  <c r="J24" i="71"/>
  <c r="M24" i="71" s="1"/>
  <c r="C24" i="71"/>
  <c r="D24" i="71" s="1"/>
  <c r="K23" i="71"/>
  <c r="J23" i="71"/>
  <c r="C23" i="71"/>
  <c r="D23" i="71" s="1"/>
  <c r="K22" i="71"/>
  <c r="M22" i="71" s="1"/>
  <c r="J22" i="71"/>
  <c r="C22" i="71"/>
  <c r="D22" i="71" s="1"/>
  <c r="K21" i="71"/>
  <c r="M21" i="71" s="1"/>
  <c r="J21" i="71"/>
  <c r="D21" i="71"/>
  <c r="C21" i="71"/>
  <c r="K20" i="71"/>
  <c r="M20" i="71" s="1"/>
  <c r="J20" i="71"/>
  <c r="C20" i="71"/>
  <c r="D20" i="71" s="1"/>
  <c r="K19" i="71"/>
  <c r="M19" i="71" s="1"/>
  <c r="J19" i="71"/>
  <c r="C19" i="71"/>
  <c r="D19" i="71" s="1"/>
  <c r="K18" i="71"/>
  <c r="M18" i="71" s="1"/>
  <c r="J18" i="71"/>
  <c r="D18" i="71"/>
  <c r="C18" i="71"/>
  <c r="K17" i="71"/>
  <c r="J17" i="71" s="1"/>
  <c r="C17" i="71"/>
  <c r="D17" i="71" s="1"/>
  <c r="K16" i="71"/>
  <c r="J16" i="71"/>
  <c r="M16" i="71" s="1"/>
  <c r="C16" i="71"/>
  <c r="D16" i="71" s="1"/>
  <c r="K15" i="71"/>
  <c r="J15" i="71"/>
  <c r="C15" i="71"/>
  <c r="D15" i="71" s="1"/>
  <c r="K14" i="71"/>
  <c r="M14" i="71" s="1"/>
  <c r="J14" i="71"/>
  <c r="D14" i="71"/>
  <c r="C14" i="71"/>
  <c r="K13" i="71"/>
  <c r="M13" i="71" s="1"/>
  <c r="J13" i="71"/>
  <c r="D13" i="71"/>
  <c r="C13" i="71"/>
  <c r="K12" i="71"/>
  <c r="M12" i="71" s="1"/>
  <c r="J12" i="71"/>
  <c r="D12" i="71"/>
  <c r="K11" i="71"/>
  <c r="J11" i="71"/>
  <c r="D11" i="71"/>
  <c r="K10" i="71"/>
  <c r="J10" i="71"/>
  <c r="D10" i="71"/>
  <c r="K9" i="71"/>
  <c r="J9" i="71"/>
  <c r="D9" i="71"/>
  <c r="K8" i="71"/>
  <c r="J8" i="71"/>
  <c r="D8" i="71"/>
  <c r="W29" i="71"/>
  <c r="W28" i="71"/>
  <c r="W26" i="71"/>
  <c r="W17" i="71"/>
  <c r="W14" i="71"/>
  <c r="W13" i="71"/>
  <c r="W7" i="71" a="1"/>
  <c r="W23" i="71" s="1"/>
  <c r="K7" i="71"/>
  <c r="D7" i="71"/>
  <c r="E6" i="71"/>
  <c r="D6" i="71"/>
  <c r="K21" i="70"/>
  <c r="D21" i="70"/>
  <c r="K20" i="70"/>
  <c r="D20" i="70"/>
  <c r="K19" i="70"/>
  <c r="D19" i="70"/>
  <c r="K18" i="70"/>
  <c r="D18" i="70"/>
  <c r="K17" i="70"/>
  <c r="D17" i="70"/>
  <c r="K16" i="70"/>
  <c r="D16" i="70"/>
  <c r="K15" i="70"/>
  <c r="D15" i="70"/>
  <c r="K14" i="70"/>
  <c r="D14" i="70"/>
  <c r="K13" i="70"/>
  <c r="D13" i="70"/>
  <c r="K12" i="70"/>
  <c r="D12" i="70"/>
  <c r="K11" i="70"/>
  <c r="D11" i="70"/>
  <c r="K10" i="70"/>
  <c r="D10" i="70"/>
  <c r="K9" i="70"/>
  <c r="D9" i="70"/>
  <c r="K8" i="70"/>
  <c r="D8" i="70"/>
  <c r="K7" i="70"/>
  <c r="D7" i="70"/>
  <c r="K6" i="70"/>
  <c r="D6" i="70"/>
  <c r="K5" i="70"/>
  <c r="D5" i="70"/>
  <c r="P18" i="70"/>
  <c r="P17" i="70"/>
  <c r="P16" i="70"/>
  <c r="P15" i="70"/>
  <c r="P14" i="70"/>
  <c r="P10" i="70"/>
  <c r="P9" i="70"/>
  <c r="P8" i="70"/>
  <c r="P7" i="70"/>
  <c r="P6" i="70"/>
  <c r="P4" i="70" a="1"/>
  <c r="P21" i="70" s="1"/>
  <c r="K4" i="70"/>
  <c r="D4" i="70"/>
  <c r="E3" i="70"/>
  <c r="D3" i="70"/>
  <c r="R11" i="69"/>
  <c r="O11" i="69"/>
  <c r="R10" i="69"/>
  <c r="O10" i="69"/>
  <c r="R9" i="69"/>
  <c r="O9" i="69"/>
  <c r="R8" i="69"/>
  <c r="O8" i="69"/>
  <c r="R7" i="69"/>
  <c r="O7" i="69"/>
  <c r="R6" i="69"/>
  <c r="O6" i="69"/>
  <c r="R5" i="69"/>
  <c r="O5" i="69"/>
  <c r="R4" i="69"/>
  <c r="O4" i="69"/>
  <c r="D6" i="56"/>
  <c r="K11" i="69"/>
  <c r="L11" i="69" s="1"/>
  <c r="K10" i="69"/>
  <c r="L10" i="69" s="1"/>
  <c r="K6" i="69"/>
  <c r="L6" i="69" s="1"/>
  <c r="K9" i="69"/>
  <c r="L9" i="69" s="1"/>
  <c r="K8" i="69"/>
  <c r="L8" i="69" s="1"/>
  <c r="K7" i="69"/>
  <c r="L7" i="69" s="1"/>
  <c r="K5" i="69"/>
  <c r="L5" i="69" s="1"/>
  <c r="K4" i="69"/>
  <c r="L4" i="69" s="1"/>
  <c r="U4" i="69"/>
  <c r="J9" i="69"/>
  <c r="E21" i="70"/>
  <c r="E20" i="70"/>
  <c r="E19" i="70"/>
  <c r="E18" i="70"/>
  <c r="E17" i="70"/>
  <c r="E16" i="70"/>
  <c r="E15" i="70"/>
  <c r="E14" i="70"/>
  <c r="E13" i="70"/>
  <c r="E12" i="70"/>
  <c r="E11" i="70"/>
  <c r="E10" i="70"/>
  <c r="E9" i="70"/>
  <c r="E8" i="70"/>
  <c r="E7" i="70"/>
  <c r="E6" i="70"/>
  <c r="E5" i="70"/>
  <c r="E4" i="70"/>
  <c r="F41" i="73"/>
  <c r="F37" i="73"/>
  <c r="F33" i="73"/>
  <c r="F29" i="73"/>
  <c r="F25" i="73"/>
  <c r="F21" i="73"/>
  <c r="F17" i="73"/>
  <c r="F13" i="73"/>
  <c r="F9" i="73"/>
  <c r="T55" i="72"/>
  <c r="T51" i="72"/>
  <c r="T47" i="72"/>
  <c r="T43" i="72"/>
  <c r="T39" i="72"/>
  <c r="T35" i="72"/>
  <c r="T31" i="72"/>
  <c r="T27" i="72"/>
  <c r="T23" i="72"/>
  <c r="T19" i="72"/>
  <c r="T15" i="72"/>
  <c r="T11" i="72"/>
  <c r="T7" i="72"/>
  <c r="G4" i="72"/>
  <c r="S30" i="71"/>
  <c r="E27" i="71"/>
  <c r="S22" i="71"/>
  <c r="E19" i="71"/>
  <c r="S14" i="71"/>
  <c r="T43" i="73"/>
  <c r="T39" i="73"/>
  <c r="T35" i="73"/>
  <c r="T31" i="73"/>
  <c r="T27" i="73"/>
  <c r="T23" i="73"/>
  <c r="T19" i="73"/>
  <c r="T15" i="73"/>
  <c r="T11" i="73"/>
  <c r="T7" i="73"/>
  <c r="F6" i="73"/>
  <c r="G4" i="73"/>
  <c r="F58" i="72"/>
  <c r="G58" i="72" s="1"/>
  <c r="F54" i="72"/>
  <c r="G54" i="72" s="1"/>
  <c r="F50" i="72"/>
  <c r="G50" i="72" s="1"/>
  <c r="F46" i="72"/>
  <c r="G46" i="72" s="1"/>
  <c r="F42" i="72"/>
  <c r="G42" i="72" s="1"/>
  <c r="F38" i="72"/>
  <c r="G38" i="72" s="1"/>
  <c r="F34" i="72"/>
  <c r="G34" i="72" s="1"/>
  <c r="F30" i="72"/>
  <c r="G30" i="72" s="1"/>
  <c r="F26" i="72"/>
  <c r="G26" i="72" s="1"/>
  <c r="F22" i="72"/>
  <c r="G22" i="72" s="1"/>
  <c r="F18" i="72"/>
  <c r="G18" i="72" s="1"/>
  <c r="F14" i="72"/>
  <c r="G14" i="72" s="1"/>
  <c r="F10" i="72"/>
  <c r="G10" i="72" s="1"/>
  <c r="F6" i="72"/>
  <c r="G6" i="72" s="1"/>
  <c r="F42" i="73"/>
  <c r="G42" i="73" s="1"/>
  <c r="F38" i="73"/>
  <c r="G38" i="73" s="1"/>
  <c r="F34" i="73"/>
  <c r="G34" i="73" s="1"/>
  <c r="F30" i="73"/>
  <c r="G30" i="73" s="1"/>
  <c r="F26" i="73"/>
  <c r="G26" i="73" s="1"/>
  <c r="F22" i="73"/>
  <c r="G22" i="73" s="1"/>
  <c r="F18" i="73"/>
  <c r="G18" i="73" s="1"/>
  <c r="F40" i="73"/>
  <c r="F31" i="73"/>
  <c r="F24" i="73"/>
  <c r="F15" i="73"/>
  <c r="T13" i="73"/>
  <c r="F12" i="73"/>
  <c r="F7" i="73"/>
  <c r="T52" i="72"/>
  <c r="F51" i="72"/>
  <c r="T44" i="72"/>
  <c r="F43" i="72"/>
  <c r="T36" i="72"/>
  <c r="F35" i="72"/>
  <c r="T28" i="72"/>
  <c r="F27" i="72"/>
  <c r="T20" i="72"/>
  <c r="F19" i="72"/>
  <c r="T12" i="72"/>
  <c r="F11" i="72"/>
  <c r="F5" i="72"/>
  <c r="S23" i="71"/>
  <c r="S20" i="71"/>
  <c r="S19" i="71"/>
  <c r="S18" i="71"/>
  <c r="S17" i="71"/>
  <c r="S16" i="71"/>
  <c r="S13" i="71"/>
  <c r="F21" i="70"/>
  <c r="F3" i="70"/>
  <c r="S15" i="71"/>
  <c r="S11" i="71"/>
  <c r="S9" i="71"/>
  <c r="F19" i="70"/>
  <c r="F14" i="70"/>
  <c r="F9" i="70"/>
  <c r="F57" i="72"/>
  <c r="F33" i="72"/>
  <c r="F9" i="72"/>
  <c r="F6" i="71"/>
  <c r="F12" i="70"/>
  <c r="G41" i="73"/>
  <c r="T53" i="72"/>
  <c r="T50" i="72"/>
  <c r="T45" i="72"/>
  <c r="F44" i="72"/>
  <c r="F36" i="72"/>
  <c r="G36" i="72" s="1"/>
  <c r="T26" i="72"/>
  <c r="F20" i="72"/>
  <c r="G20" i="72" s="1"/>
  <c r="E26" i="71"/>
  <c r="F26" i="71" s="1"/>
  <c r="F11" i="73"/>
  <c r="F47" i="72"/>
  <c r="G47" i="72" s="1"/>
  <c r="F39" i="72"/>
  <c r="F31" i="72"/>
  <c r="T5" i="72"/>
  <c r="T41" i="73"/>
  <c r="T34" i="73"/>
  <c r="T32" i="73"/>
  <c r="G29" i="73"/>
  <c r="T25" i="73"/>
  <c r="T18" i="73"/>
  <c r="T16" i="73"/>
  <c r="F10" i="73"/>
  <c r="G10" i="73" s="1"/>
  <c r="T8" i="73"/>
  <c r="G57" i="72"/>
  <c r="G33" i="72"/>
  <c r="G9" i="72"/>
  <c r="S12" i="71"/>
  <c r="S10" i="71"/>
  <c r="S8" i="71"/>
  <c r="F49" i="72"/>
  <c r="G49" i="72" s="1"/>
  <c r="F25" i="72"/>
  <c r="G25" i="72" s="1"/>
  <c r="S7" i="71"/>
  <c r="F17" i="70"/>
  <c r="T37" i="73"/>
  <c r="G25" i="73"/>
  <c r="T21" i="73"/>
  <c r="F23" i="73"/>
  <c r="G23" i="73" s="1"/>
  <c r="T9" i="73"/>
  <c r="F8" i="73"/>
  <c r="G8" i="73" s="1"/>
  <c r="T56" i="72"/>
  <c r="F55" i="72"/>
  <c r="G55" i="72" s="1"/>
  <c r="T48" i="72"/>
  <c r="T40" i="72"/>
  <c r="T32" i="72"/>
  <c r="F23" i="72"/>
  <c r="G23" i="72" s="1"/>
  <c r="T16" i="72"/>
  <c r="T8" i="72"/>
  <c r="F7" i="72"/>
  <c r="G7" i="72" s="1"/>
  <c r="E28" i="71"/>
  <c r="E22" i="71"/>
  <c r="F43" i="73"/>
  <c r="G43" i="73" s="1"/>
  <c r="F36" i="73"/>
  <c r="G36" i="73" s="1"/>
  <c r="F27" i="73"/>
  <c r="G27" i="73" s="1"/>
  <c r="F20" i="73"/>
  <c r="G20" i="73" s="1"/>
  <c r="G13" i="73"/>
  <c r="G44" i="72"/>
  <c r="F41" i="72"/>
  <c r="G41" i="72" s="1"/>
  <c r="F17" i="72"/>
  <c r="G17" i="72" s="1"/>
  <c r="E33" i="71"/>
  <c r="F33" i="71" s="1"/>
  <c r="T30" i="73"/>
  <c r="T28" i="73"/>
  <c r="T14" i="73"/>
  <c r="G11" i="73"/>
  <c r="T58" i="72"/>
  <c r="F52" i="72"/>
  <c r="G52" i="72" s="1"/>
  <c r="T42" i="72"/>
  <c r="G39" i="72"/>
  <c r="T37" i="72"/>
  <c r="T34" i="72"/>
  <c r="G31" i="72"/>
  <c r="T29" i="72"/>
  <c r="F28" i="72"/>
  <c r="G28" i="72" s="1"/>
  <c r="T21" i="72"/>
  <c r="T18" i="72"/>
  <c r="T13" i="72"/>
  <c r="F12" i="72"/>
  <c r="G12" i="72" s="1"/>
  <c r="E32" i="71"/>
  <c r="F32" i="71" s="1"/>
  <c r="E31" i="71"/>
  <c r="F31" i="71" s="1"/>
  <c r="E30" i="71"/>
  <c r="F30" i="71" s="1"/>
  <c r="E29" i="71"/>
  <c r="F29" i="71" s="1"/>
  <c r="F28" i="71"/>
  <c r="F27" i="71"/>
  <c r="E25" i="71"/>
  <c r="F25" i="71" s="1"/>
  <c r="F22" i="71"/>
  <c r="F7" i="70"/>
  <c r="F16" i="73"/>
  <c r="G16" i="73" s="1"/>
  <c r="F15" i="72"/>
  <c r="G15" i="72" s="1"/>
  <c r="E24" i="71"/>
  <c r="E21" i="71"/>
  <c r="F21" i="71" s="1"/>
  <c r="T6" i="73"/>
  <c r="T10" i="72"/>
  <c r="F24" i="71"/>
  <c r="F32" i="73"/>
  <c r="G32" i="73" s="1"/>
  <c r="F39" i="73"/>
  <c r="G39" i="73" s="1"/>
  <c r="T24" i="72"/>
  <c r="T57" i="72"/>
  <c r="T30" i="72"/>
  <c r="T25" i="72"/>
  <c r="Y42" i="72"/>
  <c r="Y20" i="72"/>
  <c r="S29" i="71"/>
  <c r="F19" i="71"/>
  <c r="E15" i="71"/>
  <c r="K3" i="70"/>
  <c r="F45" i="72"/>
  <c r="G45" i="72" s="1"/>
  <c r="G35" i="72"/>
  <c r="F13" i="72"/>
  <c r="G13" i="72" s="1"/>
  <c r="F8" i="72"/>
  <c r="G8" i="72" s="1"/>
  <c r="S32" i="71"/>
  <c r="E9" i="71"/>
  <c r="F18" i="70"/>
  <c r="F16" i="70"/>
  <c r="Q7" i="70"/>
  <c r="T42" i="73"/>
  <c r="G37" i="73"/>
  <c r="T26" i="73"/>
  <c r="G21" i="73"/>
  <c r="Y11" i="73"/>
  <c r="T54" i="72"/>
  <c r="T49" i="72"/>
  <c r="T17" i="72"/>
  <c r="Y12" i="72"/>
  <c r="E16" i="71"/>
  <c r="E7" i="71"/>
  <c r="F7" i="71" s="1"/>
  <c r="F13" i="70"/>
  <c r="T10" i="73"/>
  <c r="Y34" i="73"/>
  <c r="F32" i="72"/>
  <c r="Y55" i="72"/>
  <c r="X29" i="71"/>
  <c r="Q17" i="70"/>
  <c r="G31" i="73"/>
  <c r="T12" i="73"/>
  <c r="Y33" i="73"/>
  <c r="T41" i="72"/>
  <c r="T9" i="72"/>
  <c r="E13" i="71"/>
  <c r="X13" i="71" s="1"/>
  <c r="F15" i="70"/>
  <c r="Q15" i="70"/>
  <c r="T33" i="73"/>
  <c r="G51" i="72"/>
  <c r="F29" i="72"/>
  <c r="G29" i="72" s="1"/>
  <c r="G19" i="72"/>
  <c r="Y11" i="72"/>
  <c r="T22" i="73"/>
  <c r="Y24" i="73"/>
  <c r="T38" i="72"/>
  <c r="X28" i="71"/>
  <c r="E8" i="71"/>
  <c r="Q16" i="70"/>
  <c r="F5" i="70"/>
  <c r="G17" i="73"/>
  <c r="G9" i="73"/>
  <c r="Y57" i="72"/>
  <c r="F53" i="72"/>
  <c r="G43" i="72"/>
  <c r="Y35" i="72"/>
  <c r="G11" i="72"/>
  <c r="Y23" i="72"/>
  <c r="G5" i="72"/>
  <c r="E11" i="71"/>
  <c r="F11" i="71" s="1"/>
  <c r="G40" i="73"/>
  <c r="F35" i="73"/>
  <c r="T29" i="73"/>
  <c r="G24" i="73"/>
  <c r="F19" i="73"/>
  <c r="G19" i="73" s="1"/>
  <c r="Y13" i="73"/>
  <c r="Y43" i="73"/>
  <c r="Y12" i="73"/>
  <c r="F5" i="73"/>
  <c r="F40" i="72"/>
  <c r="G40" i="72" s="1"/>
  <c r="Y15" i="72"/>
  <c r="F16" i="71"/>
  <c r="Q18" i="70"/>
  <c r="G32" i="72"/>
  <c r="T22" i="72"/>
  <c r="Y34" i="72"/>
  <c r="S26" i="71"/>
  <c r="E12" i="71"/>
  <c r="F12" i="71" s="1"/>
  <c r="F11" i="70"/>
  <c r="F6" i="70"/>
  <c r="F37" i="72"/>
  <c r="G37" i="72" s="1"/>
  <c r="G27" i="72"/>
  <c r="S24" i="71"/>
  <c r="E23" i="71"/>
  <c r="S21" i="71"/>
  <c r="E20" i="71"/>
  <c r="F20" i="71" s="1"/>
  <c r="E17" i="71"/>
  <c r="F17" i="71" s="1"/>
  <c r="F13" i="71"/>
  <c r="T36" i="73"/>
  <c r="T20" i="73"/>
  <c r="G15" i="73"/>
  <c r="G7" i="73"/>
  <c r="T5" i="73"/>
  <c r="T46" i="72"/>
  <c r="T14" i="72"/>
  <c r="S27" i="71"/>
  <c r="E10" i="71"/>
  <c r="F20" i="70"/>
  <c r="T17" i="73"/>
  <c r="Y25" i="73"/>
  <c r="F56" i="72"/>
  <c r="Y33" i="72"/>
  <c r="F24" i="72"/>
  <c r="S33" i="71"/>
  <c r="F8" i="71"/>
  <c r="T38" i="73"/>
  <c r="F28" i="73"/>
  <c r="G28" i="73" s="1"/>
  <c r="T33" i="72"/>
  <c r="Y44" i="72"/>
  <c r="E14" i="71"/>
  <c r="T40" i="73"/>
  <c r="F14" i="73"/>
  <c r="G14" i="73" s="1"/>
  <c r="F48" i="72"/>
  <c r="G48" i="72" s="1"/>
  <c r="F21" i="72"/>
  <c r="G21" i="72" s="1"/>
  <c r="S31" i="71"/>
  <c r="S28" i="71"/>
  <c r="Q21" i="70"/>
  <c r="T6" i="72"/>
  <c r="E18" i="71"/>
  <c r="Q14" i="70"/>
  <c r="Y21" i="73"/>
  <c r="F10" i="70"/>
  <c r="G12" i="73"/>
  <c r="G53" i="72"/>
  <c r="F4" i="70"/>
  <c r="T24" i="73"/>
  <c r="S25" i="71"/>
  <c r="F15" i="71"/>
  <c r="Q10" i="70"/>
  <c r="G33" i="73"/>
  <c r="F16" i="72"/>
  <c r="G16" i="72" s="1"/>
  <c r="Y49" i="72"/>
  <c r="Q9" i="70"/>
  <c r="Q6" i="70"/>
  <c r="X26" i="71"/>
  <c r="Y43" i="72"/>
  <c r="X17" i="71"/>
  <c r="U10" i="69"/>
  <c r="O3" i="69"/>
  <c r="M11" i="69"/>
  <c r="U11" i="69"/>
  <c r="S5" i="69"/>
  <c r="S8" i="69"/>
  <c r="M4" i="69"/>
  <c r="S9" i="69"/>
  <c r="U7" i="69"/>
  <c r="S4" i="69"/>
  <c r="S10" i="69"/>
  <c r="S7" i="69"/>
  <c r="U5" i="69"/>
  <c r="U8" i="69"/>
  <c r="S11" i="69"/>
  <c r="U9" i="69"/>
  <c r="U6" i="69"/>
  <c r="S6" i="69"/>
  <c r="M5" i="69"/>
  <c r="M8" i="69"/>
  <c r="M7" i="69"/>
  <c r="M6" i="69"/>
  <c r="M9" i="69"/>
  <c r="M10" i="69"/>
  <c r="F9" i="71"/>
  <c r="Y35" i="73"/>
  <c r="G35" i="73"/>
  <c r="X23" i="71"/>
  <c r="F23" i="71"/>
  <c r="F10" i="71"/>
  <c r="F8" i="70"/>
  <c r="Q8" i="70"/>
  <c r="G56" i="72"/>
  <c r="Y56" i="72"/>
  <c r="G24" i="72"/>
  <c r="Y24" i="72"/>
  <c r="F14" i="71"/>
  <c r="X14" i="71"/>
  <c r="F18" i="71"/>
  <c r="W31" i="71" l="1"/>
  <c r="W8" i="71"/>
  <c r="W20" i="71"/>
  <c r="W10" i="71"/>
  <c r="W22" i="71"/>
  <c r="X25" i="72"/>
  <c r="X47" i="72"/>
  <c r="W18" i="71"/>
  <c r="W30" i="71"/>
  <c r="W9" i="71"/>
  <c r="W21" i="71"/>
  <c r="W32" i="71"/>
  <c r="W12" i="71"/>
  <c r="X10" i="72"/>
  <c r="X32" i="72"/>
  <c r="X52" i="72"/>
  <c r="O5" i="72" a="1"/>
  <c r="O54" i="72" s="1"/>
  <c r="O30" i="72"/>
  <c r="O22" i="72"/>
  <c r="O14" i="72"/>
  <c r="O6" i="72"/>
  <c r="O53" i="72"/>
  <c r="O37" i="72"/>
  <c r="O29" i="72"/>
  <c r="O21" i="72"/>
  <c r="O13" i="72"/>
  <c r="O5" i="72"/>
  <c r="O55" i="72"/>
  <c r="O43" i="72"/>
  <c r="O33" i="72"/>
  <c r="O23" i="72"/>
  <c r="O11" i="72"/>
  <c r="O42" i="72"/>
  <c r="O32" i="72"/>
  <c r="O10" i="72"/>
  <c r="O39" i="72"/>
  <c r="O27" i="72"/>
  <c r="O17" i="72"/>
  <c r="O7" i="72"/>
  <c r="O20" i="72"/>
  <c r="O51" i="72"/>
  <c r="O41" i="72"/>
  <c r="O31" i="72"/>
  <c r="O19" i="72"/>
  <c r="O9" i="72"/>
  <c r="O50" i="72"/>
  <c r="O28" i="72"/>
  <c r="O18" i="72"/>
  <c r="O8" i="72"/>
  <c r="O49" i="72"/>
  <c r="O56" i="72"/>
  <c r="O25" i="72"/>
  <c r="O48" i="72"/>
  <c r="O15" i="72"/>
  <c r="O36" i="72"/>
  <c r="O12" i="72"/>
  <c r="O35" i="72"/>
  <c r="O34" i="72"/>
  <c r="O26" i="72"/>
  <c r="O24" i="72"/>
  <c r="O47" i="72"/>
  <c r="O16" i="72"/>
  <c r="O44" i="72"/>
  <c r="O57" i="72"/>
  <c r="M7" i="71"/>
  <c r="M9" i="71"/>
  <c r="M11" i="71"/>
  <c r="M8" i="71"/>
  <c r="M10" i="71"/>
  <c r="J7" i="71"/>
  <c r="O5" i="73" a="1"/>
  <c r="X39" i="73"/>
  <c r="X31" i="73"/>
  <c r="X23" i="73"/>
  <c r="X15" i="73"/>
  <c r="X7" i="73"/>
  <c r="X38" i="73"/>
  <c r="X30" i="73"/>
  <c r="X22" i="73"/>
  <c r="X14" i="73"/>
  <c r="X6" i="73"/>
  <c r="X26" i="73"/>
  <c r="X16" i="73"/>
  <c r="X36" i="73"/>
  <c r="X5" i="73"/>
  <c r="X17" i="73"/>
  <c r="X37" i="73"/>
  <c r="X7" i="72"/>
  <c r="X18" i="73"/>
  <c r="X28" i="73"/>
  <c r="X40" i="73"/>
  <c r="X17" i="72"/>
  <c r="X27" i="72"/>
  <c r="X39" i="72"/>
  <c r="W27" i="71"/>
  <c r="W19" i="71"/>
  <c r="W11" i="71"/>
  <c r="X9" i="73"/>
  <c r="X19" i="73"/>
  <c r="X29" i="73"/>
  <c r="X41" i="73"/>
  <c r="X54" i="72"/>
  <c r="X46" i="72"/>
  <c r="X38" i="72"/>
  <c r="X30" i="72"/>
  <c r="X22" i="72"/>
  <c r="X14" i="72"/>
  <c r="X6" i="72"/>
  <c r="X53" i="72"/>
  <c r="X45" i="72"/>
  <c r="X37" i="72"/>
  <c r="X29" i="72"/>
  <c r="X21" i="72"/>
  <c r="X13" i="72"/>
  <c r="X5" i="72"/>
  <c r="X16" i="72"/>
  <c r="X26" i="72"/>
  <c r="X36" i="72"/>
  <c r="X48" i="72"/>
  <c r="X58" i="72"/>
  <c r="X27" i="73"/>
  <c r="P11" i="70"/>
  <c r="P19" i="70"/>
  <c r="M15" i="71"/>
  <c r="X8" i="73"/>
  <c r="P4" i="70"/>
  <c r="P12" i="70"/>
  <c r="P20" i="70"/>
  <c r="W15" i="71"/>
  <c r="W24" i="71"/>
  <c r="W33" i="71"/>
  <c r="M17" i="71"/>
  <c r="M23" i="71"/>
  <c r="X8" i="72"/>
  <c r="X18" i="72"/>
  <c r="X28" i="72"/>
  <c r="X40" i="72"/>
  <c r="X50" i="72"/>
  <c r="P5" i="70"/>
  <c r="P13" i="70"/>
  <c r="W7" i="71"/>
  <c r="W16" i="71"/>
  <c r="W25" i="71"/>
  <c r="M25" i="71"/>
  <c r="M31" i="71"/>
  <c r="M33" i="71"/>
  <c r="X9" i="72"/>
  <c r="X19" i="72"/>
  <c r="X31" i="72"/>
  <c r="X41" i="72"/>
  <c r="X51" i="72"/>
  <c r="X10" i="73"/>
  <c r="X20" i="73"/>
  <c r="X32" i="73"/>
  <c r="X42" i="73"/>
  <c r="X31" i="71"/>
  <c r="X30" i="71"/>
  <c r="X8" i="71"/>
  <c r="X9" i="71"/>
  <c r="X20" i="71"/>
  <c r="X21" i="71"/>
  <c r="X10" i="71"/>
  <c r="X32" i="71"/>
  <c r="X22" i="71"/>
  <c r="X12" i="71"/>
  <c r="Y25" i="72"/>
  <c r="Y10" i="72"/>
  <c r="Y47" i="72"/>
  <c r="Y32" i="72"/>
  <c r="X18" i="71"/>
  <c r="Y52" i="72"/>
  <c r="Y15" i="73"/>
  <c r="Y16" i="73"/>
  <c r="Y40" i="73"/>
  <c r="Y19" i="73"/>
  <c r="Y14" i="72"/>
  <c r="Y5" i="72"/>
  <c r="Q19" i="70"/>
  <c r="X33" i="71"/>
  <c r="Q5" i="70"/>
  <c r="Y9" i="72"/>
  <c r="Y42" i="73"/>
  <c r="Y7" i="73"/>
  <c r="Y36" i="73"/>
  <c r="Y17" i="72"/>
  <c r="Y29" i="73"/>
  <c r="Y6" i="72"/>
  <c r="Y16" i="72"/>
  <c r="Q13" i="70"/>
  <c r="Y19" i="72"/>
  <c r="Y38" i="73"/>
  <c r="Y27" i="72"/>
  <c r="Y41" i="73"/>
  <c r="Y53" i="72"/>
  <c r="Y26" i="72"/>
  <c r="Y8" i="73"/>
  <c r="Y31" i="72"/>
  <c r="Y30" i="73"/>
  <c r="Y39" i="72"/>
  <c r="Y45" i="72"/>
  <c r="Y36" i="72"/>
  <c r="Y8" i="72"/>
  <c r="Y41" i="72"/>
  <c r="Y31" i="73"/>
  <c r="Y6" i="73"/>
  <c r="Y18" i="73"/>
  <c r="X11" i="71"/>
  <c r="Y30" i="72"/>
  <c r="Y21" i="72"/>
  <c r="Y27" i="73"/>
  <c r="X15" i="71"/>
  <c r="Y40" i="72"/>
  <c r="Y26" i="73"/>
  <c r="Y9" i="73"/>
  <c r="Y13" i="72"/>
  <c r="Y50" i="72"/>
  <c r="Y32" i="73"/>
  <c r="Y5" i="73"/>
  <c r="X7" i="71"/>
  <c r="Y17" i="73"/>
  <c r="Y54" i="72"/>
  <c r="Q4" i="70"/>
  <c r="X16" i="71"/>
  <c r="Y22" i="73"/>
  <c r="Y37" i="73"/>
  <c r="X27" i="71"/>
  <c r="Y46" i="72"/>
  <c r="Y37" i="72"/>
  <c r="Y48" i="72"/>
  <c r="Q12" i="70"/>
  <c r="Y18" i="72"/>
  <c r="X25" i="71"/>
  <c r="Y51" i="72"/>
  <c r="Y39" i="73"/>
  <c r="Y14" i="73"/>
  <c r="Y7" i="72"/>
  <c r="X19" i="71"/>
  <c r="Y38" i="72"/>
  <c r="Y29" i="72"/>
  <c r="Y58" i="72"/>
  <c r="Q20" i="70"/>
  <c r="Y28" i="72"/>
  <c r="Y10" i="73"/>
  <c r="Y23" i="73"/>
  <c r="Y28" i="73"/>
  <c r="Y22" i="72"/>
  <c r="Y3" i="72" s="1"/>
  <c r="Q11" i="70"/>
  <c r="Y20" i="73"/>
  <c r="X24" i="71"/>
  <c r="X5" i="71" s="1"/>
  <c r="V6" i="69"/>
  <c r="V4" i="69"/>
  <c r="V9" i="69"/>
  <c r="V8" i="69"/>
  <c r="V5" i="69"/>
  <c r="V7" i="69"/>
  <c r="V10" i="69"/>
  <c r="V11" i="69"/>
  <c r="X6" i="69"/>
  <c r="X4" i="69"/>
  <c r="X9" i="69"/>
  <c r="X8" i="69"/>
  <c r="X5" i="69"/>
  <c r="X7" i="69"/>
  <c r="X10" i="69"/>
  <c r="X11" i="69"/>
  <c r="O58" i="72" l="1"/>
  <c r="O52" i="72"/>
  <c r="O38" i="72"/>
  <c r="O40" i="72"/>
  <c r="O46" i="72"/>
  <c r="O45" i="72"/>
  <c r="O40" i="73"/>
  <c r="O32" i="73"/>
  <c r="O24" i="73"/>
  <c r="O16" i="73"/>
  <c r="O8" i="73"/>
  <c r="O39" i="73"/>
  <c r="O31" i="73"/>
  <c r="O23" i="73"/>
  <c r="O15" i="73"/>
  <c r="O7" i="73"/>
  <c r="O41" i="73"/>
  <c r="O29" i="73"/>
  <c r="O19" i="73"/>
  <c r="O9" i="73"/>
  <c r="O27" i="73"/>
  <c r="O5" i="73"/>
  <c r="O13" i="73"/>
  <c r="O38" i="73"/>
  <c r="O28" i="73"/>
  <c r="O18" i="73"/>
  <c r="O6" i="73"/>
  <c r="O36" i="73"/>
  <c r="O37" i="73"/>
  <c r="O17" i="73"/>
  <c r="O26" i="73"/>
  <c r="O14" i="73"/>
  <c r="O35" i="73"/>
  <c r="O25" i="73"/>
  <c r="O33" i="73"/>
  <c r="O22" i="73"/>
  <c r="O21" i="73"/>
  <c r="O20" i="73"/>
  <c r="O34" i="73"/>
  <c r="O10" i="73"/>
  <c r="O30" i="73"/>
  <c r="O43" i="73"/>
  <c r="O12" i="73"/>
  <c r="O42" i="73"/>
  <c r="O11" i="73"/>
  <c r="W11" i="69"/>
  <c r="Y11" i="69" s="1"/>
  <c r="W10" i="69"/>
  <c r="Y10" i="69" s="1"/>
  <c r="W7" i="69"/>
  <c r="Y7" i="69" s="1"/>
  <c r="W5" i="69"/>
  <c r="Y5" i="69" s="1"/>
  <c r="W8" i="69"/>
  <c r="Y8" i="69" s="1"/>
  <c r="W9" i="69"/>
  <c r="Y9" i="69" s="1"/>
  <c r="W4" i="69"/>
  <c r="Y4" i="69" s="1"/>
  <c r="W6" i="69"/>
  <c r="Y6" i="69" s="1"/>
  <c r="Y5" i="25" l="1" a="1"/>
  <c r="X5" i="23" a="1"/>
  <c r="W5" i="16" a="1"/>
  <c r="X5" i="22" a="1"/>
  <c r="O3" i="15" a="1"/>
  <c r="O18" i="15" s="1"/>
  <c r="O7" i="15" l="1"/>
  <c r="O5" i="15"/>
  <c r="O20" i="15"/>
  <c r="O12" i="15"/>
  <c r="O4" i="15"/>
  <c r="O17" i="15"/>
  <c r="O9" i="15"/>
  <c r="O16" i="15"/>
  <c r="O8" i="15"/>
  <c r="O15" i="15"/>
  <c r="O14" i="15"/>
  <c r="O6" i="15"/>
  <c r="O13" i="15"/>
  <c r="O19" i="15"/>
  <c r="O11" i="15"/>
  <c r="O3" i="15"/>
  <c r="O10" i="15"/>
  <c r="J6" i="68"/>
  <c r="O6" i="26" l="1"/>
  <c r="O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5" i="26"/>
  <c r="I6" i="68"/>
  <c r="I7" i="68"/>
  <c r="I5" i="68"/>
  <c r="N6" i="68"/>
  <c r="N7" i="68"/>
  <c r="N5" i="68"/>
  <c r="Q7" i="68"/>
  <c r="Q6" i="68"/>
  <c r="Q5" i="68"/>
  <c r="K6" i="68"/>
  <c r="T6" i="68"/>
  <c r="K5" i="68"/>
  <c r="T5" i="68"/>
  <c r="K7" i="68"/>
  <c r="T7" i="68"/>
  <c r="O6" i="25" l="1"/>
  <c r="O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5" i="2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3" i="15"/>
  <c r="Q11" i="66"/>
  <c r="I11" i="66"/>
  <c r="Q10" i="66"/>
  <c r="I10" i="66"/>
  <c r="Q9" i="66"/>
  <c r="I9" i="66"/>
  <c r="Q8" i="66"/>
  <c r="I8" i="66"/>
  <c r="Q7" i="66"/>
  <c r="I7" i="66"/>
  <c r="Q6" i="66"/>
  <c r="I6" i="66"/>
  <c r="Q5" i="66"/>
  <c r="I5" i="66"/>
  <c r="Q4" i="66"/>
  <c r="I4" i="66"/>
  <c r="L5" i="68"/>
  <c r="K5" i="66"/>
  <c r="R5" i="68"/>
  <c r="J8" i="66"/>
  <c r="K6" i="66"/>
  <c r="K7" i="66"/>
  <c r="L6" i="68"/>
  <c r="K10" i="66"/>
  <c r="L10" i="66"/>
  <c r="K9" i="66"/>
  <c r="T9" i="66" s="1"/>
  <c r="L7" i="66"/>
  <c r="R7" i="68"/>
  <c r="L5" i="66"/>
  <c r="L7" i="68"/>
  <c r="T10" i="66"/>
  <c r="K4" i="66"/>
  <c r="K11" i="66"/>
  <c r="T7" i="66"/>
  <c r="T5" i="66"/>
  <c r="R6" i="68"/>
  <c r="J2" i="15"/>
  <c r="N3" i="66"/>
  <c r="L4" i="66"/>
  <c r="T11" i="66"/>
  <c r="L11" i="66"/>
  <c r="E41" i="26" l="1"/>
  <c r="E41" i="25"/>
  <c r="T4" i="66"/>
  <c r="F13" i="25"/>
  <c r="R11" i="66"/>
  <c r="F35" i="25"/>
  <c r="F10" i="25"/>
  <c r="F30" i="25"/>
  <c r="F32" i="25"/>
  <c r="F11" i="25"/>
  <c r="R5" i="66"/>
  <c r="F17" i="25"/>
  <c r="U6" i="68"/>
  <c r="F6" i="25"/>
  <c r="F37" i="25"/>
  <c r="F40" i="25"/>
  <c r="F41" i="26"/>
  <c r="F8" i="25"/>
  <c r="F18" i="25"/>
  <c r="L6" i="66"/>
  <c r="R7" i="66"/>
  <c r="F41" i="25"/>
  <c r="F28" i="25"/>
  <c r="K8" i="66"/>
  <c r="F33" i="25"/>
  <c r="F16" i="25"/>
  <c r="F19" i="25"/>
  <c r="F27" i="25"/>
  <c r="F22" i="25"/>
  <c r="F26" i="25"/>
  <c r="W6" i="68"/>
  <c r="R9" i="66"/>
  <c r="F34" i="25"/>
  <c r="F14" i="25"/>
  <c r="U7" i="68"/>
  <c r="U5" i="68"/>
  <c r="F9" i="25"/>
  <c r="F25" i="25"/>
  <c r="F29" i="25"/>
  <c r="T6" i="66"/>
  <c r="F7" i="25"/>
  <c r="F38" i="25"/>
  <c r="F15" i="25"/>
  <c r="F12" i="25"/>
  <c r="F23" i="25"/>
  <c r="F24" i="25"/>
  <c r="F20" i="25"/>
  <c r="F36" i="25"/>
  <c r="F31" i="25"/>
  <c r="F21" i="25"/>
  <c r="R10" i="66"/>
  <c r="F39" i="25"/>
  <c r="L9" i="66"/>
  <c r="L8" i="66"/>
  <c r="V5" i="68" l="1"/>
  <c r="X5" i="68" s="1"/>
  <c r="V6" i="68"/>
  <c r="X6" i="68" s="1"/>
  <c r="V7" i="68"/>
  <c r="X7" i="68" s="1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5" i="16"/>
  <c r="S14" i="16"/>
  <c r="S18" i="16"/>
  <c r="S17" i="16"/>
  <c r="S16" i="16"/>
  <c r="W5" i="68"/>
  <c r="U9" i="66"/>
  <c r="E17" i="16"/>
  <c r="W7" i="68"/>
  <c r="G41" i="25"/>
  <c r="W9" i="66"/>
  <c r="T8" i="66"/>
  <c r="U10" i="66"/>
  <c r="R4" i="66"/>
  <c r="U5" i="66"/>
  <c r="R6" i="66"/>
  <c r="U11" i="66"/>
  <c r="U7" i="66"/>
  <c r="G41" i="26"/>
  <c r="W7" i="66"/>
  <c r="W16" i="16" l="1"/>
  <c r="W17" i="16"/>
  <c r="W18" i="16"/>
  <c r="W14" i="16"/>
  <c r="W15" i="16"/>
  <c r="V7" i="66"/>
  <c r="X7" i="66" s="1"/>
  <c r="V5" i="66"/>
  <c r="X5" i="66" s="1"/>
  <c r="V10" i="66"/>
  <c r="X10" i="66" s="1"/>
  <c r="V9" i="66"/>
  <c r="X9" i="66" s="1"/>
  <c r="V11" i="66"/>
  <c r="X11" i="66" s="1"/>
  <c r="L17" i="16"/>
  <c r="M17" i="16" s="1"/>
  <c r="D7" i="56"/>
  <c r="W5" i="66"/>
  <c r="U4" i="66"/>
  <c r="W10" i="66"/>
  <c r="R8" i="66"/>
  <c r="U6" i="66"/>
  <c r="F17" i="16"/>
  <c r="W11" i="66"/>
  <c r="V4" i="66" l="1"/>
  <c r="X4" i="66" s="1"/>
  <c r="V6" i="66"/>
  <c r="X6" i="66" s="1"/>
  <c r="U8" i="66"/>
  <c r="W4" i="66"/>
  <c r="W8" i="66"/>
  <c r="W6" i="66"/>
  <c r="V8" i="66" l="1"/>
  <c r="X8" i="66" s="1"/>
  <c r="U30" i="26"/>
  <c r="U25" i="26"/>
  <c r="U20" i="26"/>
  <c r="U26" i="26"/>
  <c r="U34" i="26"/>
  <c r="U17" i="26"/>
  <c r="U12" i="26"/>
  <c r="U18" i="26"/>
  <c r="U40" i="26"/>
  <c r="U5" i="26"/>
  <c r="U28" i="26"/>
  <c r="U38" i="26"/>
  <c r="U7" i="26"/>
  <c r="U39" i="26"/>
  <c r="U16" i="26"/>
  <c r="U31" i="26"/>
  <c r="U27" i="26"/>
  <c r="U9" i="26"/>
  <c r="U32" i="26"/>
  <c r="U10" i="26"/>
  <c r="U23" i="26"/>
  <c r="U36" i="26"/>
  <c r="U15" i="26"/>
  <c r="U8" i="26"/>
  <c r="U29" i="26"/>
  <c r="U11" i="26"/>
  <c r="U42" i="26"/>
  <c r="U35" i="26"/>
  <c r="U21" i="26"/>
  <c r="U24" i="26"/>
  <c r="U22" i="26"/>
  <c r="U6" i="26"/>
  <c r="U19" i="26"/>
  <c r="U14" i="26"/>
  <c r="U37" i="26"/>
  <c r="U13" i="26"/>
  <c r="U41" i="26"/>
  <c r="U33" i="26"/>
  <c r="P5" i="26" l="1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U6" i="25"/>
  <c r="Y6" i="25" l="1"/>
  <c r="U7" i="25"/>
  <c r="Z6" i="25"/>
  <c r="Y7" i="25" l="1"/>
  <c r="U8" i="25"/>
  <c r="Z7" i="25"/>
  <c r="Y8" i="25" l="1"/>
  <c r="U9" i="25"/>
  <c r="Z8" i="25"/>
  <c r="Y9" i="25" l="1"/>
  <c r="U10" i="25"/>
  <c r="Z9" i="25"/>
  <c r="Y10" i="25" l="1"/>
  <c r="U11" i="25"/>
  <c r="Z10" i="25"/>
  <c r="Y11" i="25" l="1"/>
  <c r="U12" i="25"/>
  <c r="Z11" i="25"/>
  <c r="Y12" i="25" l="1"/>
  <c r="U13" i="25"/>
  <c r="Z12" i="25"/>
  <c r="Y13" i="25" l="1"/>
  <c r="U14" i="25"/>
  <c r="Z13" i="25"/>
  <c r="Y14" i="25" l="1"/>
  <c r="U15" i="25"/>
  <c r="Z14" i="25"/>
  <c r="Y15" i="25" l="1"/>
  <c r="U16" i="25"/>
  <c r="Z15" i="25"/>
  <c r="Y16" i="25" l="1"/>
  <c r="U17" i="25"/>
  <c r="Z16" i="25"/>
  <c r="Y17" i="25" l="1"/>
  <c r="U18" i="25"/>
  <c r="Z17" i="25"/>
  <c r="Y18" i="25" l="1"/>
  <c r="U19" i="25"/>
  <c r="Z18" i="25"/>
  <c r="Y19" i="25" l="1"/>
  <c r="U20" i="25"/>
  <c r="Z19" i="25"/>
  <c r="Y20" i="25" l="1"/>
  <c r="U21" i="25"/>
  <c r="Z20" i="25"/>
  <c r="Y21" i="25" l="1"/>
  <c r="U22" i="25"/>
  <c r="Z21" i="25"/>
  <c r="Y22" i="25" l="1"/>
  <c r="U23" i="25"/>
  <c r="Z22" i="25"/>
  <c r="Y23" i="25" l="1"/>
  <c r="U24" i="25"/>
  <c r="Z23" i="25"/>
  <c r="Y24" i="25" l="1"/>
  <c r="U25" i="25"/>
  <c r="Z24" i="25"/>
  <c r="Y25" i="25" l="1"/>
  <c r="U26" i="25"/>
  <c r="Z25" i="25"/>
  <c r="Y26" i="25" l="1"/>
  <c r="U27" i="25"/>
  <c r="Z26" i="25"/>
  <c r="Y27" i="25" l="1"/>
  <c r="U28" i="25"/>
  <c r="Z27" i="25"/>
  <c r="Y28" i="25" l="1"/>
  <c r="U29" i="25"/>
  <c r="Z28" i="25"/>
  <c r="Y29" i="25" l="1"/>
  <c r="U30" i="25"/>
  <c r="Z29" i="25"/>
  <c r="Y30" i="25" l="1"/>
  <c r="U31" i="25"/>
  <c r="U32" i="25"/>
  <c r="Z30" i="25"/>
  <c r="Y32" i="25" l="1"/>
  <c r="Y31" i="25"/>
  <c r="U33" i="25"/>
  <c r="Z32" i="25"/>
  <c r="Z31" i="25"/>
  <c r="Y33" i="25" l="1"/>
  <c r="U34" i="25"/>
  <c r="Z33" i="25"/>
  <c r="Y34" i="25" l="1"/>
  <c r="U35" i="25"/>
  <c r="Z34" i="25"/>
  <c r="Y35" i="25" l="1"/>
  <c r="U37" i="25"/>
  <c r="U36" i="25"/>
  <c r="Z35" i="25"/>
  <c r="Y36" i="25" l="1"/>
  <c r="Y37" i="25"/>
  <c r="U38" i="25"/>
  <c r="Z37" i="25"/>
  <c r="Z36" i="25"/>
  <c r="Y38" i="25" l="1"/>
  <c r="U39" i="25"/>
  <c r="Z38" i="25"/>
  <c r="Y39" i="25" l="1"/>
  <c r="U40" i="25"/>
  <c r="U41" i="25"/>
  <c r="Z39" i="25"/>
  <c r="Y41" i="25" l="1"/>
  <c r="Y40" i="25"/>
  <c r="U42" i="25"/>
  <c r="Z40" i="25"/>
  <c r="Z41" i="25"/>
  <c r="Y42" i="25" l="1"/>
  <c r="P5" i="25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N5" i="23"/>
  <c r="N6" i="23"/>
  <c r="T5" i="23"/>
  <c r="T6" i="23"/>
  <c r="X17" i="16"/>
  <c r="X6" i="23" l="1"/>
  <c r="X5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X17" i="23" l="1"/>
  <c r="N18" i="23"/>
  <c r="O5" i="23" s="1" a="1"/>
  <c r="O18" i="23" s="1"/>
  <c r="T18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Y17" i="23"/>
  <c r="Y16" i="23"/>
  <c r="N5" i="22" l="1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T58" i="22"/>
  <c r="X58" i="22" l="1"/>
  <c r="O5" i="22" a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D14" i="56"/>
  <c r="N4" i="56" l="1"/>
  <c r="B1" i="56"/>
  <c r="N5" i="16" l="1" a="1"/>
  <c r="N8" i="16" s="1"/>
  <c r="N7" i="71" a="1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35" i="22"/>
  <c r="F15" i="22"/>
  <c r="F58" i="22"/>
  <c r="F15" i="23"/>
  <c r="F44" i="22"/>
  <c r="F26" i="22"/>
  <c r="F31" i="22"/>
  <c r="F39" i="22"/>
  <c r="F13" i="22"/>
  <c r="F7" i="23"/>
  <c r="F10" i="23"/>
  <c r="F7" i="22"/>
  <c r="F48" i="22"/>
  <c r="F38" i="22"/>
  <c r="F25" i="22"/>
  <c r="F54" i="22"/>
  <c r="F52" i="22"/>
  <c r="F29" i="22"/>
  <c r="F17" i="22"/>
  <c r="F53" i="22"/>
  <c r="F14" i="22"/>
  <c r="F41" i="22"/>
  <c r="F16" i="22"/>
  <c r="F43" i="22"/>
  <c r="F9" i="23"/>
  <c r="F23" i="22"/>
  <c r="F27" i="22"/>
  <c r="F37" i="22"/>
  <c r="F6" i="23"/>
  <c r="F18" i="22"/>
  <c r="F13" i="23"/>
  <c r="F8" i="22"/>
  <c r="F55" i="22"/>
  <c r="F19" i="22"/>
  <c r="F42" i="22"/>
  <c r="F24" i="22"/>
  <c r="F33" i="22"/>
  <c r="F5" i="22"/>
  <c r="F50" i="22"/>
  <c r="F20" i="22"/>
  <c r="F51" i="22"/>
  <c r="F36" i="22"/>
  <c r="F6" i="22"/>
  <c r="F34" i="22"/>
  <c r="F22" i="22"/>
  <c r="F8" i="23"/>
  <c r="F30" i="22"/>
  <c r="F12" i="23"/>
  <c r="F5" i="23"/>
  <c r="F57" i="22"/>
  <c r="F10" i="22"/>
  <c r="F49" i="22"/>
  <c r="F32" i="22"/>
  <c r="F56" i="22"/>
  <c r="F11" i="23"/>
  <c r="F12" i="22"/>
  <c r="F45" i="22"/>
  <c r="F46" i="22"/>
  <c r="F21" i="22"/>
  <c r="F9" i="22"/>
  <c r="F40" i="22"/>
  <c r="F11" i="22"/>
  <c r="F28" i="22"/>
  <c r="F14" i="23"/>
  <c r="F47" i="22"/>
  <c r="Y5" i="22"/>
  <c r="Y6" i="22"/>
  <c r="Y7" i="22"/>
  <c r="Y8" i="22"/>
  <c r="N14" i="16" l="1"/>
  <c r="N5" i="16"/>
  <c r="N9" i="16"/>
  <c r="N11" i="16"/>
  <c r="N15" i="16"/>
  <c r="N19" i="16"/>
  <c r="N13" i="16"/>
  <c r="N12" i="16"/>
  <c r="N17" i="16"/>
  <c r="N10" i="16"/>
  <c r="N6" i="16"/>
  <c r="N16" i="16"/>
  <c r="N7" i="16"/>
  <c r="N18" i="16"/>
  <c r="N32" i="71"/>
  <c r="N17" i="71"/>
  <c r="N20" i="71"/>
  <c r="N29" i="71"/>
  <c r="N24" i="71"/>
  <c r="N7" i="71"/>
  <c r="N19" i="71"/>
  <c r="N11" i="71"/>
  <c r="N16" i="71"/>
  <c r="N25" i="71"/>
  <c r="N28" i="71"/>
  <c r="N22" i="71"/>
  <c r="N8" i="71"/>
  <c r="N15" i="71"/>
  <c r="N10" i="71"/>
  <c r="N27" i="71"/>
  <c r="N33" i="71"/>
  <c r="N31" i="71"/>
  <c r="N18" i="71"/>
  <c r="N23" i="71"/>
  <c r="N13" i="71"/>
  <c r="N9" i="71"/>
  <c r="N14" i="71"/>
  <c r="N30" i="71"/>
  <c r="N26" i="71"/>
  <c r="N21" i="71"/>
  <c r="N12" i="71"/>
  <c r="E5" i="26"/>
  <c r="E11" i="25"/>
  <c r="G42" i="22"/>
  <c r="G24" i="22"/>
  <c r="G54" i="22"/>
  <c r="G50" i="22"/>
  <c r="G14" i="23"/>
  <c r="G10" i="23"/>
  <c r="G58" i="22"/>
  <c r="G16" i="22"/>
  <c r="F39" i="26"/>
  <c r="G15" i="23"/>
  <c r="G18" i="22"/>
  <c r="G31" i="22"/>
  <c r="F10" i="26"/>
  <c r="G9" i="23"/>
  <c r="G12" i="22"/>
  <c r="G29" i="22"/>
  <c r="F18" i="26"/>
  <c r="F23" i="26"/>
  <c r="G12" i="23"/>
  <c r="G23" i="22"/>
  <c r="G7" i="23"/>
  <c r="G39" i="22"/>
  <c r="G25" i="22"/>
  <c r="G33" i="22"/>
  <c r="G19" i="22"/>
  <c r="G22" i="22"/>
  <c r="G48" i="22"/>
  <c r="G5" i="22"/>
  <c r="F7" i="26"/>
  <c r="G21" i="22"/>
  <c r="G11" i="23"/>
  <c r="F15" i="26"/>
  <c r="G6" i="23"/>
  <c r="G40" i="22"/>
  <c r="G8" i="22"/>
  <c r="G27" i="22"/>
  <c r="G45" i="22"/>
  <c r="G14" i="22"/>
  <c r="G17" i="22"/>
  <c r="G10" i="22"/>
  <c r="G41" i="22"/>
  <c r="G9" i="22"/>
  <c r="G15" i="22"/>
  <c r="G57" i="22"/>
  <c r="G43" i="22"/>
  <c r="G7" i="22"/>
  <c r="G26" i="22"/>
  <c r="F26" i="26"/>
  <c r="G44" i="22"/>
  <c r="G34" i="22"/>
  <c r="G47" i="22"/>
  <c r="G37" i="22"/>
  <c r="F34" i="26"/>
  <c r="G38" i="22"/>
  <c r="G36" i="22"/>
  <c r="G8" i="23"/>
  <c r="G5" i="23"/>
  <c r="G6" i="22"/>
  <c r="G20" i="22"/>
  <c r="F31" i="26"/>
  <c r="G53" i="22"/>
  <c r="G11" i="22"/>
  <c r="G51" i="22"/>
  <c r="G13" i="22"/>
  <c r="G35" i="22"/>
  <c r="G52" i="22"/>
  <c r="G30" i="22"/>
  <c r="F28" i="26"/>
  <c r="G32" i="22"/>
  <c r="G56" i="22"/>
  <c r="G49" i="22"/>
  <c r="G55" i="22"/>
  <c r="G28" i="22"/>
  <c r="G13" i="23"/>
  <c r="G46" i="22"/>
  <c r="Y31" i="22"/>
  <c r="Y8" i="23"/>
  <c r="Y48" i="22"/>
  <c r="Y34" i="22"/>
  <c r="Y25" i="22"/>
  <c r="Y12" i="22"/>
  <c r="Y24" i="22"/>
  <c r="Y35" i="22"/>
  <c r="Y10" i="22"/>
  <c r="Y10" i="23"/>
  <c r="Y33" i="22"/>
  <c r="Y18" i="22"/>
  <c r="Y29" i="22"/>
  <c r="Y46" i="22"/>
  <c r="Y51" i="22"/>
  <c r="Y57" i="22"/>
  <c r="Y11" i="23"/>
  <c r="Y44" i="22"/>
  <c r="Y13" i="23"/>
  <c r="Y21" i="22"/>
  <c r="Y28" i="22"/>
  <c r="Y56" i="22"/>
  <c r="Y58" i="22"/>
  <c r="Y36" i="22"/>
  <c r="Y17" i="22"/>
  <c r="Y30" i="22"/>
  <c r="Y26" i="22"/>
  <c r="Y42" i="22"/>
  <c r="Y54" i="22"/>
  <c r="Y39" i="22"/>
  <c r="Y49" i="22"/>
  <c r="Y40" i="22"/>
  <c r="Y20" i="22"/>
  <c r="Y15" i="22"/>
  <c r="Y43" i="22"/>
  <c r="Y38" i="22"/>
  <c r="Y27" i="22"/>
  <c r="Y23" i="22"/>
  <c r="Y13" i="22"/>
  <c r="Y41" i="22"/>
  <c r="Y7" i="23"/>
  <c r="Y45" i="22"/>
  <c r="Y5" i="23"/>
  <c r="Y11" i="22"/>
  <c r="Y37" i="22"/>
  <c r="Y12" i="23"/>
  <c r="Y52" i="22"/>
  <c r="Y14" i="22"/>
  <c r="Y50" i="22"/>
  <c r="Y6" i="23"/>
  <c r="Y14" i="23"/>
  <c r="Y19" i="22"/>
  <c r="Y9" i="22"/>
  <c r="Y53" i="22"/>
  <c r="Y16" i="22"/>
  <c r="Y15" i="23"/>
  <c r="Y55" i="22"/>
  <c r="Y47" i="22"/>
  <c r="Y32" i="22"/>
  <c r="Y22" i="22"/>
  <c r="Y9" i="23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F19" i="26"/>
  <c r="G36" i="25"/>
  <c r="G12" i="25"/>
  <c r="G28" i="25"/>
  <c r="F14" i="26"/>
  <c r="F13" i="26"/>
  <c r="F20" i="26"/>
  <c r="G10" i="26"/>
  <c r="F21" i="26"/>
  <c r="F9" i="26"/>
  <c r="F5" i="25"/>
  <c r="G23" i="26"/>
  <c r="G28" i="26"/>
  <c r="G15" i="25"/>
  <c r="Z7" i="26"/>
  <c r="G7" i="26"/>
  <c r="Z34" i="26"/>
  <c r="F11" i="26"/>
  <c r="F32" i="26"/>
  <c r="F16" i="26"/>
  <c r="Z18" i="26"/>
  <c r="F30" i="26"/>
  <c r="G20" i="25"/>
  <c r="Z15" i="26"/>
  <c r="G39" i="26"/>
  <c r="F27" i="26"/>
  <c r="F17" i="26"/>
  <c r="G18" i="26"/>
  <c r="Z31" i="26"/>
  <c r="F40" i="26"/>
  <c r="Z23" i="26"/>
  <c r="F6" i="26"/>
  <c r="G10" i="25"/>
  <c r="G23" i="25"/>
  <c r="F24" i="26"/>
  <c r="Z10" i="26"/>
  <c r="F42" i="26"/>
  <c r="F8" i="26"/>
  <c r="F37" i="26"/>
  <c r="F29" i="26"/>
  <c r="G31" i="26"/>
  <c r="G15" i="26"/>
  <c r="G18" i="25"/>
  <c r="G26" i="26"/>
  <c r="G34" i="26"/>
  <c r="F38" i="26"/>
  <c r="F25" i="26"/>
  <c r="F5" i="26"/>
  <c r="F22" i="26"/>
  <c r="G11" i="25"/>
  <c r="G7" i="25"/>
  <c r="F12" i="26"/>
  <c r="F36" i="26"/>
  <c r="F42" i="25"/>
  <c r="F33" i="26"/>
  <c r="Z26" i="26"/>
  <c r="F35" i="26"/>
  <c r="Z28" i="26"/>
  <c r="Z39" i="26"/>
  <c r="Z42" i="25"/>
  <c r="Z5" i="25"/>
  <c r="F4" i="23" l="1"/>
  <c r="F4" i="25"/>
  <c r="G21" i="26"/>
  <c r="G24" i="26"/>
  <c r="Z12" i="26"/>
  <c r="Z33" i="26"/>
  <c r="G22" i="25"/>
  <c r="G40" i="26"/>
  <c r="G31" i="25"/>
  <c r="G30" i="25"/>
  <c r="G37" i="26"/>
  <c r="Z40" i="26"/>
  <c r="Z25" i="26"/>
  <c r="G6" i="26"/>
  <c r="Z32" i="26"/>
  <c r="G27" i="26"/>
  <c r="G26" i="25"/>
  <c r="G9" i="25"/>
  <c r="Z38" i="26"/>
  <c r="G35" i="26"/>
  <c r="G42" i="25"/>
  <c r="Z16" i="26"/>
  <c r="G32" i="25"/>
  <c r="G40" i="25"/>
  <c r="G27" i="25"/>
  <c r="G12" i="26"/>
  <c r="G6" i="25"/>
  <c r="G39" i="25"/>
  <c r="Z20" i="26"/>
  <c r="G14" i="25"/>
  <c r="G38" i="25"/>
  <c r="Z27" i="26"/>
  <c r="G29" i="26"/>
  <c r="G30" i="26"/>
  <c r="G9" i="26"/>
  <c r="G14" i="26"/>
  <c r="G13" i="26"/>
  <c r="G33" i="26"/>
  <c r="Z6" i="26"/>
  <c r="Z36" i="26"/>
  <c r="Z22" i="26"/>
  <c r="G5" i="26"/>
  <c r="Z13" i="26"/>
  <c r="G22" i="26"/>
  <c r="G19" i="26"/>
  <c r="G20" i="26"/>
  <c r="G35" i="25"/>
  <c r="G32" i="26"/>
  <c r="G42" i="26"/>
  <c r="G8" i="26"/>
  <c r="Z8" i="26"/>
  <c r="Z5" i="26"/>
  <c r="G25" i="26"/>
  <c r="Z21" i="26"/>
  <c r="G37" i="25"/>
  <c r="G19" i="25"/>
  <c r="G25" i="25"/>
  <c r="G17" i="26"/>
  <c r="G5" i="25"/>
  <c r="Z37" i="26"/>
  <c r="G17" i="25"/>
  <c r="G21" i="25"/>
  <c r="G16" i="25"/>
  <c r="Z19" i="26"/>
  <c r="G8" i="25"/>
  <c r="Z9" i="26"/>
  <c r="Z42" i="26"/>
  <c r="Z14" i="26"/>
  <c r="Z24" i="26"/>
  <c r="G34" i="25"/>
  <c r="G16" i="26"/>
  <c r="Z35" i="26"/>
  <c r="G11" i="26"/>
  <c r="G24" i="25"/>
  <c r="Z29" i="26"/>
  <c r="G36" i="26"/>
  <c r="G38" i="26"/>
  <c r="Z11" i="26"/>
  <c r="G29" i="25"/>
  <c r="G13" i="25"/>
  <c r="Z30" i="26"/>
  <c r="Z17" i="26"/>
  <c r="G33" i="25"/>
  <c r="D4" i="16" l="1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G4" i="26"/>
  <c r="E10" i="16"/>
  <c r="D11" i="15"/>
  <c r="E12" i="16"/>
  <c r="E14" i="16"/>
  <c r="E18" i="16"/>
  <c r="E7" i="16"/>
  <c r="E5" i="16"/>
  <c r="D15" i="15"/>
  <c r="D18" i="15"/>
  <c r="D3" i="15"/>
  <c r="D6" i="15"/>
  <c r="D5" i="15"/>
  <c r="D10" i="15"/>
  <c r="D8" i="15"/>
  <c r="E16" i="16"/>
  <c r="G4" i="23"/>
  <c r="D9" i="15"/>
  <c r="D17" i="15"/>
  <c r="E9" i="16"/>
  <c r="D14" i="15"/>
  <c r="E19" i="16"/>
  <c r="G4" i="25"/>
  <c r="D16" i="15"/>
  <c r="D13" i="15"/>
  <c r="D12" i="15"/>
  <c r="D19" i="15"/>
  <c r="E15" i="16"/>
  <c r="E8" i="16"/>
  <c r="E11" i="16"/>
  <c r="E13" i="16"/>
  <c r="E6" i="16"/>
  <c r="D20" i="15"/>
  <c r="D7" i="15"/>
  <c r="D4" i="15"/>
  <c r="X16" i="16"/>
  <c r="E4" i="16" l="1"/>
  <c r="D2" i="15"/>
  <c r="E17" i="15"/>
  <c r="E2" i="15"/>
  <c r="F13" i="16"/>
  <c r="F16" i="16"/>
  <c r="F11" i="16"/>
  <c r="E6" i="15"/>
  <c r="F18" i="16"/>
  <c r="E18" i="15"/>
  <c r="F19" i="16"/>
  <c r="F10" i="16"/>
  <c r="E7" i="15"/>
  <c r="F5" i="16"/>
  <c r="F14" i="16"/>
  <c r="E8" i="15"/>
  <c r="E11" i="15"/>
  <c r="F7" i="16"/>
  <c r="E19" i="15"/>
  <c r="E12" i="15"/>
  <c r="E5" i="15"/>
  <c r="F12" i="16"/>
  <c r="E15" i="15"/>
  <c r="E3" i="15"/>
  <c r="F8" i="16"/>
  <c r="E20" i="15"/>
  <c r="E13" i="15"/>
  <c r="E16" i="15"/>
  <c r="F6" i="16"/>
  <c r="F15" i="16"/>
  <c r="F9" i="16"/>
  <c r="E4" i="15"/>
  <c r="E9" i="15"/>
  <c r="E14" i="15"/>
  <c r="E10" i="15"/>
  <c r="X11" i="16"/>
  <c r="P20" i="15"/>
  <c r="P16" i="15"/>
  <c r="X9" i="16"/>
  <c r="P12" i="15"/>
  <c r="P18" i="15"/>
  <c r="X5" i="16"/>
  <c r="X18" i="16"/>
  <c r="P4" i="15"/>
  <c r="P6" i="15"/>
  <c r="P3" i="15"/>
  <c r="P17" i="15"/>
  <c r="P9" i="15"/>
  <c r="X10" i="16"/>
  <c r="P5" i="15"/>
  <c r="X19" i="16"/>
  <c r="X13" i="16"/>
  <c r="P11" i="15"/>
  <c r="P15" i="15"/>
  <c r="P7" i="15"/>
  <c r="X6" i="16"/>
  <c r="X15" i="16"/>
  <c r="X7" i="16"/>
  <c r="X14" i="16"/>
  <c r="X12" i="16"/>
  <c r="P10" i="15"/>
  <c r="P19" i="15"/>
  <c r="X8" i="16"/>
  <c r="P14" i="15"/>
  <c r="P13" i="15"/>
  <c r="P8" i="15"/>
  <c r="F4" i="22" l="1"/>
  <c r="G4" i="22"/>
  <c r="P1" i="15"/>
  <c r="X3" i="16"/>
  <c r="Y3" i="23"/>
  <c r="Y3" i="22"/>
  <c r="Z3" i="26"/>
  <c r="Z3" i="25"/>
  <c r="O4" i="23"/>
  <c r="P4" i="26"/>
  <c r="P4" i="25"/>
  <c r="N4" i="68"/>
  <c r="O4" i="22"/>
  <c r="N4" i="16"/>
  <c r="O4" i="73" l="1"/>
  <c r="N6" i="71"/>
  <c r="Q2" i="70"/>
  <c r="Y3" i="73"/>
  <c r="O4" i="72"/>
</calcChain>
</file>

<file path=xl/sharedStrings.xml><?xml version="1.0" encoding="utf-8"?>
<sst xmlns="http://schemas.openxmlformats.org/spreadsheetml/2006/main" count="2478" uniqueCount="204">
  <si>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</si>
  <si>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</si>
  <si>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</si>
  <si>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</si>
  <si>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</si>
  <si>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</si>
  <si>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</si>
  <si>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</si>
  <si>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</si>
  <si>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</si>
  <si>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</si>
  <si>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</si>
  <si>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</si>
  <si>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</si>
  <si>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</si>
  <si>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</si>
  <si>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</si>
  <si>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</si>
  <si>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</si>
  <si>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</si>
  <si>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</si>
  <si>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</si>
  <si>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</si>
  <si>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</si>
  <si>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</si>
  <si>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</si>
  <si>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</si>
  <si>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</si>
  <si>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</si>
  <si>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</si>
  <si>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</si>
  <si>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</si>
  <si>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</si>
  <si>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</si>
  <si>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</si>
  <si>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</si>
  <si>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</si>
  <si>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</si>
  <si>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</si>
  <si>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</si>
  <si>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</si>
  <si>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</si>
  <si>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</si>
  <si>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</si>
  <si>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</si>
  <si>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</si>
  <si>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</si>
  <si>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</si>
  <si>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</si>
  <si>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</si>
  <si>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</si>
  <si>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</si>
  <si>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</si>
  <si>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</si>
  <si>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</si>
  <si>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</si>
  <si>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</si>
  <si>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</si>
  <si>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</si>
  <si>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</si>
  <si>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</si>
  <si>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</si>
  <si>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</si>
  <si>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</si>
  <si>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</si>
  <si>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</si>
  <si>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</si>
  <si>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</si>
  <si>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</si>
  <si>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</si>
  <si>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</si>
  <si>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</si>
  <si>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</si>
  <si>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</si>
  <si>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</si>
  <si>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</si>
  <si>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</si>
  <si>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</si>
  <si>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</si>
  <si>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</si>
  <si>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</si>
  <si>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</si>
  <si>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</si>
  <si>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</si>
  <si>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</si>
  <si>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</si>
  <si>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</si>
  <si>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</si>
  <si>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</si>
  <si>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</si>
  <si>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</si>
  <si>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</si>
  <si>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</si>
  <si>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</si>
  <si>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</si>
  <si>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</si>
  <si>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</si>
  <si>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</si>
  <si>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</si>
  <si>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</si>
  <si>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</si>
  <si>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</si>
  <si>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</si>
  <si>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</si>
  <si>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</si>
  <si>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</si>
  <si>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</si>
  <si>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</si>
  <si>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</si>
  <si>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</si>
  <si>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</si>
  <si>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</si>
  <si>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</si>
  <si>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</si>
  <si>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</si>
  <si>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</si>
  <si>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</si>
  <si>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</si>
  <si>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</si>
  <si>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</si>
  <si>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</si>
  <si>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</si>
  <si>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</si>
  <si>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</si>
  <si>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</si>
  <si>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</si>
  <si>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</si>
  <si>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</si>
  <si>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</si>
  <si>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</si>
  <si>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</si>
  <si>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</si>
  <si>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</si>
  <si>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Mid Equivalent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</si>
  <si>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</si>
  <si>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</si>
  <si>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</si>
  <si>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</si>
  <si>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</si>
  <si>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</si>
  <si>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</si>
  <si>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</si>
  <si>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</si>
  <si>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</si>
  <si>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</si>
  <si>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</si>
  <si>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</si>
  <si>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</si>
  <si>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</si>
  <si>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</si>
  <si>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</si>
  <si>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</si>
  <si>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</si>
  <si>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</si>
  <si>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</si>
  <si>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</si>
  <si>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</si>
  <si>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</si>
  <si>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</si>
  <si>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</si>
  <si>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QM</t>
  </si>
  <si>
    <t>SM</t>
  </si>
  <si>
    <t>6AB</t>
  </si>
  <si>
    <t>IRSS</t>
  </si>
  <si>
    <t xml:space="preserve">    </t>
  </si>
  <si>
    <t>fix days</t>
  </si>
  <si>
    <t>calendar</t>
  </si>
  <si>
    <t>bdc</t>
  </si>
  <si>
    <t>Modified Following</t>
  </si>
  <si>
    <t>eom</t>
  </si>
  <si>
    <t>dc</t>
  </si>
  <si>
    <t>Calendar</t>
  </si>
  <si>
    <t>12M</t>
  </si>
  <si>
    <t>ICAA</t>
  </si>
  <si>
    <t>ICAP AUST</t>
  </si>
  <si>
    <t>Shibor</t>
  </si>
  <si>
    <t>indexes</t>
  </si>
  <si>
    <t>China</t>
  </si>
  <si>
    <t>CNY</t>
  </si>
  <si>
    <t>Tradition HK</t>
  </si>
  <si>
    <t>TRHK</t>
  </si>
  <si>
    <t>3S</t>
  </si>
  <si>
    <t>7D</t>
  </si>
  <si>
    <t>1D</t>
  </si>
  <si>
    <t>CFXS</t>
  </si>
  <si>
    <t>RPFIX</t>
  </si>
  <si>
    <t>14D</t>
  </si>
  <si>
    <t>PRIMACT_1</t>
  </si>
  <si>
    <t>ND</t>
  </si>
  <si>
    <t>IRS</t>
  </si>
  <si>
    <t>Following</t>
  </si>
  <si>
    <t>Indexes</t>
  </si>
  <si>
    <t>R. Handles</t>
  </si>
  <si>
    <t>Index Last Fixing</t>
  </si>
  <si>
    <t>Actual/365 (Fixed)</t>
  </si>
  <si>
    <t>1W</t>
  </si>
  <si>
    <t>Record not service permissioned</t>
  </si>
  <si>
    <t>USD_010_SwapQuotes</t>
  </si>
  <si>
    <t>3H</t>
  </si>
  <si>
    <t>CNH</t>
  </si>
  <si>
    <t>Hibor</t>
  </si>
  <si>
    <t>ON-SHORE Settings</t>
  </si>
  <si>
    <t>OFF-SHORE Settings</t>
  </si>
  <si>
    <t>HongKong::HKEx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</si>
</sst>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2" formatCode="ddd\,\ dd\-mmm\-yyyy"/>
    <numFmt numFmtId="175" formatCode="ddd\,\ dd\-mmm\-yyyy\,\ h:mm:ss"/>
    <numFmt numFmtId="176" formatCode="ddd\,\ dd\-mmm\-yyyy\ h:mm:ss"/>
    <numFmt numFmtId="177" formatCode="ddd\,\ dd\-mmm\-yy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8"/>
      <color rgb="FFFF0000"/>
      <name val="Arial"/>
      <family val="2"/>
    </font>
    <font>
      <sz val="10"/>
      <name val="Courier New"/>
      <family val="3"/>
    </font>
    <font>
      <b/>
      <sz val="12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gray0625">
        <fgColor indexed="22"/>
        <bgColor rgb="FFFFFF00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7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364">
    <xf numFmtId="0" fontId="0" fillId="0" borderId="0" xfId="0"/>
    <xf numFmtId="0" fontId="1" fillId="0" borderId="0" xfId="1"/>
    <xf numFmtId="0" fontId="4" fillId="0" borderId="0" xfId="1" applyFont="1"/>
    <xf numFmtId="0" fontId="2" fillId="4" borderId="11" xfId="1" applyNumberFormat="1" applyFont="1" applyFill="1" applyBorder="1" applyAlignment="1" applyProtection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5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1" xfId="1" applyNumberFormat="1" applyFont="1" applyFill="1" applyBorder="1" applyAlignment="1">
      <alignment horizontal="left"/>
    </xf>
    <xf numFmtId="0" fontId="4" fillId="3" borderId="11" xfId="1" applyNumberFormat="1" applyFont="1" applyFill="1" applyBorder="1" applyAlignment="1">
      <alignment horizontal="center"/>
    </xf>
    <xf numFmtId="0" fontId="4" fillId="3" borderId="12" xfId="1" applyNumberFormat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11" fillId="0" borderId="0" xfId="1" applyFont="1"/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1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22" xfId="1" applyNumberFormat="1" applyFont="1" applyFill="1" applyBorder="1" applyAlignment="1"/>
    <xf numFmtId="0" fontId="7" fillId="3" borderId="20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4" fillId="3" borderId="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0" fontId="4" fillId="3" borderId="6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1" xfId="10" applyNumberFormat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4" fillId="3" borderId="9" xfId="1" applyFont="1" applyFill="1" applyBorder="1"/>
    <xf numFmtId="0" fontId="4" fillId="0" borderId="3" xfId="1" applyFont="1" applyBorder="1"/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1" xfId="10" applyNumberFormat="1" applyFont="1" applyFill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0" fontId="4" fillId="0" borderId="9" xfId="1" applyFont="1" applyBorder="1"/>
    <xf numFmtId="0" fontId="7" fillId="0" borderId="14" xfId="1" applyFont="1" applyBorder="1" applyAlignment="1">
      <alignment horizontal="center" vertical="center" wrapText="1"/>
    </xf>
    <xf numFmtId="0" fontId="4" fillId="3" borderId="24" xfId="1" applyFont="1" applyFill="1" applyBorder="1"/>
    <xf numFmtId="170" fontId="4" fillId="0" borderId="17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170" fontId="4" fillId="0" borderId="18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3" xfId="4" applyNumberFormat="1" applyFont="1" applyBorder="1"/>
    <xf numFmtId="169" fontId="4" fillId="0" borderId="17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70" fontId="4" fillId="0" borderId="12" xfId="4" applyNumberFormat="1" applyFont="1" applyFill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9" fontId="4" fillId="0" borderId="11" xfId="4" applyNumberFormat="1" applyFont="1" applyBorder="1"/>
    <xf numFmtId="169" fontId="4" fillId="0" borderId="12" xfId="4" applyNumberFormat="1" applyFont="1" applyFill="1" applyBorder="1" applyAlignment="1">
      <alignment horizontal="center"/>
    </xf>
    <xf numFmtId="170" fontId="4" fillId="0" borderId="15" xfId="4" applyNumberFormat="1" applyFont="1" applyFill="1" applyBorder="1" applyAlignment="1"/>
    <xf numFmtId="0" fontId="4" fillId="0" borderId="16" xfId="4" applyNumberFormat="1" applyFont="1" applyFill="1" applyBorder="1" applyAlignment="1">
      <alignment horizontal="center"/>
    </xf>
    <xf numFmtId="170" fontId="4" fillId="0" borderId="19" xfId="4" applyNumberFormat="1" applyFont="1" applyFill="1" applyBorder="1" applyAlignment="1">
      <alignment horizontal="center"/>
    </xf>
    <xf numFmtId="169" fontId="4" fillId="0" borderId="20" xfId="4" applyNumberFormat="1" applyFont="1" applyFill="1" applyBorder="1" applyAlignment="1">
      <alignment horizontal="center"/>
    </xf>
    <xf numFmtId="169" fontId="4" fillId="0" borderId="22" xfId="4" applyNumberFormat="1" applyFont="1" applyBorder="1"/>
    <xf numFmtId="169" fontId="4" fillId="0" borderId="19" xfId="4" applyNumberFormat="1" applyFont="1" applyFill="1" applyBorder="1" applyAlignment="1">
      <alignment horizontal="center"/>
    </xf>
    <xf numFmtId="170" fontId="4" fillId="0" borderId="2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3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3" fillId="3" borderId="0" xfId="1" applyFont="1" applyFill="1" applyBorder="1"/>
    <xf numFmtId="0" fontId="4" fillId="3" borderId="7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0" fontId="4" fillId="0" borderId="15" xfId="4" applyNumberFormat="1" applyFont="1" applyFill="1" applyBorder="1" applyAlignment="1"/>
    <xf numFmtId="169" fontId="4" fillId="0" borderId="15" xfId="4" applyNumberFormat="1" applyFont="1" applyFill="1" applyBorder="1" applyAlignment="1"/>
    <xf numFmtId="0" fontId="4" fillId="0" borderId="15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0" xfId="4" applyNumberFormat="1" applyFont="1" applyFill="1" applyBorder="1" applyAlignment="1"/>
    <xf numFmtId="0" fontId="4" fillId="0" borderId="20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4" xfId="4" applyNumberFormat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/>
    </xf>
    <xf numFmtId="0" fontId="4" fillId="0" borderId="10" xfId="1" applyFont="1" applyFill="1" applyBorder="1"/>
    <xf numFmtId="169" fontId="4" fillId="0" borderId="16" xfId="4" applyNumberFormat="1" applyFont="1" applyFill="1" applyBorder="1" applyAlignment="1">
      <alignment horizontal="center"/>
    </xf>
    <xf numFmtId="169" fontId="4" fillId="0" borderId="18" xfId="4" applyNumberFormat="1" applyFont="1" applyFill="1" applyBorder="1" applyAlignment="1">
      <alignment horizontal="center"/>
    </xf>
    <xf numFmtId="169" fontId="4" fillId="0" borderId="21" xfId="4" applyNumberFormat="1" applyFont="1" applyFill="1" applyBorder="1" applyAlignment="1">
      <alignment horizontal="center"/>
    </xf>
    <xf numFmtId="0" fontId="4" fillId="3" borderId="9" xfId="1" applyFont="1" applyFill="1" applyBorder="1" applyAlignment="1">
      <alignment horizontal="center"/>
    </xf>
    <xf numFmtId="169" fontId="7" fillId="0" borderId="20" xfId="4" applyNumberFormat="1" applyFont="1" applyFill="1" applyBorder="1" applyAlignment="1">
      <alignment horizontal="center" vertical="center" wrapText="1"/>
    </xf>
    <xf numFmtId="170" fontId="7" fillId="0" borderId="19" xfId="4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14" fillId="0" borderId="0" xfId="1" applyFont="1" applyFill="1"/>
    <xf numFmtId="0" fontId="4" fillId="3" borderId="13" xfId="1" applyFont="1" applyFill="1" applyBorder="1" applyAlignment="1">
      <alignment horizontal="center" wrapText="1"/>
    </xf>
    <xf numFmtId="0" fontId="4" fillId="3" borderId="21" xfId="1" applyFont="1" applyFill="1" applyBorder="1" applyAlignment="1">
      <alignment horizontal="center"/>
    </xf>
    <xf numFmtId="0" fontId="7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15" fillId="2" borderId="0" xfId="2" applyFont="1" applyFill="1"/>
    <xf numFmtId="0" fontId="15" fillId="3" borderId="10" xfId="1" applyFont="1" applyFill="1" applyBorder="1"/>
    <xf numFmtId="0" fontId="15" fillId="3" borderId="9" xfId="1" applyFont="1" applyFill="1" applyBorder="1"/>
    <xf numFmtId="0" fontId="15" fillId="3" borderId="9" xfId="2" applyFont="1" applyFill="1" applyBorder="1"/>
    <xf numFmtId="0" fontId="15" fillId="3" borderId="8" xfId="2" applyFont="1" applyFill="1" applyBorder="1"/>
    <xf numFmtId="0" fontId="15" fillId="3" borderId="7" xfId="1" applyFont="1" applyFill="1" applyBorder="1"/>
    <xf numFmtId="0" fontId="15" fillId="3" borderId="0" xfId="1" applyFont="1" applyFill="1" applyBorder="1"/>
    <xf numFmtId="0" fontId="15" fillId="3" borderId="0" xfId="2" applyFont="1" applyFill="1" applyBorder="1"/>
    <xf numFmtId="0" fontId="15" fillId="3" borderId="4" xfId="2" applyFont="1" applyFill="1" applyBorder="1"/>
    <xf numFmtId="164" fontId="15" fillId="4" borderId="5" xfId="1" applyNumberFormat="1" applyFont="1" applyFill="1" applyBorder="1" applyAlignment="1" applyProtection="1">
      <alignment horizontal="left"/>
    </xf>
    <xf numFmtId="0" fontId="15" fillId="4" borderId="6" xfId="1" applyNumberFormat="1" applyFont="1" applyFill="1" applyBorder="1" applyAlignment="1" applyProtection="1"/>
    <xf numFmtId="0" fontId="15" fillId="4" borderId="11" xfId="1" applyNumberFormat="1" applyFont="1" applyFill="1" applyBorder="1" applyAlignment="1" applyProtection="1"/>
    <xf numFmtId="0" fontId="15" fillId="3" borderId="3" xfId="1" applyFont="1" applyFill="1" applyBorder="1"/>
    <xf numFmtId="0" fontId="15" fillId="3" borderId="2" xfId="1" applyFont="1" applyFill="1" applyBorder="1"/>
    <xf numFmtId="0" fontId="15" fillId="2" borderId="0" xfId="1" applyFont="1" applyFill="1"/>
    <xf numFmtId="0" fontId="18" fillId="3" borderId="0" xfId="2" applyFont="1" applyFill="1" applyBorder="1" applyAlignment="1">
      <alignment horizontal="center"/>
    </xf>
    <xf numFmtId="0" fontId="15" fillId="3" borderId="20" xfId="2" applyFont="1" applyFill="1" applyBorder="1"/>
    <xf numFmtId="0" fontId="16" fillId="3" borderId="5" xfId="1" applyNumberFormat="1" applyFont="1" applyFill="1" applyBorder="1" applyAlignment="1">
      <alignment horizontal="center" vertical="center" wrapText="1"/>
    </xf>
    <xf numFmtId="0" fontId="15" fillId="3" borderId="0" xfId="2" applyFont="1" applyFill="1" applyBorder="1" applyAlignment="1">
      <alignment horizontal="center" vertical="center" wrapText="1"/>
    </xf>
    <xf numFmtId="0" fontId="4" fillId="3" borderId="2" xfId="1" applyNumberFormat="1" applyFont="1" applyFill="1" applyBorder="1" applyAlignment="1">
      <alignment horizontal="center"/>
    </xf>
    <xf numFmtId="170" fontId="4" fillId="3" borderId="2" xfId="10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left"/>
    </xf>
    <xf numFmtId="0" fontId="4" fillId="3" borderId="2" xfId="1" applyNumberFormat="1" applyFont="1" applyFill="1" applyBorder="1" applyAlignment="1" applyProtection="1"/>
    <xf numFmtId="0" fontId="15" fillId="2" borderId="5" xfId="1" applyNumberFormat="1" applyFont="1" applyFill="1" applyBorder="1" applyAlignment="1">
      <alignment horizontal="center"/>
    </xf>
    <xf numFmtId="0" fontId="4" fillId="3" borderId="28" xfId="1" applyNumberFormat="1" applyFont="1" applyFill="1" applyBorder="1" applyAlignment="1"/>
    <xf numFmtId="0" fontId="12" fillId="4" borderId="29" xfId="1" applyNumberFormat="1" applyFont="1" applyFill="1" applyBorder="1" applyAlignment="1" applyProtection="1"/>
    <xf numFmtId="0" fontId="12" fillId="4" borderId="30" xfId="1" applyNumberFormat="1" applyFont="1" applyFill="1" applyBorder="1" applyAlignment="1" applyProtection="1"/>
    <xf numFmtId="0" fontId="12" fillId="4" borderId="31" xfId="1" applyNumberFormat="1" applyFont="1" applyFill="1" applyBorder="1" applyAlignment="1" applyProtection="1"/>
    <xf numFmtId="0" fontId="12" fillId="4" borderId="32" xfId="1" applyNumberFormat="1" applyFont="1" applyFill="1" applyBorder="1" applyAlignment="1" applyProtection="1"/>
    <xf numFmtId="0" fontId="1" fillId="7" borderId="2" xfId="1" applyFill="1" applyBorder="1"/>
    <xf numFmtId="0" fontId="1" fillId="7" borderId="26" xfId="1" applyFill="1" applyBorder="1"/>
    <xf numFmtId="0" fontId="8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4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4" fillId="3" borderId="36" xfId="1" applyNumberFormat="1" applyFont="1" applyFill="1" applyBorder="1" applyAlignment="1"/>
    <xf numFmtId="0" fontId="4" fillId="3" borderId="37" xfId="1" applyNumberFormat="1" applyFont="1" applyFill="1" applyBorder="1" applyAlignment="1"/>
    <xf numFmtId="0" fontId="4" fillId="3" borderId="35" xfId="1" applyNumberFormat="1" applyFont="1" applyFill="1" applyBorder="1" applyAlignment="1">
      <alignment horizontal="right"/>
    </xf>
    <xf numFmtId="0" fontId="4" fillId="3" borderId="34" xfId="1" applyNumberFormat="1" applyFont="1" applyFill="1" applyBorder="1" applyAlignment="1">
      <alignment horizontal="right"/>
    </xf>
    <xf numFmtId="0" fontId="4" fillId="3" borderId="36" xfId="1" applyNumberFormat="1" applyFont="1" applyFill="1" applyBorder="1" applyAlignment="1">
      <alignment horizontal="right"/>
    </xf>
    <xf numFmtId="0" fontId="4" fillId="3" borderId="38" xfId="1" applyNumberFormat="1" applyFont="1" applyFill="1" applyBorder="1" applyAlignment="1">
      <alignment horizontal="right"/>
    </xf>
    <xf numFmtId="0" fontId="4" fillId="3" borderId="6" xfId="1" applyNumberFormat="1" applyFont="1" applyFill="1" applyBorder="1" applyAlignment="1">
      <alignment horizontal="left"/>
    </xf>
    <xf numFmtId="0" fontId="4" fillId="3" borderId="19" xfId="1" applyNumberFormat="1" applyFont="1" applyFill="1" applyBorder="1" applyAlignment="1">
      <alignment horizontal="left"/>
    </xf>
    <xf numFmtId="0" fontId="4" fillId="3" borderId="37" xfId="1" applyNumberFormat="1" applyFont="1" applyFill="1" applyBorder="1" applyAlignment="1">
      <alignment horizontal="left"/>
    </xf>
    <xf numFmtId="0" fontId="4" fillId="3" borderId="39" xfId="1" applyNumberFormat="1" applyFont="1" applyFill="1" applyBorder="1" applyAlignment="1">
      <alignment horizontal="left"/>
    </xf>
    <xf numFmtId="0" fontId="7" fillId="0" borderId="5" xfId="1" applyFont="1" applyBorder="1" applyAlignment="1">
      <alignment horizontal="center" vertical="center" wrapText="1"/>
    </xf>
    <xf numFmtId="170" fontId="7" fillId="0" borderId="5" xfId="4" applyNumberFormat="1" applyFont="1" applyFill="1" applyBorder="1" applyAlignment="1">
      <alignment horizontal="center" vertical="center" wrapText="1"/>
    </xf>
    <xf numFmtId="169" fontId="4" fillId="0" borderId="40" xfId="4" applyNumberFormat="1" applyFont="1" applyFill="1" applyBorder="1" applyAlignment="1">
      <alignment horizontal="center"/>
    </xf>
    <xf numFmtId="169" fontId="4" fillId="0" borderId="41" xfId="4" applyNumberFormat="1" applyFont="1" applyFill="1" applyBorder="1" applyAlignment="1">
      <alignment horizontal="center"/>
    </xf>
    <xf numFmtId="170" fontId="4" fillId="0" borderId="42" xfId="4" applyNumberFormat="1" applyFont="1" applyFill="1" applyBorder="1" applyAlignment="1">
      <alignment horizontal="center"/>
    </xf>
    <xf numFmtId="0" fontId="7" fillId="3" borderId="13" xfId="1" applyFont="1" applyFill="1" applyBorder="1" applyAlignment="1">
      <alignment horizontal="center" vertical="center" wrapText="1"/>
    </xf>
    <xf numFmtId="169" fontId="4" fillId="0" borderId="17" xfId="4" applyNumberFormat="1" applyFont="1" applyFill="1" applyBorder="1" applyAlignment="1"/>
    <xf numFmtId="169" fontId="4" fillId="0" borderId="12" xfId="4" applyNumberFormat="1" applyFont="1" applyFill="1" applyBorder="1" applyAlignment="1"/>
    <xf numFmtId="170" fontId="4" fillId="0" borderId="9" xfId="4" applyNumberFormat="1" applyFont="1" applyFill="1" applyBorder="1" applyAlignment="1"/>
    <xf numFmtId="0" fontId="4" fillId="0" borderId="9" xfId="4" applyNumberFormat="1" applyFont="1" applyFill="1" applyBorder="1" applyAlignment="1">
      <alignment horizontal="center"/>
    </xf>
    <xf numFmtId="0" fontId="4" fillId="0" borderId="41" xfId="4" applyNumberFormat="1" applyFont="1" applyFill="1" applyBorder="1" applyAlignment="1">
      <alignment horizontal="center"/>
    </xf>
    <xf numFmtId="169" fontId="4" fillId="0" borderId="9" xfId="4" applyNumberFormat="1" applyFont="1" applyFill="1" applyBorder="1" applyAlignment="1"/>
    <xf numFmtId="169" fontId="4" fillId="0" borderId="42" xfId="4" applyNumberFormat="1" applyFont="1" applyFill="1" applyBorder="1" applyAlignment="1"/>
    <xf numFmtId="170" fontId="4" fillId="0" borderId="22" xfId="4" applyNumberFormat="1" applyFont="1" applyFill="1" applyBorder="1" applyAlignment="1"/>
    <xf numFmtId="170" fontId="4" fillId="0" borderId="23" xfId="4" applyNumberFormat="1" applyFont="1" applyFill="1" applyBorder="1" applyAlignment="1"/>
    <xf numFmtId="170" fontId="4" fillId="0" borderId="40" xfId="4" applyNumberFormat="1" applyFont="1" applyFill="1" applyBorder="1" applyAlignment="1"/>
    <xf numFmtId="170" fontId="4" fillId="0" borderId="11" xfId="4" applyNumberFormat="1" applyFont="1" applyFill="1" applyBorder="1" applyAlignment="1"/>
    <xf numFmtId="0" fontId="11" fillId="0" borderId="0" xfId="1" applyFont="1" applyBorder="1"/>
    <xf numFmtId="0" fontId="11" fillId="3" borderId="0" xfId="1" applyFont="1" applyFill="1" applyBorder="1"/>
    <xf numFmtId="0" fontId="11" fillId="0" borderId="4" xfId="1" applyFont="1" applyBorder="1"/>
    <xf numFmtId="0" fontId="4" fillId="3" borderId="43" xfId="1" applyFont="1" applyFill="1" applyBorder="1"/>
    <xf numFmtId="0" fontId="4" fillId="0" borderId="9" xfId="1" applyFont="1" applyFill="1" applyBorder="1"/>
    <xf numFmtId="0" fontId="7" fillId="0" borderId="13" xfId="1" applyFont="1" applyBorder="1" applyAlignment="1">
      <alignment horizontal="center" vertical="center" wrapText="1"/>
    </xf>
    <xf numFmtId="0" fontId="4" fillId="3" borderId="24" xfId="1" applyFont="1" applyFill="1" applyBorder="1" applyAlignment="1">
      <alignment horizontal="center"/>
    </xf>
    <xf numFmtId="170" fontId="17" fillId="0" borderId="13" xfId="14" applyNumberFormat="1" applyFont="1" applyFill="1" applyBorder="1" applyAlignment="1">
      <alignment horizontal="center" vertical="center" wrapText="1"/>
    </xf>
    <xf numFmtId="170" fontId="17" fillId="0" borderId="14" xfId="14" applyNumberFormat="1" applyFont="1" applyFill="1" applyBorder="1" applyAlignment="1">
      <alignment horizontal="center" vertical="center" wrapText="1"/>
    </xf>
    <xf numFmtId="170" fontId="17" fillId="0" borderId="6" xfId="14" applyNumberFormat="1" applyFont="1" applyFill="1" applyBorder="1" applyAlignment="1">
      <alignment horizontal="center" vertical="center" wrapText="1"/>
    </xf>
    <xf numFmtId="170" fontId="17" fillId="0" borderId="22" xfId="14" applyNumberFormat="1" applyFont="1" applyFill="1" applyBorder="1" applyAlignment="1">
      <alignment horizontal="center" vertical="center" wrapText="1"/>
    </xf>
    <xf numFmtId="0" fontId="15" fillId="2" borderId="6" xfId="1" applyNumberFormat="1" applyFont="1" applyFill="1" applyBorder="1" applyAlignment="1">
      <alignment horizontal="center"/>
    </xf>
    <xf numFmtId="170" fontId="15" fillId="0" borderId="18" xfId="14" applyNumberFormat="1" applyFont="1" applyFill="1" applyBorder="1" applyAlignment="1"/>
    <xf numFmtId="177" fontId="15" fillId="0" borderId="0" xfId="14" applyNumberFormat="1" applyFont="1" applyFill="1" applyBorder="1" applyAlignment="1"/>
    <xf numFmtId="169" fontId="15" fillId="0" borderId="0" xfId="14" applyNumberFormat="1" applyFont="1" applyFill="1" applyBorder="1" applyAlignment="1"/>
    <xf numFmtId="0" fontId="15" fillId="0" borderId="17" xfId="15" applyFont="1" applyBorder="1" applyAlignment="1"/>
    <xf numFmtId="170" fontId="15" fillId="0" borderId="0" xfId="14" applyNumberFormat="1" applyFont="1" applyFill="1" applyBorder="1" applyAlignment="1"/>
    <xf numFmtId="170" fontId="15" fillId="0" borderId="17" xfId="14" applyNumberFormat="1" applyFont="1" applyFill="1" applyBorder="1" applyAlignment="1"/>
    <xf numFmtId="170" fontId="15" fillId="0" borderId="22" xfId="14" applyNumberFormat="1" applyFont="1" applyFill="1" applyBorder="1" applyAlignment="1">
      <alignment horizontal="center"/>
    </xf>
    <xf numFmtId="170" fontId="15" fillId="0" borderId="23" xfId="14" applyNumberFormat="1" applyFont="1" applyFill="1" applyBorder="1" applyAlignment="1">
      <alignment horizontal="center"/>
    </xf>
    <xf numFmtId="170" fontId="15" fillId="0" borderId="16" xfId="14" applyNumberFormat="1" applyFont="1" applyFill="1" applyBorder="1" applyAlignment="1"/>
    <xf numFmtId="177" fontId="15" fillId="0" borderId="15" xfId="14" applyNumberFormat="1" applyFont="1" applyFill="1" applyBorder="1" applyAlignment="1"/>
    <xf numFmtId="169" fontId="15" fillId="0" borderId="15" xfId="14" applyNumberFormat="1" applyFont="1" applyFill="1" applyBorder="1" applyAlignment="1"/>
    <xf numFmtId="0" fontId="15" fillId="0" borderId="12" xfId="15" applyFont="1" applyBorder="1" applyAlignment="1"/>
    <xf numFmtId="170" fontId="15" fillId="0" borderId="15" xfId="14" applyNumberFormat="1" applyFont="1" applyFill="1" applyBorder="1" applyAlignment="1"/>
    <xf numFmtId="170" fontId="15" fillId="0" borderId="12" xfId="14" applyNumberFormat="1" applyFont="1" applyFill="1" applyBorder="1" applyAlignment="1"/>
    <xf numFmtId="170" fontId="15" fillId="0" borderId="11" xfId="14" applyNumberFormat="1" applyFont="1" applyFill="1" applyBorder="1" applyAlignment="1">
      <alignment horizontal="center"/>
    </xf>
    <xf numFmtId="0" fontId="15" fillId="3" borderId="4" xfId="1" applyFont="1" applyFill="1" applyBorder="1"/>
    <xf numFmtId="0" fontId="15" fillId="2" borderId="9" xfId="1" applyFont="1" applyFill="1" applyBorder="1"/>
    <xf numFmtId="0" fontId="15" fillId="2" borderId="9" xfId="2" applyFont="1" applyFill="1" applyBorder="1"/>
    <xf numFmtId="0" fontId="7" fillId="0" borderId="6" xfId="1" applyFont="1" applyBorder="1" applyAlignment="1">
      <alignment horizontal="center" vertical="center" wrapText="1"/>
    </xf>
    <xf numFmtId="169" fontId="4" fillId="0" borderId="19" xfId="4" applyNumberFormat="1" applyFont="1" applyFill="1" applyBorder="1" applyAlignment="1"/>
    <xf numFmtId="0" fontId="15" fillId="3" borderId="24" xfId="2" applyFont="1" applyFill="1" applyBorder="1"/>
    <xf numFmtId="0" fontId="15" fillId="3" borderId="2" xfId="2" applyFont="1" applyFill="1" applyBorder="1"/>
    <xf numFmtId="0" fontId="15" fillId="3" borderId="1" xfId="1" applyFont="1" applyFill="1" applyBorder="1"/>
    <xf numFmtId="0" fontId="15" fillId="9" borderId="6" xfId="1" applyNumberFormat="1" applyFont="1" applyFill="1" applyBorder="1" applyAlignment="1">
      <alignment horizontal="center"/>
    </xf>
    <xf numFmtId="0" fontId="15" fillId="3" borderId="18" xfId="2" applyFont="1" applyFill="1" applyBorder="1"/>
    <xf numFmtId="0" fontId="15" fillId="10" borderId="5" xfId="1" applyNumberFormat="1" applyFont="1" applyFill="1" applyBorder="1" applyAlignment="1"/>
    <xf numFmtId="0" fontId="15" fillId="10" borderId="6" xfId="1" applyNumberFormat="1" applyFont="1" applyFill="1" applyBorder="1" applyAlignment="1">
      <alignment horizontal="center"/>
    </xf>
    <xf numFmtId="0" fontId="19" fillId="10" borderId="6" xfId="1" applyNumberFormat="1" applyFont="1" applyFill="1" applyBorder="1" applyAlignment="1">
      <alignment horizontal="center"/>
    </xf>
    <xf numFmtId="0" fontId="15" fillId="11" borderId="11" xfId="1" applyNumberFormat="1" applyFont="1" applyFill="1" applyBorder="1" applyAlignment="1" applyProtection="1">
      <alignment horizontal="center"/>
    </xf>
    <xf numFmtId="0" fontId="15" fillId="11" borderId="11" xfId="1" applyNumberFormat="1" applyFont="1" applyFill="1" applyBorder="1" applyAlignment="1" applyProtection="1"/>
    <xf numFmtId="0" fontId="19" fillId="11" borderId="11" xfId="1" applyNumberFormat="1" applyFont="1" applyFill="1" applyBorder="1" applyAlignment="1" applyProtection="1"/>
    <xf numFmtId="0" fontId="15" fillId="0" borderId="0" xfId="15" applyFont="1" applyBorder="1" applyAlignment="1"/>
    <xf numFmtId="170" fontId="19" fillId="0" borderId="18" xfId="14" applyNumberFormat="1" applyFont="1" applyFill="1" applyBorder="1" applyAlignment="1"/>
    <xf numFmtId="0" fontId="15" fillId="2" borderId="5" xfId="1" applyNumberFormat="1" applyFont="1" applyFill="1" applyBorder="1" applyAlignment="1"/>
    <xf numFmtId="0" fontId="19" fillId="2" borderId="6" xfId="1" applyNumberFormat="1" applyFont="1" applyFill="1" applyBorder="1" applyAlignment="1">
      <alignment horizontal="center"/>
    </xf>
    <xf numFmtId="0" fontId="15" fillId="4" borderId="11" xfId="1" applyNumberFormat="1" applyFont="1" applyFill="1" applyBorder="1" applyAlignment="1" applyProtection="1">
      <alignment horizontal="center"/>
    </xf>
    <xf numFmtId="0" fontId="19" fillId="4" borderId="11" xfId="1" applyNumberFormat="1" applyFont="1" applyFill="1" applyBorder="1" applyAlignment="1" applyProtection="1"/>
    <xf numFmtId="0" fontId="15" fillId="3" borderId="18" xfId="1" applyFont="1" applyFill="1" applyBorder="1"/>
    <xf numFmtId="170" fontId="19" fillId="0" borderId="16" xfId="14" applyNumberFormat="1" applyFont="1" applyFill="1" applyBorder="1" applyAlignment="1"/>
    <xf numFmtId="0" fontId="15" fillId="3" borderId="24" xfId="1" applyFont="1" applyFill="1" applyBorder="1"/>
    <xf numFmtId="0" fontId="4" fillId="3" borderId="21" xfId="1" applyFont="1" applyFill="1" applyBorder="1" applyAlignment="1">
      <alignment horizontal="left"/>
    </xf>
    <xf numFmtId="0" fontId="4" fillId="3" borderId="20" xfId="1" applyFont="1" applyFill="1" applyBorder="1"/>
    <xf numFmtId="0" fontId="4" fillId="3" borderId="19" xfId="1" applyFont="1" applyFill="1" applyBorder="1"/>
    <xf numFmtId="0" fontId="4" fillId="3" borderId="10" xfId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170" fontId="7" fillId="0" borderId="13" xfId="16" applyNumberFormat="1" applyFont="1" applyFill="1" applyBorder="1" applyAlignment="1">
      <alignment horizontal="center" vertical="center" wrapText="1"/>
    </xf>
    <xf numFmtId="169" fontId="7" fillId="0" borderId="6" xfId="16" applyNumberFormat="1" applyFont="1" applyFill="1" applyBorder="1" applyAlignment="1">
      <alignment horizontal="center" vertical="center" wrapText="1"/>
    </xf>
    <xf numFmtId="169" fontId="7" fillId="0" borderId="5" xfId="16" applyNumberFormat="1" applyFont="1" applyFill="1" applyBorder="1" applyAlignment="1">
      <alignment horizontal="center" vertical="center" wrapText="1"/>
    </xf>
    <xf numFmtId="170" fontId="7" fillId="0" borderId="6" xfId="16" applyNumberFormat="1" applyFont="1" applyFill="1" applyBorder="1" applyAlignment="1">
      <alignment horizontal="center" vertical="center" wrapText="1"/>
    </xf>
    <xf numFmtId="0" fontId="4" fillId="0" borderId="21" xfId="16" applyNumberFormat="1" applyFont="1" applyFill="1" applyBorder="1" applyAlignment="1">
      <alignment horizontal="center"/>
    </xf>
    <xf numFmtId="170" fontId="4" fillId="0" borderId="20" xfId="16" applyNumberFormat="1" applyFont="1" applyFill="1" applyBorder="1" applyAlignment="1"/>
    <xf numFmtId="169" fontId="4" fillId="0" borderId="19" xfId="16" applyNumberFormat="1" applyFont="1" applyFill="1" applyBorder="1" applyAlignment="1">
      <alignment horizontal="center"/>
    </xf>
    <xf numFmtId="169" fontId="4" fillId="0" borderId="22" xfId="16" applyNumberFormat="1" applyFont="1" applyBorder="1" applyAlignment="1">
      <alignment horizontal="center"/>
    </xf>
    <xf numFmtId="169" fontId="4" fillId="0" borderId="21" xfId="16" applyNumberFormat="1" applyFont="1" applyFill="1" applyBorder="1" applyAlignment="1">
      <alignment horizontal="center"/>
    </xf>
    <xf numFmtId="169" fontId="4" fillId="0" borderId="18" xfId="16" applyNumberFormat="1" applyFont="1" applyFill="1" applyBorder="1" applyAlignment="1">
      <alignment horizontal="center"/>
    </xf>
    <xf numFmtId="169" fontId="4" fillId="0" borderId="16" xfId="16" applyNumberFormat="1" applyFont="1" applyFill="1" applyBorder="1" applyAlignment="1">
      <alignment horizontal="center"/>
    </xf>
    <xf numFmtId="170" fontId="4" fillId="0" borderId="19" xfId="16" applyNumberFormat="1" applyFont="1" applyFill="1" applyBorder="1" applyAlignment="1">
      <alignment horizontal="center"/>
    </xf>
    <xf numFmtId="0" fontId="4" fillId="0" borderId="18" xfId="16" applyNumberFormat="1" applyFont="1" applyFill="1" applyBorder="1" applyAlignment="1">
      <alignment horizontal="center"/>
    </xf>
    <xf numFmtId="170" fontId="4" fillId="0" borderId="0" xfId="16" applyNumberFormat="1" applyFont="1" applyFill="1" applyBorder="1" applyAlignment="1"/>
    <xf numFmtId="169" fontId="4" fillId="0" borderId="17" xfId="16" applyNumberFormat="1" applyFont="1" applyFill="1" applyBorder="1" applyAlignment="1">
      <alignment horizontal="center"/>
    </xf>
    <xf numFmtId="169" fontId="4" fillId="0" borderId="23" xfId="16" applyNumberFormat="1" applyFont="1" applyBorder="1" applyAlignment="1">
      <alignment horizontal="center"/>
    </xf>
    <xf numFmtId="170" fontId="4" fillId="0" borderId="17" xfId="16" applyNumberFormat="1" applyFont="1" applyFill="1" applyBorder="1" applyAlignment="1">
      <alignment horizontal="center"/>
    </xf>
    <xf numFmtId="170" fontId="4" fillId="0" borderId="12" xfId="16" applyNumberFormat="1" applyFont="1" applyFill="1" applyBorder="1" applyAlignment="1">
      <alignment horizontal="center"/>
    </xf>
    <xf numFmtId="0" fontId="4" fillId="3" borderId="16" xfId="1" applyFont="1" applyFill="1" applyBorder="1"/>
    <xf numFmtId="0" fontId="4" fillId="3" borderId="12" xfId="1" applyFont="1" applyFill="1" applyBorder="1"/>
    <xf numFmtId="0" fontId="1" fillId="0" borderId="0" xfId="1" applyFont="1"/>
    <xf numFmtId="10" fontId="4" fillId="0" borderId="0" xfId="16" applyNumberFormat="1" applyFont="1"/>
    <xf numFmtId="0" fontId="7" fillId="3" borderId="21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vertical="center"/>
    </xf>
    <xf numFmtId="0" fontId="2" fillId="4" borderId="22" xfId="1" applyNumberFormat="1" applyFont="1" applyFill="1" applyBorder="1" applyAlignment="1" applyProtection="1">
      <alignment horizontal="center" vertical="center"/>
    </xf>
    <xf numFmtId="0" fontId="12" fillId="4" borderId="22" xfId="1" applyNumberFormat="1" applyFont="1" applyFill="1" applyBorder="1" applyAlignment="1" applyProtection="1">
      <alignment vertical="center"/>
    </xf>
    <xf numFmtId="169" fontId="7" fillId="0" borderId="14" xfId="16" applyNumberFormat="1" applyFont="1" applyFill="1" applyBorder="1" applyAlignment="1">
      <alignment horizontal="center" vertical="center" wrapText="1"/>
    </xf>
    <xf numFmtId="0" fontId="4" fillId="3" borderId="21" xfId="1" applyNumberFormat="1" applyFont="1" applyFill="1" applyBorder="1" applyAlignment="1"/>
    <xf numFmtId="0" fontId="4" fillId="3" borderId="20" xfId="1" applyNumberFormat="1" applyFont="1" applyFill="1" applyBorder="1" applyAlignment="1"/>
    <xf numFmtId="0" fontId="12" fillId="4" borderId="22" xfId="1" applyNumberFormat="1" applyFont="1" applyFill="1" applyBorder="1" applyAlignment="1" applyProtection="1"/>
    <xf numFmtId="0" fontId="4" fillId="0" borderId="0" xfId="16" applyNumberFormat="1" applyFont="1" applyFill="1" applyBorder="1" applyAlignment="1">
      <alignment horizontal="center"/>
    </xf>
    <xf numFmtId="0" fontId="4" fillId="0" borderId="0" xfId="16" applyNumberFormat="1" applyFont="1" applyFill="1" applyBorder="1" applyAlignment="1"/>
    <xf numFmtId="0" fontId="20" fillId="0" borderId="0" xfId="16" applyNumberFormat="1" applyFont="1" applyFill="1" applyBorder="1" applyAlignment="1"/>
    <xf numFmtId="0" fontId="20" fillId="0" borderId="15" xfId="16" applyNumberFormat="1" applyFont="1" applyFill="1" applyBorder="1" applyAlignment="1"/>
    <xf numFmtId="0" fontId="20" fillId="0" borderId="20" xfId="16" applyNumberFormat="1" applyFont="1" applyFill="1" applyBorder="1" applyAlignment="1"/>
    <xf numFmtId="169" fontId="4" fillId="0" borderId="0" xfId="16" applyNumberFormat="1" applyFont="1" applyFill="1" applyBorder="1" applyAlignment="1"/>
    <xf numFmtId="169" fontId="4" fillId="0" borderId="22" xfId="16" applyNumberFormat="1" applyFont="1" applyFill="1" applyBorder="1" applyAlignment="1">
      <alignment horizontal="center"/>
    </xf>
    <xf numFmtId="0" fontId="4" fillId="3" borderId="18" xfId="1" applyNumberFormat="1" applyFont="1" applyFill="1" applyBorder="1" applyAlignment="1"/>
    <xf numFmtId="0" fontId="4" fillId="3" borderId="0" xfId="1" applyNumberFormat="1" applyFont="1" applyFill="1" applyBorder="1" applyAlignment="1"/>
    <xf numFmtId="0" fontId="4" fillId="3" borderId="23" xfId="1" applyNumberFormat="1" applyFont="1" applyFill="1" applyBorder="1" applyAlignment="1"/>
    <xf numFmtId="0" fontId="12" fillId="4" borderId="23" xfId="1" applyNumberFormat="1" applyFont="1" applyFill="1" applyBorder="1" applyAlignment="1" applyProtection="1"/>
    <xf numFmtId="169" fontId="4" fillId="0" borderId="23" xfId="16" applyNumberFormat="1" applyFont="1" applyFill="1" applyBorder="1" applyAlignment="1">
      <alignment horizontal="center"/>
    </xf>
    <xf numFmtId="0" fontId="4" fillId="3" borderId="16" xfId="1" applyNumberFormat="1" applyFont="1" applyFill="1" applyBorder="1" applyAlignment="1"/>
    <xf numFmtId="0" fontId="4" fillId="3" borderId="15" xfId="1" applyNumberFormat="1" applyFont="1" applyFill="1" applyBorder="1" applyAlignment="1"/>
    <xf numFmtId="0" fontId="12" fillId="4" borderId="11" xfId="1" applyNumberFormat="1" applyFont="1" applyFill="1" applyBorder="1" applyAlignment="1" applyProtection="1"/>
    <xf numFmtId="0" fontId="4" fillId="0" borderId="16" xfId="16" applyNumberFormat="1" applyFont="1" applyFill="1" applyBorder="1" applyAlignment="1">
      <alignment horizontal="center"/>
    </xf>
    <xf numFmtId="0" fontId="4" fillId="0" borderId="15" xfId="16" applyNumberFormat="1" applyFont="1" applyFill="1" applyBorder="1" applyAlignment="1">
      <alignment horizontal="center"/>
    </xf>
    <xf numFmtId="0" fontId="4" fillId="0" borderId="15" xfId="16" applyNumberFormat="1" applyFont="1" applyFill="1" applyBorder="1" applyAlignment="1"/>
    <xf numFmtId="169" fontId="4" fillId="0" borderId="15" xfId="16" applyNumberFormat="1" applyFont="1" applyFill="1" applyBorder="1" applyAlignment="1"/>
    <xf numFmtId="169" fontId="4" fillId="0" borderId="11" xfId="16" applyNumberFormat="1" applyFont="1" applyFill="1" applyBorder="1" applyAlignment="1">
      <alignment horizontal="center"/>
    </xf>
    <xf numFmtId="0" fontId="4" fillId="0" borderId="20" xfId="16" applyNumberFormat="1" applyFont="1" applyFill="1" applyBorder="1" applyAlignment="1">
      <alignment horizontal="center"/>
    </xf>
    <xf numFmtId="0" fontId="4" fillId="0" borderId="20" xfId="16" applyNumberFormat="1" applyFont="1" applyFill="1" applyBorder="1" applyAlignment="1"/>
    <xf numFmtId="169" fontId="4" fillId="0" borderId="20" xfId="16" applyNumberFormat="1" applyFont="1" applyFill="1" applyBorder="1" applyAlignment="1"/>
    <xf numFmtId="0" fontId="4" fillId="3" borderId="19" xfId="1" applyNumberFormat="1" applyFont="1" applyFill="1" applyBorder="1" applyAlignment="1"/>
    <xf numFmtId="0" fontId="4" fillId="3" borderId="17" xfId="1" applyNumberFormat="1" applyFont="1" applyFill="1" applyBorder="1" applyAlignment="1"/>
    <xf numFmtId="0" fontId="4" fillId="3" borderId="12" xfId="1" applyNumberFormat="1" applyFont="1" applyFill="1" applyBorder="1" applyAlignment="1"/>
    <xf numFmtId="0" fontId="4" fillId="0" borderId="9" xfId="1" applyFont="1" applyBorder="1" applyAlignment="1">
      <alignment horizontal="left"/>
    </xf>
    <xf numFmtId="169" fontId="7" fillId="0" borderId="20" xfId="16" applyNumberFormat="1" applyFont="1" applyFill="1" applyBorder="1" applyAlignment="1">
      <alignment horizontal="center" vertical="center" wrapText="1"/>
    </xf>
    <xf numFmtId="170" fontId="7" fillId="0" borderId="19" xfId="16" applyNumberFormat="1" applyFont="1" applyFill="1" applyBorder="1" applyAlignment="1">
      <alignment horizontal="center" vertical="center" wrapText="1"/>
    </xf>
    <xf numFmtId="169" fontId="4" fillId="0" borderId="20" xfId="16" applyNumberFormat="1" applyFont="1" applyFill="1" applyBorder="1" applyAlignment="1">
      <alignment horizontal="center"/>
    </xf>
    <xf numFmtId="169" fontId="4" fillId="0" borderId="22" xfId="16" applyNumberFormat="1" applyFont="1" applyBorder="1"/>
    <xf numFmtId="169" fontId="4" fillId="0" borderId="0" xfId="16" applyNumberFormat="1" applyFont="1" applyFill="1" applyBorder="1" applyAlignment="1">
      <alignment horizontal="center"/>
    </xf>
    <xf numFmtId="169" fontId="4" fillId="0" borderId="23" xfId="16" applyNumberFormat="1" applyFont="1" applyBorder="1"/>
    <xf numFmtId="169" fontId="4" fillId="0" borderId="15" xfId="16" applyNumberFormat="1" applyFont="1" applyFill="1" applyBorder="1" applyAlignment="1">
      <alignment horizontal="center"/>
    </xf>
    <xf numFmtId="169" fontId="4" fillId="0" borderId="12" xfId="16" applyNumberFormat="1" applyFont="1" applyFill="1" applyBorder="1" applyAlignment="1">
      <alignment horizontal="center"/>
    </xf>
    <xf numFmtId="0" fontId="4" fillId="3" borderId="0" xfId="1" applyNumberFormat="1" applyFont="1" applyFill="1" applyBorder="1" applyAlignment="1">
      <alignment horizontal="center"/>
    </xf>
    <xf numFmtId="170" fontId="4" fillId="3" borderId="0" xfId="10" applyNumberFormat="1" applyFont="1" applyFill="1" applyBorder="1" applyAlignment="1">
      <alignment horizontal="center"/>
    </xf>
    <xf numFmtId="0" fontId="4" fillId="3" borderId="0" xfId="1" applyNumberFormat="1" applyFont="1" applyFill="1" applyBorder="1" applyAlignment="1">
      <alignment horizontal="left"/>
    </xf>
    <xf numFmtId="0" fontId="4" fillId="3" borderId="0" xfId="1" applyNumberFormat="1" applyFont="1" applyFill="1" applyBorder="1" applyAlignment="1" applyProtection="1"/>
    <xf numFmtId="0" fontId="1" fillId="0" borderId="9" xfId="1" applyBorder="1"/>
    <xf numFmtId="0" fontId="1" fillId="0" borderId="9" xfId="1" applyBorder="1" applyAlignment="1">
      <alignment horizontal="left"/>
    </xf>
    <xf numFmtId="0" fontId="4" fillId="0" borderId="0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169" fontId="4" fillId="0" borderId="11" xfId="16" applyNumberFormat="1" applyFont="1" applyBorder="1"/>
    <xf numFmtId="0" fontId="21" fillId="8" borderId="0" xfId="1" applyFont="1" applyFill="1"/>
    <xf numFmtId="0" fontId="22" fillId="6" borderId="25" xfId="1" applyFont="1" applyFill="1" applyBorder="1" applyAlignment="1">
      <alignment horizontal="centerContinuous" vertical="center"/>
    </xf>
    <xf numFmtId="0" fontId="22" fillId="6" borderId="26" xfId="1" applyFont="1" applyFill="1" applyBorder="1" applyAlignment="1">
      <alignment horizontal="centerContinuous" vertical="center"/>
    </xf>
    <xf numFmtId="0" fontId="22" fillId="6" borderId="27" xfId="1" applyFont="1" applyFill="1" applyBorder="1" applyAlignment="1">
      <alignment horizontal="centerContinuous" vertical="center"/>
    </xf>
    <xf numFmtId="0" fontId="22" fillId="6" borderId="25" xfId="1" applyFont="1" applyFill="1" applyBorder="1" applyAlignment="1">
      <alignment horizontal="centerContinuous"/>
    </xf>
    <xf numFmtId="0" fontId="22" fillId="6" borderId="26" xfId="1" applyFont="1" applyFill="1" applyBorder="1" applyAlignment="1">
      <alignment horizontal="centerContinuous"/>
    </xf>
    <xf numFmtId="0" fontId="22" fillId="6" borderId="27" xfId="1" applyFont="1" applyFill="1" applyBorder="1" applyAlignment="1">
      <alignment horizontal="centerContinuous"/>
    </xf>
    <xf numFmtId="0" fontId="21" fillId="3" borderId="7" xfId="1" applyFont="1" applyFill="1" applyBorder="1"/>
    <xf numFmtId="0" fontId="21" fillId="3" borderId="0" xfId="1" applyFont="1" applyFill="1" applyBorder="1"/>
    <xf numFmtId="0" fontId="21" fillId="3" borderId="4" xfId="1" applyFont="1" applyFill="1" applyBorder="1"/>
    <xf numFmtId="0" fontId="15" fillId="2" borderId="22" xfId="1" applyFont="1" applyFill="1" applyBorder="1"/>
    <xf numFmtId="176" fontId="15" fillId="3" borderId="19" xfId="1" applyNumberFormat="1" applyFont="1" applyFill="1" applyBorder="1" applyAlignment="1">
      <alignment horizontal="center"/>
    </xf>
    <xf numFmtId="0" fontId="15" fillId="2" borderId="5" xfId="1" applyNumberFormat="1" applyFont="1" applyFill="1" applyBorder="1"/>
    <xf numFmtId="170" fontId="15" fillId="4" borderId="6" xfId="1" quotePrefix="1" applyNumberFormat="1" applyFont="1" applyFill="1" applyBorder="1" applyAlignment="1" applyProtection="1">
      <alignment horizontal="center"/>
    </xf>
    <xf numFmtId="0" fontId="15" fillId="3" borderId="22" xfId="1" applyFont="1" applyFill="1" applyBorder="1" applyAlignment="1">
      <alignment horizontal="center"/>
    </xf>
    <xf numFmtId="0" fontId="15" fillId="3" borderId="19" xfId="1" applyFont="1" applyFill="1" applyBorder="1" applyAlignment="1">
      <alignment horizontal="center"/>
    </xf>
    <xf numFmtId="0" fontId="15" fillId="2" borderId="23" xfId="1" applyFont="1" applyFill="1" applyBorder="1"/>
    <xf numFmtId="0" fontId="15" fillId="3" borderId="17" xfId="1" applyNumberFormat="1" applyFont="1" applyFill="1" applyBorder="1" applyAlignment="1">
      <alignment horizontal="center"/>
    </xf>
    <xf numFmtId="15" fontId="15" fillId="3" borderId="4" xfId="1" applyNumberFormat="1" applyFont="1" applyFill="1" applyBorder="1"/>
    <xf numFmtId="0" fontId="15" fillId="3" borderId="23" xfId="1" applyFont="1" applyFill="1" applyBorder="1" applyAlignment="1">
      <alignment horizontal="center"/>
    </xf>
    <xf numFmtId="0" fontId="15" fillId="3" borderId="17" xfId="1" applyFont="1" applyFill="1" applyBorder="1" applyAlignment="1">
      <alignment horizontal="center"/>
    </xf>
    <xf numFmtId="1" fontId="15" fillId="3" borderId="17" xfId="1" applyNumberFormat="1" applyFont="1" applyFill="1" applyBorder="1" applyAlignment="1">
      <alignment horizontal="center"/>
    </xf>
    <xf numFmtId="169" fontId="15" fillId="4" borderId="6" xfId="1" quotePrefix="1" applyNumberFormat="1" applyFont="1" applyFill="1" applyBorder="1" applyAlignment="1" applyProtection="1">
      <alignment horizontal="center"/>
    </xf>
    <xf numFmtId="0" fontId="21" fillId="3" borderId="7" xfId="11" applyFont="1" applyFill="1" applyBorder="1"/>
    <xf numFmtId="172" fontId="15" fillId="4" borderId="5" xfId="1" applyNumberFormat="1" applyFont="1" applyFill="1" applyBorder="1" applyAlignment="1" applyProtection="1">
      <alignment horizontal="center"/>
    </xf>
    <xf numFmtId="0" fontId="15" fillId="3" borderId="4" xfId="11" applyFont="1" applyFill="1" applyBorder="1"/>
    <xf numFmtId="165" fontId="15" fillId="4" borderId="6" xfId="1" applyNumberFormat="1" applyFont="1" applyFill="1" applyBorder="1" applyAlignment="1" applyProtection="1">
      <alignment horizontal="center"/>
    </xf>
    <xf numFmtId="0" fontId="15" fillId="8" borderId="0" xfId="2" applyFont="1" applyFill="1"/>
    <xf numFmtId="0" fontId="15" fillId="3" borderId="11" xfId="1" applyFont="1" applyFill="1" applyBorder="1" applyAlignment="1">
      <alignment horizontal="center"/>
    </xf>
    <xf numFmtId="0" fontId="15" fillId="3" borderId="12" xfId="1" applyFont="1" applyFill="1" applyBorder="1" applyAlignment="1">
      <alignment horizontal="center"/>
    </xf>
    <xf numFmtId="0" fontId="15" fillId="2" borderId="11" xfId="1" applyFont="1" applyFill="1" applyBorder="1"/>
    <xf numFmtId="1" fontId="15" fillId="3" borderId="12" xfId="1" applyNumberFormat="1" applyFont="1" applyFill="1" applyBorder="1" applyAlignment="1">
      <alignment horizontal="center"/>
    </xf>
    <xf numFmtId="0" fontId="23" fillId="3" borderId="21" xfId="1" applyFont="1" applyFill="1" applyBorder="1" applyAlignment="1">
      <alignment horizontal="right"/>
    </xf>
    <xf numFmtId="175" fontId="24" fillId="3" borderId="19" xfId="1" applyNumberFormat="1" applyFont="1" applyFill="1" applyBorder="1" applyAlignment="1">
      <alignment horizontal="center"/>
    </xf>
    <xf numFmtId="0" fontId="23" fillId="3" borderId="16" xfId="1" applyFont="1" applyFill="1" applyBorder="1" applyAlignment="1">
      <alignment horizontal="right"/>
    </xf>
    <xf numFmtId="0" fontId="24" fillId="3" borderId="12" xfId="1" quotePrefix="1" applyFont="1" applyFill="1" applyBorder="1" applyAlignment="1">
      <alignment horizontal="center"/>
    </xf>
    <xf numFmtId="0" fontId="21" fillId="3" borderId="3" xfId="1" applyFont="1" applyFill="1" applyBorder="1"/>
    <xf numFmtId="0" fontId="15" fillId="8" borderId="0" xfId="1" applyFont="1" applyFill="1" applyBorder="1"/>
    <xf numFmtId="0" fontId="15" fillId="3" borderId="2" xfId="1" applyFont="1" applyFill="1" applyBorder="1" applyAlignment="1">
      <alignment horizontal="center"/>
    </xf>
    <xf numFmtId="172" fontId="15" fillId="3" borderId="17" xfId="1" applyNumberFormat="1" applyFont="1" applyFill="1" applyBorder="1" applyAlignment="1">
      <alignment horizontal="center"/>
    </xf>
    <xf numFmtId="1" fontId="19" fillId="3" borderId="17" xfId="1" applyNumberFormat="1" applyFont="1" applyFill="1" applyBorder="1" applyAlignment="1">
      <alignment horizontal="center"/>
    </xf>
    <xf numFmtId="0" fontId="15" fillId="9" borderId="5" xfId="1" applyNumberFormat="1" applyFont="1" applyFill="1" applyBorder="1" applyAlignment="1">
      <alignment horizontal="center"/>
    </xf>
  </cellXfs>
  <cellStyles count="17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2 2" xfId="16"/>
    <cellStyle name="Percent 3" xfId="10"/>
    <cellStyle name="Percent 4" xfId="12"/>
    <cellStyle name="Percent 4 2" xfId="14"/>
    <cellStyle name="result" xfId="3"/>
    <cellStyle name="Valuta (0)_AZIONI" xfId="8"/>
    <cellStyle name="Valuta_AZIONI" xfId="9"/>
  </cellStyles>
  <dxfs count="27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16:51:59</v>
        <stp/>
        <stp>{B034AB2C-2280-45F4-954C-31FDD1D915D7}</stp>
        <tr r="P4" s="26"/>
      </tp>
      <tp t="s">
        <v>Paused at 16:51:59</v>
        <stp/>
        <stp>{41118E66-E7C0-48E9-87D8-1592652D1C00}</stp>
        <tr r="J2" s="15"/>
      </tp>
      <tp t="s">
        <v>Paused at 16:51:59</v>
        <stp/>
        <stp>{FACF61E9-218D-4D7B-A157-B0E012E3861A}</stp>
        <tr r="P4" s="25"/>
      </tp>
      <tp t="s">
        <v>Paused at 16:51:59</v>
        <stp/>
        <stp>{3234877D-CE5D-47BC-9783-0E976B5E31C2}</stp>
        <tr r="N4" s="68"/>
      </tp>
      <tp t="s">
        <v>Paused at 16:51:59</v>
        <stp/>
        <stp>{28BA606A-E24A-4F57-8651-1089190FFD96}</stp>
        <tr r="N6" s="71"/>
      </tp>
      <tp t="s">
        <v>Paused at 16:51:59</v>
        <stp/>
        <stp>{3787FBE0-3C65-4A91-B210-7E8ED9168AA6}</stp>
        <tr r="O4" s="73"/>
      </tp>
      <tp t="s">
        <v>Paused at 16:51:59</v>
        <stp/>
        <stp>{0946B1AA-32B4-4E10-8649-4371F59BBC78}</stp>
        <tr r="O4" s="22"/>
      </tp>
      <tp t="s">
        <v>Paused at 16:51:59</v>
        <stp/>
        <stp>{7BF6DCAE-40A7-4511-A20F-0EAB2F571BD4}</stp>
        <tr r="O4" s="72"/>
      </tp>
      <tp t="s">
        <v>Paused at 16:51:59</v>
        <stp/>
        <stp>{17B58A57-E320-4A69-BC25-F821DE3C9519}</stp>
        <tr r="O3" s="69"/>
      </tp>
      <tp t="s">
        <v>Paused at 16:51:59</v>
        <stp/>
        <stp>{D590D948-2433-40D0-B6BD-B44F33304C46}</stp>
        <tr r="N4" s="16"/>
      </tp>
      <tp t="s">
        <v>Paused at 16:51:59</v>
        <stp/>
        <stp>{B151377A-A509-42B2-87B9-AB0DDDEEB259}</stp>
        <tr r="K3" s="70"/>
      </tp>
      <tp t="s">
        <v>Paused at 16:51:59</v>
        <stp/>
        <stp>{6869C922-2E8B-4AA6-8569-19E66C3435FC}</stp>
        <tr r="N3" s="66"/>
      </tp>
      <tp t="s">
        <v>Paused at 16:51:59</v>
        <stp/>
        <stp>{C460885F-0EF6-4A57-B0C9-E11D78A747F7}</stp>
        <tr r="O4" s="2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O34"/>
  <sheetViews>
    <sheetView tabSelected="1" workbookViewId="0">
      <selection activeCell="D4" sqref="D4"/>
    </sheetView>
  </sheetViews>
  <sheetFormatPr defaultRowHeight="13.5" x14ac:dyDescent="0.25"/>
  <cols>
    <col min="1" max="2" width="2.7109375" style="322" customWidth="1"/>
    <col min="3" max="3" width="19.28515625" style="322" bestFit="1" customWidth="1"/>
    <col min="4" max="4" width="28.5703125" style="322" bestFit="1" customWidth="1"/>
    <col min="5" max="7" width="2.7109375" style="322" customWidth="1"/>
    <col min="8" max="8" width="22.42578125" style="322" bestFit="1" customWidth="1"/>
    <col min="9" max="9" width="15.140625" style="322" bestFit="1" customWidth="1"/>
    <col min="10" max="12" width="2.7109375" style="322" customWidth="1"/>
    <col min="13" max="13" width="13.140625" style="322" bestFit="1" customWidth="1"/>
    <col min="14" max="14" width="5" style="322" bestFit="1" customWidth="1"/>
    <col min="15" max="15" width="2.7109375" style="322" customWidth="1"/>
    <col min="16" max="16384" width="9.140625" style="322"/>
  </cols>
  <sheetData>
    <row r="1" spans="2:15" ht="14.25" thickBot="1" x14ac:dyDescent="0.3">
      <c r="B1" s="322" t="str">
        <f>_xll.qlxlVersion(TRUE,Trigger)</f>
        <v>QuantLibXL 1.5.0 - MS VC++ 9.0 - Multithreaded Dynamic Runtime library - Release Configuration - Jun 25 2014 10:33:09</v>
      </c>
    </row>
    <row r="2" spans="2:15" ht="17.25" thickBot="1" x14ac:dyDescent="0.35">
      <c r="B2" s="323" t="s">
        <v>7</v>
      </c>
      <c r="C2" s="324"/>
      <c r="D2" s="324"/>
      <c r="E2" s="325"/>
      <c r="G2" s="326" t="s">
        <v>202</v>
      </c>
      <c r="H2" s="327"/>
      <c r="I2" s="327"/>
      <c r="J2" s="328"/>
      <c r="L2" s="323" t="s">
        <v>126</v>
      </c>
      <c r="M2" s="324"/>
      <c r="N2" s="324"/>
      <c r="O2" s="325"/>
    </row>
    <row r="3" spans="2:15" x14ac:dyDescent="0.25">
      <c r="B3" s="329"/>
      <c r="C3" s="330"/>
      <c r="D3" s="330"/>
      <c r="E3" s="331"/>
      <c r="G3" s="127"/>
      <c r="H3" s="128"/>
      <c r="I3" s="128"/>
      <c r="J3" s="217"/>
      <c r="L3" s="329"/>
      <c r="M3" s="128"/>
      <c r="N3" s="128"/>
      <c r="O3" s="217"/>
    </row>
    <row r="4" spans="2:15" x14ac:dyDescent="0.25">
      <c r="B4" s="329"/>
      <c r="C4" s="332" t="s">
        <v>6</v>
      </c>
      <c r="D4" s="333">
        <v>41890.487245370372</v>
      </c>
      <c r="E4" s="217"/>
      <c r="G4" s="127"/>
      <c r="H4" s="334" t="s">
        <v>0</v>
      </c>
      <c r="I4" s="335" t="s">
        <v>199</v>
      </c>
      <c r="J4" s="217"/>
      <c r="L4" s="329"/>
      <c r="M4" s="336" t="s">
        <v>122</v>
      </c>
      <c r="N4" s="337" t="str">
        <f>""</f>
        <v/>
      </c>
      <c r="O4" s="217"/>
    </row>
    <row r="5" spans="2:15" x14ac:dyDescent="0.25">
      <c r="B5" s="329"/>
      <c r="C5" s="338" t="s">
        <v>143</v>
      </c>
      <c r="D5" s="339" t="s">
        <v>142</v>
      </c>
      <c r="E5" s="217"/>
      <c r="G5" s="127"/>
      <c r="H5" s="334" t="s">
        <v>64</v>
      </c>
      <c r="I5" s="335">
        <v>1E-4</v>
      </c>
      <c r="J5" s="340"/>
      <c r="L5" s="329"/>
      <c r="M5" s="341" t="s">
        <v>113</v>
      </c>
      <c r="N5" s="342" t="s">
        <v>121</v>
      </c>
      <c r="O5" s="217"/>
    </row>
    <row r="6" spans="2:15" x14ac:dyDescent="0.25">
      <c r="B6" s="329"/>
      <c r="C6" s="338" t="s">
        <v>141</v>
      </c>
      <c r="D6" s="362">
        <f>_xll.ohTrigger('CNY Deposits'!P1,'CNY FRA'!X3,'CNY Swaps1M'!Y3,'CNY Swap3M'!Z3,'CNY Swap7DRepo'!Z3,,,'CNY OIS'!Y3)</f>
        <v>13</v>
      </c>
      <c r="E6" s="217"/>
      <c r="G6" s="127"/>
      <c r="H6" s="334" t="s">
        <v>63</v>
      </c>
      <c r="I6" s="344">
        <v>-0.01</v>
      </c>
      <c r="J6" s="340"/>
      <c r="L6" s="329"/>
      <c r="M6" s="341" t="s">
        <v>120</v>
      </c>
      <c r="N6" s="342" t="s">
        <v>120</v>
      </c>
      <c r="O6" s="217"/>
    </row>
    <row r="7" spans="2:15" x14ac:dyDescent="0.25">
      <c r="B7" s="329"/>
      <c r="C7" s="338" t="s">
        <v>152</v>
      </c>
      <c r="D7" s="362">
        <f>_xll.ohTrigger(U6:U12)</f>
        <v>8</v>
      </c>
      <c r="E7" s="217"/>
      <c r="G7" s="345"/>
      <c r="H7" s="334" t="s">
        <v>171</v>
      </c>
      <c r="I7" s="346" t="s">
        <v>203</v>
      </c>
      <c r="J7" s="347"/>
      <c r="L7" s="329"/>
      <c r="M7" s="341" t="s">
        <v>118</v>
      </c>
      <c r="N7" s="342" t="s">
        <v>117</v>
      </c>
      <c r="O7" s="217"/>
    </row>
    <row r="8" spans="2:15" x14ac:dyDescent="0.25">
      <c r="B8" s="329"/>
      <c r="C8" s="338" t="s">
        <v>140</v>
      </c>
      <c r="D8" s="343" t="s">
        <v>139</v>
      </c>
      <c r="E8" s="217"/>
      <c r="G8" s="127"/>
      <c r="H8" s="334" t="s">
        <v>24</v>
      </c>
      <c r="I8" s="344" t="s">
        <v>200</v>
      </c>
      <c r="J8" s="340"/>
      <c r="L8" s="329"/>
      <c r="M8" s="341" t="s">
        <v>159</v>
      </c>
      <c r="N8" s="342" t="s">
        <v>158</v>
      </c>
      <c r="O8" s="217"/>
    </row>
    <row r="9" spans="2:15" x14ac:dyDescent="0.25">
      <c r="B9" s="329"/>
      <c r="C9" s="338" t="s">
        <v>5</v>
      </c>
      <c r="D9" s="343" t="b">
        <v>1</v>
      </c>
      <c r="E9" s="217"/>
      <c r="G9" s="127"/>
      <c r="H9" s="334" t="s">
        <v>156</v>
      </c>
      <c r="I9" s="348" t="s">
        <v>157</v>
      </c>
      <c r="J9" s="340"/>
      <c r="L9" s="329"/>
      <c r="M9" s="341" t="s">
        <v>116</v>
      </c>
      <c r="N9" s="342" t="s">
        <v>115</v>
      </c>
      <c r="O9" s="217"/>
    </row>
    <row r="10" spans="2:15" ht="14.25" thickBot="1" x14ac:dyDescent="0.3">
      <c r="B10" s="329"/>
      <c r="C10" s="338" t="s">
        <v>4</v>
      </c>
      <c r="D10" s="362" t="b">
        <v>1</v>
      </c>
      <c r="E10" s="217"/>
      <c r="G10" s="134"/>
      <c r="H10" s="135"/>
      <c r="I10" s="135"/>
      <c r="J10" s="224"/>
      <c r="L10" s="329"/>
      <c r="M10" s="341" t="s">
        <v>179</v>
      </c>
      <c r="N10" s="342" t="s">
        <v>180</v>
      </c>
      <c r="O10" s="217"/>
    </row>
    <row r="11" spans="2:15" ht="14.25" thickBot="1" x14ac:dyDescent="0.3">
      <c r="B11" s="329"/>
      <c r="C11" s="338" t="s">
        <v>3</v>
      </c>
      <c r="D11" s="343" t="b">
        <v>0</v>
      </c>
      <c r="E11" s="217"/>
      <c r="G11" s="349"/>
      <c r="H11" s="349"/>
      <c r="I11" s="349"/>
      <c r="J11" s="349"/>
      <c r="L11" s="329"/>
      <c r="M11" s="341" t="s">
        <v>114</v>
      </c>
      <c r="N11" s="342" t="s">
        <v>138</v>
      </c>
      <c r="O11" s="217"/>
    </row>
    <row r="12" spans="2:15" ht="17.25" thickBot="1" x14ac:dyDescent="0.35">
      <c r="B12" s="329"/>
      <c r="C12" s="338" t="s">
        <v>2</v>
      </c>
      <c r="D12" s="343"/>
      <c r="E12" s="217"/>
      <c r="G12" s="326" t="s">
        <v>201</v>
      </c>
      <c r="H12" s="327"/>
      <c r="I12" s="327"/>
      <c r="J12" s="328"/>
      <c r="L12" s="329"/>
      <c r="M12" s="341" t="s">
        <v>174</v>
      </c>
      <c r="N12" s="342" t="s">
        <v>173</v>
      </c>
      <c r="O12" s="217"/>
    </row>
    <row r="13" spans="2:15" x14ac:dyDescent="0.25">
      <c r="B13" s="329"/>
      <c r="C13" s="338" t="s">
        <v>1</v>
      </c>
      <c r="D13" s="343" t="b">
        <v>1</v>
      </c>
      <c r="E13" s="217"/>
      <c r="G13" s="127"/>
      <c r="H13" s="128"/>
      <c r="I13" s="128"/>
      <c r="J13" s="217"/>
      <c r="L13" s="329"/>
      <c r="M13" s="350" t="s">
        <v>137</v>
      </c>
      <c r="N13" s="351" t="s">
        <v>136</v>
      </c>
      <c r="O13" s="217"/>
    </row>
    <row r="14" spans="2:15" ht="14.25" thickBot="1" x14ac:dyDescent="0.3">
      <c r="B14" s="329"/>
      <c r="C14" s="338" t="s">
        <v>151</v>
      </c>
      <c r="D14" s="361">
        <f>_xll.qlSettingsEvaluationDate(Trigger)</f>
        <v>41890</v>
      </c>
      <c r="E14" s="217"/>
      <c r="G14" s="127"/>
      <c r="H14" s="334" t="s">
        <v>0</v>
      </c>
      <c r="I14" s="335" t="s">
        <v>178</v>
      </c>
      <c r="J14" s="217"/>
      <c r="L14" s="358"/>
      <c r="M14" s="360"/>
      <c r="N14" s="360"/>
      <c r="O14" s="224"/>
    </row>
    <row r="15" spans="2:15" x14ac:dyDescent="0.25">
      <c r="B15" s="127"/>
      <c r="C15" s="352" t="s">
        <v>66</v>
      </c>
      <c r="D15" s="353" t="s">
        <v>65</v>
      </c>
      <c r="E15" s="340"/>
      <c r="G15" s="127"/>
      <c r="H15" s="334" t="s">
        <v>64</v>
      </c>
      <c r="I15" s="335">
        <v>1E-4</v>
      </c>
      <c r="J15" s="340"/>
    </row>
    <row r="16" spans="2:15" x14ac:dyDescent="0.25">
      <c r="B16" s="329"/>
      <c r="C16" s="128"/>
      <c r="D16" s="128"/>
      <c r="E16" s="217"/>
      <c r="G16" s="127"/>
      <c r="H16" s="334" t="s">
        <v>63</v>
      </c>
      <c r="I16" s="344">
        <v>-0.01</v>
      </c>
      <c r="J16" s="340"/>
    </row>
    <row r="17" spans="2:10" x14ac:dyDescent="0.25">
      <c r="B17" s="329"/>
      <c r="C17" s="128"/>
      <c r="D17" s="128"/>
      <c r="E17" s="217"/>
      <c r="G17" s="345"/>
      <c r="H17" s="334" t="s">
        <v>171</v>
      </c>
      <c r="I17" s="346" t="s">
        <v>177</v>
      </c>
      <c r="J17" s="347"/>
    </row>
    <row r="18" spans="2:10" x14ac:dyDescent="0.25">
      <c r="B18" s="329"/>
      <c r="C18" s="354" t="s">
        <v>135</v>
      </c>
      <c r="D18" s="355">
        <v>41795.654097222221</v>
      </c>
      <c r="E18" s="217"/>
      <c r="G18" s="127"/>
      <c r="H18" s="334" t="s">
        <v>24</v>
      </c>
      <c r="I18" s="344" t="s">
        <v>175</v>
      </c>
      <c r="J18" s="340"/>
    </row>
    <row r="19" spans="2:10" x14ac:dyDescent="0.25">
      <c r="B19" s="329"/>
      <c r="C19" s="356" t="s">
        <v>134</v>
      </c>
      <c r="D19" s="357" t="b">
        <v>1</v>
      </c>
      <c r="E19" s="217"/>
      <c r="G19" s="127"/>
      <c r="H19" s="334" t="s">
        <v>156</v>
      </c>
      <c r="I19" s="348" t="s">
        <v>157</v>
      </c>
      <c r="J19" s="340"/>
    </row>
    <row r="20" spans="2:10" ht="14.25" thickBot="1" x14ac:dyDescent="0.3">
      <c r="B20" s="358"/>
      <c r="C20" s="135"/>
      <c r="D20" s="135"/>
      <c r="E20" s="224"/>
      <c r="G20" s="134"/>
      <c r="H20" s="135"/>
      <c r="I20" s="135"/>
      <c r="J20" s="224"/>
    </row>
    <row r="25" spans="2:10" ht="11.25" customHeight="1" x14ac:dyDescent="0.25"/>
    <row r="33" spans="3:4" x14ac:dyDescent="0.25">
      <c r="C33" s="359"/>
      <c r="D33" s="359"/>
    </row>
    <row r="34" spans="3:4" x14ac:dyDescent="0.25">
      <c r="C34" s="359"/>
      <c r="D34" s="359"/>
    </row>
  </sheetData>
  <conditionalFormatting sqref="D19">
    <cfRule type="cellIs" dxfId="26" priority="1" stopIfTrue="1" operator="equal">
      <formula>TRUE</formula>
    </cfRule>
  </conditionalFormatting>
  <dataValidations count="4">
    <dataValidation type="list" allowBlank="1" showInputMessage="1" showErrorMessage="1" sqref="I19 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4 I4">
      <formula1>"EUR,USD,GBP,JPY,CHF,AUD,CNY,CNH,HKD"</formula1>
    </dataValidation>
    <dataValidation type="list" allowBlank="1" showInputMessage="1" showErrorMessage="1" sqref="D8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7 I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7"/>
  <sheetViews>
    <sheetView workbookViewId="0"/>
  </sheetViews>
  <sheetFormatPr defaultRowHeight="11.25" x14ac:dyDescent="0.2"/>
  <cols>
    <col min="1" max="2" width="2.140625" style="136" customWidth="1"/>
    <col min="3" max="3" width="6.5703125" style="136" bestFit="1" customWidth="1"/>
    <col min="4" max="4" width="5.42578125" style="136" customWidth="1"/>
    <col min="5" max="5" width="9.7109375" style="136" customWidth="1"/>
    <col min="6" max="6" width="19.28515625" style="136" bestFit="1" customWidth="1"/>
    <col min="7" max="7" width="5" style="136" bestFit="1" customWidth="1"/>
    <col min="8" max="8" width="11" style="136" bestFit="1" customWidth="1"/>
    <col min="9" max="10" width="12" style="136" bestFit="1" customWidth="1"/>
    <col min="11" max="11" width="17.28515625" style="136" bestFit="1" customWidth="1"/>
    <col min="12" max="12" width="33.85546875" style="136" bestFit="1" customWidth="1"/>
    <col min="13" max="13" width="9.7109375" style="136" customWidth="1"/>
    <col min="14" max="14" width="14.7109375" style="136" customWidth="1"/>
    <col min="15" max="15" width="15.140625" style="136" bestFit="1" customWidth="1"/>
    <col min="16" max="18" width="7" style="136" bestFit="1" customWidth="1"/>
    <col min="19" max="19" width="2.140625" style="136" customWidth="1"/>
    <col min="20" max="20" width="11" style="136" bestFit="1" customWidth="1"/>
    <col min="21" max="21" width="10.140625" style="136" customWidth="1"/>
    <col min="22" max="22" width="8" style="136" bestFit="1" customWidth="1"/>
    <col min="23" max="23" width="13.7109375" style="136" customWidth="1"/>
    <col min="24" max="24" width="8" style="136" bestFit="1" customWidth="1"/>
    <col min="25" max="25" width="2.140625" style="136" customWidth="1"/>
    <col min="26" max="27" width="10.28515625" style="136" bestFit="1" customWidth="1"/>
    <col min="28" max="29" width="2.7109375" style="136" customWidth="1"/>
    <col min="30" max="16384" width="9.140625" style="136"/>
  </cols>
  <sheetData>
    <row r="1" spans="2:29" s="122" customFormat="1" ht="12" thickBot="1" x14ac:dyDescent="0.25"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</row>
    <row r="2" spans="2:29" s="122" customFormat="1" x14ac:dyDescent="0.2">
      <c r="B2" s="123"/>
      <c r="C2" s="124"/>
      <c r="D2" s="124"/>
      <c r="E2" s="124"/>
      <c r="F2" s="124"/>
      <c r="G2" s="124"/>
      <c r="H2" s="124"/>
      <c r="I2" s="124"/>
      <c r="J2" s="124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6"/>
    </row>
    <row r="3" spans="2:29" s="122" customFormat="1" ht="28.5" customHeight="1" x14ac:dyDescent="0.2">
      <c r="B3" s="127"/>
      <c r="C3" s="139" t="s">
        <v>23</v>
      </c>
      <c r="D3" s="139" t="s">
        <v>165</v>
      </c>
      <c r="E3" s="139" t="s">
        <v>166</v>
      </c>
      <c r="F3" s="139" t="s">
        <v>167</v>
      </c>
      <c r="G3" s="139" t="s">
        <v>169</v>
      </c>
      <c r="H3" s="139" t="s">
        <v>170</v>
      </c>
      <c r="I3" s="139" t="s">
        <v>176</v>
      </c>
      <c r="J3" s="139" t="s">
        <v>154</v>
      </c>
      <c r="K3" s="139" t="s">
        <v>153</v>
      </c>
      <c r="L3" s="139" t="s">
        <v>155</v>
      </c>
      <c r="M3" s="129"/>
      <c r="N3" s="197" t="str">
        <f>_xll.RData(N4:N11,O3:P3,"RTFEED:IDN",,,O4)</f>
        <v>Paused at 16:51:59</v>
      </c>
      <c r="O3" s="198" t="s">
        <v>150</v>
      </c>
      <c r="P3" s="198" t="s">
        <v>124</v>
      </c>
      <c r="Q3" s="198" t="s">
        <v>149</v>
      </c>
      <c r="R3" s="198" t="s">
        <v>148</v>
      </c>
      <c r="S3" s="226"/>
      <c r="T3" s="197" t="s">
        <v>147</v>
      </c>
      <c r="U3" s="198" t="s">
        <v>146</v>
      </c>
      <c r="V3" s="198" t="s">
        <v>145</v>
      </c>
      <c r="W3" s="199" t="s">
        <v>144</v>
      </c>
      <c r="X3" s="200"/>
      <c r="Y3" s="130"/>
    </row>
    <row r="4" spans="2:29" s="122" customFormat="1" x14ac:dyDescent="0.2">
      <c r="B4" s="127"/>
      <c r="C4" s="145" t="s">
        <v>110</v>
      </c>
      <c r="D4" s="201">
        <v>0</v>
      </c>
      <c r="E4" s="201" t="s">
        <v>177</v>
      </c>
      <c r="F4" s="225" t="s">
        <v>190</v>
      </c>
      <c r="G4" s="201" t="b">
        <v>1</v>
      </c>
      <c r="H4" s="201" t="s">
        <v>157</v>
      </c>
      <c r="I4" s="201" t="str">
        <f t="shared" ref="I4:I11" si="0">ONCurrency&amp;ONFamilyName&amp;C4</f>
        <v>CNYShiborON</v>
      </c>
      <c r="J4" s="132"/>
      <c r="K4" s="133" t="str">
        <f>_xll.qlIborIndex(I4,ONFamilyName,"1D",D4,ONCurrency,E4,F4,G4,H4,J4,Permanent,Trigger,ObjectOverwrite)</f>
        <v>CNYShiborON#0046</v>
      </c>
      <c r="L4" s="133" t="str">
        <f>_xll.qlLastFixingQuote(PROPER(ONCurrency)&amp;ONFamilyName&amp;C4&amp;$L$3,K4,Permanent,Trigger,ObjectOverwrite)</f>
        <v>CnyShiborONLastFixing_Quote#0047</v>
      </c>
      <c r="M4" s="129"/>
      <c r="N4" s="202" t="str">
        <f>"SHI"&amp;ONCurrency&amp;C4&amp;"D="</f>
        <v>SHICNYOND=</v>
      </c>
      <c r="O4" s="203">
        <v>41887</v>
      </c>
      <c r="P4" s="204">
        <v>2.8069999999999999</v>
      </c>
      <c r="Q4" s="204" t="b">
        <f t="shared" ref="Q4:Q11" si="1">IF(AND(ISNUMBER($P4),$P4&lt;&gt;0%),TRUE,FALSE)</f>
        <v>1</v>
      </c>
      <c r="R4" s="205" t="b">
        <f>IF($Q4,_xll.qlIndexAddFixings($K4,$O4,$P4/100,TRUE,ISERROR($T4)),NA())</f>
        <v>1</v>
      </c>
      <c r="S4" s="129"/>
      <c r="T4" s="202">
        <f>_xll.qlIndexFixing($K4,$O4,TRUE,$Q4)</f>
        <v>2.8069999999999998E-2</v>
      </c>
      <c r="U4" s="206">
        <f>IF($R4,_xll.qlIndexFixing($K4,$O4,FALSE,$Q4),"-")</f>
        <v>2.8069999999999998E-2</v>
      </c>
      <c r="V4" s="206">
        <f t="shared" ref="V4:V11" si="2">T4-U4</f>
        <v>0</v>
      </c>
      <c r="W4" s="207">
        <f>_xll.qlIndexFixing($K4,$O4,TRUE,$U4)</f>
        <v>2.8069999999999998E-2</v>
      </c>
      <c r="X4" s="208">
        <f t="shared" ref="X4:X11" si="3">IF(ISERROR(V4),0,ABS(V4))</f>
        <v>0</v>
      </c>
      <c r="Y4" s="130"/>
    </row>
    <row r="5" spans="2:29" s="122" customFormat="1" x14ac:dyDescent="0.2">
      <c r="B5" s="127"/>
      <c r="C5" s="145" t="s">
        <v>22</v>
      </c>
      <c r="D5" s="201">
        <v>0</v>
      </c>
      <c r="E5" s="201" t="s">
        <v>177</v>
      </c>
      <c r="F5" s="225" t="s">
        <v>190</v>
      </c>
      <c r="G5" s="201" t="b">
        <v>1</v>
      </c>
      <c r="H5" s="201" t="s">
        <v>157</v>
      </c>
      <c r="I5" s="201" t="str">
        <f t="shared" si="0"/>
        <v>CNYShiborSW</v>
      </c>
      <c r="J5" s="132"/>
      <c r="K5" s="133" t="str">
        <f>_xll.qlIborIndex(I5,ONFamilyName,"1W",D5,ONCurrency,E5,F5,G5,H5,J5,Permanent,Trigger,ObjectOverwrite)</f>
        <v>CNYShiborSW#0046</v>
      </c>
      <c r="L5" s="133" t="str">
        <f>_xll.qlLastFixingQuote(PROPER(ONCurrency)&amp;ONFamilyName&amp;C5&amp;$L$3,K5,Permanent,Trigger,ObjectOverwrite)</f>
        <v>CnyShiborSWLastFixing_Quote#0047</v>
      </c>
      <c r="M5" s="129"/>
      <c r="N5" s="202" t="str">
        <f>"SHI"&amp;ONCurrency&amp;C5&amp;"D="</f>
        <v>SHICNYSWD=</v>
      </c>
      <c r="O5" s="203">
        <v>41887</v>
      </c>
      <c r="P5" s="204">
        <v>3.1880000000000002</v>
      </c>
      <c r="Q5" s="204" t="b">
        <f t="shared" si="1"/>
        <v>1</v>
      </c>
      <c r="R5" s="205" t="b">
        <f>IF($Q5,_xll.qlIndexAddFixings($K5,$O5,$P5/100,TRUE,ISERROR($T5)),NA())</f>
        <v>1</v>
      </c>
      <c r="S5" s="129"/>
      <c r="T5" s="202">
        <f>_xll.qlIndexFixing($K5,$O5,TRUE,$Q5)</f>
        <v>3.1879999999999999E-2</v>
      </c>
      <c r="U5" s="206">
        <f>IF($R5,_xll.qlIndexFixing($K5,$O5,FALSE,$Q5),"-")</f>
        <v>3.1879999999999999E-2</v>
      </c>
      <c r="V5" s="206">
        <f t="shared" si="2"/>
        <v>0</v>
      </c>
      <c r="W5" s="207">
        <f>_xll.qlIndexFixing($K5,$O5,TRUE,$U5)</f>
        <v>3.1879999999999999E-2</v>
      </c>
      <c r="X5" s="209">
        <f t="shared" si="3"/>
        <v>0</v>
      </c>
      <c r="Y5" s="130"/>
    </row>
    <row r="6" spans="2:29" s="122" customFormat="1" x14ac:dyDescent="0.2">
      <c r="B6" s="127"/>
      <c r="C6" s="145" t="s">
        <v>21</v>
      </c>
      <c r="D6" s="201">
        <v>0</v>
      </c>
      <c r="E6" s="201" t="s">
        <v>177</v>
      </c>
      <c r="F6" s="225" t="s">
        <v>190</v>
      </c>
      <c r="G6" s="201" t="b">
        <v>1</v>
      </c>
      <c r="H6" s="201" t="s">
        <v>157</v>
      </c>
      <c r="I6" s="201" t="str">
        <f t="shared" si="0"/>
        <v>CNYShibor2W</v>
      </c>
      <c r="J6" s="132"/>
      <c r="K6" s="133" t="str">
        <f>_xll.qlIborIndex(I6,ONFamilyName,C6,D6,ONCurrency,E6,F6,G6,H6,J6,Permanent,Trigger,ObjectOverwrite)</f>
        <v>CNYShibor2W#0046</v>
      </c>
      <c r="L6" s="133" t="str">
        <f>_xll.qlLastFixingQuote(PROPER(ONCurrency)&amp;ONFamilyName&amp;C6&amp;$L$3,K6,Permanent,Trigger,ObjectOverwrite)</f>
        <v>CnyShibor2WLastFixing_Quote#0047</v>
      </c>
      <c r="M6" s="129"/>
      <c r="N6" s="202" t="str">
        <f>"SHI"&amp;ONCurrency&amp;C6&amp;"D="</f>
        <v>SHICNY2WD=</v>
      </c>
      <c r="O6" s="203">
        <v>41887</v>
      </c>
      <c r="P6" s="204">
        <v>3.4969999999999999</v>
      </c>
      <c r="Q6" s="204" t="b">
        <f t="shared" si="1"/>
        <v>1</v>
      </c>
      <c r="R6" s="205" t="b">
        <f>IF($Q6,_xll.qlIndexAddFixings($K6,$O6,$P6/100,TRUE,ISERROR($T6)),NA())</f>
        <v>1</v>
      </c>
      <c r="S6" s="129"/>
      <c r="T6" s="202">
        <f>_xll.qlIndexFixing($K6,$O6,TRUE,$Q6)</f>
        <v>3.4970000000000001E-2</v>
      </c>
      <c r="U6" s="206">
        <f>IF($R6,_xll.qlIndexFixing($K6,$O6,FALSE,$Q6),"-")</f>
        <v>3.4970000000000001E-2</v>
      </c>
      <c r="V6" s="206">
        <f t="shared" si="2"/>
        <v>0</v>
      </c>
      <c r="W6" s="207">
        <f>_xll.qlIndexFixing($K6,$O6,TRUE,$U6)</f>
        <v>3.4970000000000001E-2</v>
      </c>
      <c r="X6" s="209">
        <f t="shared" si="3"/>
        <v>0</v>
      </c>
      <c r="Y6" s="130"/>
    </row>
    <row r="7" spans="2:29" s="122" customFormat="1" x14ac:dyDescent="0.2">
      <c r="B7" s="127"/>
      <c r="C7" s="145" t="s">
        <v>19</v>
      </c>
      <c r="D7" s="201">
        <v>0</v>
      </c>
      <c r="E7" s="201" t="s">
        <v>177</v>
      </c>
      <c r="F7" s="225" t="s">
        <v>168</v>
      </c>
      <c r="G7" s="201" t="b">
        <v>1</v>
      </c>
      <c r="H7" s="201" t="s">
        <v>157</v>
      </c>
      <c r="I7" s="201" t="str">
        <f t="shared" si="0"/>
        <v>CNYShibor1M</v>
      </c>
      <c r="J7" s="132"/>
      <c r="K7" s="133" t="str">
        <f>_xll.qlIborIndex(I7,ONFamilyName,C7,D7,ONCurrency,E7,F7,G7,H7,J7,Permanent,Trigger,ObjectOverwrite)</f>
        <v>CNYShibor1M#0046</v>
      </c>
      <c r="L7" s="133" t="str">
        <f>_xll.qlLastFixingQuote(PROPER(ONCurrency)&amp;ONFamilyName&amp;C7&amp;$L$3,K7,Permanent,Trigger,ObjectOverwrite)</f>
        <v>CnyShibor1MLastFixing_Quote#0047</v>
      </c>
      <c r="M7" s="129"/>
      <c r="N7" s="202" t="str">
        <f>"SHI"&amp;ONCurrency&amp;C7&amp;"D="</f>
        <v>SHICNY1MD=</v>
      </c>
      <c r="O7" s="203">
        <v>41887</v>
      </c>
      <c r="P7" s="204">
        <v>3.9649999999999999</v>
      </c>
      <c r="Q7" s="204" t="b">
        <f t="shared" si="1"/>
        <v>1</v>
      </c>
      <c r="R7" s="205" t="b">
        <f>IF($Q7,_xll.qlIndexAddFixings($K7,$O7,$P7/100,TRUE,ISERROR($T7)),NA())</f>
        <v>1</v>
      </c>
      <c r="S7" s="129"/>
      <c r="T7" s="202">
        <f>_xll.qlIndexFixing($K7,$O7,TRUE,$Q7)</f>
        <v>3.9649999999999998E-2</v>
      </c>
      <c r="U7" s="206">
        <f>IF($R7,_xll.qlIndexFixing($K7,$O7,FALSE,$Q7),"-")</f>
        <v>3.9649999999999998E-2</v>
      </c>
      <c r="V7" s="206">
        <f t="shared" si="2"/>
        <v>0</v>
      </c>
      <c r="W7" s="207">
        <f>_xll.qlIndexFixing($K7,$O7,TRUE,$U7)</f>
        <v>3.9649999999999998E-2</v>
      </c>
      <c r="X7" s="209">
        <f t="shared" si="3"/>
        <v>0</v>
      </c>
      <c r="Y7" s="130"/>
    </row>
    <row r="8" spans="2:29" s="122" customFormat="1" x14ac:dyDescent="0.2">
      <c r="B8" s="127"/>
      <c r="C8" s="145" t="s">
        <v>17</v>
      </c>
      <c r="D8" s="201">
        <v>0</v>
      </c>
      <c r="E8" s="201" t="s">
        <v>177</v>
      </c>
      <c r="F8" s="225" t="s">
        <v>168</v>
      </c>
      <c r="G8" s="201" t="b">
        <v>1</v>
      </c>
      <c r="H8" s="201" t="s">
        <v>157</v>
      </c>
      <c r="I8" s="201" t="str">
        <f t="shared" si="0"/>
        <v>CNYShibor3M</v>
      </c>
      <c r="J8" s="132" t="str">
        <f>_xll.qlRelinkableHandleYieldTermStructure(ONCurrency&amp;C8,,Permanent,Trigger,ObjectOverwrite)</f>
        <v>CNY3M#0046</v>
      </c>
      <c r="K8" s="133" t="str">
        <f>_xll.qlIborIndex(I8,ONFamilyName,C8,D8,ONCurrency,E8,F8,G8,H8,J8,Permanent,Trigger,ObjectOverwrite)</f>
        <v>CNYShibor3M#0046</v>
      </c>
      <c r="L8" s="133" t="str">
        <f>_xll.qlLastFixingQuote(PROPER(ONCurrency)&amp;ONFamilyName&amp;C8&amp;$L$3,K8,Permanent,Trigger,ObjectOverwrite)</f>
        <v>CnyShibor3MLastFixing_Quote#0047</v>
      </c>
      <c r="M8" s="129"/>
      <c r="N8" s="202" t="str">
        <f>"SHI"&amp;ONCurrency&amp;C8&amp;"D="</f>
        <v>SHICNY3MD=</v>
      </c>
      <c r="O8" s="203">
        <v>41887</v>
      </c>
      <c r="P8" s="204">
        <v>4.6539000000000001</v>
      </c>
      <c r="Q8" s="204" t="b">
        <f t="shared" si="1"/>
        <v>1</v>
      </c>
      <c r="R8" s="205" t="b">
        <f>IF($Q8,_xll.qlIndexAddFixings($K8,$O8,$P8/100,TRUE,ISERROR($T8)),NA())</f>
        <v>1</v>
      </c>
      <c r="S8" s="129"/>
      <c r="T8" s="202">
        <f>_xll.qlIndexFixing($K8,$O8,TRUE,$Q8)</f>
        <v>4.6539000000000004E-2</v>
      </c>
      <c r="U8" s="206">
        <f>IF($R8,_xll.qlIndexFixing($K8,$O8,FALSE,$Q8),"-")</f>
        <v>4.6539000000000004E-2</v>
      </c>
      <c r="V8" s="206">
        <f t="shared" si="2"/>
        <v>0</v>
      </c>
      <c r="W8" s="207">
        <f>_xll.qlIndexFixing($K8,$O8,TRUE,$U8)</f>
        <v>4.6539000000000004E-2</v>
      </c>
      <c r="X8" s="209">
        <f t="shared" si="3"/>
        <v>0</v>
      </c>
      <c r="Y8" s="130"/>
    </row>
    <row r="9" spans="2:29" s="122" customFormat="1" x14ac:dyDescent="0.2">
      <c r="B9" s="127"/>
      <c r="C9" s="145" t="s">
        <v>14</v>
      </c>
      <c r="D9" s="201">
        <v>0</v>
      </c>
      <c r="E9" s="201" t="s">
        <v>177</v>
      </c>
      <c r="F9" s="225" t="s">
        <v>168</v>
      </c>
      <c r="G9" s="201" t="b">
        <v>1</v>
      </c>
      <c r="H9" s="201" t="s">
        <v>157</v>
      </c>
      <c r="I9" s="201" t="str">
        <f t="shared" si="0"/>
        <v>CNYShibor6M</v>
      </c>
      <c r="J9" s="132"/>
      <c r="K9" s="133" t="str">
        <f>_xll.qlIborIndex(I9,ONFamilyName,C9,D9,ONCurrency,E9,F9,G9,H9,J9,Permanent,Trigger,ObjectOverwrite)</f>
        <v>CNYShibor6M#0046</v>
      </c>
      <c r="L9" s="133" t="str">
        <f>_xll.qlLastFixingQuote(PROPER(ONCurrency)&amp;ONFamilyName&amp;C9&amp;$L$3,K9,Permanent,Trigger,ObjectOverwrite)</f>
        <v>CnyShibor6MLastFixing_Quote#0047</v>
      </c>
      <c r="M9" s="129"/>
      <c r="N9" s="202" t="str">
        <f>"SHI"&amp;ONCurrency&amp;C9&amp;"D="</f>
        <v>SHICNY6MD=</v>
      </c>
      <c r="O9" s="203">
        <v>41887</v>
      </c>
      <c r="P9" s="204">
        <v>4.8631000000000002</v>
      </c>
      <c r="Q9" s="204" t="b">
        <f t="shared" si="1"/>
        <v>1</v>
      </c>
      <c r="R9" s="205" t="b">
        <f>IF($Q9,_xll.qlIndexAddFixings($K9,$O9,$P9/100,TRUE,ISERROR($T9)),NA())</f>
        <v>1</v>
      </c>
      <c r="S9" s="129"/>
      <c r="T9" s="202">
        <f>_xll.qlIndexFixing($K9,$O9,TRUE,$Q9)</f>
        <v>4.8631000000000001E-2</v>
      </c>
      <c r="U9" s="206">
        <f>IF($R9,_xll.qlIndexFixing($K9,$O9,FALSE,$Q9),"-")</f>
        <v>4.8631000000000001E-2</v>
      </c>
      <c r="V9" s="206">
        <f t="shared" si="2"/>
        <v>0</v>
      </c>
      <c r="W9" s="207">
        <f>_xll.qlIndexFixing($K9,$O9,TRUE,$U9)</f>
        <v>4.8631000000000001E-2</v>
      </c>
      <c r="X9" s="209">
        <f t="shared" si="3"/>
        <v>0</v>
      </c>
      <c r="Y9" s="130"/>
    </row>
    <row r="10" spans="2:29" s="122" customFormat="1" x14ac:dyDescent="0.2">
      <c r="B10" s="127"/>
      <c r="C10" s="145" t="s">
        <v>11</v>
      </c>
      <c r="D10" s="201">
        <v>0</v>
      </c>
      <c r="E10" s="201" t="s">
        <v>177</v>
      </c>
      <c r="F10" s="225" t="s">
        <v>168</v>
      </c>
      <c r="G10" s="201" t="b">
        <v>1</v>
      </c>
      <c r="H10" s="201" t="s">
        <v>157</v>
      </c>
      <c r="I10" s="201" t="str">
        <f t="shared" si="0"/>
        <v>CNYShibor9M</v>
      </c>
      <c r="J10" s="132"/>
      <c r="K10" s="133" t="str">
        <f>_xll.qlIborIndex(I10,ONFamilyName,C10,D10,ONCurrency,E10,F10,G10,H10,J10,Permanent,Trigger,ObjectOverwrite)</f>
        <v>CNYShibor9M#0046</v>
      </c>
      <c r="L10" s="133" t="str">
        <f>_xll.qlLastFixingQuote(PROPER(ONCurrency)&amp;ONFamilyName&amp;C10&amp;$L$3,K10,Permanent,Trigger,ObjectOverwrite)</f>
        <v>CnyShibor9MLastFixing_Quote#0047</v>
      </c>
      <c r="M10" s="129"/>
      <c r="N10" s="202" t="str">
        <f>"SHI"&amp;ONCurrency&amp;C10&amp;"D="</f>
        <v>SHICNY9MD=</v>
      </c>
      <c r="O10" s="203">
        <v>41887</v>
      </c>
      <c r="P10" s="204">
        <v>4.9328000000000003</v>
      </c>
      <c r="Q10" s="204" t="b">
        <f t="shared" si="1"/>
        <v>1</v>
      </c>
      <c r="R10" s="205" t="b">
        <f>IF($Q10,_xll.qlIndexAddFixings($K10,$O10,$P10/100,TRUE,ISERROR($T10)),NA())</f>
        <v>1</v>
      </c>
      <c r="S10" s="128"/>
      <c r="T10" s="202">
        <f>_xll.qlIndexFixing($K10,$O10,TRUE,$Q10)</f>
        <v>4.9328000000000004E-2</v>
      </c>
      <c r="U10" s="206">
        <f>IF($R10,_xll.qlIndexFixing($K10,$O10,FALSE,$Q10),"-")</f>
        <v>4.9328000000000004E-2</v>
      </c>
      <c r="V10" s="206">
        <f t="shared" si="2"/>
        <v>0</v>
      </c>
      <c r="W10" s="207">
        <f>_xll.qlIndexFixing($K10,$O10,TRUE,$U10)</f>
        <v>4.9328000000000004E-2</v>
      </c>
      <c r="X10" s="209">
        <f t="shared" si="3"/>
        <v>0</v>
      </c>
      <c r="Y10" s="130"/>
    </row>
    <row r="11" spans="2:29" s="122" customFormat="1" x14ac:dyDescent="0.2">
      <c r="B11" s="127"/>
      <c r="C11" s="145" t="s">
        <v>8</v>
      </c>
      <c r="D11" s="201">
        <v>0</v>
      </c>
      <c r="E11" s="201" t="s">
        <v>177</v>
      </c>
      <c r="F11" s="225" t="s">
        <v>168</v>
      </c>
      <c r="G11" s="201" t="b">
        <v>1</v>
      </c>
      <c r="H11" s="201" t="s">
        <v>157</v>
      </c>
      <c r="I11" s="201" t="str">
        <f t="shared" si="0"/>
        <v>CNYShibor1Y</v>
      </c>
      <c r="J11" s="132"/>
      <c r="K11" s="133" t="str">
        <f>_xll.qlIborIndex(I11,ONFamilyName,C11,D11,ONCurrency,E11,F11,G11,H11,J11,Permanent,Trigger,ObjectOverwrite)</f>
        <v>CNYShibor1Y#0046</v>
      </c>
      <c r="L11" s="131" t="str">
        <f>_xll.qlLastFixingQuote(PROPER(ONCurrency)&amp;ONFamilyName&amp;C11&amp;$L$3,K11,Permanent,Trigger,ObjectOverwrite)</f>
        <v>CnyShibor1YLastFixing_Quote#0047</v>
      </c>
      <c r="M11" s="129"/>
      <c r="N11" s="210" t="str">
        <f>"SHI"&amp;ONCurrency&amp;C11&amp;"D="</f>
        <v>SHICNY1YD=</v>
      </c>
      <c r="O11" s="211">
        <v>41887</v>
      </c>
      <c r="P11" s="212">
        <v>5</v>
      </c>
      <c r="Q11" s="212" t="b">
        <f t="shared" si="1"/>
        <v>1</v>
      </c>
      <c r="R11" s="213" t="b">
        <f>IF($Q11,_xll.qlIndexAddFixings($K11,$O11,$P11/100,TRUE,ISERROR($T11)),NA())</f>
        <v>1</v>
      </c>
      <c r="S11" s="128"/>
      <c r="T11" s="210">
        <f>_xll.qlIndexFixing($K11,$O11,TRUE,$Q11)</f>
        <v>0.05</v>
      </c>
      <c r="U11" s="214">
        <f>IF($R11,_xll.qlIndexFixing($K11,$O11,FALSE,$Q11),"-")</f>
        <v>0.05</v>
      </c>
      <c r="V11" s="214">
        <f t="shared" si="2"/>
        <v>0</v>
      </c>
      <c r="W11" s="215">
        <f>_xll.qlIndexFixing($K11,$O11,TRUE,$U11)</f>
        <v>0.05</v>
      </c>
      <c r="X11" s="216">
        <f t="shared" si="3"/>
        <v>0</v>
      </c>
      <c r="Y11" s="130"/>
    </row>
    <row r="12" spans="2:29" s="122" customFormat="1" ht="12" thickBot="1" x14ac:dyDescent="0.25">
      <c r="B12" s="134"/>
      <c r="C12" s="135"/>
      <c r="D12" s="135"/>
      <c r="E12" s="135"/>
      <c r="F12" s="135"/>
      <c r="G12" s="135"/>
      <c r="H12" s="135"/>
      <c r="I12" s="135"/>
      <c r="J12" s="135"/>
      <c r="K12" s="135"/>
      <c r="L12" s="128"/>
      <c r="M12" s="128"/>
      <c r="N12" s="138"/>
      <c r="O12" s="138"/>
      <c r="P12" s="138"/>
      <c r="Q12" s="138"/>
      <c r="R12" s="138"/>
      <c r="S12" s="129"/>
      <c r="T12" s="138"/>
      <c r="U12" s="138"/>
      <c r="V12" s="138"/>
      <c r="W12" s="138"/>
      <c r="X12" s="138"/>
      <c r="Y12" s="217"/>
    </row>
    <row r="13" spans="2:29" s="122" customFormat="1" x14ac:dyDescent="0.2">
      <c r="K13" s="136"/>
      <c r="L13" s="218"/>
      <c r="M13" s="218"/>
      <c r="N13" s="219"/>
      <c r="O13" s="219"/>
      <c r="P13" s="218"/>
      <c r="Q13" s="219"/>
      <c r="R13" s="219"/>
      <c r="S13" s="219"/>
      <c r="T13" s="219"/>
      <c r="U13" s="219"/>
      <c r="V13" s="219"/>
      <c r="W13" s="219"/>
      <c r="X13" s="219"/>
      <c r="Y13" s="218"/>
    </row>
    <row r="14" spans="2:29" x14ac:dyDescent="0.2">
      <c r="Z14" s="122"/>
    </row>
    <row r="15" spans="2:29" x14ac:dyDescent="0.2">
      <c r="Z15" s="122"/>
    </row>
    <row r="16" spans="2:29" x14ac:dyDescent="0.2">
      <c r="Z16" s="122"/>
    </row>
    <row r="17" spans="26:26" x14ac:dyDescent="0.2">
      <c r="Z17" s="122"/>
    </row>
  </sheetData>
  <conditionalFormatting sqref="V4:V11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3">
    <dataValidation type="list" allowBlank="1" showInputMessage="1" showErrorMessage="1" sqref="F4:F11">
      <formula1>"Following,Modified Following,Preceding,Modified Preceding,Unadjusted"</formula1>
    </dataValidation>
    <dataValidation type="list" allowBlank="1" showInputMessage="1" showErrorMessage="1" sqref="H4:H1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4:E11">
      <formula1>"TARGET,UnitedKingdom::Exchange,UnitedKingdom::Metals,UnitedKingdom::Settlement,UnitedStates::GovernmentBond,UnitedStates::NERC,UnitedStates::NYSE,UnitedStates::Settlement,Switzerland,Japan,Italy::Exchange,NullCalendar,Australia,China"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3"/>
  <sheetViews>
    <sheetView workbookViewId="0"/>
  </sheetViews>
  <sheetFormatPr defaultRowHeight="11.25" x14ac:dyDescent="0.2"/>
  <cols>
    <col min="1" max="2" width="2.140625" style="136" customWidth="1"/>
    <col min="3" max="3" width="6.5703125" style="136" bestFit="1" customWidth="1"/>
    <col min="4" max="4" width="9.5703125" style="136" bestFit="1" customWidth="1"/>
    <col min="5" max="5" width="15.140625" style="136" bestFit="1" customWidth="1"/>
    <col min="6" max="6" width="19.28515625" style="136" bestFit="1" customWidth="1"/>
    <col min="7" max="7" width="5" style="136" bestFit="1" customWidth="1"/>
    <col min="8" max="8" width="19.28515625" style="136" bestFit="1" customWidth="1"/>
    <col min="9" max="9" width="12" style="136" bestFit="1" customWidth="1"/>
    <col min="10" max="10" width="11.5703125" style="136" bestFit="1" customWidth="1"/>
    <col min="11" max="11" width="17.28515625" style="136" bestFit="1" customWidth="1"/>
    <col min="12" max="12" width="33.85546875" style="136" bestFit="1" customWidth="1"/>
    <col min="13" max="13" width="15.140625" style="136" bestFit="1" customWidth="1"/>
    <col min="14" max="14" width="7" style="136" bestFit="1" customWidth="1"/>
    <col min="15" max="15" width="11" style="136" bestFit="1" customWidth="1"/>
    <col min="16" max="16" width="15.140625" style="136" bestFit="1" customWidth="1"/>
    <col min="17" max="19" width="7" style="136" bestFit="1" customWidth="1"/>
    <col min="20" max="20" width="8" style="136" bestFit="1" customWidth="1"/>
    <col min="21" max="21" width="14.140625" style="136" bestFit="1" customWidth="1"/>
    <col min="22" max="22" width="9" style="136" bestFit="1" customWidth="1"/>
    <col min="23" max="23" width="6" style="136" bestFit="1" customWidth="1"/>
    <col min="24" max="24" width="13.140625" style="136" bestFit="1" customWidth="1"/>
    <col min="25" max="25" width="8" style="136" bestFit="1" customWidth="1"/>
    <col min="26" max="16384" width="9.140625" style="136"/>
  </cols>
  <sheetData>
    <row r="1" spans="2:26" s="122" customFormat="1" ht="12" thickBot="1" x14ac:dyDescent="0.25"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</row>
    <row r="2" spans="2:26" s="122" customFormat="1" x14ac:dyDescent="0.2">
      <c r="B2" s="123"/>
      <c r="C2" s="124"/>
      <c r="D2" s="124"/>
      <c r="E2" s="124"/>
      <c r="F2" s="124"/>
      <c r="G2" s="124"/>
      <c r="H2" s="124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6"/>
    </row>
    <row r="3" spans="2:26" s="122" customFormat="1" ht="28.5" customHeight="1" x14ac:dyDescent="0.2">
      <c r="B3" s="127"/>
      <c r="C3" s="139" t="s">
        <v>23</v>
      </c>
      <c r="D3" s="139" t="s">
        <v>165</v>
      </c>
      <c r="E3" s="139" t="s">
        <v>166</v>
      </c>
      <c r="F3" s="139" t="s">
        <v>167</v>
      </c>
      <c r="G3" s="139" t="s">
        <v>169</v>
      </c>
      <c r="H3" s="139" t="s">
        <v>170</v>
      </c>
      <c r="I3" s="139" t="s">
        <v>191</v>
      </c>
      <c r="J3" s="139" t="s">
        <v>192</v>
      </c>
      <c r="K3" s="139" t="s">
        <v>191</v>
      </c>
      <c r="L3" s="139" t="s">
        <v>193</v>
      </c>
      <c r="M3" s="139"/>
      <c r="N3" s="140"/>
      <c r="O3" s="197" t="str">
        <f>_xll.RData(O4:O11,P3:Q3,"RTFEED:IDN",,,P4)</f>
        <v>Paused at 16:51:59</v>
      </c>
      <c r="P3" s="198" t="s">
        <v>150</v>
      </c>
      <c r="Q3" s="198" t="s">
        <v>124</v>
      </c>
      <c r="R3" s="198" t="s">
        <v>149</v>
      </c>
      <c r="S3" s="198" t="s">
        <v>148</v>
      </c>
      <c r="T3" s="226"/>
      <c r="U3" s="197" t="s">
        <v>147</v>
      </c>
      <c r="V3" s="198" t="s">
        <v>146</v>
      </c>
      <c r="W3" s="198" t="s">
        <v>145</v>
      </c>
      <c r="X3" s="199" t="s">
        <v>144</v>
      </c>
      <c r="Y3" s="200"/>
      <c r="Z3" s="130"/>
    </row>
    <row r="4" spans="2:26" s="122" customFormat="1" x14ac:dyDescent="0.2">
      <c r="B4" s="127"/>
      <c r="C4" s="227" t="s">
        <v>110</v>
      </c>
      <c r="D4" s="228">
        <v>0</v>
      </c>
      <c r="E4" s="228" t="str">
        <f>OFFCalendar</f>
        <v>HongKong::HKEx</v>
      </c>
      <c r="F4" s="228" t="s">
        <v>190</v>
      </c>
      <c r="G4" s="228" t="b">
        <v>1</v>
      </c>
      <c r="H4" s="229" t="s">
        <v>194</v>
      </c>
      <c r="I4" s="230" t="str">
        <f>PROPER(OFFCurrency)&amp;OFFFamilyName&amp;C4</f>
        <v>CnhHiborON</v>
      </c>
      <c r="J4" s="231"/>
      <c r="K4" s="232" t="str">
        <f>_xll.qlOvernightIndex(I4,OFFFamilyName,D4,ONCurrency,OFFCalendar,H4,,Permanent,Trigger,ObjectOverwrite)</f>
        <v>CnhHiborON#0014</v>
      </c>
      <c r="L4" s="231" t="str">
        <f>_xll.qlLastFixingQuote(PROPER(OFFCurrency)&amp;OFFFamilyName&amp;$C4&amp;"LastFixing_Quote",K4,Permanent,Trigger,ObjectOverwrite)</f>
        <v>CnhHiborONLastFixing_Quote#0014</v>
      </c>
      <c r="M4" s="231" t="str">
        <f>_xll.ohRangeRetrieveError($K4)</f>
        <v/>
      </c>
      <c r="N4" s="129"/>
      <c r="O4" s="202" t="str">
        <f t="shared" ref="O4:O11" si="0">"HI"&amp;OFFCurrency&amp;C4&amp;"DF"&amp;"="</f>
        <v>HICNHONDF=</v>
      </c>
      <c r="P4" s="203">
        <v>41890</v>
      </c>
      <c r="Q4" s="204">
        <v>2.64167</v>
      </c>
      <c r="R4" s="204" t="b">
        <f t="shared" ref="R4:R11" si="1">IF(AND(ISNUMBER($Q4),$Q4&lt;&gt;0%),TRUE,FALSE)</f>
        <v>1</v>
      </c>
      <c r="S4" s="233" t="b">
        <f>IF(Q4,_xll.qlIndexAddFixings(I4,P4,Q4/100,TRUE),NA())</f>
        <v>1</v>
      </c>
      <c r="T4" s="226"/>
      <c r="U4" s="234" t="e">
        <f>_xll.qlIndexFixing($I4,$P4,TRUE,$R4)</f>
        <v>#NUM!</v>
      </c>
      <c r="V4" s="206">
        <f>IF($S4,_xll.qlIndexFixing($I4,$P4,FALSE,$R4),"-")</f>
        <v>2.6416700000000001E-2</v>
      </c>
      <c r="W4" s="206" t="e">
        <f t="shared" ref="W4:W11" si="2">U4-V4</f>
        <v>#NUM!</v>
      </c>
      <c r="X4" s="207" t="e">
        <f>_xll.qlIndexFixing($I4,$P4,TRUE,$V4)</f>
        <v>#NUM!</v>
      </c>
      <c r="Y4" s="208">
        <f>IF(ISERROR(W4),0,ABS(W4))</f>
        <v>0</v>
      </c>
      <c r="Z4" s="130"/>
    </row>
    <row r="5" spans="2:26" s="122" customFormat="1" x14ac:dyDescent="0.2">
      <c r="B5" s="127"/>
      <c r="C5" s="235" t="s">
        <v>195</v>
      </c>
      <c r="D5" s="201">
        <v>2</v>
      </c>
      <c r="E5" s="201" t="str">
        <f>OFFCalendar</f>
        <v>HongKong::HKEx</v>
      </c>
      <c r="F5" s="201" t="s">
        <v>190</v>
      </c>
      <c r="G5" s="201" t="b">
        <v>1</v>
      </c>
      <c r="H5" s="236" t="s">
        <v>194</v>
      </c>
      <c r="I5" s="237" t="str">
        <f>PROPER(OFFCurrency)&amp;OFFFamilyName&amp;C5</f>
        <v>CnhHibor1W</v>
      </c>
      <c r="J5" s="133"/>
      <c r="K5" s="238" t="str">
        <f>_xll.qlOvernightIndex(I5,OFFFamilyName,D5,ONCurrency,OFFCalendar,H5,,Permanent,Trigger,ObjectOverwrite)</f>
        <v>CnhHibor1W#0013</v>
      </c>
      <c r="L5" s="133" t="str">
        <f>_xll.qlLastFixingQuote(PROPER(OFFCurrency)&amp;OFFFamilyName&amp;$C5&amp;"LastFixing_Quote",K5,Permanent,Trigger,ObjectOverwrite)</f>
        <v>CnhHibor1WLastFixing_Quote#0013</v>
      </c>
      <c r="M5" s="133" t="str">
        <f>_xll.ohRangeRetrieveError($K5)</f>
        <v/>
      </c>
      <c r="N5" s="129"/>
      <c r="O5" s="202" t="str">
        <f t="shared" si="0"/>
        <v>HICNH1WDF=</v>
      </c>
      <c r="P5" s="203">
        <v>41890</v>
      </c>
      <c r="Q5" s="204">
        <v>3.0433300000000001</v>
      </c>
      <c r="R5" s="204" t="b">
        <f t="shared" si="1"/>
        <v>1</v>
      </c>
      <c r="S5" s="233" t="b">
        <f>IF(Q5,_xll.qlIndexAddFixings(I5,P5,Q5/100,TRUE),NA())</f>
        <v>1</v>
      </c>
      <c r="T5" s="226"/>
      <c r="U5" s="234" t="e">
        <f>_xll.qlIndexFixing($I5,$P5,TRUE,$R5)</f>
        <v>#NUM!</v>
      </c>
      <c r="V5" s="206">
        <f>IF($S5,_xll.qlIndexFixing($I5,$P5,FALSE,$R5),"-")</f>
        <v>3.0744400000000002E-2</v>
      </c>
      <c r="W5" s="206" t="e">
        <f t="shared" si="2"/>
        <v>#NUM!</v>
      </c>
      <c r="X5" s="207" t="e">
        <f>_xll.qlIndexFixing($I5,$P5,TRUE,$V5)</f>
        <v>#NUM!</v>
      </c>
      <c r="Y5" s="209">
        <f t="shared" ref="Y5:Y11" si="3">IF(ISERROR(W5),0,ABS(W5))</f>
        <v>0</v>
      </c>
      <c r="Z5" s="130"/>
    </row>
    <row r="6" spans="2:26" s="122" customFormat="1" x14ac:dyDescent="0.2">
      <c r="B6" s="127"/>
      <c r="C6" s="235" t="s">
        <v>21</v>
      </c>
      <c r="D6" s="201">
        <v>2</v>
      </c>
      <c r="E6" s="201" t="str">
        <f>OFFCalendar</f>
        <v>HongKong::HKEx</v>
      </c>
      <c r="F6" s="201" t="s">
        <v>190</v>
      </c>
      <c r="G6" s="201" t="b">
        <v>1</v>
      </c>
      <c r="H6" s="236" t="s">
        <v>194</v>
      </c>
      <c r="I6" s="237" t="str">
        <f>PROPER(OFFCurrency)&amp;OFFFamilyName&amp;C6</f>
        <v>CnhHibor2W</v>
      </c>
      <c r="J6" s="133"/>
      <c r="K6" s="238" t="str">
        <f>_xll.qlOvernightIndex(I6,OFFFamilyName,D6,ONCurrency,OFFCalendar,H6,,Permanent,Trigger,ObjectOverwrite)</f>
        <v>CnhHibor2W#0013</v>
      </c>
      <c r="L6" s="133" t="str">
        <f>_xll.qlLastFixingQuote(PROPER(OFFCurrency)&amp;OFFFamilyName&amp;$C6&amp;"LastFixing_Quote",K6,Permanent,Trigger,ObjectOverwrite)</f>
        <v>CnhHibor2WLastFixing_Quote#0013</v>
      </c>
      <c r="M6" s="133" t="str">
        <f>_xll.ohRangeRetrieveError($K6)</f>
        <v/>
      </c>
      <c r="N6" s="129"/>
      <c r="O6" s="202" t="str">
        <f t="shared" si="0"/>
        <v>HICNH2WDF=</v>
      </c>
      <c r="P6" s="203">
        <v>41890</v>
      </c>
      <c r="Q6" s="204">
        <v>3.0744400000000001</v>
      </c>
      <c r="R6" s="204" t="b">
        <f t="shared" si="1"/>
        <v>1</v>
      </c>
      <c r="S6" s="233" t="b">
        <f>IF(Q6,_xll.qlIndexAddFixings(I6,P6,Q6/100,TRUE),NA())</f>
        <v>1</v>
      </c>
      <c r="T6" s="226"/>
      <c r="U6" s="234" t="e">
        <f>_xll.qlIndexFixing($I6,$P6,TRUE,$R6)</f>
        <v>#NUM!</v>
      </c>
      <c r="V6" s="206">
        <f>IF($S6,_xll.qlIndexFixing($I6,$P6,FALSE,$R6),"-")</f>
        <v>3.0744400000000002E-2</v>
      </c>
      <c r="W6" s="206" t="e">
        <f t="shared" si="2"/>
        <v>#NUM!</v>
      </c>
      <c r="X6" s="207" t="e">
        <f>_xll.qlIndexFixing($I6,$P6,TRUE,$V6)</f>
        <v>#NUM!</v>
      </c>
      <c r="Y6" s="209">
        <f t="shared" si="3"/>
        <v>0</v>
      </c>
      <c r="Z6" s="130"/>
    </row>
    <row r="7" spans="2:26" s="122" customFormat="1" x14ac:dyDescent="0.2">
      <c r="B7" s="127"/>
      <c r="C7" s="235" t="s">
        <v>19</v>
      </c>
      <c r="D7" s="201">
        <v>2</v>
      </c>
      <c r="E7" s="201" t="str">
        <f>OFFCalendar</f>
        <v>HongKong::HKEx</v>
      </c>
      <c r="F7" s="201" t="s">
        <v>168</v>
      </c>
      <c r="G7" s="201" t="b">
        <v>1</v>
      </c>
      <c r="H7" s="236" t="s">
        <v>194</v>
      </c>
      <c r="I7" s="237" t="str">
        <f>PROPER(OFFCurrency)&amp;OFFFamilyName&amp;C7</f>
        <v>CnhHibor1M</v>
      </c>
      <c r="J7" s="133"/>
      <c r="K7" s="238" t="str">
        <f>_xll.qlOvernightIndex(I7,OFFFamilyName,D7,ONCurrency,OFFCalendar,H7,,Permanent,Trigger,ObjectOverwrite)</f>
        <v>CnhHibor1M#0013</v>
      </c>
      <c r="L7" s="133" t="str">
        <f>_xll.qlLastFixingQuote(PROPER(OFFCurrency)&amp;OFFFamilyName&amp;$C7&amp;"LastFixing_Quote",K7,Permanent,Trigger,ObjectOverwrite)</f>
        <v>CnhHibor1MLastFixing_Quote#0013</v>
      </c>
      <c r="M7" s="133" t="str">
        <f>_xll.ohRangeRetrieveError($K7)</f>
        <v/>
      </c>
      <c r="N7" s="129"/>
      <c r="O7" s="202" t="str">
        <f t="shared" si="0"/>
        <v>HICNH1MDF=</v>
      </c>
      <c r="P7" s="203">
        <v>41890</v>
      </c>
      <c r="Q7" s="204">
        <v>3.1355599999999999</v>
      </c>
      <c r="R7" s="204" t="b">
        <f t="shared" si="1"/>
        <v>1</v>
      </c>
      <c r="S7" s="233" t="b">
        <f>IF(Q7,_xll.qlIndexAddFixings(I7,P7,Q7/100,TRUE),NA())</f>
        <v>1</v>
      </c>
      <c r="T7" s="226"/>
      <c r="U7" s="234" t="e">
        <f>_xll.qlIndexFixing($I7,$P7,TRUE,$R7)</f>
        <v>#NUM!</v>
      </c>
      <c r="V7" s="206">
        <f>IF($S7,_xll.qlIndexFixing($I7,$P7,FALSE,$R7),"-")</f>
        <v>3.0744400000000002E-2</v>
      </c>
      <c r="W7" s="206" t="e">
        <f t="shared" si="2"/>
        <v>#NUM!</v>
      </c>
      <c r="X7" s="207" t="e">
        <f>_xll.qlIndexFixing($I7,$P7,TRUE,$V7)</f>
        <v>#NUM!</v>
      </c>
      <c r="Y7" s="209">
        <f t="shared" si="3"/>
        <v>0</v>
      </c>
      <c r="Z7" s="130"/>
    </row>
    <row r="8" spans="2:26" s="122" customFormat="1" x14ac:dyDescent="0.2">
      <c r="B8" s="127"/>
      <c r="C8" s="235" t="s">
        <v>18</v>
      </c>
      <c r="D8" s="201">
        <v>2</v>
      </c>
      <c r="E8" s="201" t="str">
        <f>OFFCalendar</f>
        <v>HongKong::HKEx</v>
      </c>
      <c r="F8" s="201" t="s">
        <v>168</v>
      </c>
      <c r="G8" s="201" t="b">
        <v>1</v>
      </c>
      <c r="H8" s="236" t="s">
        <v>194</v>
      </c>
      <c r="I8" s="237" t="str">
        <f>PROPER(OFFCurrency)&amp;OFFFamilyName&amp;C8</f>
        <v>CnhHibor2M</v>
      </c>
      <c r="J8" s="133"/>
      <c r="K8" s="238" t="str">
        <f>_xll.qlOvernightIndex(I8,OFFFamilyName,D8,ONCurrency,OFFCalendar,H8,,Permanent,Trigger,ObjectOverwrite)</f>
        <v>CnhHibor2M#0013</v>
      </c>
      <c r="L8" s="133" t="str">
        <f>_xll.qlLastFixingQuote(PROPER(OFFCurrency)&amp;OFFFamilyName&amp;$C8&amp;"LastFixing_Quote",K8,Permanent,Trigger,ObjectOverwrite)</f>
        <v>CnhHibor2MLastFixing_Quote#0013</v>
      </c>
      <c r="M8" s="133" t="str">
        <f>_xll.ohRangeRetrieveError($K8)</f>
        <v/>
      </c>
      <c r="N8" s="129"/>
      <c r="O8" s="202" t="str">
        <f t="shared" si="0"/>
        <v>HICNH2MDF=</v>
      </c>
      <c r="P8" s="203">
        <v>41890</v>
      </c>
      <c r="Q8" s="204">
        <v>3.1322199999999998</v>
      </c>
      <c r="R8" s="204" t="b">
        <f t="shared" si="1"/>
        <v>1</v>
      </c>
      <c r="S8" s="233" t="b">
        <f>IF(Q8,_xll.qlIndexAddFixings(I8,P8,Q8/100,TRUE),NA())</f>
        <v>1</v>
      </c>
      <c r="T8" s="226"/>
      <c r="U8" s="234" t="e">
        <f>_xll.qlIndexFixing($I8,$P8,TRUE,$R8)</f>
        <v>#NUM!</v>
      </c>
      <c r="V8" s="206">
        <f>IF($S8,_xll.qlIndexFixing($I8,$P8,FALSE,$R8),"-")</f>
        <v>3.0744400000000002E-2</v>
      </c>
      <c r="W8" s="206" t="e">
        <f t="shared" si="2"/>
        <v>#NUM!</v>
      </c>
      <c r="X8" s="207" t="e">
        <f>_xll.qlIndexFixing($I8,$P8,TRUE,$V8)</f>
        <v>#NUM!</v>
      </c>
      <c r="Y8" s="209">
        <f t="shared" si="3"/>
        <v>0</v>
      </c>
      <c r="Z8" s="130"/>
    </row>
    <row r="9" spans="2:26" s="122" customFormat="1" x14ac:dyDescent="0.2">
      <c r="B9" s="127"/>
      <c r="C9" s="235" t="s">
        <v>17</v>
      </c>
      <c r="D9" s="201">
        <v>2</v>
      </c>
      <c r="E9" s="201" t="str">
        <f>OFFCalendar</f>
        <v>HongKong::HKEx</v>
      </c>
      <c r="F9" s="201" t="s">
        <v>168</v>
      </c>
      <c r="G9" s="201" t="b">
        <v>1</v>
      </c>
      <c r="H9" s="236" t="s">
        <v>194</v>
      </c>
      <c r="I9" s="237" t="str">
        <f>PROPER(OFFCurrency)&amp;OFFFamilyName&amp;C9</f>
        <v>CnhHibor3M</v>
      </c>
      <c r="J9" s="133" t="str">
        <f>_xll.qlRelinkableHandleYieldTermStructure(OFFCurrency&amp;C9,,Permanent,Trigger,ObjectOverwrite)</f>
        <v>CNH3M#0010</v>
      </c>
      <c r="K9" s="238" t="str">
        <f>_xll.qlOvernightIndex(I9,OFFFamilyName,D9,ONCurrency,OFFCalendar,H9,,Permanent,Trigger,ObjectOverwrite)</f>
        <v>CnhHibor3M#0012</v>
      </c>
      <c r="L9" s="133" t="str">
        <f>_xll.qlLastFixingQuote(PROPER(OFFCurrency)&amp;OFFFamilyName&amp;$C9&amp;"LastFixing_Quote",K9,Permanent,Trigger,ObjectOverwrite)</f>
        <v>CnhHibor3MLastFixing_Quote#0012</v>
      </c>
      <c r="M9" s="133" t="str">
        <f>_xll.ohRangeRetrieveError($K9)</f>
        <v/>
      </c>
      <c r="N9" s="129"/>
      <c r="O9" s="202" t="str">
        <f t="shared" si="0"/>
        <v>HICNH3MDF=</v>
      </c>
      <c r="P9" s="203">
        <v>41890</v>
      </c>
      <c r="Q9" s="204">
        <v>3.1244399999999999</v>
      </c>
      <c r="R9" s="204" t="b">
        <f t="shared" si="1"/>
        <v>1</v>
      </c>
      <c r="S9" s="233" t="b">
        <f>IF(Q9,_xll.qlIndexAddFixings(I9,P9,Q9/100,TRUE),NA())</f>
        <v>1</v>
      </c>
      <c r="T9" s="226"/>
      <c r="U9" s="234" t="e">
        <f>_xll.qlIndexFixing($I9,$P9,TRUE,$R9)</f>
        <v>#NUM!</v>
      </c>
      <c r="V9" s="206">
        <f>IF($S9,_xll.qlIndexFixing($I9,$P9,FALSE,$R9),"-")</f>
        <v>3.0744400000000002E-2</v>
      </c>
      <c r="W9" s="206" t="e">
        <f t="shared" si="2"/>
        <v>#NUM!</v>
      </c>
      <c r="X9" s="207" t="e">
        <f>_xll.qlIndexFixing($I9,$P9,TRUE,$V9)</f>
        <v>#NUM!</v>
      </c>
      <c r="Y9" s="209">
        <f t="shared" si="3"/>
        <v>0</v>
      </c>
      <c r="Z9" s="130"/>
    </row>
    <row r="10" spans="2:26" s="122" customFormat="1" x14ac:dyDescent="0.2">
      <c r="B10" s="127"/>
      <c r="C10" s="235" t="s">
        <v>14</v>
      </c>
      <c r="D10" s="201">
        <v>2</v>
      </c>
      <c r="E10" s="201" t="str">
        <f>OFFCalendar</f>
        <v>HongKong::HKEx</v>
      </c>
      <c r="F10" s="201" t="s">
        <v>168</v>
      </c>
      <c r="G10" s="201" t="b">
        <v>1</v>
      </c>
      <c r="H10" s="236" t="s">
        <v>194</v>
      </c>
      <c r="I10" s="237" t="str">
        <f>PROPER(OFFCurrency)&amp;OFFFamilyName&amp;C10</f>
        <v>CnhHibor6M</v>
      </c>
      <c r="J10" s="133"/>
      <c r="K10" s="238" t="str">
        <f>_xll.qlOvernightIndex(I10,OFFFamilyName,D10,ONCurrency,OFFCalendar,H10,,Permanent,Trigger,ObjectOverwrite)</f>
        <v>CnhHibor6M#0013</v>
      </c>
      <c r="L10" s="133" t="str">
        <f>_xll.qlLastFixingQuote(PROPER(OFFCurrency)&amp;OFFFamilyName&amp;$C10&amp;"LastFixing_Quote",K10,Permanent,Trigger,ObjectOverwrite)</f>
        <v>CnhHibor6MLastFixing_Quote#0013</v>
      </c>
      <c r="M10" s="133" t="str">
        <f>_xll.ohRangeRetrieveError($K10)</f>
        <v/>
      </c>
      <c r="N10" s="129"/>
      <c r="O10" s="202" t="str">
        <f t="shared" si="0"/>
        <v>HICNH6MDF=</v>
      </c>
      <c r="P10" s="203">
        <v>41890</v>
      </c>
      <c r="Q10" s="204">
        <v>3.0783299999999998</v>
      </c>
      <c r="R10" s="204" t="b">
        <f t="shared" si="1"/>
        <v>1</v>
      </c>
      <c r="S10" s="233" t="b">
        <f>IF(Q10,_xll.qlIndexAddFixings(I10,P10,Q10/100,TRUE),NA())</f>
        <v>1</v>
      </c>
      <c r="T10" s="239"/>
      <c r="U10" s="234" t="e">
        <f>_xll.qlIndexFixing($I10,$P10,TRUE,$R10)</f>
        <v>#NUM!</v>
      </c>
      <c r="V10" s="206">
        <f>IF($S10,_xll.qlIndexFixing($I10,$P10,FALSE,$R10),"-")</f>
        <v>3.0744400000000002E-2</v>
      </c>
      <c r="W10" s="206" t="e">
        <f t="shared" si="2"/>
        <v>#NUM!</v>
      </c>
      <c r="X10" s="207" t="e">
        <f>_xll.qlIndexFixing($I10,$P10,TRUE,$V10)</f>
        <v>#NUM!</v>
      </c>
      <c r="Y10" s="209">
        <f t="shared" si="3"/>
        <v>0</v>
      </c>
      <c r="Z10" s="130"/>
    </row>
    <row r="11" spans="2:26" s="122" customFormat="1" x14ac:dyDescent="0.2">
      <c r="B11" s="127"/>
      <c r="C11" s="235" t="s">
        <v>8</v>
      </c>
      <c r="D11" s="201">
        <v>2</v>
      </c>
      <c r="E11" s="201" t="str">
        <f>OFFCalendar</f>
        <v>HongKong::HKEx</v>
      </c>
      <c r="F11" s="201" t="s">
        <v>168</v>
      </c>
      <c r="G11" s="201" t="b">
        <v>1</v>
      </c>
      <c r="H11" s="236" t="s">
        <v>194</v>
      </c>
      <c r="I11" s="237" t="str">
        <f>PROPER(OFFCurrency)&amp;OFFFamilyName&amp;C11</f>
        <v>CnhHibor1Y</v>
      </c>
      <c r="J11" s="133"/>
      <c r="K11" s="238" t="str">
        <f>_xll.qlOvernightIndex(I11,OFFFamilyName,D11,ONCurrency,OFFCalendar,H11,,Permanent,Trigger,ObjectOverwrite)</f>
        <v>CnhHibor1Y#0013</v>
      </c>
      <c r="L11" s="133" t="str">
        <f>_xll.qlLastFixingQuote(PROPER(OFFCurrency)&amp;OFFFamilyName&amp;$C11&amp;"LastFixing_Quote",K11,Permanent,Trigger,ObjectOverwrite)</f>
        <v>CnhHibor1YLastFixing_Quote#0013</v>
      </c>
      <c r="M11" s="133" t="str">
        <f>_xll.ohRangeRetrieveError($K11)</f>
        <v/>
      </c>
      <c r="N11" s="129"/>
      <c r="O11" s="202" t="str">
        <f t="shared" si="0"/>
        <v>HICNH1YDF=</v>
      </c>
      <c r="P11" s="203">
        <v>41890</v>
      </c>
      <c r="Q11" s="204">
        <v>3.1811099999999999</v>
      </c>
      <c r="R11" s="204" t="b">
        <f t="shared" si="1"/>
        <v>1</v>
      </c>
      <c r="S11" s="233" t="b">
        <f>IF(Q11,_xll.qlIndexAddFixings(I11,P11,Q11/100,TRUE),NA())</f>
        <v>1</v>
      </c>
      <c r="T11" s="226"/>
      <c r="U11" s="240" t="e">
        <f>_xll.qlIndexFixing($I10,$P10,TRUE,$R10)</f>
        <v>#NUM!</v>
      </c>
      <c r="V11" s="206">
        <f>IF($S10,_xll.qlIndexFixing($I10,$P10,FALSE,$R10),"-")</f>
        <v>3.0744400000000002E-2</v>
      </c>
      <c r="W11" s="206" t="e">
        <f t="shared" si="2"/>
        <v>#NUM!</v>
      </c>
      <c r="X11" s="207" t="e">
        <f>_xll.qlIndexFixing($I10,$P10,TRUE,$V11)</f>
        <v>#NUM!</v>
      </c>
      <c r="Y11" s="209">
        <f t="shared" si="3"/>
        <v>0</v>
      </c>
      <c r="Z11" s="130"/>
    </row>
    <row r="12" spans="2:26" s="122" customFormat="1" ht="12" thickBot="1" x14ac:dyDescent="0.25">
      <c r="B12" s="134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241"/>
      <c r="P12" s="241"/>
      <c r="Q12" s="241"/>
      <c r="R12" s="241"/>
      <c r="S12" s="241"/>
      <c r="T12" s="135"/>
      <c r="U12" s="241"/>
      <c r="V12" s="241"/>
      <c r="W12" s="241"/>
      <c r="X12" s="241"/>
      <c r="Y12" s="241"/>
      <c r="Z12" s="224"/>
    </row>
    <row r="13" spans="2:26" s="122" customFormat="1" x14ac:dyDescent="0.2">
      <c r="E13" s="136"/>
      <c r="F13" s="136"/>
      <c r="H13" s="136"/>
      <c r="I13" s="136"/>
      <c r="J13" s="136"/>
      <c r="K13" s="136"/>
      <c r="L13" s="136"/>
      <c r="M13" s="136"/>
    </row>
  </sheetData>
  <conditionalFormatting sqref="W4:W11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2">
    <dataValidation type="list" allowBlank="1" showInputMessage="1" showErrorMessage="1" sqref="H4:H1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11">
      <formula1>"Following,Modified Following,Preceding,Modified Preceding,Unadjusted"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9"/>
  <sheetViews>
    <sheetView workbookViewId="0"/>
  </sheetViews>
  <sheetFormatPr defaultRowHeight="11.25" x14ac:dyDescent="0.2"/>
  <cols>
    <col min="1" max="2" width="2.140625" style="136" customWidth="1"/>
    <col min="3" max="3" width="6.5703125" style="136" bestFit="1" customWidth="1"/>
    <col min="4" max="4" width="5.42578125" style="136" customWidth="1"/>
    <col min="5" max="5" width="9.7109375" style="136" customWidth="1"/>
    <col min="6" max="6" width="19.28515625" style="136" bestFit="1" customWidth="1"/>
    <col min="7" max="7" width="5" style="136" bestFit="1" customWidth="1"/>
    <col min="8" max="8" width="19.28515625" style="136" bestFit="1" customWidth="1"/>
    <col min="9" max="9" width="12" style="136" bestFit="1" customWidth="1"/>
    <col min="10" max="10" width="18.85546875" style="136" bestFit="1" customWidth="1"/>
    <col min="11" max="11" width="17.28515625" style="136" bestFit="1" customWidth="1"/>
    <col min="12" max="12" width="33.85546875" style="136" bestFit="1" customWidth="1"/>
    <col min="13" max="13" width="7.42578125" style="136" customWidth="1"/>
    <col min="14" max="14" width="17.140625" style="136" customWidth="1"/>
    <col min="15" max="15" width="15.140625" style="136" bestFit="1" customWidth="1"/>
    <col min="16" max="16" width="10" style="136" bestFit="1" customWidth="1"/>
    <col min="17" max="18" width="7" style="136" bestFit="1" customWidth="1"/>
    <col min="19" max="19" width="2.140625" style="136" customWidth="1"/>
    <col min="20" max="20" width="11" style="136" bestFit="1" customWidth="1"/>
    <col min="21" max="21" width="10.140625" style="136" customWidth="1"/>
    <col min="22" max="22" width="8" style="136" bestFit="1" customWidth="1"/>
    <col min="23" max="23" width="13.7109375" style="136" customWidth="1"/>
    <col min="24" max="24" width="8" style="136" bestFit="1" customWidth="1"/>
    <col min="25" max="25" width="2.140625" style="136" customWidth="1"/>
    <col min="26" max="27" width="10.28515625" style="136" bestFit="1" customWidth="1"/>
    <col min="28" max="29" width="2.7109375" style="136" customWidth="1"/>
    <col min="30" max="16384" width="9.140625" style="136"/>
  </cols>
  <sheetData>
    <row r="1" spans="2:29" s="122" customFormat="1" ht="12" thickBot="1" x14ac:dyDescent="0.25"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</row>
    <row r="2" spans="2:29" s="122" customFormat="1" x14ac:dyDescent="0.2">
      <c r="B2" s="123"/>
      <c r="C2" s="124"/>
      <c r="D2" s="124"/>
      <c r="E2" s="124"/>
      <c r="F2" s="124"/>
      <c r="G2" s="124"/>
      <c r="H2" s="124"/>
      <c r="I2" s="124"/>
      <c r="J2" s="124"/>
      <c r="K2" s="124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6"/>
    </row>
    <row r="3" spans="2:29" s="122" customFormat="1" x14ac:dyDescent="0.2">
      <c r="B3" s="127"/>
      <c r="C3" s="128"/>
      <c r="D3" s="128"/>
      <c r="E3" s="128"/>
      <c r="F3" s="128"/>
      <c r="G3" s="128"/>
      <c r="H3" s="128"/>
      <c r="I3" s="128"/>
      <c r="J3" s="128"/>
      <c r="K3" s="129"/>
      <c r="L3" s="129"/>
      <c r="M3" s="129"/>
      <c r="N3" s="137" t="s">
        <v>185</v>
      </c>
      <c r="O3" s="137" t="s">
        <v>184</v>
      </c>
      <c r="P3" s="129"/>
      <c r="Q3" s="129"/>
      <c r="R3" s="129"/>
      <c r="S3" s="129"/>
      <c r="T3" s="129"/>
      <c r="U3" s="129"/>
      <c r="V3" s="129"/>
      <c r="W3" s="129"/>
      <c r="X3" s="129"/>
      <c r="Y3" s="130"/>
    </row>
    <row r="4" spans="2:29" s="122" customFormat="1" ht="21.75" customHeight="1" x14ac:dyDescent="0.2">
      <c r="B4" s="127"/>
      <c r="C4" s="139" t="s">
        <v>23</v>
      </c>
      <c r="D4" s="139" t="s">
        <v>165</v>
      </c>
      <c r="E4" s="139" t="s">
        <v>166</v>
      </c>
      <c r="F4" s="139" t="s">
        <v>167</v>
      </c>
      <c r="G4" s="139" t="s">
        <v>169</v>
      </c>
      <c r="H4" s="139" t="s">
        <v>170</v>
      </c>
      <c r="I4" s="139" t="s">
        <v>176</v>
      </c>
      <c r="J4" s="139" t="s">
        <v>154</v>
      </c>
      <c r="K4" s="139" t="s">
        <v>153</v>
      </c>
      <c r="L4" s="139" t="s">
        <v>155</v>
      </c>
      <c r="M4" s="140"/>
      <c r="N4" s="197" t="str">
        <f>_xll.RData(N5:N7,O4:P4,"RTFEED:IDN",,,O5)</f>
        <v>Paused at 16:51:59</v>
      </c>
      <c r="O4" s="198" t="s">
        <v>150</v>
      </c>
      <c r="P4" s="198" t="s">
        <v>187</v>
      </c>
      <c r="Q4" s="198" t="s">
        <v>149</v>
      </c>
      <c r="R4" s="199" t="s">
        <v>148</v>
      </c>
      <c r="S4" s="129"/>
      <c r="T4" s="197" t="s">
        <v>147</v>
      </c>
      <c r="U4" s="198" t="s">
        <v>146</v>
      </c>
      <c r="V4" s="198" t="s">
        <v>145</v>
      </c>
      <c r="W4" s="199" t="s">
        <v>144</v>
      </c>
      <c r="X4" s="200"/>
      <c r="Y4" s="130"/>
    </row>
    <row r="5" spans="2:29" s="122" customFormat="1" x14ac:dyDescent="0.2">
      <c r="B5" s="127"/>
      <c r="C5" s="363" t="s">
        <v>183</v>
      </c>
      <c r="D5" s="225">
        <v>0</v>
      </c>
      <c r="E5" s="225" t="s">
        <v>177</v>
      </c>
      <c r="F5" s="225" t="s">
        <v>190</v>
      </c>
      <c r="G5" s="225" t="b">
        <v>1</v>
      </c>
      <c r="H5" s="225" t="s">
        <v>157</v>
      </c>
      <c r="I5" s="225" t="str">
        <f>PROPER(ONCurrency)&amp;"Repo"&amp;C5</f>
        <v>CnyRepo1D</v>
      </c>
      <c r="J5" s="132"/>
      <c r="K5" s="133" t="str">
        <f>_xll.qlIborIndex(I5,OFFFamilyName,"1D",D5,ONCurrency,E5,F5,G5,H5,J5,Permanent,Trigger,ObjectOverwrite)</f>
        <v>CnyRepo1D#0047</v>
      </c>
      <c r="L5" s="133" t="str">
        <f>_xll.qlLastFixingQuote(PROPER(ONCurrency)&amp;"Repo"&amp;C5&amp;$L$4,K5,Permanent,Trigger,ObjectOverwrite)</f>
        <v>CnyRepo1DLastFixing_Quote#0047</v>
      </c>
      <c r="M5" s="129"/>
      <c r="N5" s="202" t="str">
        <f>"CN"&amp;C5&amp;$N$3&amp;"="&amp;$O$3</f>
        <v>CN1DRPFIX=CFXS</v>
      </c>
      <c r="O5" s="203">
        <v>41887</v>
      </c>
      <c r="P5" s="204">
        <v>2.9</v>
      </c>
      <c r="Q5" s="204" t="b">
        <f t="shared" ref="Q5:Q7" si="0">IF(AND(ISNUMBER($P5),$P5&lt;&gt;0%),TRUE,FALSE)</f>
        <v>1</v>
      </c>
      <c r="R5" s="205" t="b">
        <f>IF($Q5,_xll.qlIndexAddFixings($K5,$O5,$P5/100,TRUE,ISERROR($T5)),NA())</f>
        <v>1</v>
      </c>
      <c r="S5" s="129"/>
      <c r="T5" s="202">
        <f>_xll.qlIndexFixing($K5,$O5,TRUE,$Q5)</f>
        <v>2.8999999999999998E-2</v>
      </c>
      <c r="U5" s="206">
        <f>IF($R5,_xll.qlIndexFixing($K5,$O5,FALSE,$Q5),"-")</f>
        <v>2.8999999999999998E-2</v>
      </c>
      <c r="V5" s="206">
        <f t="shared" ref="V5:V7" si="1">T5-U5</f>
        <v>0</v>
      </c>
      <c r="W5" s="207">
        <f>_xll.qlIndexFixing($K5,$O5,TRUE,$U5)</f>
        <v>2.8999999999999998E-2</v>
      </c>
      <c r="X5" s="208">
        <f t="shared" ref="X5:X7" si="2">IF(ISERROR(V5),0,ABS(V5))</f>
        <v>0</v>
      </c>
      <c r="Y5" s="130"/>
    </row>
    <row r="6" spans="2:29" s="122" customFormat="1" x14ac:dyDescent="0.2">
      <c r="B6" s="127"/>
      <c r="C6" s="363" t="s">
        <v>182</v>
      </c>
      <c r="D6" s="225">
        <v>0</v>
      </c>
      <c r="E6" s="225" t="s">
        <v>177</v>
      </c>
      <c r="F6" s="225" t="s">
        <v>190</v>
      </c>
      <c r="G6" s="225" t="b">
        <v>1</v>
      </c>
      <c r="H6" s="225" t="s">
        <v>157</v>
      </c>
      <c r="I6" s="225" t="str">
        <f>PROPER(ONCurrency)&amp;"Repo"&amp;C6</f>
        <v>CnyRepo7D</v>
      </c>
      <c r="J6" s="132" t="str">
        <f>_xll.qlRelinkableHandleYieldTermStructure(ONCurrency&amp;C6&amp;"REPO",,Permanent,Trigger,ObjectOverwrite)</f>
        <v>CNY7DREPO#0047</v>
      </c>
      <c r="K6" s="133" t="str">
        <f>_xll.qlIborIndex(I6,OFFFamilyName,"1W",D6,ONCurrency,E6,F6,G6,H6,J6,Permanent,Trigger,ObjectOverwrite)</f>
        <v>CnyRepo7D#0047</v>
      </c>
      <c r="L6" s="133" t="str">
        <f>_xll.qlLastFixingQuote(PROPER(ONCurrency)&amp;"Repo"&amp;C6&amp;$L$4,K6,Permanent,Trigger,ObjectOverwrite)</f>
        <v>CnyRepo7DLastFixing_Quote#0047</v>
      </c>
      <c r="M6" s="129"/>
      <c r="N6" s="202" t="str">
        <f t="shared" ref="N6:N7" si="3">"CN"&amp;C6&amp;$N$3&amp;"="&amp;$O$3</f>
        <v>CN7DRPFIX=CFXS</v>
      </c>
      <c r="O6" s="203">
        <v>41887</v>
      </c>
      <c r="P6" s="204">
        <v>3.21</v>
      </c>
      <c r="Q6" s="204" t="b">
        <f t="shared" si="0"/>
        <v>1</v>
      </c>
      <c r="R6" s="205" t="b">
        <f>IF($Q6,_xll.qlIndexAddFixings($K6,$O6,$P6/100,TRUE,ISERROR($T6)),NA())</f>
        <v>1</v>
      </c>
      <c r="S6" s="129"/>
      <c r="T6" s="202">
        <f>_xll.qlIndexFixing($K6,$O6,TRUE,$Q6)</f>
        <v>3.2099999999999997E-2</v>
      </c>
      <c r="U6" s="206">
        <f>IF($R6,_xll.qlIndexFixing($K6,$O6,FALSE,$Q6),"-")</f>
        <v>3.2099999999999997E-2</v>
      </c>
      <c r="V6" s="206">
        <f t="shared" si="1"/>
        <v>0</v>
      </c>
      <c r="W6" s="207">
        <f>_xll.qlIndexFixing($K6,$O6,TRUE,$U6)</f>
        <v>3.2099999999999997E-2</v>
      </c>
      <c r="X6" s="209">
        <f t="shared" si="2"/>
        <v>0</v>
      </c>
      <c r="Y6" s="130"/>
    </row>
    <row r="7" spans="2:29" s="122" customFormat="1" x14ac:dyDescent="0.2">
      <c r="B7" s="127"/>
      <c r="C7" s="363" t="s">
        <v>186</v>
      </c>
      <c r="D7" s="225">
        <v>0</v>
      </c>
      <c r="E7" s="225" t="s">
        <v>177</v>
      </c>
      <c r="F7" s="225" t="s">
        <v>190</v>
      </c>
      <c r="G7" s="225" t="b">
        <v>1</v>
      </c>
      <c r="H7" s="225" t="s">
        <v>157</v>
      </c>
      <c r="I7" s="225" t="str">
        <f>PROPER(ONCurrency)&amp;"Repo"&amp;C7</f>
        <v>CnyRepo14D</v>
      </c>
      <c r="J7" s="132"/>
      <c r="K7" s="133" t="str">
        <f>_xll.qlIborIndex(I7,OFFFamilyName,C7,D7,ONCurrency,E7,F7,G7,H7,J7,Permanent,Trigger,ObjectOverwrite)</f>
        <v>CnyRepo14D#0047</v>
      </c>
      <c r="L7" s="133" t="str">
        <f>_xll.qlLastFixingQuote(PROPER(ONCurrency)&amp;"Repo"&amp;C7&amp;$L$4,K7,Permanent,Trigger,ObjectOverwrite)</f>
        <v>CnyRepo14DLastFixing_Quote#0047</v>
      </c>
      <c r="M7" s="129"/>
      <c r="N7" s="202" t="str">
        <f t="shared" si="3"/>
        <v>CN14DRPFIX=CFXS</v>
      </c>
      <c r="O7" s="203">
        <v>41887</v>
      </c>
      <c r="P7" s="204">
        <v>3.42</v>
      </c>
      <c r="Q7" s="204" t="b">
        <f t="shared" si="0"/>
        <v>1</v>
      </c>
      <c r="R7" s="205" t="b">
        <f>IF($Q7,_xll.qlIndexAddFixings($K7,$O7,$P7/100,TRUE,ISERROR($T7)),NA())</f>
        <v>1</v>
      </c>
      <c r="S7" s="129"/>
      <c r="T7" s="202">
        <f>_xll.qlIndexFixing($K7,$O7,TRUE,$Q7)</f>
        <v>3.4200000000000001E-2</v>
      </c>
      <c r="U7" s="206">
        <f>IF($R7,_xll.qlIndexFixing($K7,$O7,FALSE,$Q7),"-")</f>
        <v>3.4200000000000001E-2</v>
      </c>
      <c r="V7" s="206">
        <f t="shared" si="1"/>
        <v>0</v>
      </c>
      <c r="W7" s="207">
        <f>_xll.qlIndexFixing($K7,$O7,TRUE,$U7)</f>
        <v>3.4200000000000001E-2</v>
      </c>
      <c r="X7" s="209">
        <f t="shared" si="2"/>
        <v>0</v>
      </c>
      <c r="Y7" s="130"/>
    </row>
    <row r="8" spans="2:29" s="122" customFormat="1" ht="12" thickBot="1" x14ac:dyDescent="0.25">
      <c r="B8" s="134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222"/>
      <c r="O8" s="222"/>
      <c r="P8" s="222"/>
      <c r="Q8" s="222"/>
      <c r="R8" s="222"/>
      <c r="S8" s="223"/>
      <c r="T8" s="222"/>
      <c r="U8" s="222"/>
      <c r="V8" s="222"/>
      <c r="W8" s="222"/>
      <c r="X8" s="222"/>
      <c r="Y8" s="224"/>
    </row>
    <row r="9" spans="2:29" s="122" customFormat="1" x14ac:dyDescent="0.2">
      <c r="K9" s="136"/>
      <c r="L9" s="218"/>
      <c r="M9" s="218"/>
      <c r="N9" s="219"/>
      <c r="O9" s="219"/>
      <c r="P9" s="218"/>
      <c r="Q9" s="219"/>
      <c r="R9" s="219"/>
      <c r="S9" s="219"/>
      <c r="T9" s="219"/>
      <c r="U9" s="219"/>
      <c r="V9" s="219"/>
      <c r="W9" s="219"/>
      <c r="X9" s="219"/>
      <c r="Y9" s="218"/>
    </row>
  </sheetData>
  <conditionalFormatting sqref="V5:V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3">
    <dataValidation type="list" allowBlank="1" showInputMessage="1" showErrorMessage="1" sqref="E5:E7">
      <formula1>"TARGET,UnitedKingdom::Exchange,UnitedKingdom::Metals,UnitedKingdom::Settlement,UnitedStates::GovernmentBond,UnitedStates::NERC,UnitedStates::NYSE,UnitedStates::Settlement,Switzerland,Japan,Italy::Exchange,NullCalendar,Australia,China"</formula1>
    </dataValidation>
    <dataValidation type="list" allowBlank="1" showInputMessage="1" showErrorMessage="1" sqref="H5:H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5:F7">
      <formula1>"Following,Modified Following,Preceding,Modified Preceding,Unadjusted"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28"/>
  <sheetViews>
    <sheetView workbookViewId="0">
      <selection activeCell="O50" sqref="O50"/>
    </sheetView>
  </sheetViews>
  <sheetFormatPr defaultRowHeight="11.25" x14ac:dyDescent="0.2"/>
  <cols>
    <col min="1" max="1" width="2.7109375" style="20" customWidth="1"/>
    <col min="2" max="2" width="5.140625" style="20" bestFit="1" customWidth="1"/>
    <col min="3" max="3" width="17.85546875" style="20" bestFit="1" customWidth="1"/>
    <col min="4" max="4" width="17.5703125" style="20" bestFit="1" customWidth="1"/>
    <col min="5" max="5" width="36.85546875" style="20" bestFit="1" customWidth="1"/>
    <col min="6" max="6" width="2.85546875" style="20" customWidth="1"/>
    <col min="7" max="8" width="2.7109375" style="20" customWidth="1"/>
    <col min="9" max="9" width="3.85546875" style="20" bestFit="1" customWidth="1"/>
    <col min="10" max="10" width="11.85546875" style="20" customWidth="1"/>
    <col min="11" max="11" width="5.7109375" style="20" bestFit="1" customWidth="1"/>
    <col min="12" max="12" width="2.7109375" style="20" customWidth="1"/>
    <col min="13" max="13" width="5.7109375" style="20" bestFit="1" customWidth="1"/>
    <col min="14" max="14" width="2.7109375" style="20" customWidth="1"/>
    <col min="15" max="15" width="7.7109375" style="20" bestFit="1" customWidth="1"/>
    <col min="16" max="16" width="7" style="20" bestFit="1" customWidth="1"/>
    <col min="17" max="18" width="2.7109375" style="20" customWidth="1"/>
    <col min="19" max="19" width="9.28515625" style="20" bestFit="1" customWidth="1"/>
    <col min="20" max="20" width="7.140625" style="20" bestFit="1" customWidth="1"/>
    <col min="21" max="21" width="9.85546875" style="20" customWidth="1"/>
    <col min="22" max="22" width="5.140625" style="20" bestFit="1" customWidth="1"/>
    <col min="23" max="23" width="4.85546875" style="20" bestFit="1" customWidth="1"/>
    <col min="24" max="16384" width="9.140625" style="20"/>
  </cols>
  <sheetData>
    <row r="1" spans="1:23" x14ac:dyDescent="0.2">
      <c r="A1" s="38"/>
      <c r="B1" s="191"/>
      <c r="C1" s="191"/>
      <c r="D1" s="191"/>
      <c r="E1" s="191"/>
      <c r="F1" s="192"/>
      <c r="H1" s="31"/>
      <c r="I1" s="63"/>
      <c r="J1" s="63"/>
      <c r="K1" s="63"/>
      <c r="L1" s="63"/>
      <c r="M1" s="63"/>
      <c r="N1" s="63"/>
      <c r="O1" s="84"/>
      <c r="P1" s="83">
        <f>_xll.ohTrigger(P3:P16)</f>
        <v>47</v>
      </c>
      <c r="Q1" s="55"/>
      <c r="R1" s="2"/>
      <c r="S1" s="2"/>
      <c r="T1" s="2"/>
      <c r="U1" s="2"/>
      <c r="V1" s="2"/>
      <c r="W1" s="2"/>
    </row>
    <row r="2" spans="1:23" ht="22.5" customHeight="1" x14ac:dyDescent="0.2">
      <c r="A2" s="15"/>
      <c r="B2" s="26"/>
      <c r="C2" s="17" t="str">
        <f>ONCurrency&amp;"_010_"&amp;"Deposits.xml"</f>
        <v>CNY_010_Deposits.xml</v>
      </c>
      <c r="D2" s="25" t="str">
        <f>IF(Serialize,_xll.ohObjectSave(D3:D20,SerializationPath&amp;C2,FileOverwrite,Serialize),"---")</f>
        <v>---</v>
      </c>
      <c r="E2" s="24" t="str">
        <f>_xll.ohRangeRetrieveError(D2)</f>
        <v/>
      </c>
      <c r="F2" s="55"/>
      <c r="H2" s="31"/>
      <c r="I2" s="81"/>
      <c r="J2" s="58" t="str">
        <f>_xll.RData(J3:J20,K2:K2,,ReutersRtMode,,K3)</f>
        <v>Paused at 16:51:59</v>
      </c>
      <c r="K2" s="220" t="s">
        <v>124</v>
      </c>
      <c r="L2" s="63"/>
      <c r="M2" s="82" t="s">
        <v>129</v>
      </c>
      <c r="N2" s="63"/>
      <c r="O2" s="81" t="s">
        <v>128</v>
      </c>
      <c r="P2" s="80" t="s">
        <v>127</v>
      </c>
      <c r="Q2" s="55"/>
      <c r="R2" s="2"/>
      <c r="S2" s="2"/>
      <c r="T2" s="2"/>
      <c r="U2" s="2"/>
      <c r="V2" s="2"/>
      <c r="W2" s="2"/>
    </row>
    <row r="3" spans="1:23" x14ac:dyDescent="0.2">
      <c r="A3" s="15"/>
      <c r="B3" s="23" t="s">
        <v>84</v>
      </c>
      <c r="C3" s="22" t="e">
        <f t="shared" ref="C3:C20" si="0">ONCurrency&amp;$B3&amp;QuoteSuffix</f>
        <v>#REF!</v>
      </c>
      <c r="D3" s="22" t="e">
        <f>_xll.qlSimpleQuote(C3,,ONRateTickValue,Permanent,Trigger,ObjectOverwrite)</f>
        <v>#VALUE!</v>
      </c>
      <c r="E3" s="21" t="str">
        <f ca="1">_xll.ohRangeRetrieveError(D3)</f>
        <v/>
      </c>
      <c r="F3" s="55"/>
      <c r="H3" s="31"/>
      <c r="I3" s="79" t="s">
        <v>110</v>
      </c>
      <c r="J3" s="78" t="str">
        <f t="shared" ref="J3:J20" si="1">"SHI"&amp;ONCurrency&amp;B3&amp;"="</f>
        <v>SHICNYOND=</v>
      </c>
      <c r="K3" s="221">
        <v>2.8069999999999999</v>
      </c>
      <c r="L3" s="63"/>
      <c r="M3" s="76">
        <v>2.5</v>
      </c>
      <c r="N3" s="63"/>
      <c r="O3" s="106">
        <f t="array" ref="O3:O20">QuoteLive</f>
        <v>2.8069999999999999</v>
      </c>
      <c r="P3" s="74" t="e">
        <f>_xll.qlSimpleQuoteSetValue(D3,O3/100,Trigger)</f>
        <v>#VALUE!</v>
      </c>
      <c r="Q3" s="55"/>
      <c r="R3" s="2"/>
      <c r="S3" s="2"/>
      <c r="T3" s="2"/>
      <c r="U3" s="2"/>
      <c r="V3" s="2"/>
      <c r="W3" s="2"/>
    </row>
    <row r="4" spans="1:23" x14ac:dyDescent="0.2">
      <c r="A4" s="15"/>
      <c r="B4" s="23" t="s">
        <v>83</v>
      </c>
      <c r="C4" s="22" t="e">
        <f t="shared" si="0"/>
        <v>#REF!</v>
      </c>
      <c r="D4" s="22" t="e">
        <f>_xll.qlSimpleQuote(C4,,ONRateTickValue,Permanent,Trigger,ObjectOverwrite)</f>
        <v>#VALUE!</v>
      </c>
      <c r="E4" s="21" t="str">
        <f ca="1">_xll.ohRangeRetrieveError(D4)</f>
        <v/>
      </c>
      <c r="F4" s="55"/>
      <c r="H4" s="31"/>
      <c r="I4" s="67" t="s">
        <v>125</v>
      </c>
      <c r="J4" s="66" t="str">
        <f t="shared" si="1"/>
        <v>SHICNYTND=</v>
      </c>
      <c r="K4" s="179" t="s">
        <v>119</v>
      </c>
      <c r="L4" s="63"/>
      <c r="M4" s="93">
        <v>2.625</v>
      </c>
      <c r="N4" s="63"/>
      <c r="O4" s="105" t="str">
        <v>The record could not be found</v>
      </c>
      <c r="P4" s="60" t="e">
        <f>_xll.qlSimpleQuoteSetValue(D4,O4/100,Trigger)</f>
        <v>#VALUE!</v>
      </c>
      <c r="Q4" s="55"/>
      <c r="R4" s="2"/>
      <c r="S4" s="2"/>
      <c r="T4" s="2"/>
      <c r="U4" s="2"/>
      <c r="V4" s="2"/>
      <c r="W4" s="2"/>
    </row>
    <row r="5" spans="1:23" x14ac:dyDescent="0.2">
      <c r="A5" s="15"/>
      <c r="B5" s="23" t="s">
        <v>82</v>
      </c>
      <c r="C5" s="22" t="e">
        <f t="shared" si="0"/>
        <v>#REF!</v>
      </c>
      <c r="D5" s="22" t="e">
        <f>_xll.qlSimpleQuote(C5,,ONRateTickValue,Permanent,Trigger,ObjectOverwrite)</f>
        <v>#VALUE!</v>
      </c>
      <c r="E5" s="21" t="str">
        <f ca="1">_xll.ohRangeRetrieveError(D5)</f>
        <v/>
      </c>
      <c r="F5" s="55"/>
      <c r="H5" s="31"/>
      <c r="I5" s="67" t="s">
        <v>123</v>
      </c>
      <c r="J5" s="66" t="str">
        <f t="shared" si="1"/>
        <v>SHICNYSND=</v>
      </c>
      <c r="K5" s="179" t="s">
        <v>119</v>
      </c>
      <c r="L5" s="63"/>
      <c r="M5" s="93">
        <v>2.625</v>
      </c>
      <c r="N5" s="63"/>
      <c r="O5" s="105" t="str">
        <v>The record could not be found</v>
      </c>
      <c r="P5" s="60" t="e">
        <f>_xll.qlSimpleQuoteSetValue(D5,O5/100,Trigger)</f>
        <v>#VALUE!</v>
      </c>
      <c r="Q5" s="55"/>
      <c r="R5" s="2"/>
      <c r="S5" s="2"/>
      <c r="T5" s="2"/>
      <c r="U5" s="2"/>
      <c r="V5" s="2"/>
      <c r="W5" s="2"/>
    </row>
    <row r="6" spans="1:23" x14ac:dyDescent="0.2">
      <c r="A6" s="15"/>
      <c r="B6" s="23" t="s">
        <v>81</v>
      </c>
      <c r="C6" s="22" t="e">
        <f t="shared" si="0"/>
        <v>#REF!</v>
      </c>
      <c r="D6" s="22" t="e">
        <f>_xll.qlSimpleQuote(C6,,ONRateTickValue,Permanent,Trigger,ObjectOverwrite)</f>
        <v>#VALUE!</v>
      </c>
      <c r="E6" s="21" t="str">
        <f ca="1">_xll.ohRangeRetrieveError(D6)</f>
        <v/>
      </c>
      <c r="F6" s="55"/>
      <c r="H6" s="31"/>
      <c r="I6" s="67" t="s">
        <v>22</v>
      </c>
      <c r="J6" s="66" t="str">
        <f t="shared" si="1"/>
        <v>SHICNYSWD=</v>
      </c>
      <c r="K6" s="179">
        <v>3.1880000000000002</v>
      </c>
      <c r="L6" s="63"/>
      <c r="M6" s="93">
        <v>2.625</v>
      </c>
      <c r="N6" s="63"/>
      <c r="O6" s="105">
        <v>3.1880000000000002</v>
      </c>
      <c r="P6" s="60" t="e">
        <f>_xll.qlSimpleQuoteSetValue(D6,O6/100,Trigger)</f>
        <v>#VALUE!</v>
      </c>
      <c r="Q6" s="55"/>
      <c r="R6" s="2"/>
      <c r="S6" s="2"/>
      <c r="T6" s="2"/>
      <c r="U6" s="2"/>
      <c r="V6" s="2"/>
      <c r="W6" s="2"/>
    </row>
    <row r="7" spans="1:23" x14ac:dyDescent="0.2">
      <c r="A7" s="15"/>
      <c r="B7" s="23" t="s">
        <v>80</v>
      </c>
      <c r="C7" s="22" t="e">
        <f t="shared" si="0"/>
        <v>#REF!</v>
      </c>
      <c r="D7" s="22" t="e">
        <f>_xll.qlSimpleQuote(C7,,ONRateTickValue,Permanent,Trigger,ObjectOverwrite)</f>
        <v>#VALUE!</v>
      </c>
      <c r="E7" s="21" t="str">
        <f ca="1">_xll.ohRangeRetrieveError(D7)</f>
        <v/>
      </c>
      <c r="F7" s="55"/>
      <c r="H7" s="31"/>
      <c r="I7" s="67" t="s">
        <v>21</v>
      </c>
      <c r="J7" s="66" t="str">
        <f t="shared" si="1"/>
        <v>SHICNY2WD=</v>
      </c>
      <c r="K7" s="179">
        <v>3.4969999999999999</v>
      </c>
      <c r="L7" s="63"/>
      <c r="M7" s="93">
        <v>2.625</v>
      </c>
      <c r="N7" s="63"/>
      <c r="O7" s="105">
        <v>3.4969999999999999</v>
      </c>
      <c r="P7" s="60" t="e">
        <f>_xll.qlSimpleQuoteSetValue(D7,O7/100,Trigger)</f>
        <v>#VALUE!</v>
      </c>
      <c r="Q7" s="55"/>
      <c r="R7" s="2"/>
      <c r="S7" s="2"/>
      <c r="T7" s="2"/>
      <c r="U7" s="2"/>
      <c r="V7" s="2"/>
      <c r="W7" s="2"/>
    </row>
    <row r="8" spans="1:23" x14ac:dyDescent="0.2">
      <c r="A8" s="15"/>
      <c r="B8" s="23" t="s">
        <v>79</v>
      </c>
      <c r="C8" s="22" t="e">
        <f t="shared" si="0"/>
        <v>#REF!</v>
      </c>
      <c r="D8" s="22" t="e">
        <f>_xll.qlSimpleQuote(C8,,ONRateTickValue,Permanent,Trigger,ObjectOverwrite)</f>
        <v>#VALUE!</v>
      </c>
      <c r="E8" s="21" t="str">
        <f ca="1">_xll.ohRangeRetrieveError(D8)</f>
        <v/>
      </c>
      <c r="F8" s="55"/>
      <c r="H8" s="31"/>
      <c r="I8" s="67" t="s">
        <v>20</v>
      </c>
      <c r="J8" s="66" t="str">
        <f t="shared" si="1"/>
        <v>SHICNY3WD=</v>
      </c>
      <c r="K8" s="179" t="s">
        <v>119</v>
      </c>
      <c r="L8" s="63"/>
      <c r="M8" s="64">
        <v>2.625</v>
      </c>
      <c r="N8" s="63"/>
      <c r="O8" s="105" t="str">
        <v>The record could not be found</v>
      </c>
      <c r="P8" s="60" t="e">
        <f>_xll.qlSimpleQuoteSetValue(D8,O8/100,Trigger)</f>
        <v>#VALUE!</v>
      </c>
      <c r="Q8" s="55"/>
      <c r="R8" s="2"/>
      <c r="S8" s="2"/>
      <c r="T8" s="2"/>
      <c r="U8" s="2"/>
      <c r="V8" s="2"/>
      <c r="W8" s="2"/>
    </row>
    <row r="9" spans="1:23" x14ac:dyDescent="0.2">
      <c r="A9" s="15"/>
      <c r="B9" s="23" t="s">
        <v>78</v>
      </c>
      <c r="C9" s="22" t="e">
        <f t="shared" si="0"/>
        <v>#REF!</v>
      </c>
      <c r="D9" s="22" t="e">
        <f>_xll.qlSimpleQuote(C9,,ONRateTickValue,Permanent,Trigger,ObjectOverwrite)</f>
        <v>#VALUE!</v>
      </c>
      <c r="E9" s="21" t="str">
        <f ca="1">_xll.ohRangeRetrieveError(D9)</f>
        <v/>
      </c>
      <c r="F9" s="55"/>
      <c r="H9" s="31"/>
      <c r="I9" s="67" t="s">
        <v>19</v>
      </c>
      <c r="J9" s="66" t="str">
        <f t="shared" si="1"/>
        <v>SHICNY1MD=</v>
      </c>
      <c r="K9" s="179">
        <v>3.9649999999999999</v>
      </c>
      <c r="L9" s="63"/>
      <c r="M9" s="64">
        <v>2.625</v>
      </c>
      <c r="N9" s="63"/>
      <c r="O9" s="105">
        <v>3.9649999999999999</v>
      </c>
      <c r="P9" s="60" t="e">
        <f>_xll.qlSimpleQuoteSetValue(D9,O9/100,Trigger)</f>
        <v>#VALUE!</v>
      </c>
      <c r="Q9" s="55"/>
      <c r="R9" s="2"/>
      <c r="S9" s="2"/>
      <c r="T9" s="2"/>
      <c r="U9" s="2"/>
      <c r="V9" s="2"/>
      <c r="W9" s="2"/>
    </row>
    <row r="10" spans="1:23" x14ac:dyDescent="0.2">
      <c r="A10" s="15"/>
      <c r="B10" s="23" t="s">
        <v>77</v>
      </c>
      <c r="C10" s="22" t="e">
        <f t="shared" si="0"/>
        <v>#REF!</v>
      </c>
      <c r="D10" s="22" t="e">
        <f>_xll.qlSimpleQuote(C10,,ONRateTickValue,Permanent,Trigger,ObjectOverwrite)</f>
        <v>#VALUE!</v>
      </c>
      <c r="E10" s="21" t="str">
        <f ca="1">_xll.ohRangeRetrieveError(D10)</f>
        <v/>
      </c>
      <c r="F10" s="55"/>
      <c r="H10" s="31"/>
      <c r="I10" s="67" t="s">
        <v>18</v>
      </c>
      <c r="J10" s="66" t="str">
        <f t="shared" si="1"/>
        <v>SHICNY2MD=</v>
      </c>
      <c r="K10" s="179" t="s">
        <v>119</v>
      </c>
      <c r="L10" s="63"/>
      <c r="M10" s="64">
        <v>2.625</v>
      </c>
      <c r="N10" s="63"/>
      <c r="O10" s="105" t="str">
        <v>The record could not be found</v>
      </c>
      <c r="P10" s="60" t="e">
        <f>_xll.qlSimpleQuoteSetValue(D10,O10/100,Trigger)</f>
        <v>#VALUE!</v>
      </c>
      <c r="Q10" s="55"/>
      <c r="R10" s="2"/>
      <c r="S10" s="2"/>
      <c r="T10" s="2"/>
      <c r="U10" s="2"/>
      <c r="V10" s="2"/>
      <c r="W10" s="2"/>
    </row>
    <row r="11" spans="1:23" x14ac:dyDescent="0.2">
      <c r="A11" s="15"/>
      <c r="B11" s="23" t="s">
        <v>76</v>
      </c>
      <c r="C11" s="22" t="e">
        <f t="shared" si="0"/>
        <v>#REF!</v>
      </c>
      <c r="D11" s="22" t="e">
        <f>_xll.qlSimpleQuote(C11,,ONRateTickValue,Permanent,Trigger,ObjectOverwrite)</f>
        <v>#VALUE!</v>
      </c>
      <c r="E11" s="21" t="str">
        <f ca="1">_xll.ohRangeRetrieveError(D11)</f>
        <v/>
      </c>
      <c r="F11" s="55"/>
      <c r="H11" s="31"/>
      <c r="I11" s="67" t="s">
        <v>17</v>
      </c>
      <c r="J11" s="66" t="str">
        <f t="shared" si="1"/>
        <v>SHICNY3MD=</v>
      </c>
      <c r="K11" s="179">
        <v>4.6539000000000001</v>
      </c>
      <c r="L11" s="63"/>
      <c r="M11" s="64">
        <v>2.6749999999999998</v>
      </c>
      <c r="N11" s="63"/>
      <c r="O11" s="105">
        <v>4.6539000000000001</v>
      </c>
      <c r="P11" s="60" t="e">
        <f>_xll.qlSimpleQuoteSetValue(D11,O11/100,Trigger)</f>
        <v>#VALUE!</v>
      </c>
      <c r="Q11" s="55"/>
      <c r="R11" s="2"/>
      <c r="S11" s="2"/>
      <c r="T11" s="2"/>
      <c r="U11" s="2"/>
      <c r="V11" s="2"/>
      <c r="W11" s="2"/>
    </row>
    <row r="12" spans="1:23" x14ac:dyDescent="0.2">
      <c r="A12" s="15"/>
      <c r="B12" s="23" t="s">
        <v>75</v>
      </c>
      <c r="C12" s="22" t="e">
        <f t="shared" si="0"/>
        <v>#REF!</v>
      </c>
      <c r="D12" s="22" t="e">
        <f>_xll.qlSimpleQuote(C12,,ONRateTickValue,Permanent,Trigger,ObjectOverwrite)</f>
        <v>#VALUE!</v>
      </c>
      <c r="E12" s="21" t="str">
        <f ca="1">_xll.ohRangeRetrieveError(D12)</f>
        <v/>
      </c>
      <c r="F12" s="55"/>
      <c r="H12" s="31"/>
      <c r="I12" s="67" t="s">
        <v>16</v>
      </c>
      <c r="J12" s="66" t="str">
        <f t="shared" si="1"/>
        <v>SHICNY4MD=</v>
      </c>
      <c r="K12" s="179" t="s">
        <v>119</v>
      </c>
      <c r="L12" s="63"/>
      <c r="M12" s="64">
        <v>2.7250000000000001</v>
      </c>
      <c r="N12" s="63"/>
      <c r="O12" s="105" t="str">
        <v>The record could not be found</v>
      </c>
      <c r="P12" s="60" t="e">
        <f>_xll.qlSimpleQuoteSetValue(D12,O12/100,Trigger)</f>
        <v>#VALUE!</v>
      </c>
      <c r="Q12" s="55"/>
      <c r="R12" s="2"/>
      <c r="S12" s="2"/>
      <c r="T12" s="2"/>
      <c r="U12" s="2"/>
      <c r="V12" s="2"/>
      <c r="W12" s="2"/>
    </row>
    <row r="13" spans="1:23" x14ac:dyDescent="0.2">
      <c r="A13" s="15"/>
      <c r="B13" s="23" t="s">
        <v>74</v>
      </c>
      <c r="C13" s="22" t="e">
        <f t="shared" si="0"/>
        <v>#REF!</v>
      </c>
      <c r="D13" s="22" t="e">
        <f>_xll.qlSimpleQuote(C13,,ONRateTickValue,Permanent,Trigger,ObjectOverwrite)</f>
        <v>#VALUE!</v>
      </c>
      <c r="E13" s="21" t="str">
        <f ca="1">_xll.ohRangeRetrieveError(D13)</f>
        <v/>
      </c>
      <c r="F13" s="55"/>
      <c r="H13" s="31"/>
      <c r="I13" s="67" t="s">
        <v>15</v>
      </c>
      <c r="J13" s="66" t="str">
        <f t="shared" si="1"/>
        <v>SHICNY5MD=</v>
      </c>
      <c r="K13" s="179" t="s">
        <v>119</v>
      </c>
      <c r="L13" s="63"/>
      <c r="M13" s="64">
        <v>2.7250000000000001</v>
      </c>
      <c r="N13" s="63"/>
      <c r="O13" s="105" t="str">
        <v>The record could not be found</v>
      </c>
      <c r="P13" s="60" t="e">
        <f>_xll.qlSimpleQuoteSetValue(D13,O13/100,Trigger)</f>
        <v>#VALUE!</v>
      </c>
      <c r="Q13" s="55"/>
      <c r="R13" s="2"/>
      <c r="S13" s="2"/>
      <c r="T13" s="2"/>
      <c r="U13" s="2"/>
      <c r="V13" s="2"/>
      <c r="W13" s="2"/>
    </row>
    <row r="14" spans="1:23" x14ac:dyDescent="0.2">
      <c r="A14" s="15"/>
      <c r="B14" s="23" t="s">
        <v>73</v>
      </c>
      <c r="C14" s="22" t="e">
        <f t="shared" si="0"/>
        <v>#REF!</v>
      </c>
      <c r="D14" s="22" t="e">
        <f>_xll.qlSimpleQuote(C14,,ONRateTickValue,Permanent,Trigger,ObjectOverwrite)</f>
        <v>#VALUE!</v>
      </c>
      <c r="E14" s="21" t="str">
        <f ca="1">_xll.ohRangeRetrieveError(D14)</f>
        <v/>
      </c>
      <c r="F14" s="55"/>
      <c r="H14" s="31"/>
      <c r="I14" s="67" t="s">
        <v>14</v>
      </c>
      <c r="J14" s="66" t="str">
        <f t="shared" si="1"/>
        <v>SHICNY6MD=</v>
      </c>
      <c r="K14" s="179">
        <v>4.8631000000000002</v>
      </c>
      <c r="L14" s="63"/>
      <c r="M14" s="64">
        <v>2.7250000000000001</v>
      </c>
      <c r="N14" s="63"/>
      <c r="O14" s="105">
        <v>4.8631000000000002</v>
      </c>
      <c r="P14" s="60" t="e">
        <f>_xll.qlSimpleQuoteSetValue(D14,O14/100,Trigger)</f>
        <v>#VALUE!</v>
      </c>
      <c r="Q14" s="55"/>
      <c r="R14" s="2"/>
      <c r="S14" s="2"/>
      <c r="T14" s="2"/>
      <c r="U14" s="2"/>
      <c r="V14" s="2"/>
      <c r="W14" s="2"/>
    </row>
    <row r="15" spans="1:23" x14ac:dyDescent="0.2">
      <c r="A15" s="15"/>
      <c r="B15" s="23" t="s">
        <v>72</v>
      </c>
      <c r="C15" s="22" t="e">
        <f t="shared" si="0"/>
        <v>#REF!</v>
      </c>
      <c r="D15" s="22" t="e">
        <f>_xll.qlSimpleQuote(C15,,ONRateTickValue,Permanent,Trigger,ObjectOverwrite)</f>
        <v>#VALUE!</v>
      </c>
      <c r="E15" s="21" t="str">
        <f ca="1">_xll.ohRangeRetrieveError(D15)</f>
        <v/>
      </c>
      <c r="F15" s="55"/>
      <c r="H15" s="31"/>
      <c r="I15" s="67" t="s">
        <v>13</v>
      </c>
      <c r="J15" s="66" t="str">
        <f t="shared" si="1"/>
        <v>SHICNY7MD=</v>
      </c>
      <c r="K15" s="179" t="s">
        <v>119</v>
      </c>
      <c r="L15" s="63"/>
      <c r="M15" s="64">
        <v>2.8250000000000002</v>
      </c>
      <c r="N15" s="63"/>
      <c r="O15" s="105" t="str">
        <v>The record could not be found</v>
      </c>
      <c r="P15" s="60" t="e">
        <f>_xll.qlSimpleQuoteSetValue(D15,O15/100,Trigger)</f>
        <v>#VALUE!</v>
      </c>
      <c r="Q15" s="55"/>
      <c r="R15" s="2"/>
      <c r="S15" s="2"/>
      <c r="T15" s="2"/>
      <c r="U15" s="2"/>
      <c r="V15" s="2"/>
      <c r="W15" s="2"/>
    </row>
    <row r="16" spans="1:23" x14ac:dyDescent="0.2">
      <c r="A16" s="15"/>
      <c r="B16" s="23" t="s">
        <v>71</v>
      </c>
      <c r="C16" s="22" t="e">
        <f t="shared" si="0"/>
        <v>#REF!</v>
      </c>
      <c r="D16" s="22" t="e">
        <f>_xll.qlSimpleQuote(C16,,ONRateTickValue,Permanent,Trigger,ObjectOverwrite)</f>
        <v>#VALUE!</v>
      </c>
      <c r="E16" s="21" t="str">
        <f ca="1">_xll.ohRangeRetrieveError(D16)</f>
        <v/>
      </c>
      <c r="F16" s="55"/>
      <c r="H16" s="31"/>
      <c r="I16" s="67" t="s">
        <v>12</v>
      </c>
      <c r="J16" s="66" t="str">
        <f t="shared" si="1"/>
        <v>SHICNY8MD=</v>
      </c>
      <c r="K16" s="179" t="s">
        <v>119</v>
      </c>
      <c r="L16" s="63"/>
      <c r="M16" s="64">
        <v>2.8250000000000002</v>
      </c>
      <c r="N16" s="63"/>
      <c r="O16" s="105" t="str">
        <v>The record could not be found</v>
      </c>
      <c r="P16" s="60" t="e">
        <f>_xll.qlSimpleQuoteSetValue(D16,O16/100,Trigger)</f>
        <v>#VALUE!</v>
      </c>
      <c r="Q16" s="55"/>
      <c r="R16" s="2"/>
      <c r="S16" s="2"/>
      <c r="T16" s="2"/>
      <c r="U16" s="2"/>
      <c r="V16" s="2"/>
      <c r="W16" s="2"/>
    </row>
    <row r="17" spans="1:24" x14ac:dyDescent="0.2">
      <c r="A17" s="15"/>
      <c r="B17" s="23" t="s">
        <v>70</v>
      </c>
      <c r="C17" s="22" t="e">
        <f t="shared" si="0"/>
        <v>#REF!</v>
      </c>
      <c r="D17" s="22" t="e">
        <f>_xll.qlSimpleQuote(C17,,ONRateTickValue,Permanent,Trigger,ObjectOverwrite)</f>
        <v>#VALUE!</v>
      </c>
      <c r="E17" s="21" t="str">
        <f ca="1">_xll.ohRangeRetrieveError(D17)</f>
        <v/>
      </c>
      <c r="F17" s="55"/>
      <c r="H17" s="31"/>
      <c r="I17" s="67" t="s">
        <v>11</v>
      </c>
      <c r="J17" s="66" t="str">
        <f t="shared" si="1"/>
        <v>SHICNY9MD=</v>
      </c>
      <c r="K17" s="179">
        <v>4.9328000000000003</v>
      </c>
      <c r="L17" s="63"/>
      <c r="M17" s="64">
        <v>2.8250000000000002</v>
      </c>
      <c r="N17" s="63"/>
      <c r="O17" s="105">
        <v>4.9328000000000003</v>
      </c>
      <c r="P17" s="60" t="e">
        <f>_xll.qlSimpleQuoteSetValue(D17,O17/100,Trigger)</f>
        <v>#VALUE!</v>
      </c>
      <c r="Q17" s="55"/>
      <c r="R17" s="2"/>
      <c r="S17" s="2"/>
      <c r="T17" s="2"/>
      <c r="U17" s="2"/>
      <c r="V17" s="2"/>
      <c r="W17" s="2"/>
    </row>
    <row r="18" spans="1:24" x14ac:dyDescent="0.2">
      <c r="A18" s="15"/>
      <c r="B18" s="23" t="s">
        <v>69</v>
      </c>
      <c r="C18" s="22" t="e">
        <f t="shared" si="0"/>
        <v>#REF!</v>
      </c>
      <c r="D18" s="22" t="e">
        <f>_xll.qlSimpleQuote(C18,,ONRateTickValue,Permanent,Trigger,ObjectOverwrite)</f>
        <v>#VALUE!</v>
      </c>
      <c r="E18" s="21" t="str">
        <f ca="1">_xll.ohRangeRetrieveError(D18)</f>
        <v/>
      </c>
      <c r="F18" s="55"/>
      <c r="H18" s="31"/>
      <c r="I18" s="67" t="s">
        <v>10</v>
      </c>
      <c r="J18" s="66" t="str">
        <f t="shared" si="1"/>
        <v>SHICNY10MD=</v>
      </c>
      <c r="K18" s="179" t="s">
        <v>119</v>
      </c>
      <c r="L18" s="63"/>
      <c r="M18" s="64">
        <v>2.875</v>
      </c>
      <c r="N18" s="63"/>
      <c r="O18" s="105" t="str">
        <v>The record could not be found</v>
      </c>
      <c r="P18" s="60" t="e">
        <f>_xll.qlSimpleQuoteSetValue(D18,O18/100,Trigger)</f>
        <v>#VALUE!</v>
      </c>
      <c r="Q18" s="55"/>
      <c r="R18" s="2"/>
      <c r="S18" s="2"/>
      <c r="T18" s="2"/>
      <c r="U18" s="2"/>
      <c r="V18" s="2"/>
      <c r="W18" s="2"/>
    </row>
    <row r="19" spans="1:24" x14ac:dyDescent="0.2">
      <c r="A19" s="15"/>
      <c r="B19" s="23" t="s">
        <v>68</v>
      </c>
      <c r="C19" s="22" t="e">
        <f t="shared" si="0"/>
        <v>#REF!</v>
      </c>
      <c r="D19" s="22" t="e">
        <f>_xll.qlSimpleQuote(C19,,ONRateTickValue,Permanent,Trigger,ObjectOverwrite)</f>
        <v>#VALUE!</v>
      </c>
      <c r="E19" s="21" t="str">
        <f ca="1">_xll.ohRangeRetrieveError(D19)</f>
        <v/>
      </c>
      <c r="F19" s="55"/>
      <c r="H19" s="31"/>
      <c r="I19" s="67" t="s">
        <v>9</v>
      </c>
      <c r="J19" s="66" t="str">
        <f t="shared" si="1"/>
        <v>SHICNY11MD=</v>
      </c>
      <c r="K19" s="179" t="s">
        <v>119</v>
      </c>
      <c r="L19" s="63"/>
      <c r="M19" s="64">
        <v>2.9249999999999998</v>
      </c>
      <c r="N19" s="63"/>
      <c r="O19" s="105" t="str">
        <v>The record could not be found</v>
      </c>
      <c r="P19" s="60" t="e">
        <f>_xll.qlSimpleQuoteSetValue(D19,O19/100,Trigger)</f>
        <v>#VALUE!</v>
      </c>
      <c r="Q19" s="55"/>
      <c r="R19" s="2"/>
      <c r="S19" s="2"/>
      <c r="T19" s="2"/>
      <c r="U19" s="2"/>
      <c r="V19" s="2"/>
      <c r="W19" s="2"/>
    </row>
    <row r="20" spans="1:24" x14ac:dyDescent="0.2">
      <c r="A20" s="15"/>
      <c r="B20" s="23" t="s">
        <v>67</v>
      </c>
      <c r="C20" s="22" t="e">
        <f t="shared" si="0"/>
        <v>#REF!</v>
      </c>
      <c r="D20" s="22" t="e">
        <f>_xll.qlSimpleQuote(C20,,ONRateTickValue,Permanent,Trigger,ObjectOverwrite)</f>
        <v>#VALUE!</v>
      </c>
      <c r="E20" s="21" t="str">
        <f ca="1">_xll.ohRangeRetrieveError(D20)</f>
        <v/>
      </c>
      <c r="F20" s="55"/>
      <c r="H20" s="31"/>
      <c r="I20" s="73" t="s">
        <v>8</v>
      </c>
      <c r="J20" s="72" t="str">
        <f t="shared" si="1"/>
        <v>SHICNY1YD=</v>
      </c>
      <c r="K20" s="180">
        <v>5</v>
      </c>
      <c r="L20" s="63"/>
      <c r="M20" s="64">
        <v>2.9750000000000001</v>
      </c>
      <c r="N20" s="63"/>
      <c r="O20" s="104">
        <v>5</v>
      </c>
      <c r="P20" s="68" t="e">
        <f>_xll.qlSimpleQuoteSetValue(D20,O20/100,Trigger)</f>
        <v>#VALUE!</v>
      </c>
      <c r="Q20" s="55"/>
      <c r="R20" s="2"/>
      <c r="S20" s="2"/>
      <c r="T20" s="2"/>
      <c r="U20" s="2"/>
      <c r="V20" s="2"/>
      <c r="W20" s="2"/>
    </row>
    <row r="21" spans="1:24" ht="12" thickBot="1" x14ac:dyDescent="0.25">
      <c r="A21" s="193"/>
      <c r="B21" s="5"/>
      <c r="C21" s="5"/>
      <c r="D21" s="5"/>
      <c r="E21" s="5"/>
      <c r="F21" s="4"/>
      <c r="H21" s="6"/>
      <c r="I21" s="59"/>
      <c r="J21" s="59"/>
      <c r="K21" s="59"/>
      <c r="L21" s="5"/>
      <c r="M21" s="59"/>
      <c r="N21" s="5"/>
      <c r="O21" s="59"/>
      <c r="P21" s="59"/>
      <c r="Q21" s="4"/>
      <c r="R21" s="2"/>
      <c r="S21" s="2"/>
      <c r="T21" s="2"/>
      <c r="U21" s="2"/>
      <c r="V21" s="2"/>
      <c r="W21" s="2"/>
    </row>
    <row r="22" spans="1:24" x14ac:dyDescent="0.2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W22" s="2"/>
    </row>
    <row r="23" spans="1:24" x14ac:dyDescent="0.2">
      <c r="N23" s="2"/>
      <c r="O23" s="2"/>
      <c r="P23" s="2"/>
      <c r="Q23" s="2"/>
      <c r="R23" s="2"/>
      <c r="S23" s="2"/>
      <c r="T23" s="2"/>
      <c r="U23" s="2"/>
      <c r="X23" s="2"/>
    </row>
    <row r="24" spans="1:24" ht="15" x14ac:dyDescent="0.25">
      <c r="I24"/>
      <c r="N24" s="2"/>
      <c r="O24" s="2"/>
      <c r="P24" s="2"/>
      <c r="Q24" s="2"/>
      <c r="R24" s="2"/>
      <c r="S24" s="2"/>
      <c r="T24" s="2"/>
      <c r="U24" s="2"/>
    </row>
    <row r="25" spans="1:24" ht="19.5" customHeight="1" x14ac:dyDescent="0.25">
      <c r="E25"/>
      <c r="J25"/>
      <c r="N25" s="2"/>
      <c r="O25" s="2"/>
      <c r="P25" s="2"/>
      <c r="Q25" s="2"/>
      <c r="R25" s="2"/>
      <c r="S25" s="2"/>
      <c r="T25" s="2"/>
      <c r="U25" s="2"/>
    </row>
    <row r="26" spans="1:24" x14ac:dyDescent="0.2">
      <c r="N26" s="2"/>
      <c r="O26" s="2"/>
      <c r="P26" s="2"/>
      <c r="Q26" s="2"/>
      <c r="R26" s="2"/>
      <c r="S26" s="2"/>
      <c r="T26" s="2"/>
      <c r="U26" s="2"/>
    </row>
    <row r="27" spans="1:24" x14ac:dyDescent="0.2">
      <c r="N27" s="2"/>
      <c r="O27" s="2"/>
      <c r="P27" s="2"/>
      <c r="Q27" s="2"/>
      <c r="R27" s="2"/>
      <c r="S27" s="2"/>
      <c r="T27" s="2"/>
      <c r="U27" s="2"/>
    </row>
    <row r="28" spans="1:24" x14ac:dyDescent="0.2">
      <c r="N28" s="2"/>
      <c r="O28" s="2"/>
      <c r="P28" s="2"/>
      <c r="Q28" s="2"/>
      <c r="R28" s="2"/>
      <c r="S28" s="2"/>
      <c r="T28" s="2"/>
      <c r="U28" s="2"/>
    </row>
  </sheetData>
  <conditionalFormatting sqref="P3:P20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workbookViewId="0"/>
  </sheetViews>
  <sheetFormatPr defaultRowHeight="11.25" x14ac:dyDescent="0.2"/>
  <cols>
    <col min="1" max="1" width="2.7109375" style="2" customWidth="1"/>
    <col min="2" max="2" width="4" style="2" bestFit="1" customWidth="1"/>
    <col min="3" max="3" width="3.42578125" style="2" bestFit="1" customWidth="1"/>
    <col min="4" max="4" width="3.85546875" style="2" bestFit="1" customWidth="1"/>
    <col min="5" max="5" width="14.85546875" style="2" bestFit="1" customWidth="1"/>
    <col min="6" max="6" width="19" style="9" bestFit="1" customWidth="1"/>
    <col min="7" max="7" width="38.28515625" style="2" customWidth="1"/>
    <col min="8" max="10" width="2.7109375" style="2" customWidth="1"/>
    <col min="11" max="11" width="3.85546875" style="2" bestFit="1" customWidth="1"/>
    <col min="12" max="12" width="4.28515625" style="2" customWidth="1"/>
    <col min="13" max="13" width="3.42578125" style="2" bestFit="1" customWidth="1"/>
    <col min="14" max="14" width="9.42578125" style="2" customWidth="1"/>
    <col min="15" max="15" width="14" style="2" bestFit="1" customWidth="1"/>
    <col min="16" max="18" width="9.140625" style="2"/>
    <col min="19" max="19" width="10" style="2" customWidth="1"/>
    <col min="20" max="20" width="9.140625" style="2"/>
    <col min="21" max="21" width="2.7109375" style="2" customWidth="1"/>
    <col min="22" max="22" width="5.7109375" style="2" bestFit="1" customWidth="1"/>
    <col min="23" max="23" width="2.7109375" style="2" customWidth="1"/>
    <col min="24" max="24" width="7.7109375" style="2" bestFit="1" customWidth="1"/>
    <col min="25" max="25" width="7" style="2" bestFit="1" customWidth="1"/>
    <col min="26" max="26" width="2.7109375" style="2" customWidth="1"/>
    <col min="27" max="16384" width="9.140625" style="2"/>
  </cols>
  <sheetData>
    <row r="1" spans="1:28" x14ac:dyDescent="0.2">
      <c r="A1" s="54"/>
      <c r="B1" s="47"/>
      <c r="C1" s="47"/>
      <c r="D1" s="47"/>
      <c r="E1" s="47"/>
      <c r="F1" s="47"/>
      <c r="G1" s="47"/>
      <c r="H1" s="46"/>
      <c r="J1" s="103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6"/>
    </row>
    <row r="2" spans="1:28" ht="15" x14ac:dyDescent="0.25">
      <c r="A2" s="38"/>
      <c r="B2" s="34"/>
      <c r="C2" s="34"/>
      <c r="D2" s="34"/>
      <c r="E2" s="34"/>
      <c r="F2" s="34"/>
      <c r="G2" s="34"/>
      <c r="H2" s="7"/>
      <c r="J2" s="86"/>
      <c r="K2" s="34"/>
      <c r="L2" s="34"/>
      <c r="M2" s="34"/>
      <c r="N2" s="34"/>
      <c r="O2" s="35" t="s">
        <v>174</v>
      </c>
      <c r="P2" s="34"/>
      <c r="Q2" s="34"/>
      <c r="R2"/>
      <c r="S2" s="34"/>
      <c r="T2" s="34"/>
      <c r="U2" s="63"/>
      <c r="V2" s="63"/>
      <c r="W2" s="63"/>
      <c r="X2" s="63"/>
      <c r="Y2" s="63"/>
      <c r="Z2" s="7"/>
    </row>
    <row r="3" spans="1:28" x14ac:dyDescent="0.2">
      <c r="A3" s="38"/>
      <c r="B3" s="34"/>
      <c r="C3" s="34"/>
      <c r="D3" s="34"/>
      <c r="E3" s="10"/>
      <c r="F3" s="10"/>
      <c r="G3" s="10"/>
      <c r="H3" s="7"/>
      <c r="J3" s="31"/>
      <c r="K3" s="63"/>
      <c r="L3" s="34"/>
      <c r="M3" s="34"/>
      <c r="N3" s="34"/>
      <c r="O3" s="34"/>
      <c r="P3" s="34"/>
      <c r="Q3" s="34"/>
      <c r="R3" s="34"/>
      <c r="S3" s="34"/>
      <c r="T3" s="34"/>
      <c r="U3" s="63"/>
      <c r="V3" s="63"/>
      <c r="W3" s="63"/>
      <c r="X3" s="34"/>
      <c r="Y3" s="83">
        <f>_xll.ohTrigger(Y5:Y24)</f>
        <v>47</v>
      </c>
      <c r="Z3" s="55"/>
    </row>
    <row r="4" spans="1:28" ht="22.5" x14ac:dyDescent="0.2">
      <c r="A4" s="31"/>
      <c r="B4" s="18"/>
      <c r="C4" s="18"/>
      <c r="D4" s="45"/>
      <c r="E4" s="118" t="str">
        <f>ONCurrency&amp;"_010_"&amp;"OIS.xml"</f>
        <v>CNY_010_OIS.xml</v>
      </c>
      <c r="F4" s="119" t="str">
        <f>IF(Serialize,_xll.ohObjectSave(_xll.ohPack(F5:F95),SerializationPath&amp;E4,FileOverwrite,Serialize),"---")</f>
        <v>---</v>
      </c>
      <c r="G4" s="120" t="str">
        <f>_xll.ohRangeRetrieveError(F4)</f>
        <v/>
      </c>
      <c r="H4" s="7"/>
      <c r="J4" s="31"/>
      <c r="K4" s="115"/>
      <c r="L4" s="33"/>
      <c r="M4" s="33"/>
      <c r="N4" s="33"/>
      <c r="O4" s="110" t="str">
        <f>_xll.RData(O5:O58,P4:S4,"RTFEED:IDN",ReutersRtMode,,P5)</f>
        <v>Paused at 16:51:59</v>
      </c>
      <c r="P4" s="108" t="s">
        <v>112</v>
      </c>
      <c r="Q4" s="108" t="s">
        <v>111</v>
      </c>
      <c r="R4" s="108" t="s">
        <v>124</v>
      </c>
      <c r="S4" s="108" t="s">
        <v>132</v>
      </c>
      <c r="T4" s="109" t="s">
        <v>133</v>
      </c>
      <c r="U4" s="63"/>
      <c r="V4" s="82" t="s">
        <v>129</v>
      </c>
      <c r="W4" s="63"/>
      <c r="X4" s="116" t="s">
        <v>128</v>
      </c>
      <c r="Y4" s="19" t="s">
        <v>127</v>
      </c>
      <c r="Z4" s="55"/>
    </row>
    <row r="5" spans="1:28" ht="11.25" customHeight="1" x14ac:dyDescent="0.2">
      <c r="A5" s="31"/>
      <c r="B5" s="40"/>
      <c r="C5" s="40" t="s">
        <v>91</v>
      </c>
      <c r="D5" s="121" t="s">
        <v>22</v>
      </c>
      <c r="E5" s="56" t="e">
        <f t="shared" ref="E5:E36" si="0">ONCurrency&amp;$B5&amp;$C5&amp;$D5&amp;QuoteSuffix</f>
        <v>#REF!</v>
      </c>
      <c r="F5" s="56" t="e">
        <f>_xll.qlSimpleQuote(ONCurrency&amp;$B5&amp;$C5&amp;$D5&amp;QuoteSuffix,,ONRateTickValue,Permanent,Trigger,ObjectOverwrite)</f>
        <v>#VALUE!</v>
      </c>
      <c r="G5" s="8" t="str">
        <f ca="1">_xll.ohRangeRetrieveError(F5)</f>
        <v/>
      </c>
      <c r="H5" s="7"/>
      <c r="J5" s="31"/>
      <c r="K5" s="79" t="s">
        <v>22</v>
      </c>
      <c r="L5" s="99"/>
      <c r="M5" s="99" t="s">
        <v>91</v>
      </c>
      <c r="N5" s="98" t="str">
        <f t="shared" ref="N5:N36" si="1">ONCurrency&amp;$K5&amp;$L5&amp;$M5</f>
        <v>CNYSWOIS</v>
      </c>
      <c r="O5" s="98" t="str">
        <f t="array" ref="O5:O58">Instruments&amp;"="&amp;"ICAA"</f>
        <v>CNYSWOIS=ICAA</v>
      </c>
      <c r="P5" s="75" t="s">
        <v>119</v>
      </c>
      <c r="Q5" s="75" t="s">
        <v>119</v>
      </c>
      <c r="R5" s="75" t="s">
        <v>119</v>
      </c>
      <c r="S5" s="75" t="s">
        <v>119</v>
      </c>
      <c r="T5" s="77" t="e">
        <f>_xll.qlMidEquivalent($P5,$Q5,$R5,$S5)</f>
        <v>#NUM!</v>
      </c>
      <c r="U5" s="63"/>
      <c r="V5" s="76">
        <v>2.5</v>
      </c>
      <c r="W5" s="63"/>
      <c r="X5" s="106" t="e">
        <f t="array" ref="X5:X58">QuoteLive</f>
        <v>#NUM!</v>
      </c>
      <c r="Y5" s="74" t="e">
        <f>_xll.qlSimpleQuoteSetValue(F5,X5/100,Trigger)</f>
        <v>#VALUE!</v>
      </c>
      <c r="Z5" s="55"/>
    </row>
    <row r="6" spans="1:28" ht="11.25" customHeight="1" x14ac:dyDescent="0.2">
      <c r="A6" s="31"/>
      <c r="B6" s="40"/>
      <c r="C6" s="40" t="s">
        <v>91</v>
      </c>
      <c r="D6" s="121" t="s">
        <v>21</v>
      </c>
      <c r="E6" s="56" t="e">
        <f t="shared" si="0"/>
        <v>#REF!</v>
      </c>
      <c r="F6" s="56" t="e">
        <f>_xll.qlSimpleQuote(ONCurrency&amp;$B6&amp;$C6&amp;$D6&amp;QuoteSuffix,,ONRateTickValue,Permanent,Trigger,ObjectOverwrite)</f>
        <v>#VALUE!</v>
      </c>
      <c r="G6" s="8" t="str">
        <f ca="1">_xll.ohRangeRetrieveError(F6)</f>
        <v/>
      </c>
      <c r="H6" s="7"/>
      <c r="J6" s="31"/>
      <c r="K6" s="67" t="s">
        <v>21</v>
      </c>
      <c r="L6" s="96"/>
      <c r="M6" s="96" t="s">
        <v>91</v>
      </c>
      <c r="N6" s="94" t="str">
        <f t="shared" si="1"/>
        <v>CNY2WOIS</v>
      </c>
      <c r="O6" s="94" t="str">
        <v>CNY2WOIS=ICAA</v>
      </c>
      <c r="P6" s="61" t="s">
        <v>119</v>
      </c>
      <c r="Q6" s="61" t="s">
        <v>119</v>
      </c>
      <c r="R6" s="61" t="s">
        <v>119</v>
      </c>
      <c r="S6" s="61" t="s">
        <v>119</v>
      </c>
      <c r="T6" s="65" t="e">
        <f>_xll.qlMidEquivalent($P6,$Q6,$R6,$S6)</f>
        <v>#NUM!</v>
      </c>
      <c r="U6" s="63"/>
      <c r="V6" s="64" t="e">
        <v>#NUM!</v>
      </c>
      <c r="W6" s="63"/>
      <c r="X6" s="105" t="e">
        <v>#NUM!</v>
      </c>
      <c r="Y6" s="60" t="e">
        <f>_xll.qlSimpleQuoteSetValue(F6,X6/100,Trigger)</f>
        <v>#VALUE!</v>
      </c>
      <c r="Z6" s="55"/>
    </row>
    <row r="7" spans="1:28" ht="11.25" customHeight="1" x14ac:dyDescent="0.2">
      <c r="A7" s="31"/>
      <c r="B7" s="40"/>
      <c r="C7" s="40" t="s">
        <v>91</v>
      </c>
      <c r="D7" s="121" t="s">
        <v>20</v>
      </c>
      <c r="E7" s="56" t="e">
        <f t="shared" si="0"/>
        <v>#REF!</v>
      </c>
      <c r="F7" s="56" t="e">
        <f>_xll.qlSimpleQuote(ONCurrency&amp;$B7&amp;$C7&amp;$D7&amp;QuoteSuffix,,ONRateTickValue,Permanent,Trigger,ObjectOverwrite)</f>
        <v>#VALUE!</v>
      </c>
      <c r="G7" s="8" t="str">
        <f ca="1">_xll.ohRangeRetrieveError(F7)</f>
        <v/>
      </c>
      <c r="H7" s="7"/>
      <c r="J7" s="31"/>
      <c r="K7" s="67" t="s">
        <v>20</v>
      </c>
      <c r="L7" s="96"/>
      <c r="M7" s="96" t="s">
        <v>91</v>
      </c>
      <c r="N7" s="94" t="str">
        <f t="shared" si="1"/>
        <v>CNY3WOIS</v>
      </c>
      <c r="O7" s="94" t="str">
        <v>CNY3WOIS=ICAA</v>
      </c>
      <c r="P7" s="61" t="s">
        <v>119</v>
      </c>
      <c r="Q7" s="61" t="s">
        <v>119</v>
      </c>
      <c r="R7" s="61" t="s">
        <v>119</v>
      </c>
      <c r="S7" s="61" t="s">
        <v>119</v>
      </c>
      <c r="T7" s="65" t="e">
        <f>_xll.qlMidEquivalent($P7,$Q7,$R7,$S7)</f>
        <v>#NUM!</v>
      </c>
      <c r="U7" s="63"/>
      <c r="V7" s="64" t="e">
        <v>#NUM!</v>
      </c>
      <c r="W7" s="63"/>
      <c r="X7" s="105" t="e">
        <v>#NUM!</v>
      </c>
      <c r="Y7" s="60" t="e">
        <f>_xll.qlSimpleQuoteSetValue(F7,X7/100,Trigger)</f>
        <v>#VALUE!</v>
      </c>
      <c r="Z7" s="55"/>
    </row>
    <row r="8" spans="1:28" ht="11.25" customHeight="1" x14ac:dyDescent="0.25">
      <c r="A8" s="31"/>
      <c r="B8" s="40"/>
      <c r="C8" s="40" t="s">
        <v>91</v>
      </c>
      <c r="D8" s="121" t="s">
        <v>19</v>
      </c>
      <c r="E8" s="56" t="e">
        <f t="shared" si="0"/>
        <v>#REF!</v>
      </c>
      <c r="F8" s="56" t="e">
        <f>_xll.qlSimpleQuote(ONCurrency&amp;$B8&amp;$C8&amp;$D8&amp;QuoteSuffix,,ONRateTickValue,Permanent,Trigger,ObjectOverwrite)</f>
        <v>#VALUE!</v>
      </c>
      <c r="G8" s="8" t="str">
        <f ca="1">_xll.ohRangeRetrieveError(F8)</f>
        <v/>
      </c>
      <c r="H8" s="7"/>
      <c r="J8" s="31"/>
      <c r="K8" s="67" t="s">
        <v>19</v>
      </c>
      <c r="L8" s="96"/>
      <c r="M8" s="96" t="s">
        <v>91</v>
      </c>
      <c r="N8" s="94" t="str">
        <f t="shared" si="1"/>
        <v>CNY1MOIS</v>
      </c>
      <c r="O8" s="94" t="str">
        <v>CNY1MOIS=ICAA</v>
      </c>
      <c r="P8" s="61" t="s">
        <v>119</v>
      </c>
      <c r="Q8" s="61" t="s">
        <v>119</v>
      </c>
      <c r="R8" s="61" t="s">
        <v>119</v>
      </c>
      <c r="S8" s="61" t="s">
        <v>119</v>
      </c>
      <c r="T8" s="65" t="e">
        <f>_xll.qlMidEquivalent($P8,$Q8,$R8,$S8)</f>
        <v>#NUM!</v>
      </c>
      <c r="U8" s="63"/>
      <c r="V8" s="64">
        <v>2.4990000000000001</v>
      </c>
      <c r="W8" s="63"/>
      <c r="X8" s="105" t="e">
        <v>#NUM!</v>
      </c>
      <c r="Y8" s="60" t="e">
        <f>_xll.qlSimpleQuoteSetValue(F8,X8/100,Trigger)</f>
        <v>#VALUE!</v>
      </c>
      <c r="Z8" s="55"/>
      <c r="AB8"/>
    </row>
    <row r="9" spans="1:28" ht="11.25" customHeight="1" x14ac:dyDescent="0.2">
      <c r="A9" s="31"/>
      <c r="B9" s="40"/>
      <c r="C9" s="40" t="s">
        <v>91</v>
      </c>
      <c r="D9" s="121" t="s">
        <v>18</v>
      </c>
      <c r="E9" s="56" t="e">
        <f t="shared" si="0"/>
        <v>#REF!</v>
      </c>
      <c r="F9" s="56" t="e">
        <f>_xll.qlSimpleQuote(ONCurrency&amp;$B9&amp;$C9&amp;$D9&amp;QuoteSuffix,,ONRateTickValue,Permanent,Trigger,ObjectOverwrite)</f>
        <v>#VALUE!</v>
      </c>
      <c r="G9" s="8" t="str">
        <f ca="1">_xll.ohRangeRetrieveError(F9)</f>
        <v/>
      </c>
      <c r="H9" s="7"/>
      <c r="J9" s="31"/>
      <c r="K9" s="67" t="s">
        <v>18</v>
      </c>
      <c r="L9" s="96"/>
      <c r="M9" s="96" t="s">
        <v>91</v>
      </c>
      <c r="N9" s="94" t="str">
        <f t="shared" si="1"/>
        <v>CNY2MOIS</v>
      </c>
      <c r="O9" s="94" t="str">
        <v>CNY2MOIS=ICAA</v>
      </c>
      <c r="P9" s="61" t="s">
        <v>119</v>
      </c>
      <c r="Q9" s="61" t="s">
        <v>119</v>
      </c>
      <c r="R9" s="61" t="s">
        <v>119</v>
      </c>
      <c r="S9" s="61" t="s">
        <v>119</v>
      </c>
      <c r="T9" s="65" t="e">
        <f>_xll.qlMidEquivalent($P9,$Q9,$R9,$S9)</f>
        <v>#NUM!</v>
      </c>
      <c r="U9" s="63"/>
      <c r="V9" s="64">
        <v>2.4975000000000001</v>
      </c>
      <c r="W9" s="63"/>
      <c r="X9" s="105" t="e">
        <v>#NUM!</v>
      </c>
      <c r="Y9" s="60" t="e">
        <f>_xll.qlSimpleQuoteSetValue(F9,X9/100,Trigger)</f>
        <v>#VALUE!</v>
      </c>
      <c r="Z9" s="55"/>
    </row>
    <row r="10" spans="1:28" ht="11.25" customHeight="1" x14ac:dyDescent="0.2">
      <c r="A10" s="31"/>
      <c r="B10" s="40"/>
      <c r="C10" s="40" t="s">
        <v>91</v>
      </c>
      <c r="D10" s="121" t="s">
        <v>17</v>
      </c>
      <c r="E10" s="56" t="e">
        <f t="shared" si="0"/>
        <v>#REF!</v>
      </c>
      <c r="F10" s="56" t="e">
        <f>_xll.qlSimpleQuote(ONCurrency&amp;$B10&amp;$C10&amp;$D10&amp;QuoteSuffix,,ONRateTickValue,Permanent,Trigger,ObjectOverwrite)</f>
        <v>#VALUE!</v>
      </c>
      <c r="G10" s="8" t="str">
        <f ca="1">_xll.ohRangeRetrieveError(F10)</f>
        <v/>
      </c>
      <c r="H10" s="7"/>
      <c r="J10" s="31"/>
      <c r="K10" s="67" t="s">
        <v>17</v>
      </c>
      <c r="L10" s="96"/>
      <c r="M10" s="96" t="s">
        <v>91</v>
      </c>
      <c r="N10" s="94" t="str">
        <f t="shared" si="1"/>
        <v>CNY3MOIS</v>
      </c>
      <c r="O10" s="94" t="str">
        <v>CNY3MOIS=ICAA</v>
      </c>
      <c r="P10" s="61" t="s">
        <v>119</v>
      </c>
      <c r="Q10" s="61" t="s">
        <v>119</v>
      </c>
      <c r="R10" s="61" t="s">
        <v>119</v>
      </c>
      <c r="S10" s="61" t="s">
        <v>119</v>
      </c>
      <c r="T10" s="65" t="e">
        <f>_xll.qlMidEquivalent($P10,$Q10,$R10,$S10)</f>
        <v>#NUM!</v>
      </c>
      <c r="U10" s="63"/>
      <c r="V10" s="64">
        <v>2.4950000000000001</v>
      </c>
      <c r="W10" s="63"/>
      <c r="X10" s="105" t="e">
        <v>#NUM!</v>
      </c>
      <c r="Y10" s="60" t="e">
        <f>_xll.qlSimpleQuoteSetValue(F10,X10/100,Trigger)</f>
        <v>#VALUE!</v>
      </c>
      <c r="Z10" s="55"/>
    </row>
    <row r="11" spans="1:28" ht="11.25" customHeight="1" x14ac:dyDescent="0.2">
      <c r="A11" s="31"/>
      <c r="B11" s="40"/>
      <c r="C11" s="40" t="s">
        <v>91</v>
      </c>
      <c r="D11" s="121" t="s">
        <v>16</v>
      </c>
      <c r="E11" s="56" t="e">
        <f t="shared" si="0"/>
        <v>#REF!</v>
      </c>
      <c r="F11" s="56" t="e">
        <f>_xll.qlSimpleQuote(ONCurrency&amp;$B11&amp;$C11&amp;$D11&amp;QuoteSuffix,,ONRateTickValue,Permanent,Trigger,ObjectOverwrite)</f>
        <v>#VALUE!</v>
      </c>
      <c r="G11" s="8" t="str">
        <f ca="1">_xll.ohRangeRetrieveError(F11)</f>
        <v/>
      </c>
      <c r="H11" s="7"/>
      <c r="J11" s="31"/>
      <c r="K11" s="67" t="s">
        <v>16</v>
      </c>
      <c r="L11" s="96"/>
      <c r="M11" s="96" t="s">
        <v>91</v>
      </c>
      <c r="N11" s="94" t="str">
        <f t="shared" si="1"/>
        <v>CNY4MOIS</v>
      </c>
      <c r="O11" s="94" t="str">
        <v>CNY4MOIS=ICAA</v>
      </c>
      <c r="P11" s="61" t="s">
        <v>119</v>
      </c>
      <c r="Q11" s="61" t="s">
        <v>119</v>
      </c>
      <c r="R11" s="61" t="s">
        <v>119</v>
      </c>
      <c r="S11" s="61" t="s">
        <v>119</v>
      </c>
      <c r="T11" s="65" t="e">
        <f>_xll.qlMidEquivalent($P11,$Q11,$R11,$S11)</f>
        <v>#NUM!</v>
      </c>
      <c r="U11" s="63"/>
      <c r="V11" s="64">
        <v>2.5</v>
      </c>
      <c r="W11" s="63"/>
      <c r="X11" s="105" t="e">
        <v>#NUM!</v>
      </c>
      <c r="Y11" s="60" t="e">
        <f>_xll.qlSimpleQuoteSetValue(F11,X11/100,Trigger)</f>
        <v>#VALUE!</v>
      </c>
      <c r="Z11" s="55"/>
    </row>
    <row r="12" spans="1:28" ht="11.25" customHeight="1" x14ac:dyDescent="0.2">
      <c r="A12" s="31"/>
      <c r="B12" s="40"/>
      <c r="C12" s="40" t="s">
        <v>91</v>
      </c>
      <c r="D12" s="121" t="s">
        <v>15</v>
      </c>
      <c r="E12" s="56" t="e">
        <f t="shared" si="0"/>
        <v>#REF!</v>
      </c>
      <c r="F12" s="56" t="e">
        <f>_xll.qlSimpleQuote(ONCurrency&amp;$B12&amp;$C12&amp;$D12&amp;QuoteSuffix,,ONRateTickValue,Permanent,Trigger,ObjectOverwrite)</f>
        <v>#VALUE!</v>
      </c>
      <c r="G12" s="8" t="str">
        <f ca="1">_xll.ohRangeRetrieveError(F12)</f>
        <v/>
      </c>
      <c r="H12" s="7"/>
      <c r="J12" s="31"/>
      <c r="K12" s="67" t="s">
        <v>15</v>
      </c>
      <c r="L12" s="96"/>
      <c r="M12" s="96" t="s">
        <v>91</v>
      </c>
      <c r="N12" s="94" t="str">
        <f t="shared" si="1"/>
        <v>CNY5MOIS</v>
      </c>
      <c r="O12" s="94" t="str">
        <v>CNY5MOIS=ICAA</v>
      </c>
      <c r="P12" s="61" t="s">
        <v>119</v>
      </c>
      <c r="Q12" s="61" t="s">
        <v>119</v>
      </c>
      <c r="R12" s="61" t="s">
        <v>119</v>
      </c>
      <c r="S12" s="61" t="s">
        <v>119</v>
      </c>
      <c r="T12" s="65" t="e">
        <f>_xll.qlMidEquivalent($P12,$Q12,$R12,$S12)</f>
        <v>#NUM!</v>
      </c>
      <c r="U12" s="63"/>
      <c r="V12" s="64">
        <v>2.5</v>
      </c>
      <c r="W12" s="63"/>
      <c r="X12" s="105" t="e">
        <v>#NUM!</v>
      </c>
      <c r="Y12" s="60" t="e">
        <f>_xll.qlSimpleQuoteSetValue(F12,X12/100,Trigger)</f>
        <v>#VALUE!</v>
      </c>
      <c r="Z12" s="55"/>
    </row>
    <row r="13" spans="1:28" ht="11.25" customHeight="1" x14ac:dyDescent="0.2">
      <c r="A13" s="31"/>
      <c r="B13" s="40"/>
      <c r="C13" s="40" t="s">
        <v>91</v>
      </c>
      <c r="D13" s="121" t="s">
        <v>14</v>
      </c>
      <c r="E13" s="56" t="e">
        <f t="shared" si="0"/>
        <v>#REF!</v>
      </c>
      <c r="F13" s="56" t="e">
        <f>_xll.qlSimpleQuote(ONCurrency&amp;$B13&amp;$C13&amp;$D13&amp;QuoteSuffix,,ONRateTickValue,Permanent,Trigger,ObjectOverwrite)</f>
        <v>#VALUE!</v>
      </c>
      <c r="G13" s="8" t="str">
        <f ca="1">_xll.ohRangeRetrieveError(F13)</f>
        <v/>
      </c>
      <c r="H13" s="7"/>
      <c r="J13" s="31"/>
      <c r="K13" s="67" t="s">
        <v>14</v>
      </c>
      <c r="L13" s="96"/>
      <c r="M13" s="96" t="s">
        <v>91</v>
      </c>
      <c r="N13" s="94" t="str">
        <f t="shared" si="1"/>
        <v>CNY6MOIS</v>
      </c>
      <c r="O13" s="94" t="str">
        <v>CNY6MOIS=ICAA</v>
      </c>
      <c r="P13" s="61" t="s">
        <v>119</v>
      </c>
      <c r="Q13" s="61" t="s">
        <v>119</v>
      </c>
      <c r="R13" s="61" t="s">
        <v>119</v>
      </c>
      <c r="S13" s="61" t="s">
        <v>119</v>
      </c>
      <c r="T13" s="65" t="e">
        <f>_xll.qlMidEquivalent($P13,$Q13,$R13,$S13)</f>
        <v>#NUM!</v>
      </c>
      <c r="U13" s="63"/>
      <c r="V13" s="64">
        <v>2.5034999999999998</v>
      </c>
      <c r="W13" s="63"/>
      <c r="X13" s="105" t="e">
        <v>#NUM!</v>
      </c>
      <c r="Y13" s="60" t="e">
        <f>_xll.qlSimpleQuoteSetValue(F13,X13/100,Trigger)</f>
        <v>#VALUE!</v>
      </c>
      <c r="Z13" s="55"/>
    </row>
    <row r="14" spans="1:28" ht="11.25" customHeight="1" x14ac:dyDescent="0.2">
      <c r="A14" s="31"/>
      <c r="B14" s="40"/>
      <c r="C14" s="40" t="s">
        <v>91</v>
      </c>
      <c r="D14" s="121" t="s">
        <v>13</v>
      </c>
      <c r="E14" s="56" t="e">
        <f t="shared" si="0"/>
        <v>#REF!</v>
      </c>
      <c r="F14" s="56" t="e">
        <f>_xll.qlSimpleQuote(ONCurrency&amp;$B14&amp;$C14&amp;$D14&amp;QuoteSuffix,,ONRateTickValue,Permanent,Trigger,ObjectOverwrite)</f>
        <v>#VALUE!</v>
      </c>
      <c r="G14" s="8" t="str">
        <f ca="1">_xll.ohRangeRetrieveError(F14)</f>
        <v/>
      </c>
      <c r="H14" s="7"/>
      <c r="J14" s="31"/>
      <c r="K14" s="67" t="s">
        <v>13</v>
      </c>
      <c r="L14" s="96"/>
      <c r="M14" s="96" t="s">
        <v>91</v>
      </c>
      <c r="N14" s="94" t="str">
        <f t="shared" si="1"/>
        <v>CNY7MOIS</v>
      </c>
      <c r="O14" s="94" t="str">
        <v>CNY7MOIS=ICAA</v>
      </c>
      <c r="P14" s="61" t="s">
        <v>119</v>
      </c>
      <c r="Q14" s="61" t="s">
        <v>119</v>
      </c>
      <c r="R14" s="61" t="s">
        <v>119</v>
      </c>
      <c r="S14" s="61" t="s">
        <v>119</v>
      </c>
      <c r="T14" s="65" t="e">
        <f>_xll.qlMidEquivalent($P14,$Q14,$R14,$S14)</f>
        <v>#NUM!</v>
      </c>
      <c r="U14" s="63"/>
      <c r="V14" s="64" t="e">
        <v>#NUM!</v>
      </c>
      <c r="W14" s="63"/>
      <c r="X14" s="105" t="e">
        <v>#NUM!</v>
      </c>
      <c r="Y14" s="60" t="e">
        <f>_xll.qlSimpleQuoteSetValue(F14,X14/100,Trigger)</f>
        <v>#VALUE!</v>
      </c>
      <c r="Z14" s="55"/>
    </row>
    <row r="15" spans="1:28" ht="11.25" customHeight="1" x14ac:dyDescent="0.2">
      <c r="A15" s="31"/>
      <c r="B15" s="40"/>
      <c r="C15" s="40" t="s">
        <v>91</v>
      </c>
      <c r="D15" s="121" t="s">
        <v>12</v>
      </c>
      <c r="E15" s="56" t="e">
        <f t="shared" si="0"/>
        <v>#REF!</v>
      </c>
      <c r="F15" s="56" t="e">
        <f>_xll.qlSimpleQuote(ONCurrency&amp;$B15&amp;$C15&amp;$D15&amp;QuoteSuffix,,ONRateTickValue,Permanent,Trigger,ObjectOverwrite)</f>
        <v>#VALUE!</v>
      </c>
      <c r="G15" s="8" t="str">
        <f ca="1">_xll.ohRangeRetrieveError(F15)</f>
        <v/>
      </c>
      <c r="H15" s="7"/>
      <c r="J15" s="31"/>
      <c r="K15" s="67" t="s">
        <v>12</v>
      </c>
      <c r="L15" s="96"/>
      <c r="M15" s="96" t="s">
        <v>91</v>
      </c>
      <c r="N15" s="94" t="str">
        <f t="shared" si="1"/>
        <v>CNY8MOIS</v>
      </c>
      <c r="O15" s="94" t="str">
        <v>CNY8MOIS=ICAA</v>
      </c>
      <c r="P15" s="61" t="s">
        <v>119</v>
      </c>
      <c r="Q15" s="61" t="s">
        <v>119</v>
      </c>
      <c r="R15" s="61" t="s">
        <v>119</v>
      </c>
      <c r="S15" s="61" t="s">
        <v>119</v>
      </c>
      <c r="T15" s="65" t="e">
        <f>_xll.qlMidEquivalent($P15,$Q15,$R15,$S15)</f>
        <v>#NUM!</v>
      </c>
      <c r="U15" s="63"/>
      <c r="V15" s="64" t="e">
        <v>#NUM!</v>
      </c>
      <c r="W15" s="63"/>
      <c r="X15" s="105" t="e">
        <v>#NUM!</v>
      </c>
      <c r="Y15" s="60" t="e">
        <f>_xll.qlSimpleQuoteSetValue(F15,X15/100,Trigger)</f>
        <v>#VALUE!</v>
      </c>
      <c r="Z15" s="55"/>
    </row>
    <row r="16" spans="1:28" ht="11.25" customHeight="1" x14ac:dyDescent="0.2">
      <c r="A16" s="31"/>
      <c r="B16" s="40"/>
      <c r="C16" s="40" t="s">
        <v>91</v>
      </c>
      <c r="D16" s="121" t="s">
        <v>11</v>
      </c>
      <c r="E16" s="56" t="e">
        <f t="shared" si="0"/>
        <v>#REF!</v>
      </c>
      <c r="F16" s="56" t="e">
        <f>_xll.qlSimpleQuote(ONCurrency&amp;$B16&amp;$C16&amp;$D16&amp;QuoteSuffix,,ONRateTickValue,Permanent,Trigger,ObjectOverwrite)</f>
        <v>#VALUE!</v>
      </c>
      <c r="G16" s="8" t="str">
        <f ca="1">_xll.ohRangeRetrieveError(F16)</f>
        <v/>
      </c>
      <c r="H16" s="7"/>
      <c r="J16" s="31"/>
      <c r="K16" s="67" t="s">
        <v>11</v>
      </c>
      <c r="L16" s="96"/>
      <c r="M16" s="96" t="s">
        <v>91</v>
      </c>
      <c r="N16" s="94" t="str">
        <f t="shared" si="1"/>
        <v>CNY9MOIS</v>
      </c>
      <c r="O16" s="94" t="str">
        <v>CNY9MOIS=ICAA</v>
      </c>
      <c r="P16" s="61" t="s">
        <v>119</v>
      </c>
      <c r="Q16" s="61" t="s">
        <v>119</v>
      </c>
      <c r="R16" s="61" t="s">
        <v>119</v>
      </c>
      <c r="S16" s="61" t="s">
        <v>119</v>
      </c>
      <c r="T16" s="65" t="e">
        <f>_xll.qlMidEquivalent($P16,$Q16,$R16,$S16)</f>
        <v>#NUM!</v>
      </c>
      <c r="U16" s="63"/>
      <c r="V16" s="64">
        <v>2.5149999999999997</v>
      </c>
      <c r="W16" s="63"/>
      <c r="X16" s="105" t="e">
        <v>#NUM!</v>
      </c>
      <c r="Y16" s="60" t="e">
        <f>_xll.qlSimpleQuoteSetValue(F16,X16/100,Trigger)</f>
        <v>#VALUE!</v>
      </c>
      <c r="Z16" s="55"/>
    </row>
    <row r="17" spans="1:26" ht="11.25" customHeight="1" x14ac:dyDescent="0.2">
      <c r="A17" s="31"/>
      <c r="B17" s="40"/>
      <c r="C17" s="40" t="s">
        <v>91</v>
      </c>
      <c r="D17" s="121" t="s">
        <v>10</v>
      </c>
      <c r="E17" s="56" t="e">
        <f t="shared" si="0"/>
        <v>#REF!</v>
      </c>
      <c r="F17" s="56" t="e">
        <f>_xll.qlSimpleQuote(ONCurrency&amp;$B17&amp;$C17&amp;$D17&amp;QuoteSuffix,,ONRateTickValue,Permanent,Trigger,ObjectOverwrite)</f>
        <v>#VALUE!</v>
      </c>
      <c r="G17" s="8" t="str">
        <f ca="1">_xll.ohRangeRetrieveError(F17)</f>
        <v/>
      </c>
      <c r="H17" s="7"/>
      <c r="J17" s="31"/>
      <c r="K17" s="67" t="s">
        <v>10</v>
      </c>
      <c r="L17" s="96"/>
      <c r="M17" s="96" t="s">
        <v>91</v>
      </c>
      <c r="N17" s="94" t="str">
        <f t="shared" si="1"/>
        <v>CNY10MOIS</v>
      </c>
      <c r="O17" s="94" t="str">
        <v>CNY10MOIS=ICAA</v>
      </c>
      <c r="P17" s="61" t="s">
        <v>119</v>
      </c>
      <c r="Q17" s="61" t="s">
        <v>119</v>
      </c>
      <c r="R17" s="61" t="s">
        <v>119</v>
      </c>
      <c r="S17" s="61" t="s">
        <v>119</v>
      </c>
      <c r="T17" s="65" t="e">
        <f>_xll.qlMidEquivalent($P17,$Q17,$R17,$S17)</f>
        <v>#NUM!</v>
      </c>
      <c r="U17" s="63"/>
      <c r="V17" s="64" t="e">
        <v>#NUM!</v>
      </c>
      <c r="W17" s="63"/>
      <c r="X17" s="105" t="e">
        <v>#NUM!</v>
      </c>
      <c r="Y17" s="60" t="e">
        <f>_xll.qlSimpleQuoteSetValue(F17,X17/100,Trigger)</f>
        <v>#VALUE!</v>
      </c>
      <c r="Z17" s="55"/>
    </row>
    <row r="18" spans="1:26" ht="11.25" customHeight="1" x14ac:dyDescent="0.2">
      <c r="A18" s="31"/>
      <c r="B18" s="40"/>
      <c r="C18" s="40" t="s">
        <v>91</v>
      </c>
      <c r="D18" s="121" t="s">
        <v>9</v>
      </c>
      <c r="E18" s="56" t="e">
        <f t="shared" si="0"/>
        <v>#REF!</v>
      </c>
      <c r="F18" s="56" t="e">
        <f>_xll.qlSimpleQuote(ONCurrency&amp;$B18&amp;$C18&amp;$D18&amp;QuoteSuffix,,ONRateTickValue,Permanent,Trigger,ObjectOverwrite)</f>
        <v>#VALUE!</v>
      </c>
      <c r="G18" s="8" t="str">
        <f ca="1">_xll.ohRangeRetrieveError(F18)</f>
        <v/>
      </c>
      <c r="H18" s="7"/>
      <c r="J18" s="31"/>
      <c r="K18" s="67" t="s">
        <v>9</v>
      </c>
      <c r="L18" s="96"/>
      <c r="M18" s="96" t="s">
        <v>91</v>
      </c>
      <c r="N18" s="94" t="str">
        <f t="shared" si="1"/>
        <v>CNY11MOIS</v>
      </c>
      <c r="O18" s="94" t="str">
        <v>CNY11MOIS=ICAA</v>
      </c>
      <c r="P18" s="61" t="s">
        <v>119</v>
      </c>
      <c r="Q18" s="61" t="s">
        <v>119</v>
      </c>
      <c r="R18" s="61" t="s">
        <v>119</v>
      </c>
      <c r="S18" s="61" t="s">
        <v>119</v>
      </c>
      <c r="T18" s="65" t="e">
        <f>_xll.qlMidEquivalent($P18,$Q18,$R18,$S18)</f>
        <v>#NUM!</v>
      </c>
      <c r="U18" s="63"/>
      <c r="V18" s="64" t="e">
        <v>#NUM!</v>
      </c>
      <c r="W18" s="63"/>
      <c r="X18" s="105" t="e">
        <v>#NUM!</v>
      </c>
      <c r="Y18" s="60" t="e">
        <f>_xll.qlSimpleQuoteSetValue(F18,X18/100,Trigger)</f>
        <v>#VALUE!</v>
      </c>
      <c r="Z18" s="55"/>
    </row>
    <row r="19" spans="1:26" ht="11.25" customHeight="1" x14ac:dyDescent="0.2">
      <c r="A19" s="31"/>
      <c r="B19" s="40"/>
      <c r="C19" s="40" t="s">
        <v>91</v>
      </c>
      <c r="D19" s="121" t="s">
        <v>172</v>
      </c>
      <c r="E19" s="56" t="e">
        <f t="shared" si="0"/>
        <v>#REF!</v>
      </c>
      <c r="F19" s="56" t="e">
        <f>_xll.qlSimpleQuote(ONCurrency&amp;$B19&amp;$C19&amp;$D19&amp;QuoteSuffix,,ONRateTickValue,Permanent,Trigger,ObjectOverwrite)</f>
        <v>#VALUE!</v>
      </c>
      <c r="G19" s="8" t="str">
        <f ca="1">_xll.ohRangeRetrieveError(F19)</f>
        <v/>
      </c>
      <c r="H19" s="7"/>
      <c r="J19" s="31"/>
      <c r="K19" s="67" t="s">
        <v>172</v>
      </c>
      <c r="L19" s="96"/>
      <c r="M19" s="96" t="s">
        <v>91</v>
      </c>
      <c r="N19" s="94" t="str">
        <f t="shared" si="1"/>
        <v>CNY12MOIS</v>
      </c>
      <c r="O19" s="94" t="str">
        <v>CNY12MOIS=ICAA</v>
      </c>
      <c r="P19" s="61" t="s">
        <v>119</v>
      </c>
      <c r="Q19" s="61" t="s">
        <v>119</v>
      </c>
      <c r="R19" s="61" t="s">
        <v>119</v>
      </c>
      <c r="S19" s="61" t="s">
        <v>119</v>
      </c>
      <c r="T19" s="65" t="e">
        <f>_xll.qlMidEquivalent($P19,$Q19,$R19,$S19)</f>
        <v>#NUM!</v>
      </c>
      <c r="U19" s="63"/>
      <c r="V19" s="64">
        <v>2.5375000000000001</v>
      </c>
      <c r="W19" s="63"/>
      <c r="X19" s="105" t="e">
        <v>#NUM!</v>
      </c>
      <c r="Y19" s="60" t="e">
        <f>_xll.qlSimpleQuoteSetValue(F19,X19/100,Trigger)</f>
        <v>#VALUE!</v>
      </c>
      <c r="Z19" s="55"/>
    </row>
    <row r="20" spans="1:26" ht="11.25" customHeight="1" x14ac:dyDescent="0.2">
      <c r="A20" s="31"/>
      <c r="B20" s="40"/>
      <c r="C20" s="40" t="s">
        <v>91</v>
      </c>
      <c r="D20" s="121" t="s">
        <v>108</v>
      </c>
      <c r="E20" s="56" t="e">
        <f t="shared" si="0"/>
        <v>#REF!</v>
      </c>
      <c r="F20" s="56" t="e">
        <f>_xll.qlSimpleQuote(ONCurrency&amp;$B20&amp;$C20&amp;$D20&amp;QuoteSuffix,,ONRateTickValue,Permanent,Trigger,ObjectOverwrite)</f>
        <v>#VALUE!</v>
      </c>
      <c r="G20" s="8" t="str">
        <f ca="1">_xll.ohRangeRetrieveError(F20)</f>
        <v/>
      </c>
      <c r="H20" s="7"/>
      <c r="J20" s="31"/>
      <c r="K20" s="67" t="s">
        <v>108</v>
      </c>
      <c r="L20" s="96"/>
      <c r="M20" s="96" t="s">
        <v>91</v>
      </c>
      <c r="N20" s="94" t="str">
        <f t="shared" si="1"/>
        <v>CNY13MOIS</v>
      </c>
      <c r="O20" s="94" t="str">
        <v>CNY13MOIS=ICAA</v>
      </c>
      <c r="P20" s="61" t="s">
        <v>119</v>
      </c>
      <c r="Q20" s="61" t="s">
        <v>119</v>
      </c>
      <c r="R20" s="61" t="s">
        <v>119</v>
      </c>
      <c r="S20" s="61" t="s">
        <v>119</v>
      </c>
      <c r="T20" s="65" t="e">
        <f>_xll.qlMidEquivalent($P20,$Q20,$R20,$S20)</f>
        <v>#NUM!</v>
      </c>
      <c r="U20" s="63"/>
      <c r="V20" s="64" t="e">
        <v>#NUM!</v>
      </c>
      <c r="W20" s="63"/>
      <c r="X20" s="105" t="e">
        <v>#NUM!</v>
      </c>
      <c r="Y20" s="60" t="e">
        <f>_xll.qlSimpleQuoteSetValue(F20,X20/100,Trigger)</f>
        <v>#VALUE!</v>
      </c>
      <c r="Z20" s="55"/>
    </row>
    <row r="21" spans="1:26" ht="11.25" customHeight="1" x14ac:dyDescent="0.2">
      <c r="A21" s="31"/>
      <c r="B21" s="40"/>
      <c r="C21" s="40" t="s">
        <v>91</v>
      </c>
      <c r="D21" s="121" t="s">
        <v>107</v>
      </c>
      <c r="E21" s="56" t="e">
        <f t="shared" si="0"/>
        <v>#REF!</v>
      </c>
      <c r="F21" s="56" t="e">
        <f>_xll.qlSimpleQuote(ONCurrency&amp;$B21&amp;$C21&amp;$D21&amp;QuoteSuffix,,ONRateTickValue,Permanent,Trigger,ObjectOverwrite)</f>
        <v>#VALUE!</v>
      </c>
      <c r="G21" s="8" t="str">
        <f ca="1">_xll.ohRangeRetrieveError(F21)</f>
        <v/>
      </c>
      <c r="H21" s="7"/>
      <c r="J21" s="31"/>
      <c r="K21" s="67" t="s">
        <v>107</v>
      </c>
      <c r="L21" s="96"/>
      <c r="M21" s="96" t="s">
        <v>91</v>
      </c>
      <c r="N21" s="94" t="str">
        <f t="shared" si="1"/>
        <v>CNY14MOIS</v>
      </c>
      <c r="O21" s="94" t="str">
        <v>CNY14MOIS=ICAA</v>
      </c>
      <c r="P21" s="61" t="s">
        <v>119</v>
      </c>
      <c r="Q21" s="61" t="s">
        <v>119</v>
      </c>
      <c r="R21" s="61" t="s">
        <v>119</v>
      </c>
      <c r="S21" s="61" t="s">
        <v>119</v>
      </c>
      <c r="T21" s="65" t="e">
        <f>_xll.qlMidEquivalent($P21,$Q21,$R21,$S21)</f>
        <v>#NUM!</v>
      </c>
      <c r="U21" s="63"/>
      <c r="V21" s="64" t="e">
        <v>#NUM!</v>
      </c>
      <c r="W21" s="63"/>
      <c r="X21" s="105" t="e">
        <v>#NUM!</v>
      </c>
      <c r="Y21" s="60" t="e">
        <f>_xll.qlSimpleQuoteSetValue(F21,X21/100,Trigger)</f>
        <v>#VALUE!</v>
      </c>
      <c r="Z21" s="55"/>
    </row>
    <row r="22" spans="1:26" ht="11.25" customHeight="1" x14ac:dyDescent="0.2">
      <c r="A22" s="31"/>
      <c r="B22" s="40"/>
      <c r="C22" s="40" t="s">
        <v>91</v>
      </c>
      <c r="D22" s="121" t="s">
        <v>61</v>
      </c>
      <c r="E22" s="56" t="e">
        <f t="shared" si="0"/>
        <v>#REF!</v>
      </c>
      <c r="F22" s="56" t="e">
        <f>_xll.qlSimpleQuote(ONCurrency&amp;$B22&amp;$C22&amp;$D22&amp;QuoteSuffix,,ONRateTickValue,Permanent,Trigger,ObjectOverwrite)</f>
        <v>#VALUE!</v>
      </c>
      <c r="G22" s="8" t="str">
        <f ca="1">_xll.ohRangeRetrieveError(F22)</f>
        <v/>
      </c>
      <c r="H22" s="7"/>
      <c r="J22" s="31"/>
      <c r="K22" s="67" t="s">
        <v>61</v>
      </c>
      <c r="L22" s="96"/>
      <c r="M22" s="96" t="s">
        <v>91</v>
      </c>
      <c r="N22" s="94" t="str">
        <f t="shared" si="1"/>
        <v>CNY15MOIS</v>
      </c>
      <c r="O22" s="94" t="str">
        <v>CNY15MOIS=ICAA</v>
      </c>
      <c r="P22" s="61" t="s">
        <v>119</v>
      </c>
      <c r="Q22" s="61" t="s">
        <v>119</v>
      </c>
      <c r="R22" s="61" t="s">
        <v>119</v>
      </c>
      <c r="S22" s="61" t="s">
        <v>119</v>
      </c>
      <c r="T22" s="65" t="e">
        <f>_xll.qlMidEquivalent($P22,$Q22,$R22,$S22)</f>
        <v>#NUM!</v>
      </c>
      <c r="U22" s="63"/>
      <c r="V22" s="64" t="e">
        <v>#NUM!</v>
      </c>
      <c r="W22" s="63"/>
      <c r="X22" s="105" t="e">
        <v>#NUM!</v>
      </c>
      <c r="Y22" s="60" t="e">
        <f>_xll.qlSimpleQuoteSetValue(F22,X22/100,Trigger)</f>
        <v>#VALUE!</v>
      </c>
      <c r="Z22" s="55"/>
    </row>
    <row r="23" spans="1:26" ht="11.25" customHeight="1" x14ac:dyDescent="0.2">
      <c r="A23" s="31"/>
      <c r="B23" s="40"/>
      <c r="C23" s="40" t="s">
        <v>91</v>
      </c>
      <c r="D23" s="121" t="s">
        <v>106</v>
      </c>
      <c r="E23" s="56" t="e">
        <f t="shared" si="0"/>
        <v>#REF!</v>
      </c>
      <c r="F23" s="56" t="e">
        <f>_xll.qlSimpleQuote(ONCurrency&amp;$B23&amp;$C23&amp;$D23&amp;QuoteSuffix,,ONRateTickValue,Permanent,Trigger,ObjectOverwrite)</f>
        <v>#VALUE!</v>
      </c>
      <c r="G23" s="8" t="str">
        <f ca="1">_xll.ohRangeRetrieveError(F23)</f>
        <v/>
      </c>
      <c r="H23" s="7"/>
      <c r="J23" s="31"/>
      <c r="K23" s="67" t="s">
        <v>106</v>
      </c>
      <c r="L23" s="96"/>
      <c r="M23" s="96" t="s">
        <v>91</v>
      </c>
      <c r="N23" s="94" t="str">
        <f t="shared" si="1"/>
        <v>CNY16MOIS</v>
      </c>
      <c r="O23" s="94" t="str">
        <v>CNY16MOIS=ICAA</v>
      </c>
      <c r="P23" s="61" t="s">
        <v>119</v>
      </c>
      <c r="Q23" s="61" t="s">
        <v>119</v>
      </c>
      <c r="R23" s="61" t="s">
        <v>119</v>
      </c>
      <c r="S23" s="61" t="s">
        <v>119</v>
      </c>
      <c r="T23" s="65" t="e">
        <f>_xll.qlMidEquivalent($P23,$Q23,$R23,$S23)</f>
        <v>#NUM!</v>
      </c>
      <c r="U23" s="63"/>
      <c r="V23" s="64" t="e">
        <v>#NUM!</v>
      </c>
      <c r="W23" s="63"/>
      <c r="X23" s="105" t="e">
        <v>#NUM!</v>
      </c>
      <c r="Y23" s="60" t="e">
        <f>_xll.qlSimpleQuoteSetValue(F23,X23/100,Trigger)</f>
        <v>#VALUE!</v>
      </c>
      <c r="Z23" s="55"/>
    </row>
    <row r="24" spans="1:26" ht="11.25" customHeight="1" x14ac:dyDescent="0.2">
      <c r="A24" s="31"/>
      <c r="B24" s="40"/>
      <c r="C24" s="40" t="s">
        <v>91</v>
      </c>
      <c r="D24" s="121" t="s">
        <v>105</v>
      </c>
      <c r="E24" s="56" t="e">
        <f t="shared" si="0"/>
        <v>#REF!</v>
      </c>
      <c r="F24" s="56" t="e">
        <f>_xll.qlSimpleQuote(ONCurrency&amp;$B24&amp;$C24&amp;$D24&amp;QuoteSuffix,,ONRateTickValue,Permanent,Trigger,ObjectOverwrite)</f>
        <v>#VALUE!</v>
      </c>
      <c r="G24" s="8" t="str">
        <f ca="1">_xll.ohRangeRetrieveError(F24)</f>
        <v/>
      </c>
      <c r="H24" s="7"/>
      <c r="J24" s="31"/>
      <c r="K24" s="67" t="s">
        <v>105</v>
      </c>
      <c r="L24" s="96"/>
      <c r="M24" s="96" t="s">
        <v>91</v>
      </c>
      <c r="N24" s="94" t="str">
        <f t="shared" si="1"/>
        <v>CNY17MOIS</v>
      </c>
      <c r="O24" s="94" t="str">
        <v>CNY17MOIS=ICAA</v>
      </c>
      <c r="P24" s="61" t="s">
        <v>119</v>
      </c>
      <c r="Q24" s="61" t="s">
        <v>119</v>
      </c>
      <c r="R24" s="61" t="s">
        <v>119</v>
      </c>
      <c r="S24" s="61" t="s">
        <v>119</v>
      </c>
      <c r="T24" s="65" t="e">
        <f>_xll.qlMidEquivalent($P24,$Q24,$R24,$S24)</f>
        <v>#NUM!</v>
      </c>
      <c r="U24" s="63"/>
      <c r="V24" s="64" t="e">
        <v>#NUM!</v>
      </c>
      <c r="W24" s="63"/>
      <c r="X24" s="105" t="e">
        <v>#NUM!</v>
      </c>
      <c r="Y24" s="60" t="e">
        <f>_xll.qlSimpleQuoteSetValue(F24,X24/100,Trigger)</f>
        <v>#VALUE!</v>
      </c>
      <c r="Z24" s="55"/>
    </row>
    <row r="25" spans="1:26" ht="11.25" customHeight="1" x14ac:dyDescent="0.2">
      <c r="A25" s="31"/>
      <c r="B25" s="40"/>
      <c r="C25" s="40" t="s">
        <v>91</v>
      </c>
      <c r="D25" s="121" t="s">
        <v>60</v>
      </c>
      <c r="E25" s="56" t="e">
        <f t="shared" si="0"/>
        <v>#REF!</v>
      </c>
      <c r="F25" s="56" t="e">
        <f>_xll.qlSimpleQuote(ONCurrency&amp;$B25&amp;$C25&amp;$D25&amp;QuoteSuffix,,ONRateTickValue,Permanent,Trigger,ObjectOverwrite)</f>
        <v>#VALUE!</v>
      </c>
      <c r="G25" s="8" t="str">
        <f ca="1">_xll.ohRangeRetrieveError(F25)</f>
        <v/>
      </c>
      <c r="H25" s="7"/>
      <c r="J25" s="31"/>
      <c r="K25" s="67" t="s">
        <v>60</v>
      </c>
      <c r="L25" s="96"/>
      <c r="M25" s="96" t="s">
        <v>91</v>
      </c>
      <c r="N25" s="94" t="str">
        <f t="shared" si="1"/>
        <v>CNY18MOIS</v>
      </c>
      <c r="O25" s="94" t="str">
        <v>CNY18MOIS=ICAA</v>
      </c>
      <c r="P25" s="61" t="s">
        <v>119</v>
      </c>
      <c r="Q25" s="61" t="s">
        <v>119</v>
      </c>
      <c r="R25" s="61" t="s">
        <v>119</v>
      </c>
      <c r="S25" s="61" t="s">
        <v>119</v>
      </c>
      <c r="T25" s="65" t="e">
        <f>_xll.qlMidEquivalent($P25,$Q25,$R25,$S25)</f>
        <v>#NUM!</v>
      </c>
      <c r="U25" s="63"/>
      <c r="V25" s="64">
        <v>2.62</v>
      </c>
      <c r="W25" s="63"/>
      <c r="X25" s="105" t="e">
        <v>#NUM!</v>
      </c>
      <c r="Y25" s="60" t="e">
        <f>_xll.qlSimpleQuoteSetValue(F25,X25/100,Trigger)</f>
        <v>#VALUE!</v>
      </c>
      <c r="Z25" s="55"/>
    </row>
    <row r="26" spans="1:26" ht="11.25" customHeight="1" x14ac:dyDescent="0.2">
      <c r="A26" s="31"/>
      <c r="B26" s="40"/>
      <c r="C26" s="40" t="s">
        <v>91</v>
      </c>
      <c r="D26" s="121" t="s">
        <v>104</v>
      </c>
      <c r="E26" s="56" t="e">
        <f t="shared" si="0"/>
        <v>#REF!</v>
      </c>
      <c r="F26" s="56" t="e">
        <f>_xll.qlSimpleQuote(ONCurrency&amp;$B26&amp;$C26&amp;$D26&amp;QuoteSuffix,,ONRateTickValue,Permanent,Trigger,ObjectOverwrite)</f>
        <v>#VALUE!</v>
      </c>
      <c r="G26" s="8" t="str">
        <f ca="1">_xll.ohRangeRetrieveError(F26)</f>
        <v/>
      </c>
      <c r="H26" s="7"/>
      <c r="J26" s="31"/>
      <c r="K26" s="67" t="s">
        <v>104</v>
      </c>
      <c r="L26" s="96"/>
      <c r="M26" s="96" t="s">
        <v>91</v>
      </c>
      <c r="N26" s="94" t="str">
        <f t="shared" si="1"/>
        <v>CNY19MOIS</v>
      </c>
      <c r="O26" s="94" t="str">
        <v>CNY19MOIS=ICAA</v>
      </c>
      <c r="P26" s="61" t="s">
        <v>119</v>
      </c>
      <c r="Q26" s="61" t="s">
        <v>119</v>
      </c>
      <c r="R26" s="61" t="s">
        <v>119</v>
      </c>
      <c r="S26" s="61" t="s">
        <v>119</v>
      </c>
      <c r="T26" s="65" t="e">
        <f>_xll.qlMidEquivalent($P26,$Q26,$R26,$S26)</f>
        <v>#NUM!</v>
      </c>
      <c r="U26" s="63"/>
      <c r="V26" s="64" t="e">
        <v>#NUM!</v>
      </c>
      <c r="W26" s="63"/>
      <c r="X26" s="105" t="e">
        <v>#NUM!</v>
      </c>
      <c r="Y26" s="60" t="e">
        <f>_xll.qlSimpleQuoteSetValue(F26,X26/100,Trigger)</f>
        <v>#VALUE!</v>
      </c>
      <c r="Z26" s="55"/>
    </row>
    <row r="27" spans="1:26" ht="11.25" customHeight="1" x14ac:dyDescent="0.2">
      <c r="A27" s="31"/>
      <c r="B27" s="40"/>
      <c r="C27" s="40" t="s">
        <v>91</v>
      </c>
      <c r="D27" s="121" t="s">
        <v>103</v>
      </c>
      <c r="E27" s="56" t="e">
        <f t="shared" si="0"/>
        <v>#REF!</v>
      </c>
      <c r="F27" s="56" t="e">
        <f>_xll.qlSimpleQuote(ONCurrency&amp;$B27&amp;$C27&amp;$D27&amp;QuoteSuffix,,ONRateTickValue,Permanent,Trigger,ObjectOverwrite)</f>
        <v>#VALUE!</v>
      </c>
      <c r="G27" s="8" t="str">
        <f ca="1">_xll.ohRangeRetrieveError(F27)</f>
        <v/>
      </c>
      <c r="H27" s="7"/>
      <c r="J27" s="31"/>
      <c r="K27" s="67" t="s">
        <v>103</v>
      </c>
      <c r="L27" s="96"/>
      <c r="M27" s="96" t="s">
        <v>91</v>
      </c>
      <c r="N27" s="94" t="str">
        <f t="shared" si="1"/>
        <v>CNY20MOIS</v>
      </c>
      <c r="O27" s="94" t="str">
        <v>CNY20MOIS=ICAA</v>
      </c>
      <c r="P27" s="61" t="s">
        <v>119</v>
      </c>
      <c r="Q27" s="61" t="s">
        <v>119</v>
      </c>
      <c r="R27" s="61" t="s">
        <v>119</v>
      </c>
      <c r="S27" s="61" t="s">
        <v>119</v>
      </c>
      <c r="T27" s="65" t="e">
        <f>_xll.qlMidEquivalent($P27,$Q27,$R27,$S27)</f>
        <v>#NUM!</v>
      </c>
      <c r="U27" s="63"/>
      <c r="V27" s="64" t="e">
        <v>#NUM!</v>
      </c>
      <c r="W27" s="63"/>
      <c r="X27" s="105" t="e">
        <v>#NUM!</v>
      </c>
      <c r="Y27" s="60" t="e">
        <f>_xll.qlSimpleQuoteSetValue(F27,X27/100,Trigger)</f>
        <v>#VALUE!</v>
      </c>
      <c r="Z27" s="55"/>
    </row>
    <row r="28" spans="1:26" ht="11.25" customHeight="1" x14ac:dyDescent="0.2">
      <c r="A28" s="31"/>
      <c r="B28" s="40"/>
      <c r="C28" s="40" t="s">
        <v>91</v>
      </c>
      <c r="D28" s="121" t="s">
        <v>59</v>
      </c>
      <c r="E28" s="56" t="e">
        <f t="shared" si="0"/>
        <v>#REF!</v>
      </c>
      <c r="F28" s="56" t="e">
        <f>_xll.qlSimpleQuote(ONCurrency&amp;$B28&amp;$C28&amp;$D28&amp;QuoteSuffix,,ONRateTickValue,Permanent,Trigger,ObjectOverwrite)</f>
        <v>#VALUE!</v>
      </c>
      <c r="G28" s="8" t="str">
        <f ca="1">_xll.ohRangeRetrieveError(F28)</f>
        <v/>
      </c>
      <c r="H28" s="7"/>
      <c r="J28" s="31"/>
      <c r="K28" s="67" t="s">
        <v>59</v>
      </c>
      <c r="L28" s="96"/>
      <c r="M28" s="96" t="s">
        <v>91</v>
      </c>
      <c r="N28" s="94" t="str">
        <f t="shared" si="1"/>
        <v>CNY21MOIS</v>
      </c>
      <c r="O28" s="94" t="str">
        <v>CNY21MOIS=ICAA</v>
      </c>
      <c r="P28" s="61" t="s">
        <v>119</v>
      </c>
      <c r="Q28" s="61" t="s">
        <v>119</v>
      </c>
      <c r="R28" s="61" t="s">
        <v>119</v>
      </c>
      <c r="S28" s="61" t="s">
        <v>119</v>
      </c>
      <c r="T28" s="65" t="e">
        <f>_xll.qlMidEquivalent($P28,$Q28,$R28,$S28)</f>
        <v>#NUM!</v>
      </c>
      <c r="U28" s="63"/>
      <c r="V28" s="64" t="e">
        <v>#NUM!</v>
      </c>
      <c r="W28" s="63"/>
      <c r="X28" s="105" t="e">
        <v>#NUM!</v>
      </c>
      <c r="Y28" s="60" t="e">
        <f>_xll.qlSimpleQuoteSetValue(F28,X28/100,Trigger)</f>
        <v>#VALUE!</v>
      </c>
      <c r="Z28" s="55"/>
    </row>
    <row r="29" spans="1:26" ht="11.25" customHeight="1" x14ac:dyDescent="0.2">
      <c r="A29" s="31"/>
      <c r="B29" s="40"/>
      <c r="C29" s="40" t="s">
        <v>91</v>
      </c>
      <c r="D29" s="121" t="s">
        <v>102</v>
      </c>
      <c r="E29" s="56" t="e">
        <f t="shared" si="0"/>
        <v>#REF!</v>
      </c>
      <c r="F29" s="56" t="e">
        <f>_xll.qlSimpleQuote(ONCurrency&amp;$B29&amp;$C29&amp;$D29&amp;QuoteSuffix,,ONRateTickValue,Permanent,Trigger,ObjectOverwrite)</f>
        <v>#VALUE!</v>
      </c>
      <c r="G29" s="8" t="str">
        <f ca="1">_xll.ohRangeRetrieveError(F29)</f>
        <v/>
      </c>
      <c r="H29" s="7"/>
      <c r="J29" s="31"/>
      <c r="K29" s="67" t="s">
        <v>102</v>
      </c>
      <c r="L29" s="96"/>
      <c r="M29" s="96" t="s">
        <v>91</v>
      </c>
      <c r="N29" s="94" t="str">
        <f t="shared" si="1"/>
        <v>CNY22MOIS</v>
      </c>
      <c r="O29" s="94" t="str">
        <v>CNY22MOIS=ICAA</v>
      </c>
      <c r="P29" s="61" t="s">
        <v>119</v>
      </c>
      <c r="Q29" s="61" t="s">
        <v>119</v>
      </c>
      <c r="R29" s="61" t="s">
        <v>119</v>
      </c>
      <c r="S29" s="61" t="s">
        <v>119</v>
      </c>
      <c r="T29" s="65" t="e">
        <f>_xll.qlMidEquivalent($P29,$Q29,$R29,$S29)</f>
        <v>#NUM!</v>
      </c>
      <c r="U29" s="63"/>
      <c r="V29" s="64" t="e">
        <v>#NUM!</v>
      </c>
      <c r="W29" s="63"/>
      <c r="X29" s="105" t="e">
        <v>#NUM!</v>
      </c>
      <c r="Y29" s="60" t="e">
        <f>_xll.qlSimpleQuoteSetValue(F29,X29/100,Trigger)</f>
        <v>#VALUE!</v>
      </c>
      <c r="Z29" s="55"/>
    </row>
    <row r="30" spans="1:26" ht="11.25" customHeight="1" x14ac:dyDescent="0.2">
      <c r="A30" s="31"/>
      <c r="B30" s="40"/>
      <c r="C30" s="40" t="s">
        <v>91</v>
      </c>
      <c r="D30" s="121" t="s">
        <v>101</v>
      </c>
      <c r="E30" s="56" t="e">
        <f t="shared" si="0"/>
        <v>#REF!</v>
      </c>
      <c r="F30" s="56" t="e">
        <f>_xll.qlSimpleQuote(ONCurrency&amp;$B30&amp;$C30&amp;$D30&amp;QuoteSuffix,,ONRateTickValue,Permanent,Trigger,ObjectOverwrite)</f>
        <v>#VALUE!</v>
      </c>
      <c r="G30" s="8" t="str">
        <f ca="1">_xll.ohRangeRetrieveError(F30)</f>
        <v/>
      </c>
      <c r="H30" s="7"/>
      <c r="J30" s="31"/>
      <c r="K30" s="67" t="s">
        <v>101</v>
      </c>
      <c r="L30" s="96"/>
      <c r="M30" s="96" t="s">
        <v>91</v>
      </c>
      <c r="N30" s="94" t="str">
        <f t="shared" si="1"/>
        <v>CNY23MOIS</v>
      </c>
      <c r="O30" s="94" t="str">
        <v>CNY23MOIS=ICAA</v>
      </c>
      <c r="P30" s="61" t="s">
        <v>119</v>
      </c>
      <c r="Q30" s="61" t="s">
        <v>119</v>
      </c>
      <c r="R30" s="61" t="s">
        <v>119</v>
      </c>
      <c r="S30" s="61" t="s">
        <v>119</v>
      </c>
      <c r="T30" s="65" t="e">
        <f>_xll.qlMidEquivalent($P30,$Q30,$R30,$S30)</f>
        <v>#NUM!</v>
      </c>
      <c r="U30" s="63"/>
      <c r="V30" s="64" t="e">
        <v>#NUM!</v>
      </c>
      <c r="W30" s="63"/>
      <c r="X30" s="105" t="e">
        <v>#NUM!</v>
      </c>
      <c r="Y30" s="60" t="e">
        <f>_xll.qlSimpleQuoteSetValue(F30,X30/100,Trigger)</f>
        <v>#VALUE!</v>
      </c>
      <c r="Z30" s="55"/>
    </row>
    <row r="31" spans="1:26" ht="11.25" customHeight="1" x14ac:dyDescent="0.2">
      <c r="A31" s="31"/>
      <c r="B31" s="40"/>
      <c r="C31" s="40" t="s">
        <v>91</v>
      </c>
      <c r="D31" s="121" t="s">
        <v>58</v>
      </c>
      <c r="E31" s="56" t="e">
        <f t="shared" si="0"/>
        <v>#REF!</v>
      </c>
      <c r="F31" s="56" t="e">
        <f>_xll.qlSimpleQuote(ONCurrency&amp;$B31&amp;$C31&amp;$D31&amp;QuoteSuffix,,ONRateTickValue,Permanent,Trigger,ObjectOverwrite)</f>
        <v>#VALUE!</v>
      </c>
      <c r="G31" s="8" t="str">
        <f ca="1">_xll.ohRangeRetrieveError(F31)</f>
        <v/>
      </c>
      <c r="H31" s="7"/>
      <c r="J31" s="31"/>
      <c r="K31" s="67" t="s">
        <v>58</v>
      </c>
      <c r="L31" s="96"/>
      <c r="M31" s="96" t="s">
        <v>91</v>
      </c>
      <c r="N31" s="94" t="str">
        <f t="shared" si="1"/>
        <v>CNY2YOIS</v>
      </c>
      <c r="O31" s="94" t="str">
        <v>CNY2YOIS=ICAA</v>
      </c>
      <c r="P31" s="61" t="s">
        <v>119</v>
      </c>
      <c r="Q31" s="61" t="s">
        <v>119</v>
      </c>
      <c r="R31" s="61" t="s">
        <v>119</v>
      </c>
      <c r="S31" s="61" t="s">
        <v>119</v>
      </c>
      <c r="T31" s="65" t="e">
        <f>_xll.qlMidEquivalent($P31,$Q31,$R31,$S31)</f>
        <v>#NUM!</v>
      </c>
      <c r="U31" s="63"/>
      <c r="V31" s="64">
        <v>2.7250000000000001</v>
      </c>
      <c r="W31" s="63"/>
      <c r="X31" s="105" t="e">
        <v>#NUM!</v>
      </c>
      <c r="Y31" s="60" t="e">
        <f>_xll.qlSimpleQuoteSetValue(F31,X31/100,Trigger)</f>
        <v>#VALUE!</v>
      </c>
      <c r="Z31" s="55"/>
    </row>
    <row r="32" spans="1:26" ht="11.25" customHeight="1" x14ac:dyDescent="0.2">
      <c r="A32" s="31"/>
      <c r="B32" s="40"/>
      <c r="C32" s="40" t="s">
        <v>91</v>
      </c>
      <c r="D32" s="121" t="s">
        <v>100</v>
      </c>
      <c r="E32" s="56" t="e">
        <f t="shared" si="0"/>
        <v>#REF!</v>
      </c>
      <c r="F32" s="56" t="e">
        <f>_xll.qlSimpleQuote(ONCurrency&amp;$B32&amp;$C32&amp;$D32&amp;QuoteSuffix,,ONRateTickValue,Permanent,Trigger,ObjectOverwrite)</f>
        <v>#VALUE!</v>
      </c>
      <c r="G32" s="8" t="str">
        <f ca="1">_xll.ohRangeRetrieveError(F32)</f>
        <v/>
      </c>
      <c r="H32" s="7"/>
      <c r="J32" s="31"/>
      <c r="K32" s="67" t="s">
        <v>100</v>
      </c>
      <c r="L32" s="96"/>
      <c r="M32" s="96" t="s">
        <v>91</v>
      </c>
      <c r="N32" s="94" t="str">
        <f t="shared" si="1"/>
        <v>CNY27MOIS</v>
      </c>
      <c r="O32" s="94" t="str">
        <v>CNY27MOIS=ICAA</v>
      </c>
      <c r="P32" s="61" t="s">
        <v>119</v>
      </c>
      <c r="Q32" s="61" t="s">
        <v>119</v>
      </c>
      <c r="R32" s="61" t="s">
        <v>119</v>
      </c>
      <c r="S32" s="61" t="s">
        <v>119</v>
      </c>
      <c r="T32" s="65" t="e">
        <f>_xll.qlMidEquivalent($P32,$Q32,$R32,$S32)</f>
        <v>#NUM!</v>
      </c>
      <c r="U32" s="63"/>
      <c r="V32" s="64" t="e">
        <v>#NUM!</v>
      </c>
      <c r="W32" s="63"/>
      <c r="X32" s="105" t="e">
        <v>#NUM!</v>
      </c>
      <c r="Y32" s="60" t="e">
        <f>_xll.qlSimpleQuoteSetValue(F32,X32/100,Trigger)</f>
        <v>#VALUE!</v>
      </c>
      <c r="Z32" s="55"/>
    </row>
    <row r="33" spans="1:26" ht="11.25" customHeight="1" x14ac:dyDescent="0.2">
      <c r="A33" s="31"/>
      <c r="B33" s="40"/>
      <c r="C33" s="40" t="s">
        <v>91</v>
      </c>
      <c r="D33" s="121" t="s">
        <v>99</v>
      </c>
      <c r="E33" s="56" t="e">
        <f t="shared" si="0"/>
        <v>#REF!</v>
      </c>
      <c r="F33" s="56" t="e">
        <f>_xll.qlSimpleQuote(ONCurrency&amp;$B33&amp;$C33&amp;$D33&amp;QuoteSuffix,,ONRateTickValue,Permanent,Trigger,ObjectOverwrite)</f>
        <v>#VALUE!</v>
      </c>
      <c r="G33" s="8" t="str">
        <f ca="1">_xll.ohRangeRetrieveError(F33)</f>
        <v/>
      </c>
      <c r="H33" s="7"/>
      <c r="J33" s="31"/>
      <c r="K33" s="67" t="s">
        <v>99</v>
      </c>
      <c r="L33" s="96"/>
      <c r="M33" s="96" t="s">
        <v>91</v>
      </c>
      <c r="N33" s="94" t="str">
        <f t="shared" si="1"/>
        <v>CNY30MOIS</v>
      </c>
      <c r="O33" s="94" t="str">
        <v>CNY30MOIS=ICAA</v>
      </c>
      <c r="P33" s="61" t="s">
        <v>119</v>
      </c>
      <c r="Q33" s="61" t="s">
        <v>119</v>
      </c>
      <c r="R33" s="61" t="s">
        <v>119</v>
      </c>
      <c r="S33" s="61" t="s">
        <v>119</v>
      </c>
      <c r="T33" s="65" t="e">
        <f>_xll.qlMidEquivalent($P33,$Q33,$R33,$S33)</f>
        <v>#NUM!</v>
      </c>
      <c r="U33" s="63"/>
      <c r="V33" s="64" t="e">
        <v>#NUM!</v>
      </c>
      <c r="W33" s="63"/>
      <c r="X33" s="105" t="e">
        <v>#NUM!</v>
      </c>
      <c r="Y33" s="60" t="e">
        <f>_xll.qlSimpleQuoteSetValue(F33,X33/100,Trigger)</f>
        <v>#VALUE!</v>
      </c>
      <c r="Z33" s="55"/>
    </row>
    <row r="34" spans="1:26" ht="11.25" customHeight="1" x14ac:dyDescent="0.2">
      <c r="A34" s="31"/>
      <c r="B34" s="40"/>
      <c r="C34" s="40" t="s">
        <v>91</v>
      </c>
      <c r="D34" s="121" t="s">
        <v>98</v>
      </c>
      <c r="E34" s="56" t="e">
        <f t="shared" si="0"/>
        <v>#REF!</v>
      </c>
      <c r="F34" s="56" t="e">
        <f>_xll.qlSimpleQuote(ONCurrency&amp;$B34&amp;$C34&amp;$D34&amp;QuoteSuffix,,ONRateTickValue,Permanent,Trigger,ObjectOverwrite)</f>
        <v>#VALUE!</v>
      </c>
      <c r="G34" s="8" t="str">
        <f ca="1">_xll.ohRangeRetrieveError(F34)</f>
        <v/>
      </c>
      <c r="H34" s="7"/>
      <c r="J34" s="31"/>
      <c r="K34" s="67" t="s">
        <v>98</v>
      </c>
      <c r="L34" s="96"/>
      <c r="M34" s="96" t="s">
        <v>91</v>
      </c>
      <c r="N34" s="94" t="str">
        <f t="shared" si="1"/>
        <v>CNY33MOIS</v>
      </c>
      <c r="O34" s="94" t="str">
        <v>CNY33MOIS=ICAA</v>
      </c>
      <c r="P34" s="61" t="s">
        <v>119</v>
      </c>
      <c r="Q34" s="61" t="s">
        <v>119</v>
      </c>
      <c r="R34" s="61" t="s">
        <v>119</v>
      </c>
      <c r="S34" s="61" t="s">
        <v>119</v>
      </c>
      <c r="T34" s="65" t="e">
        <f>_xll.qlMidEquivalent($P34,$Q34,$R34,$S34)</f>
        <v>#NUM!</v>
      </c>
      <c r="U34" s="63"/>
      <c r="V34" s="64" t="e">
        <v>#NUM!</v>
      </c>
      <c r="W34" s="63"/>
      <c r="X34" s="105" t="e">
        <v>#NUM!</v>
      </c>
      <c r="Y34" s="60" t="e">
        <f>_xll.qlSimpleQuoteSetValue(F34,X34/100,Trigger)</f>
        <v>#VALUE!</v>
      </c>
      <c r="Z34" s="55"/>
    </row>
    <row r="35" spans="1:26" ht="11.25" customHeight="1" x14ac:dyDescent="0.2">
      <c r="A35" s="31"/>
      <c r="B35" s="40"/>
      <c r="C35" s="40" t="s">
        <v>91</v>
      </c>
      <c r="D35" s="121" t="s">
        <v>57</v>
      </c>
      <c r="E35" s="56" t="e">
        <f t="shared" si="0"/>
        <v>#REF!</v>
      </c>
      <c r="F35" s="56" t="e">
        <f>_xll.qlSimpleQuote(ONCurrency&amp;$B35&amp;$C35&amp;$D35&amp;QuoteSuffix,,ONRateTickValue,Permanent,Trigger,ObjectOverwrite)</f>
        <v>#VALUE!</v>
      </c>
      <c r="G35" s="8" t="str">
        <f ca="1">_xll.ohRangeRetrieveError(F35)</f>
        <v/>
      </c>
      <c r="H35" s="7"/>
      <c r="J35" s="31"/>
      <c r="K35" s="67" t="s">
        <v>57</v>
      </c>
      <c r="L35" s="96"/>
      <c r="M35" s="96" t="s">
        <v>91</v>
      </c>
      <c r="N35" s="94" t="str">
        <f t="shared" si="1"/>
        <v>CNY3YOIS</v>
      </c>
      <c r="O35" s="94" t="str">
        <v>CNY3YOIS=ICAA</v>
      </c>
      <c r="P35" s="61" t="s">
        <v>119</v>
      </c>
      <c r="Q35" s="61" t="s">
        <v>119</v>
      </c>
      <c r="R35" s="61" t="s">
        <v>119</v>
      </c>
      <c r="S35" s="61" t="s">
        <v>119</v>
      </c>
      <c r="T35" s="65" t="e">
        <f>_xll.qlMidEquivalent($P35,$Q35,$R35,$S35)</f>
        <v>#NUM!</v>
      </c>
      <c r="U35" s="63"/>
      <c r="V35" s="64">
        <v>2.9550000000000001</v>
      </c>
      <c r="W35" s="63"/>
      <c r="X35" s="105" t="e">
        <v>#NUM!</v>
      </c>
      <c r="Y35" s="60" t="e">
        <f>_xll.qlSimpleQuoteSetValue(F35,X35/100,Trigger)</f>
        <v>#VALUE!</v>
      </c>
      <c r="Z35" s="55"/>
    </row>
    <row r="36" spans="1:26" ht="11.25" customHeight="1" x14ac:dyDescent="0.2">
      <c r="A36" s="31"/>
      <c r="B36" s="40"/>
      <c r="C36" s="40" t="s">
        <v>91</v>
      </c>
      <c r="D36" s="121" t="s">
        <v>97</v>
      </c>
      <c r="E36" s="56" t="e">
        <f t="shared" si="0"/>
        <v>#REF!</v>
      </c>
      <c r="F36" s="56" t="e">
        <f>_xll.qlSimpleQuote(ONCurrency&amp;$B36&amp;$C36&amp;$D36&amp;QuoteSuffix,,ONRateTickValue,Permanent,Trigger,ObjectOverwrite)</f>
        <v>#VALUE!</v>
      </c>
      <c r="G36" s="8" t="str">
        <f ca="1">_xll.ohRangeRetrieveError(F36)</f>
        <v/>
      </c>
      <c r="H36" s="7"/>
      <c r="J36" s="31"/>
      <c r="K36" s="67" t="s">
        <v>97</v>
      </c>
      <c r="L36" s="96"/>
      <c r="M36" s="96" t="s">
        <v>91</v>
      </c>
      <c r="N36" s="94" t="str">
        <f t="shared" si="1"/>
        <v>CNY39MOIS</v>
      </c>
      <c r="O36" s="94" t="str">
        <v>CNY39MOIS=ICAA</v>
      </c>
      <c r="P36" s="61" t="s">
        <v>119</v>
      </c>
      <c r="Q36" s="61" t="s">
        <v>119</v>
      </c>
      <c r="R36" s="61" t="s">
        <v>119</v>
      </c>
      <c r="S36" s="61" t="s">
        <v>119</v>
      </c>
      <c r="T36" s="65" t="e">
        <f>_xll.qlMidEquivalent($P36,$Q36,$R36,$S36)</f>
        <v>#NUM!</v>
      </c>
      <c r="U36" s="63"/>
      <c r="V36" s="64" t="e">
        <v>#NUM!</v>
      </c>
      <c r="W36" s="63"/>
      <c r="X36" s="105" t="e">
        <v>#NUM!</v>
      </c>
      <c r="Y36" s="60" t="e">
        <f>_xll.qlSimpleQuoteSetValue(F36,X36/100,Trigger)</f>
        <v>#VALUE!</v>
      </c>
      <c r="Z36" s="55"/>
    </row>
    <row r="37" spans="1:26" ht="11.25" customHeight="1" x14ac:dyDescent="0.2">
      <c r="A37" s="31"/>
      <c r="B37" s="40"/>
      <c r="C37" s="40" t="s">
        <v>91</v>
      </c>
      <c r="D37" s="121" t="s">
        <v>96</v>
      </c>
      <c r="E37" s="56" t="e">
        <f t="shared" ref="E37:E58" si="2">ONCurrency&amp;$B37&amp;$C37&amp;$D37&amp;QuoteSuffix</f>
        <v>#REF!</v>
      </c>
      <c r="F37" s="56" t="e">
        <f>_xll.qlSimpleQuote(ONCurrency&amp;$B37&amp;$C37&amp;$D37&amp;QuoteSuffix,,ONRateTickValue,Permanent,Trigger,ObjectOverwrite)</f>
        <v>#VALUE!</v>
      </c>
      <c r="G37" s="8" t="str">
        <f ca="1">_xll.ohRangeRetrieveError(F37)</f>
        <v/>
      </c>
      <c r="H37" s="7"/>
      <c r="J37" s="31"/>
      <c r="K37" s="67" t="s">
        <v>96</v>
      </c>
      <c r="L37" s="96"/>
      <c r="M37" s="96" t="s">
        <v>91</v>
      </c>
      <c r="N37" s="94" t="str">
        <f t="shared" ref="N37:N58" si="3">ONCurrency&amp;$K37&amp;$L37&amp;$M37</f>
        <v>CNY42MOIS</v>
      </c>
      <c r="O37" s="94" t="str">
        <v>CNY42MOIS=ICAA</v>
      </c>
      <c r="P37" s="61" t="s">
        <v>119</v>
      </c>
      <c r="Q37" s="61" t="s">
        <v>119</v>
      </c>
      <c r="R37" s="61" t="s">
        <v>119</v>
      </c>
      <c r="S37" s="61" t="s">
        <v>119</v>
      </c>
      <c r="T37" s="65" t="e">
        <f>_xll.qlMidEquivalent($P37,$Q37,$R37,$S37)</f>
        <v>#NUM!</v>
      </c>
      <c r="U37" s="63"/>
      <c r="V37" s="64" t="e">
        <v>#NUM!</v>
      </c>
      <c r="W37" s="63"/>
      <c r="X37" s="105" t="e">
        <v>#NUM!</v>
      </c>
      <c r="Y37" s="60" t="e">
        <f>_xll.qlSimpleQuoteSetValue(F37,X37/100,Trigger)</f>
        <v>#VALUE!</v>
      </c>
      <c r="Z37" s="55"/>
    </row>
    <row r="38" spans="1:26" ht="11.25" customHeight="1" x14ac:dyDescent="0.2">
      <c r="A38" s="31"/>
      <c r="B38" s="40"/>
      <c r="C38" s="40" t="s">
        <v>91</v>
      </c>
      <c r="D38" s="121" t="s">
        <v>95</v>
      </c>
      <c r="E38" s="56" t="e">
        <f t="shared" si="2"/>
        <v>#REF!</v>
      </c>
      <c r="F38" s="56" t="e">
        <f>_xll.qlSimpleQuote(ONCurrency&amp;$B38&amp;$C38&amp;$D38&amp;QuoteSuffix,,ONRateTickValue,Permanent,Trigger,ObjectOverwrite)</f>
        <v>#VALUE!</v>
      </c>
      <c r="G38" s="8" t="str">
        <f ca="1">_xll.ohRangeRetrieveError(F38)</f>
        <v/>
      </c>
      <c r="H38" s="7"/>
      <c r="J38" s="31"/>
      <c r="K38" s="67" t="s">
        <v>95</v>
      </c>
      <c r="L38" s="96"/>
      <c r="M38" s="96" t="s">
        <v>91</v>
      </c>
      <c r="N38" s="94" t="str">
        <f t="shared" si="3"/>
        <v>CNY45MOIS</v>
      </c>
      <c r="O38" s="94" t="str">
        <v>CNY45MOIS=ICAA</v>
      </c>
      <c r="P38" s="61" t="s">
        <v>119</v>
      </c>
      <c r="Q38" s="61" t="s">
        <v>119</v>
      </c>
      <c r="R38" s="61" t="s">
        <v>119</v>
      </c>
      <c r="S38" s="61" t="s">
        <v>119</v>
      </c>
      <c r="T38" s="65" t="e">
        <f>_xll.qlMidEquivalent($P38,$Q38,$R38,$S38)</f>
        <v>#NUM!</v>
      </c>
      <c r="U38" s="63"/>
      <c r="V38" s="64" t="e">
        <v>#NUM!</v>
      </c>
      <c r="W38" s="63"/>
      <c r="X38" s="105" t="e">
        <v>#NUM!</v>
      </c>
      <c r="Y38" s="60" t="e">
        <f>_xll.qlSimpleQuoteSetValue(F38,X38/100,Trigger)</f>
        <v>#VALUE!</v>
      </c>
      <c r="Z38" s="55"/>
    </row>
    <row r="39" spans="1:26" ht="11.25" customHeight="1" x14ac:dyDescent="0.2">
      <c r="A39" s="31"/>
      <c r="B39" s="40"/>
      <c r="C39" s="40" t="s">
        <v>91</v>
      </c>
      <c r="D39" s="121" t="s">
        <v>56</v>
      </c>
      <c r="E39" s="56" t="e">
        <f t="shared" si="2"/>
        <v>#REF!</v>
      </c>
      <c r="F39" s="56" t="e">
        <f>_xll.qlSimpleQuote(ONCurrency&amp;$B39&amp;$C39&amp;$D39&amp;QuoteSuffix,,ONRateTickValue,Permanent,Trigger,ObjectOverwrite)</f>
        <v>#VALUE!</v>
      </c>
      <c r="G39" s="8" t="str">
        <f ca="1">_xll.ohRangeRetrieveError(F39)</f>
        <v/>
      </c>
      <c r="H39" s="7"/>
      <c r="J39" s="31"/>
      <c r="K39" s="67" t="s">
        <v>56</v>
      </c>
      <c r="L39" s="96"/>
      <c r="M39" s="96" t="s">
        <v>91</v>
      </c>
      <c r="N39" s="94" t="str">
        <f t="shared" si="3"/>
        <v>CNY4YOIS</v>
      </c>
      <c r="O39" s="94" t="str">
        <v>CNY4YOIS=ICAA</v>
      </c>
      <c r="P39" s="61" t="s">
        <v>119</v>
      </c>
      <c r="Q39" s="61" t="s">
        <v>119</v>
      </c>
      <c r="R39" s="61" t="s">
        <v>119</v>
      </c>
      <c r="S39" s="61" t="s">
        <v>119</v>
      </c>
      <c r="T39" s="65" t="e">
        <f>_xll.qlMidEquivalent($P39,$Q39,$R39,$S39)</f>
        <v>#NUM!</v>
      </c>
      <c r="U39" s="63"/>
      <c r="V39" s="64" t="e">
        <v>#NUM!</v>
      </c>
      <c r="W39" s="63"/>
      <c r="X39" s="105" t="e">
        <v>#NUM!</v>
      </c>
      <c r="Y39" s="60" t="e">
        <f>_xll.qlSimpleQuoteSetValue(F39,X39/100,Trigger)</f>
        <v>#VALUE!</v>
      </c>
      <c r="Z39" s="55"/>
    </row>
    <row r="40" spans="1:26" ht="11.25" customHeight="1" x14ac:dyDescent="0.2">
      <c r="A40" s="31"/>
      <c r="B40" s="40"/>
      <c r="C40" s="40" t="s">
        <v>91</v>
      </c>
      <c r="D40" s="121" t="s">
        <v>94</v>
      </c>
      <c r="E40" s="56" t="e">
        <f t="shared" si="2"/>
        <v>#REF!</v>
      </c>
      <c r="F40" s="56" t="e">
        <f>_xll.qlSimpleQuote(ONCurrency&amp;$B40&amp;$C40&amp;$D40&amp;QuoteSuffix,,ONRateTickValue,Permanent,Trigger,ObjectOverwrite)</f>
        <v>#VALUE!</v>
      </c>
      <c r="G40" s="8" t="str">
        <f ca="1">_xll.ohRangeRetrieveError(F40)</f>
        <v/>
      </c>
      <c r="H40" s="7"/>
      <c r="J40" s="31"/>
      <c r="K40" s="67" t="s">
        <v>94</v>
      </c>
      <c r="L40" s="96"/>
      <c r="M40" s="96" t="s">
        <v>91</v>
      </c>
      <c r="N40" s="94" t="str">
        <f t="shared" si="3"/>
        <v>CNY51MOIS</v>
      </c>
      <c r="O40" s="94" t="str">
        <v>CNY51MOIS=ICAA</v>
      </c>
      <c r="P40" s="61" t="s">
        <v>119</v>
      </c>
      <c r="Q40" s="61" t="s">
        <v>119</v>
      </c>
      <c r="R40" s="61" t="s">
        <v>119</v>
      </c>
      <c r="S40" s="61" t="s">
        <v>119</v>
      </c>
      <c r="T40" s="65" t="e">
        <f>_xll.qlMidEquivalent($P40,$Q40,$R40,$S40)</f>
        <v>#NUM!</v>
      </c>
      <c r="U40" s="63"/>
      <c r="V40" s="64" t="e">
        <v>#NUM!</v>
      </c>
      <c r="W40" s="63"/>
      <c r="X40" s="105" t="e">
        <v>#NUM!</v>
      </c>
      <c r="Y40" s="60" t="e">
        <f>_xll.qlSimpleQuoteSetValue(F40,X40/100,Trigger)</f>
        <v>#VALUE!</v>
      </c>
      <c r="Z40" s="55"/>
    </row>
    <row r="41" spans="1:26" ht="11.25" customHeight="1" x14ac:dyDescent="0.2">
      <c r="A41" s="31"/>
      <c r="B41" s="40"/>
      <c r="C41" s="40" t="s">
        <v>91</v>
      </c>
      <c r="D41" s="121" t="s">
        <v>93</v>
      </c>
      <c r="E41" s="56" t="e">
        <f t="shared" si="2"/>
        <v>#REF!</v>
      </c>
      <c r="F41" s="56" t="e">
        <f>_xll.qlSimpleQuote(ONCurrency&amp;$B41&amp;$C41&amp;$D41&amp;QuoteSuffix,,ONRateTickValue,Permanent,Trigger,ObjectOverwrite)</f>
        <v>#VALUE!</v>
      </c>
      <c r="G41" s="8" t="str">
        <f ca="1">_xll.ohRangeRetrieveError(F41)</f>
        <v/>
      </c>
      <c r="H41" s="7"/>
      <c r="J41" s="31"/>
      <c r="K41" s="67" t="s">
        <v>93</v>
      </c>
      <c r="L41" s="96"/>
      <c r="M41" s="96" t="s">
        <v>91</v>
      </c>
      <c r="N41" s="94" t="str">
        <f t="shared" si="3"/>
        <v>CNY54MOIS</v>
      </c>
      <c r="O41" s="94" t="str">
        <v>CNY54MOIS=ICAA</v>
      </c>
      <c r="P41" s="61" t="s">
        <v>119</v>
      </c>
      <c r="Q41" s="61" t="s">
        <v>119</v>
      </c>
      <c r="R41" s="61" t="s">
        <v>119</v>
      </c>
      <c r="S41" s="61" t="s">
        <v>119</v>
      </c>
      <c r="T41" s="65" t="e">
        <f>_xll.qlMidEquivalent($P41,$Q41,$R41,$S41)</f>
        <v>#NUM!</v>
      </c>
      <c r="U41" s="63"/>
      <c r="V41" s="64" t="e">
        <v>#NUM!</v>
      </c>
      <c r="W41" s="63"/>
      <c r="X41" s="105" t="e">
        <v>#NUM!</v>
      </c>
      <c r="Y41" s="60" t="e">
        <f>_xll.qlSimpleQuoteSetValue(F41,X41/100,Trigger)</f>
        <v>#VALUE!</v>
      </c>
      <c r="Z41" s="55"/>
    </row>
    <row r="42" spans="1:26" ht="11.25" customHeight="1" x14ac:dyDescent="0.2">
      <c r="A42" s="31"/>
      <c r="B42" s="40"/>
      <c r="C42" s="40" t="s">
        <v>91</v>
      </c>
      <c r="D42" s="121" t="s">
        <v>92</v>
      </c>
      <c r="E42" s="56" t="e">
        <f t="shared" si="2"/>
        <v>#REF!</v>
      </c>
      <c r="F42" s="56" t="e">
        <f>_xll.qlSimpleQuote(ONCurrency&amp;$B42&amp;$C42&amp;$D42&amp;QuoteSuffix,,ONRateTickValue,Permanent,Trigger,ObjectOverwrite)</f>
        <v>#VALUE!</v>
      </c>
      <c r="G42" s="8" t="str">
        <f ca="1">_xll.ohRangeRetrieveError(F42)</f>
        <v/>
      </c>
      <c r="H42" s="7"/>
      <c r="J42" s="31"/>
      <c r="K42" s="67" t="s">
        <v>92</v>
      </c>
      <c r="L42" s="96"/>
      <c r="M42" s="96" t="s">
        <v>91</v>
      </c>
      <c r="N42" s="94" t="str">
        <f t="shared" si="3"/>
        <v>CNY57MOIS</v>
      </c>
      <c r="O42" s="94" t="str">
        <v>CNY57MOIS=ICAA</v>
      </c>
      <c r="P42" s="61" t="s">
        <v>119</v>
      </c>
      <c r="Q42" s="61" t="s">
        <v>119</v>
      </c>
      <c r="R42" s="61" t="s">
        <v>119</v>
      </c>
      <c r="S42" s="61" t="s">
        <v>119</v>
      </c>
      <c r="T42" s="65" t="e">
        <f>_xll.qlMidEquivalent($P42,$Q42,$R42,$S42)</f>
        <v>#NUM!</v>
      </c>
      <c r="U42" s="63"/>
      <c r="V42" s="64" t="e">
        <v>#NUM!</v>
      </c>
      <c r="W42" s="63"/>
      <c r="X42" s="105" t="e">
        <v>#NUM!</v>
      </c>
      <c r="Y42" s="60" t="e">
        <f>_xll.qlSimpleQuoteSetValue(F42,X42/100,Trigger)</f>
        <v>#VALUE!</v>
      </c>
      <c r="Z42" s="55"/>
    </row>
    <row r="43" spans="1:26" ht="11.25" customHeight="1" x14ac:dyDescent="0.2">
      <c r="A43" s="31"/>
      <c r="B43" s="40"/>
      <c r="C43" s="40" t="s">
        <v>91</v>
      </c>
      <c r="D43" s="121" t="s">
        <v>55</v>
      </c>
      <c r="E43" s="56" t="e">
        <f t="shared" si="2"/>
        <v>#REF!</v>
      </c>
      <c r="F43" s="56" t="e">
        <f>_xll.qlSimpleQuote(ONCurrency&amp;$B43&amp;$C43&amp;$D43&amp;QuoteSuffix,,ONRateTickValue,Permanent,Trigger,ObjectOverwrite)</f>
        <v>#VALUE!</v>
      </c>
      <c r="G43" s="8" t="str">
        <f ca="1">_xll.ohRangeRetrieveError(F43)</f>
        <v/>
      </c>
      <c r="H43" s="7"/>
      <c r="J43" s="31"/>
      <c r="K43" s="67" t="s">
        <v>55</v>
      </c>
      <c r="L43" s="96"/>
      <c r="M43" s="96" t="s">
        <v>91</v>
      </c>
      <c r="N43" s="94" t="str">
        <f t="shared" si="3"/>
        <v>CNY5YOIS</v>
      </c>
      <c r="O43" s="94" t="str">
        <v>CNY5YOIS=ICAA</v>
      </c>
      <c r="P43" s="61" t="s">
        <v>119</v>
      </c>
      <c r="Q43" s="61" t="s">
        <v>119</v>
      </c>
      <c r="R43" s="61" t="s">
        <v>119</v>
      </c>
      <c r="S43" s="61" t="s">
        <v>119</v>
      </c>
      <c r="T43" s="65" t="e">
        <f>_xll.qlMidEquivalent($P43,$Q43,$R43,$S43)</f>
        <v>#NUM!</v>
      </c>
      <c r="U43" s="63"/>
      <c r="V43" s="64" t="e">
        <v>#NUM!</v>
      </c>
      <c r="W43" s="63"/>
      <c r="X43" s="105" t="e">
        <v>#NUM!</v>
      </c>
      <c r="Y43" s="60" t="e">
        <f>_xll.qlSimpleQuoteSetValue(F43,X43/100,Trigger)</f>
        <v>#VALUE!</v>
      </c>
      <c r="Z43" s="55"/>
    </row>
    <row r="44" spans="1:26" ht="11.25" customHeight="1" x14ac:dyDescent="0.2">
      <c r="A44" s="31"/>
      <c r="B44" s="40"/>
      <c r="C44" s="40" t="s">
        <v>91</v>
      </c>
      <c r="D44" s="121" t="s">
        <v>54</v>
      </c>
      <c r="E44" s="56" t="e">
        <f t="shared" si="2"/>
        <v>#REF!</v>
      </c>
      <c r="F44" s="56" t="e">
        <f>_xll.qlSimpleQuote(ONCurrency&amp;$B44&amp;$C44&amp;$D44&amp;QuoteSuffix,,ONRateTickValue,Permanent,Trigger,ObjectOverwrite)</f>
        <v>#VALUE!</v>
      </c>
      <c r="G44" s="8" t="str">
        <f ca="1">_xll.ohRangeRetrieveError(F44)</f>
        <v/>
      </c>
      <c r="H44" s="7"/>
      <c r="J44" s="31"/>
      <c r="K44" s="67" t="s">
        <v>54</v>
      </c>
      <c r="L44" s="96"/>
      <c r="M44" s="96" t="s">
        <v>91</v>
      </c>
      <c r="N44" s="94" t="str">
        <f t="shared" si="3"/>
        <v>CNY6YOIS</v>
      </c>
      <c r="O44" s="94" t="str">
        <v>CNY6YOIS=ICAA</v>
      </c>
      <c r="P44" s="61" t="s">
        <v>119</v>
      </c>
      <c r="Q44" s="61" t="s">
        <v>119</v>
      </c>
      <c r="R44" s="61" t="s">
        <v>119</v>
      </c>
      <c r="S44" s="61" t="s">
        <v>119</v>
      </c>
      <c r="T44" s="65" t="e">
        <f>_xll.qlMidEquivalent($P44,$Q44,$R44,$S44)</f>
        <v>#NUM!</v>
      </c>
      <c r="U44" s="63"/>
      <c r="V44" s="64" t="e">
        <v>#NUM!</v>
      </c>
      <c r="W44" s="63"/>
      <c r="X44" s="105" t="e">
        <v>#NUM!</v>
      </c>
      <c r="Y44" s="60" t="e">
        <f>_xll.qlSimpleQuoteSetValue(F44,X44/100,Trigger)</f>
        <v>#VALUE!</v>
      </c>
      <c r="Z44" s="55"/>
    </row>
    <row r="45" spans="1:26" ht="11.25" customHeight="1" x14ac:dyDescent="0.2">
      <c r="A45" s="31"/>
      <c r="B45" s="40"/>
      <c r="C45" s="40" t="s">
        <v>91</v>
      </c>
      <c r="D45" s="121" t="s">
        <v>53</v>
      </c>
      <c r="E45" s="56" t="e">
        <f t="shared" si="2"/>
        <v>#REF!</v>
      </c>
      <c r="F45" s="56" t="e">
        <f>_xll.qlSimpleQuote(ONCurrency&amp;$B45&amp;$C45&amp;$D45&amp;QuoteSuffix,,ONRateTickValue,Permanent,Trigger,ObjectOverwrite)</f>
        <v>#VALUE!</v>
      </c>
      <c r="G45" s="8" t="str">
        <f ca="1">_xll.ohRangeRetrieveError(F45)</f>
        <v/>
      </c>
      <c r="H45" s="7"/>
      <c r="J45" s="31"/>
      <c r="K45" s="67" t="s">
        <v>53</v>
      </c>
      <c r="L45" s="96"/>
      <c r="M45" s="96" t="s">
        <v>91</v>
      </c>
      <c r="N45" s="94" t="str">
        <f t="shared" si="3"/>
        <v>CNY7YOIS</v>
      </c>
      <c r="O45" s="94" t="str">
        <v>CNY7YOIS=ICAA</v>
      </c>
      <c r="P45" s="61" t="s">
        <v>119</v>
      </c>
      <c r="Q45" s="61" t="s">
        <v>119</v>
      </c>
      <c r="R45" s="61" t="s">
        <v>119</v>
      </c>
      <c r="S45" s="61" t="s">
        <v>119</v>
      </c>
      <c r="T45" s="65" t="e">
        <f>_xll.qlMidEquivalent($P45,$Q45,$R45,$S45)</f>
        <v>#NUM!</v>
      </c>
      <c r="U45" s="63"/>
      <c r="V45" s="64" t="e">
        <v>#NUM!</v>
      </c>
      <c r="W45" s="63"/>
      <c r="X45" s="105" t="e">
        <v>#NUM!</v>
      </c>
      <c r="Y45" s="60" t="e">
        <f>_xll.qlSimpleQuoteSetValue(F45,X45/100,Trigger)</f>
        <v>#VALUE!</v>
      </c>
      <c r="Z45" s="55"/>
    </row>
    <row r="46" spans="1:26" ht="11.25" customHeight="1" x14ac:dyDescent="0.2">
      <c r="A46" s="31"/>
      <c r="B46" s="40"/>
      <c r="C46" s="40" t="s">
        <v>91</v>
      </c>
      <c r="D46" s="121" t="s">
        <v>52</v>
      </c>
      <c r="E46" s="56" t="e">
        <f t="shared" si="2"/>
        <v>#REF!</v>
      </c>
      <c r="F46" s="56" t="e">
        <f>_xll.qlSimpleQuote(ONCurrency&amp;$B46&amp;$C46&amp;$D46&amp;QuoteSuffix,,ONRateTickValue,Permanent,Trigger,ObjectOverwrite)</f>
        <v>#VALUE!</v>
      </c>
      <c r="G46" s="8" t="str">
        <f ca="1">_xll.ohRangeRetrieveError(F46)</f>
        <v/>
      </c>
      <c r="H46" s="7"/>
      <c r="J46" s="31"/>
      <c r="K46" s="67" t="s">
        <v>52</v>
      </c>
      <c r="L46" s="96"/>
      <c r="M46" s="96" t="s">
        <v>91</v>
      </c>
      <c r="N46" s="94" t="str">
        <f t="shared" si="3"/>
        <v>CNY8YOIS</v>
      </c>
      <c r="O46" s="94" t="str">
        <v>CNY8YOIS=ICAA</v>
      </c>
      <c r="P46" s="61" t="s">
        <v>119</v>
      </c>
      <c r="Q46" s="61" t="s">
        <v>119</v>
      </c>
      <c r="R46" s="61" t="s">
        <v>119</v>
      </c>
      <c r="S46" s="61" t="s">
        <v>119</v>
      </c>
      <c r="T46" s="65" t="e">
        <f>_xll.qlMidEquivalent($P46,$Q46,$R46,$S46)</f>
        <v>#NUM!</v>
      </c>
      <c r="U46" s="63"/>
      <c r="V46" s="64" t="e">
        <v>#NUM!</v>
      </c>
      <c r="W46" s="63"/>
      <c r="X46" s="105" t="e">
        <v>#NUM!</v>
      </c>
      <c r="Y46" s="60" t="e">
        <f>_xll.qlSimpleQuoteSetValue(F46,X46/100,Trigger)</f>
        <v>#VALUE!</v>
      </c>
      <c r="Z46" s="55"/>
    </row>
    <row r="47" spans="1:26" ht="11.25" customHeight="1" x14ac:dyDescent="0.2">
      <c r="A47" s="31"/>
      <c r="B47" s="40"/>
      <c r="C47" s="40" t="s">
        <v>91</v>
      </c>
      <c r="D47" s="121" t="s">
        <v>51</v>
      </c>
      <c r="E47" s="56" t="e">
        <f t="shared" si="2"/>
        <v>#REF!</v>
      </c>
      <c r="F47" s="56" t="e">
        <f>_xll.qlSimpleQuote(ONCurrency&amp;$B47&amp;$C47&amp;$D47&amp;QuoteSuffix,,ONRateTickValue,Permanent,Trigger,ObjectOverwrite)</f>
        <v>#VALUE!</v>
      </c>
      <c r="G47" s="8" t="str">
        <f ca="1">_xll.ohRangeRetrieveError(F47)</f>
        <v/>
      </c>
      <c r="H47" s="7"/>
      <c r="J47" s="31"/>
      <c r="K47" s="67" t="s">
        <v>51</v>
      </c>
      <c r="L47" s="96"/>
      <c r="M47" s="96" t="s">
        <v>91</v>
      </c>
      <c r="N47" s="94" t="str">
        <f t="shared" si="3"/>
        <v>CNY9YOIS</v>
      </c>
      <c r="O47" s="94" t="str">
        <v>CNY9YOIS=ICAA</v>
      </c>
      <c r="P47" s="61" t="s">
        <v>119</v>
      </c>
      <c r="Q47" s="61" t="s">
        <v>119</v>
      </c>
      <c r="R47" s="61" t="s">
        <v>119</v>
      </c>
      <c r="S47" s="61" t="s">
        <v>119</v>
      </c>
      <c r="T47" s="65" t="e">
        <f>_xll.qlMidEquivalent($P47,$Q47,$R47,$S47)</f>
        <v>#NUM!</v>
      </c>
      <c r="U47" s="63"/>
      <c r="V47" s="64" t="e">
        <v>#NUM!</v>
      </c>
      <c r="W47" s="63"/>
      <c r="X47" s="105" t="e">
        <v>#NUM!</v>
      </c>
      <c r="Y47" s="60" t="e">
        <f>_xll.qlSimpleQuoteSetValue(F47,X47/100,Trigger)</f>
        <v>#VALUE!</v>
      </c>
      <c r="Z47" s="55"/>
    </row>
    <row r="48" spans="1:26" ht="11.25" customHeight="1" x14ac:dyDescent="0.2">
      <c r="A48" s="31"/>
      <c r="B48" s="40"/>
      <c r="C48" s="40" t="s">
        <v>91</v>
      </c>
      <c r="D48" s="121" t="s">
        <v>50</v>
      </c>
      <c r="E48" s="56" t="e">
        <f t="shared" si="2"/>
        <v>#REF!</v>
      </c>
      <c r="F48" s="56" t="e">
        <f>_xll.qlSimpleQuote(ONCurrency&amp;$B48&amp;$C48&amp;$D48&amp;QuoteSuffix,,ONRateTickValue,Permanent,Trigger,ObjectOverwrite)</f>
        <v>#VALUE!</v>
      </c>
      <c r="G48" s="8" t="str">
        <f ca="1">_xll.ohRangeRetrieveError(F48)</f>
        <v/>
      </c>
      <c r="H48" s="7"/>
      <c r="J48" s="31"/>
      <c r="K48" s="67" t="s">
        <v>50</v>
      </c>
      <c r="L48" s="96"/>
      <c r="M48" s="96" t="s">
        <v>91</v>
      </c>
      <c r="N48" s="94" t="str">
        <f t="shared" si="3"/>
        <v>CNY10YOIS</v>
      </c>
      <c r="O48" s="94" t="str">
        <v>CNY10YOIS=ICAA</v>
      </c>
      <c r="P48" s="61" t="s">
        <v>119</v>
      </c>
      <c r="Q48" s="61" t="s">
        <v>119</v>
      </c>
      <c r="R48" s="61" t="s">
        <v>119</v>
      </c>
      <c r="S48" s="61" t="s">
        <v>119</v>
      </c>
      <c r="T48" s="65" t="e">
        <f>_xll.qlMidEquivalent($P48,$Q48,$R48,$S48)</f>
        <v>#NUM!</v>
      </c>
      <c r="U48" s="63"/>
      <c r="V48" s="64" t="e">
        <v>#NUM!</v>
      </c>
      <c r="W48" s="63"/>
      <c r="X48" s="105" t="e">
        <v>#NUM!</v>
      </c>
      <c r="Y48" s="60" t="e">
        <f>_xll.qlSimpleQuoteSetValue(F48,X48/100,Trigger)</f>
        <v>#VALUE!</v>
      </c>
      <c r="Z48" s="55"/>
    </row>
    <row r="49" spans="1:26" ht="11.25" customHeight="1" x14ac:dyDescent="0.2">
      <c r="A49" s="31"/>
      <c r="B49" s="40"/>
      <c r="C49" s="40" t="s">
        <v>91</v>
      </c>
      <c r="D49" s="121" t="s">
        <v>48</v>
      </c>
      <c r="E49" s="56" t="e">
        <f t="shared" si="2"/>
        <v>#REF!</v>
      </c>
      <c r="F49" s="56" t="e">
        <f>_xll.qlSimpleQuote(ONCurrency&amp;$B49&amp;$C49&amp;$D49&amp;QuoteSuffix,,ONRateTickValue,Permanent,Trigger,ObjectOverwrite)</f>
        <v>#VALUE!</v>
      </c>
      <c r="G49" s="8" t="str">
        <f ca="1">_xll.ohRangeRetrieveError(F49)</f>
        <v/>
      </c>
      <c r="H49" s="7"/>
      <c r="J49" s="31"/>
      <c r="K49" s="67" t="s">
        <v>48</v>
      </c>
      <c r="L49" s="96"/>
      <c r="M49" s="96" t="s">
        <v>91</v>
      </c>
      <c r="N49" s="94" t="str">
        <f t="shared" si="3"/>
        <v>CNY12YOIS</v>
      </c>
      <c r="O49" s="94" t="str">
        <v>CNY12YOIS=ICAA</v>
      </c>
      <c r="P49" s="61" t="s">
        <v>119</v>
      </c>
      <c r="Q49" s="61" t="s">
        <v>119</v>
      </c>
      <c r="R49" s="61" t="s">
        <v>119</v>
      </c>
      <c r="S49" s="61" t="s">
        <v>119</v>
      </c>
      <c r="T49" s="65" t="e">
        <f>_xll.qlMidEquivalent($P49,$Q49,$R49,$S49)</f>
        <v>#NUM!</v>
      </c>
      <c r="U49" s="63"/>
      <c r="V49" s="64" t="e">
        <v>#NUM!</v>
      </c>
      <c r="W49" s="63"/>
      <c r="X49" s="105" t="e">
        <v>#NUM!</v>
      </c>
      <c r="Y49" s="60" t="e">
        <f>_xll.qlSimpleQuoteSetValue(F49,X49/100,Trigger)</f>
        <v>#VALUE!</v>
      </c>
      <c r="Z49" s="55"/>
    </row>
    <row r="50" spans="1:26" ht="11.25" customHeight="1" x14ac:dyDescent="0.2">
      <c r="A50" s="31"/>
      <c r="B50" s="40"/>
      <c r="C50" s="40" t="s">
        <v>91</v>
      </c>
      <c r="D50" s="121" t="s">
        <v>45</v>
      </c>
      <c r="E50" s="56" t="e">
        <f t="shared" si="2"/>
        <v>#REF!</v>
      </c>
      <c r="F50" s="56" t="e">
        <f>_xll.qlSimpleQuote(ONCurrency&amp;$B50&amp;$C50&amp;$D50&amp;QuoteSuffix,,ONRateTickValue,Permanent,Trigger,ObjectOverwrite)</f>
        <v>#VALUE!</v>
      </c>
      <c r="G50" s="8" t="str">
        <f ca="1">_xll.ohRangeRetrieveError(F50)</f>
        <v/>
      </c>
      <c r="H50" s="7"/>
      <c r="J50" s="31"/>
      <c r="K50" s="67" t="s">
        <v>45</v>
      </c>
      <c r="L50" s="96"/>
      <c r="M50" s="96" t="s">
        <v>91</v>
      </c>
      <c r="N50" s="94" t="str">
        <f t="shared" si="3"/>
        <v>CNY15YOIS</v>
      </c>
      <c r="O50" s="94" t="str">
        <v>CNY15YOIS=ICAA</v>
      </c>
      <c r="P50" s="61" t="s">
        <v>119</v>
      </c>
      <c r="Q50" s="61" t="s">
        <v>119</v>
      </c>
      <c r="R50" s="61" t="s">
        <v>119</v>
      </c>
      <c r="S50" s="61" t="s">
        <v>119</v>
      </c>
      <c r="T50" s="65" t="e">
        <f>_xll.qlMidEquivalent($P50,$Q50,$R50,$S50)</f>
        <v>#NUM!</v>
      </c>
      <c r="U50" s="63"/>
      <c r="V50" s="64" t="e">
        <v>#NUM!</v>
      </c>
      <c r="W50" s="63"/>
      <c r="X50" s="105" t="e">
        <v>#NUM!</v>
      </c>
      <c r="Y50" s="60" t="e">
        <f>_xll.qlSimpleQuoteSetValue(F50,X50/100,Trigger)</f>
        <v>#VALUE!</v>
      </c>
      <c r="Z50" s="55"/>
    </row>
    <row r="51" spans="1:26" ht="11.25" customHeight="1" x14ac:dyDescent="0.2">
      <c r="A51" s="31"/>
      <c r="B51" s="40"/>
      <c r="C51" s="40" t="s">
        <v>91</v>
      </c>
      <c r="D51" s="121" t="s">
        <v>40</v>
      </c>
      <c r="E51" s="56" t="e">
        <f t="shared" si="2"/>
        <v>#REF!</v>
      </c>
      <c r="F51" s="56" t="e">
        <f>_xll.qlSimpleQuote(ONCurrency&amp;$B51&amp;$C51&amp;$D51&amp;QuoteSuffix,,ONRateTickValue,Permanent,Trigger,ObjectOverwrite)</f>
        <v>#VALUE!</v>
      </c>
      <c r="G51" s="8" t="str">
        <f ca="1">_xll.ohRangeRetrieveError(F51)</f>
        <v/>
      </c>
      <c r="H51" s="7"/>
      <c r="J51" s="31"/>
      <c r="K51" s="67" t="s">
        <v>40</v>
      </c>
      <c r="L51" s="96"/>
      <c r="M51" s="96" t="s">
        <v>91</v>
      </c>
      <c r="N51" s="94" t="str">
        <f t="shared" si="3"/>
        <v>CNY20YOIS</v>
      </c>
      <c r="O51" s="94" t="str">
        <v>CNY20YOIS=ICAA</v>
      </c>
      <c r="P51" s="61" t="s">
        <v>119</v>
      </c>
      <c r="Q51" s="61" t="s">
        <v>119</v>
      </c>
      <c r="R51" s="61" t="s">
        <v>119</v>
      </c>
      <c r="S51" s="61" t="s">
        <v>119</v>
      </c>
      <c r="T51" s="65" t="e">
        <f>_xll.qlMidEquivalent($P51,$Q51,$R51,$S51)</f>
        <v>#NUM!</v>
      </c>
      <c r="U51" s="63"/>
      <c r="V51" s="64" t="e">
        <v>#NUM!</v>
      </c>
      <c r="W51" s="63"/>
      <c r="X51" s="105" t="e">
        <v>#NUM!</v>
      </c>
      <c r="Y51" s="60" t="e">
        <f>_xll.qlSimpleQuoteSetValue(F51,X51/100,Trigger)</f>
        <v>#VALUE!</v>
      </c>
      <c r="Z51" s="55"/>
    </row>
    <row r="52" spans="1:26" ht="11.25" customHeight="1" x14ac:dyDescent="0.2">
      <c r="A52" s="31"/>
      <c r="B52" s="40"/>
      <c r="C52" s="40" t="s">
        <v>91</v>
      </c>
      <c r="D52" s="121" t="s">
        <v>35</v>
      </c>
      <c r="E52" s="56" t="e">
        <f t="shared" si="2"/>
        <v>#REF!</v>
      </c>
      <c r="F52" s="56" t="e">
        <f>_xll.qlSimpleQuote(ONCurrency&amp;$B52&amp;$C52&amp;$D52&amp;QuoteSuffix,,ONRateTickValue,Permanent,Trigger,ObjectOverwrite)</f>
        <v>#VALUE!</v>
      </c>
      <c r="G52" s="8" t="str">
        <f ca="1">_xll.ohRangeRetrieveError(F52)</f>
        <v/>
      </c>
      <c r="H52" s="7"/>
      <c r="J52" s="31"/>
      <c r="K52" s="67" t="s">
        <v>35</v>
      </c>
      <c r="L52" s="96"/>
      <c r="M52" s="96" t="s">
        <v>91</v>
      </c>
      <c r="N52" s="94" t="str">
        <f t="shared" si="3"/>
        <v>CNY25YOIS</v>
      </c>
      <c r="O52" s="94" t="str">
        <v>CNY25YOIS=ICAA</v>
      </c>
      <c r="P52" s="61" t="s">
        <v>119</v>
      </c>
      <c r="Q52" s="61" t="s">
        <v>119</v>
      </c>
      <c r="R52" s="61" t="s">
        <v>119</v>
      </c>
      <c r="S52" s="61" t="s">
        <v>119</v>
      </c>
      <c r="T52" s="65" t="e">
        <f>_xll.qlMidEquivalent($P52,$Q52,$R52,$S52)</f>
        <v>#NUM!</v>
      </c>
      <c r="U52" s="63"/>
      <c r="V52" s="64" t="e">
        <v>#NUM!</v>
      </c>
      <c r="W52" s="63"/>
      <c r="X52" s="105" t="e">
        <v>#NUM!</v>
      </c>
      <c r="Y52" s="60" t="e">
        <f>_xll.qlSimpleQuoteSetValue(F52,X52/100,Trigger)</f>
        <v>#VALUE!</v>
      </c>
      <c r="Z52" s="55"/>
    </row>
    <row r="53" spans="1:26" ht="11.25" customHeight="1" x14ac:dyDescent="0.2">
      <c r="A53" s="31"/>
      <c r="B53" s="40"/>
      <c r="C53" s="40" t="s">
        <v>91</v>
      </c>
      <c r="D53" s="121" t="s">
        <v>33</v>
      </c>
      <c r="E53" s="56" t="e">
        <f t="shared" si="2"/>
        <v>#REF!</v>
      </c>
      <c r="F53" s="56" t="e">
        <f>_xll.qlSimpleQuote(ONCurrency&amp;$B53&amp;$C53&amp;$D53&amp;QuoteSuffix,,ONRateTickValue,Permanent,Trigger,ObjectOverwrite)</f>
        <v>#VALUE!</v>
      </c>
      <c r="G53" s="8" t="str">
        <f ca="1">_xll.ohRangeRetrieveError(F53)</f>
        <v/>
      </c>
      <c r="H53" s="7"/>
      <c r="J53" s="31"/>
      <c r="K53" s="67" t="s">
        <v>33</v>
      </c>
      <c r="L53" s="96"/>
      <c r="M53" s="96" t="s">
        <v>91</v>
      </c>
      <c r="N53" s="94" t="str">
        <f t="shared" si="3"/>
        <v>CNY27YOIS</v>
      </c>
      <c r="O53" s="94" t="str">
        <v>CNY27YOIS=ICAA</v>
      </c>
      <c r="P53" s="61" t="s">
        <v>119</v>
      </c>
      <c r="Q53" s="61" t="s">
        <v>119</v>
      </c>
      <c r="R53" s="61" t="s">
        <v>119</v>
      </c>
      <c r="S53" s="61" t="s">
        <v>119</v>
      </c>
      <c r="T53" s="65" t="e">
        <f>_xll.qlMidEquivalent($P53,$Q53,$R53,$S53)</f>
        <v>#NUM!</v>
      </c>
      <c r="U53" s="63"/>
      <c r="V53" s="64" t="e">
        <v>#NUM!</v>
      </c>
      <c r="W53" s="63"/>
      <c r="X53" s="105" t="e">
        <v>#NUM!</v>
      </c>
      <c r="Y53" s="60" t="e">
        <f>_xll.qlSimpleQuoteSetValue(F53,X53/100,Trigger)</f>
        <v>#VALUE!</v>
      </c>
      <c r="Z53" s="55"/>
    </row>
    <row r="54" spans="1:26" ht="11.25" customHeight="1" x14ac:dyDescent="0.2">
      <c r="A54" s="31"/>
      <c r="B54" s="40"/>
      <c r="C54" s="40" t="s">
        <v>91</v>
      </c>
      <c r="D54" s="121" t="s">
        <v>30</v>
      </c>
      <c r="E54" s="56" t="e">
        <f t="shared" si="2"/>
        <v>#REF!</v>
      </c>
      <c r="F54" s="56" t="e">
        <f>_xll.qlSimpleQuote(ONCurrency&amp;$B54&amp;$C54&amp;$D54&amp;QuoteSuffix,,ONRateTickValue,Permanent,Trigger,ObjectOverwrite)</f>
        <v>#VALUE!</v>
      </c>
      <c r="G54" s="8" t="str">
        <f ca="1">_xll.ohRangeRetrieveError(F54)</f>
        <v/>
      </c>
      <c r="H54" s="7"/>
      <c r="J54" s="31"/>
      <c r="K54" s="67" t="s">
        <v>30</v>
      </c>
      <c r="L54" s="96"/>
      <c r="M54" s="96" t="s">
        <v>91</v>
      </c>
      <c r="N54" s="94" t="str">
        <f t="shared" si="3"/>
        <v>CNY30YOIS</v>
      </c>
      <c r="O54" s="94" t="str">
        <v>CNY30YOIS=ICAA</v>
      </c>
      <c r="P54" s="61" t="s">
        <v>119</v>
      </c>
      <c r="Q54" s="61" t="s">
        <v>119</v>
      </c>
      <c r="R54" s="61" t="s">
        <v>119</v>
      </c>
      <c r="S54" s="61" t="s">
        <v>119</v>
      </c>
      <c r="T54" s="65" t="e">
        <f>_xll.qlMidEquivalent($P54,$Q54,$R54,$S54)</f>
        <v>#NUM!</v>
      </c>
      <c r="U54" s="63"/>
      <c r="V54" s="64" t="e">
        <v>#NUM!</v>
      </c>
      <c r="W54" s="63"/>
      <c r="X54" s="105" t="e">
        <v>#NUM!</v>
      </c>
      <c r="Y54" s="60" t="e">
        <f>_xll.qlSimpleQuoteSetValue(F54,X54/100,Trigger)</f>
        <v>#VALUE!</v>
      </c>
      <c r="Z54" s="55"/>
    </row>
    <row r="55" spans="1:26" ht="11.25" customHeight="1" x14ac:dyDescent="0.2">
      <c r="A55" s="31"/>
      <c r="B55" s="40"/>
      <c r="C55" s="40" t="s">
        <v>91</v>
      </c>
      <c r="D55" s="121" t="s">
        <v>29</v>
      </c>
      <c r="E55" s="56" t="e">
        <f t="shared" si="2"/>
        <v>#REF!</v>
      </c>
      <c r="F55" s="56" t="e">
        <f>_xll.qlSimpleQuote(ONCurrency&amp;$B55&amp;$C55&amp;$D55&amp;QuoteSuffix,,ONRateTickValue,Permanent,Trigger,ObjectOverwrite)</f>
        <v>#VALUE!</v>
      </c>
      <c r="G55" s="8" t="str">
        <f ca="1">_xll.ohRangeRetrieveError(F55)</f>
        <v/>
      </c>
      <c r="H55" s="7"/>
      <c r="J55" s="31"/>
      <c r="K55" s="67" t="s">
        <v>29</v>
      </c>
      <c r="L55" s="96"/>
      <c r="M55" s="96" t="s">
        <v>91</v>
      </c>
      <c r="N55" s="94" t="str">
        <f t="shared" si="3"/>
        <v>CNY35YOIS</v>
      </c>
      <c r="O55" s="94" t="str">
        <v>CNY35YOIS=ICAA</v>
      </c>
      <c r="P55" s="61" t="s">
        <v>119</v>
      </c>
      <c r="Q55" s="61" t="s">
        <v>119</v>
      </c>
      <c r="R55" s="61" t="s">
        <v>119</v>
      </c>
      <c r="S55" s="61" t="s">
        <v>119</v>
      </c>
      <c r="T55" s="65" t="e">
        <f>_xll.qlMidEquivalent($P55,$Q55,$R55,$S55)</f>
        <v>#NUM!</v>
      </c>
      <c r="U55" s="63"/>
      <c r="V55" s="64" t="e">
        <v>#NUM!</v>
      </c>
      <c r="W55" s="63"/>
      <c r="X55" s="105" t="e">
        <v>#NUM!</v>
      </c>
      <c r="Y55" s="60" t="e">
        <f>_xll.qlSimpleQuoteSetValue(F55,X55/100,Trigger)</f>
        <v>#VALUE!</v>
      </c>
      <c r="Z55" s="55"/>
    </row>
    <row r="56" spans="1:26" ht="11.25" customHeight="1" x14ac:dyDescent="0.2">
      <c r="A56" s="31"/>
      <c r="B56" s="40"/>
      <c r="C56" s="40" t="s">
        <v>91</v>
      </c>
      <c r="D56" s="121" t="s">
        <v>28</v>
      </c>
      <c r="E56" s="56" t="e">
        <f t="shared" si="2"/>
        <v>#REF!</v>
      </c>
      <c r="F56" s="56" t="e">
        <f>_xll.qlSimpleQuote(ONCurrency&amp;$B56&amp;$C56&amp;$D56&amp;QuoteSuffix,,ONRateTickValue,Permanent,Trigger,ObjectOverwrite)</f>
        <v>#VALUE!</v>
      </c>
      <c r="G56" s="8" t="str">
        <f ca="1">_xll.ohRangeRetrieveError(F56)</f>
        <v/>
      </c>
      <c r="H56" s="7"/>
      <c r="J56" s="31"/>
      <c r="K56" s="67" t="s">
        <v>28</v>
      </c>
      <c r="L56" s="96"/>
      <c r="M56" s="96" t="s">
        <v>91</v>
      </c>
      <c r="N56" s="94" t="str">
        <f t="shared" si="3"/>
        <v>CNY40YOIS</v>
      </c>
      <c r="O56" s="94" t="str">
        <v>CNY40YOIS=ICAA</v>
      </c>
      <c r="P56" s="61" t="s">
        <v>119</v>
      </c>
      <c r="Q56" s="61" t="s">
        <v>119</v>
      </c>
      <c r="R56" s="61" t="s">
        <v>119</v>
      </c>
      <c r="S56" s="61" t="s">
        <v>119</v>
      </c>
      <c r="T56" s="65" t="e">
        <f>_xll.qlMidEquivalent($P56,$Q56,$R56,$S56)</f>
        <v>#NUM!</v>
      </c>
      <c r="U56" s="63"/>
      <c r="V56" s="64" t="e">
        <v>#NUM!</v>
      </c>
      <c r="W56" s="63"/>
      <c r="X56" s="105" t="e">
        <v>#NUM!</v>
      </c>
      <c r="Y56" s="60" t="e">
        <f>_xll.qlSimpleQuoteSetValue(F56,X56/100,Trigger)</f>
        <v>#VALUE!</v>
      </c>
      <c r="Z56" s="55"/>
    </row>
    <row r="57" spans="1:26" ht="11.25" customHeight="1" x14ac:dyDescent="0.2">
      <c r="A57" s="31"/>
      <c r="B57" s="40"/>
      <c r="C57" s="40" t="s">
        <v>91</v>
      </c>
      <c r="D57" s="121" t="s">
        <v>27</v>
      </c>
      <c r="E57" s="56" t="e">
        <f t="shared" si="2"/>
        <v>#REF!</v>
      </c>
      <c r="F57" s="56" t="e">
        <f>_xll.qlSimpleQuote(ONCurrency&amp;$B57&amp;$C57&amp;$D57&amp;QuoteSuffix,,ONRateTickValue,Permanent,Trigger,ObjectOverwrite)</f>
        <v>#VALUE!</v>
      </c>
      <c r="G57" s="8" t="str">
        <f ca="1">_xll.ohRangeRetrieveError(F57)</f>
        <v/>
      </c>
      <c r="H57" s="7"/>
      <c r="J57" s="31"/>
      <c r="K57" s="67" t="s">
        <v>27</v>
      </c>
      <c r="L57" s="96"/>
      <c r="M57" s="96" t="s">
        <v>91</v>
      </c>
      <c r="N57" s="94" t="str">
        <f t="shared" si="3"/>
        <v>CNY45YOIS</v>
      </c>
      <c r="O57" s="94" t="str">
        <v>CNY45YOIS=ICAA</v>
      </c>
      <c r="P57" s="61" t="s">
        <v>119</v>
      </c>
      <c r="Q57" s="61" t="s">
        <v>119</v>
      </c>
      <c r="R57" s="61" t="s">
        <v>119</v>
      </c>
      <c r="S57" s="61" t="s">
        <v>119</v>
      </c>
      <c r="T57" s="65" t="e">
        <f>_xll.qlMidEquivalent($P57,$Q57,$R57,$S57)</f>
        <v>#NUM!</v>
      </c>
      <c r="U57" s="63"/>
      <c r="V57" s="64" t="e">
        <v>#NUM!</v>
      </c>
      <c r="W57" s="63"/>
      <c r="X57" s="105" t="e">
        <v>#NUM!</v>
      </c>
      <c r="Y57" s="60" t="e">
        <f>_xll.qlSimpleQuoteSetValue(F57,X57/100,Trigger)</f>
        <v>#VALUE!</v>
      </c>
      <c r="Z57" s="55"/>
    </row>
    <row r="58" spans="1:26" ht="11.25" customHeight="1" x14ac:dyDescent="0.2">
      <c r="A58" s="31"/>
      <c r="B58" s="40"/>
      <c r="C58" s="40" t="s">
        <v>91</v>
      </c>
      <c r="D58" s="121" t="s">
        <v>26</v>
      </c>
      <c r="E58" s="56" t="e">
        <f t="shared" si="2"/>
        <v>#REF!</v>
      </c>
      <c r="F58" s="56" t="e">
        <f>_xll.qlSimpleQuote(ONCurrency&amp;$B58&amp;$C58&amp;$D58&amp;QuoteSuffix,,ONRateTickValue,Permanent,Trigger,ObjectOverwrite)</f>
        <v>#VALUE!</v>
      </c>
      <c r="G58" s="8" t="str">
        <f ca="1">_xll.ohRangeRetrieveError(F58)</f>
        <v/>
      </c>
      <c r="H58" s="7"/>
      <c r="J58" s="31"/>
      <c r="K58" s="73" t="s">
        <v>26</v>
      </c>
      <c r="L58" s="96"/>
      <c r="M58" s="92" t="s">
        <v>91</v>
      </c>
      <c r="N58" s="90" t="str">
        <f t="shared" si="3"/>
        <v>CNY50YOIS</v>
      </c>
      <c r="O58" s="90" t="str">
        <v>CNY50YOIS=ICAA</v>
      </c>
      <c r="P58" s="69" t="s">
        <v>119</v>
      </c>
      <c r="Q58" s="69" t="s">
        <v>119</v>
      </c>
      <c r="R58" s="69" t="s">
        <v>119</v>
      </c>
      <c r="S58" s="69" t="s">
        <v>119</v>
      </c>
      <c r="T58" s="71" t="e">
        <f>_xll.qlMidEquivalent($P58,$Q58,$R58,$S58)</f>
        <v>#NUM!</v>
      </c>
      <c r="U58" s="63"/>
      <c r="V58" s="64" t="e">
        <v>#NUM!</v>
      </c>
      <c r="W58" s="63"/>
      <c r="X58" s="104" t="e">
        <v>#NUM!</v>
      </c>
      <c r="Y58" s="68" t="e">
        <f>_xll.qlSimpleQuoteSetValue(F58,X58/100,Trigger)</f>
        <v>#VALUE!</v>
      </c>
      <c r="Z58" s="55"/>
    </row>
    <row r="59" spans="1:26" ht="11.25" customHeight="1" thickBot="1" x14ac:dyDescent="0.25">
      <c r="A59" s="51"/>
      <c r="B59" s="141"/>
      <c r="C59" s="141"/>
      <c r="D59" s="142"/>
      <c r="E59" s="143"/>
      <c r="F59" s="143"/>
      <c r="G59" s="144"/>
      <c r="H59" s="4"/>
      <c r="J59" s="48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1"/>
    </row>
    <row r="60" spans="1:26" x14ac:dyDescent="0.2">
      <c r="F60" s="2"/>
    </row>
    <row r="61" spans="1:26" x14ac:dyDescent="0.2">
      <c r="F61" s="2"/>
    </row>
    <row r="62" spans="1:26" x14ac:dyDescent="0.2">
      <c r="F62" s="2"/>
    </row>
    <row r="63" spans="1:26" x14ac:dyDescent="0.2">
      <c r="F63" s="2"/>
    </row>
    <row r="64" spans="1:26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  <row r="68" spans="6:6" x14ac:dyDescent="0.2">
      <c r="F68" s="2"/>
    </row>
    <row r="69" spans="6:6" x14ac:dyDescent="0.2">
      <c r="F69" s="2"/>
    </row>
    <row r="70" spans="6:6" x14ac:dyDescent="0.2">
      <c r="F70" s="2"/>
    </row>
    <row r="71" spans="6:6" x14ac:dyDescent="0.2">
      <c r="F71" s="2"/>
    </row>
    <row r="72" spans="6:6" x14ac:dyDescent="0.2">
      <c r="F72" s="2"/>
    </row>
    <row r="73" spans="6:6" x14ac:dyDescent="0.2">
      <c r="F73" s="2"/>
    </row>
    <row r="74" spans="6:6" x14ac:dyDescent="0.2">
      <c r="F74" s="2"/>
    </row>
    <row r="75" spans="6:6" x14ac:dyDescent="0.2">
      <c r="F75" s="2"/>
    </row>
    <row r="76" spans="6:6" x14ac:dyDescent="0.2">
      <c r="F76" s="2"/>
    </row>
    <row r="77" spans="6:6" x14ac:dyDescent="0.2">
      <c r="F77" s="2"/>
    </row>
    <row r="78" spans="6:6" x14ac:dyDescent="0.2">
      <c r="F78" s="2"/>
    </row>
    <row r="79" spans="6:6" x14ac:dyDescent="0.2">
      <c r="F79" s="2"/>
    </row>
    <row r="80" spans="6:6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/>
  </sheetViews>
  <sheetFormatPr defaultRowHeight="12.75" x14ac:dyDescent="0.2"/>
  <cols>
    <col min="1" max="1" width="2.28515625" style="1" customWidth="1"/>
    <col min="2" max="2" width="2.7109375" style="1" bestFit="1" customWidth="1"/>
    <col min="3" max="3" width="4.42578125" style="1" bestFit="1" customWidth="1"/>
    <col min="4" max="4" width="14.85546875" style="28" bestFit="1" customWidth="1"/>
    <col min="5" max="5" width="18.85546875" style="1" bestFit="1" customWidth="1"/>
    <col min="6" max="6" width="39.5703125" style="27" customWidth="1"/>
    <col min="7" max="9" width="2.7109375" style="1" customWidth="1"/>
    <col min="10" max="10" width="2.7109375" style="1" bestFit="1" customWidth="1"/>
    <col min="11" max="11" width="2" style="1" bestFit="1" customWidth="1"/>
    <col min="12" max="12" width="2.7109375" style="1" bestFit="1" customWidth="1"/>
    <col min="13" max="13" width="9.42578125" style="1" bestFit="1" customWidth="1"/>
    <col min="14" max="14" width="10.28515625" style="1" bestFit="1" customWidth="1"/>
    <col min="15" max="16" width="8.7109375" style="1" customWidth="1"/>
    <col min="17" max="17" width="8.85546875" style="1" customWidth="1"/>
    <col min="18" max="18" width="10" style="1" customWidth="1"/>
    <col min="19" max="19" width="8.85546875" style="1" customWidth="1"/>
    <col min="20" max="20" width="2.7109375" style="1" customWidth="1"/>
    <col min="21" max="21" width="5.7109375" style="1" bestFit="1" customWidth="1"/>
    <col min="22" max="22" width="2.7109375" style="1" customWidth="1"/>
    <col min="23" max="23" width="7.7109375" style="1" bestFit="1" customWidth="1"/>
    <col min="24" max="24" width="7.140625" style="1" bestFit="1" customWidth="1"/>
    <col min="25" max="25" width="2.7109375" style="1" customWidth="1"/>
    <col min="26" max="16384" width="9.140625" style="1"/>
  </cols>
  <sheetData>
    <row r="1" spans="1:27" x14ac:dyDescent="0.2">
      <c r="A1" s="38"/>
      <c r="B1" s="159"/>
      <c r="C1" s="159"/>
      <c r="D1" s="160"/>
      <c r="E1" s="161"/>
      <c r="F1" s="160"/>
      <c r="G1" s="7"/>
      <c r="I1" s="162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6"/>
      <c r="Z1" s="2"/>
      <c r="AA1" s="2"/>
    </row>
    <row r="2" spans="1:27" ht="16.5" customHeight="1" x14ac:dyDescent="0.2">
      <c r="A2" s="31"/>
      <c r="B2" s="159"/>
      <c r="C2" s="159"/>
      <c r="D2" s="160"/>
      <c r="E2" s="161"/>
      <c r="F2" s="160"/>
      <c r="G2" s="7"/>
      <c r="I2" s="162"/>
      <c r="J2" s="2"/>
      <c r="K2" s="34"/>
      <c r="L2" s="34"/>
      <c r="M2" s="34"/>
      <c r="N2" s="35" t="s">
        <v>122</v>
      </c>
      <c r="O2" s="34"/>
      <c r="P2" s="34"/>
      <c r="Q2" s="34"/>
      <c r="R2" s="34"/>
      <c r="S2" s="63"/>
      <c r="T2" s="63"/>
      <c r="U2" s="63"/>
      <c r="V2" s="63"/>
      <c r="W2" s="63"/>
      <c r="X2" s="34"/>
      <c r="Y2" s="7"/>
      <c r="Z2" s="2"/>
      <c r="AA2" s="2"/>
    </row>
    <row r="3" spans="1:27" ht="12" customHeight="1" thickBot="1" x14ac:dyDescent="0.25">
      <c r="A3" s="31"/>
      <c r="B3" s="159"/>
      <c r="C3" s="159"/>
      <c r="D3" s="160"/>
      <c r="E3" s="161"/>
      <c r="F3" s="160"/>
      <c r="G3" s="7"/>
      <c r="I3" s="162"/>
      <c r="J3" s="34"/>
      <c r="K3" s="34"/>
      <c r="L3" s="63"/>
      <c r="M3" s="34"/>
      <c r="N3" s="34"/>
      <c r="O3" s="34"/>
      <c r="P3" s="34"/>
      <c r="Q3" s="34"/>
      <c r="R3" s="34"/>
      <c r="S3" s="34"/>
      <c r="T3" s="63"/>
      <c r="U3" s="63"/>
      <c r="V3" s="63"/>
      <c r="W3" s="34"/>
      <c r="X3" s="83">
        <f>_xll.ohTrigger(X5:X19)</f>
        <v>48</v>
      </c>
      <c r="Y3" s="55"/>
      <c r="Z3" s="2"/>
      <c r="AA3" s="2"/>
    </row>
    <row r="4" spans="1:27" ht="24.75" customHeight="1" x14ac:dyDescent="0.2">
      <c r="A4" s="31"/>
      <c r="B4" s="163"/>
      <c r="C4" s="164"/>
      <c r="D4" s="157" t="str">
        <f>ONCurrency&amp;"_010_"&amp;"FRA.xml"</f>
        <v>CNY_010_FRA.xml</v>
      </c>
      <c r="E4" s="158" t="str">
        <f>IF(Serialize,_xll.ohObjectSave(E3:E19,SerializationPath&amp;D4,FileOverwrite,Serialize),"---")</f>
        <v>---</v>
      </c>
      <c r="F4" s="150"/>
      <c r="G4" s="7"/>
      <c r="I4" s="162"/>
      <c r="J4" s="178"/>
      <c r="K4" s="44"/>
      <c r="L4" s="36"/>
      <c r="M4" s="18"/>
      <c r="N4" s="173" t="str">
        <f>_xll.RData(N5:N19,O4:R4,"RTFEED:IDN",ReutersRtMode,,O5)</f>
        <v>Paused at 16:51:59</v>
      </c>
      <c r="O4" s="82" t="s">
        <v>112</v>
      </c>
      <c r="P4" s="82" t="s">
        <v>111</v>
      </c>
      <c r="Q4" s="82" t="s">
        <v>124</v>
      </c>
      <c r="R4" s="82" t="s">
        <v>132</v>
      </c>
      <c r="S4" s="174" t="s">
        <v>131</v>
      </c>
      <c r="T4" s="63"/>
      <c r="U4" s="82" t="s">
        <v>129</v>
      </c>
      <c r="V4" s="63"/>
      <c r="W4" s="116" t="s">
        <v>128</v>
      </c>
      <c r="X4" s="19" t="s">
        <v>127</v>
      </c>
      <c r="Y4" s="55"/>
      <c r="Z4" s="2"/>
      <c r="AA4" s="100"/>
    </row>
    <row r="5" spans="1:27" x14ac:dyDescent="0.2">
      <c r="A5" s="31"/>
      <c r="B5" s="165">
        <v>1</v>
      </c>
      <c r="C5" s="169" t="s">
        <v>90</v>
      </c>
      <c r="D5" s="30" t="e">
        <f t="shared" ref="D5:D19" si="0">ONCurrency&amp;$B5&amp;$C5&amp;QuoteSuffix</f>
        <v>#REF!</v>
      </c>
      <c r="E5" s="30" t="e">
        <f>_xll.qlSimpleQuote(D5,,ONRateTickValue,Permanent,Trigger,ObjectOverwrite)</f>
        <v>#VALUE!</v>
      </c>
      <c r="F5" s="148" t="str">
        <f ca="1">_xll.ohRangeRetrieveError(E5)</f>
        <v/>
      </c>
      <c r="G5" s="7"/>
      <c r="I5" s="162"/>
      <c r="J5" s="67">
        <f t="shared" ref="J5:J19" si="1">B5</f>
        <v>1</v>
      </c>
      <c r="K5" s="66" t="s">
        <v>130</v>
      </c>
      <c r="L5" s="99">
        <f t="shared" ref="L5:L10" si="2">J5+3</f>
        <v>4</v>
      </c>
      <c r="M5" s="186" t="str">
        <f t="shared" ref="M5:M19" si="3">ONCurrency&amp;$J5&amp;$K5&amp;$L5&amp;"F"</f>
        <v>CNY1X4F</v>
      </c>
      <c r="N5" s="67" t="str">
        <f t="array" ref="N5:N19">Instruments&amp;"="&amp;VLOOKUP(ContributorFRA,ContributorTable,2,FALSE)</f>
        <v>CNY1X4F=</v>
      </c>
      <c r="O5" s="95">
        <v>4.45</v>
      </c>
      <c r="P5" s="95">
        <v>4.6500000000000004</v>
      </c>
      <c r="Q5" s="66">
        <v>0</v>
      </c>
      <c r="R5" s="95">
        <v>4.45</v>
      </c>
      <c r="S5" s="179">
        <f>_xll.qlMidSafe($O5,$P5)</f>
        <v>4.5500000000000007</v>
      </c>
      <c r="T5" s="63"/>
      <c r="U5" s="97">
        <v>2.68</v>
      </c>
      <c r="V5" s="63"/>
      <c r="W5" s="106">
        <f t="array" ref="W5:W19">QuoteLive</f>
        <v>4.5500000000000007</v>
      </c>
      <c r="X5" s="74" t="e">
        <f>_xll.qlSimpleQuoteSetValue(E5,W5/100,Trigger)</f>
        <v>#VALUE!</v>
      </c>
      <c r="Y5" s="55"/>
      <c r="Z5" s="2"/>
      <c r="AA5" s="87"/>
    </row>
    <row r="6" spans="1:27" x14ac:dyDescent="0.2">
      <c r="A6" s="31"/>
      <c r="B6" s="165">
        <v>2</v>
      </c>
      <c r="C6" s="169" t="s">
        <v>89</v>
      </c>
      <c r="D6" s="22" t="e">
        <f t="shared" si="0"/>
        <v>#REF!</v>
      </c>
      <c r="E6" s="22" t="e">
        <f>_xll.qlSimpleQuote(D6,,ONRateTickValue,Permanent,Trigger,ObjectOverwrite)</f>
        <v>#VALUE!</v>
      </c>
      <c r="F6" s="147" t="str">
        <f ca="1">_xll.ohRangeRetrieveError(E6)</f>
        <v/>
      </c>
      <c r="G6" s="7"/>
      <c r="I6" s="162"/>
      <c r="J6" s="67">
        <f t="shared" si="1"/>
        <v>2</v>
      </c>
      <c r="K6" s="66" t="s">
        <v>130</v>
      </c>
      <c r="L6" s="96">
        <f t="shared" si="2"/>
        <v>5</v>
      </c>
      <c r="M6" s="187" t="str">
        <f t="shared" si="3"/>
        <v>CNY2X5F</v>
      </c>
      <c r="N6" s="67" t="str">
        <v>CNY2X5F=</v>
      </c>
      <c r="O6" s="95">
        <v>4.45</v>
      </c>
      <c r="P6" s="95">
        <v>4.6500000000000004</v>
      </c>
      <c r="Q6" s="66">
        <v>0</v>
      </c>
      <c r="R6" s="95">
        <v>4.45</v>
      </c>
      <c r="S6" s="179">
        <f>_xll.qlMidSafe($O6,$P6)</f>
        <v>4.5500000000000007</v>
      </c>
      <c r="T6" s="63"/>
      <c r="U6" s="93">
        <v>2.67</v>
      </c>
      <c r="V6" s="63"/>
      <c r="W6" s="105">
        <v>4.5500000000000007</v>
      </c>
      <c r="X6" s="60" t="e">
        <f>_xll.qlSimpleQuoteSetValue(E6,W6/100,Trigger)</f>
        <v>#VALUE!</v>
      </c>
      <c r="Y6" s="55"/>
      <c r="Z6" s="2"/>
      <c r="AA6" s="87"/>
    </row>
    <row r="7" spans="1:27" x14ac:dyDescent="0.2">
      <c r="A7" s="31"/>
      <c r="B7" s="165">
        <v>3</v>
      </c>
      <c r="C7" s="169" t="s">
        <v>88</v>
      </c>
      <c r="D7" s="22" t="e">
        <f t="shared" si="0"/>
        <v>#REF!</v>
      </c>
      <c r="E7" s="22" t="e">
        <f>_xll.qlSimpleQuote(D7,,ONRateTickValue,Permanent,Trigger,ObjectOverwrite)</f>
        <v>#VALUE!</v>
      </c>
      <c r="F7" s="147" t="str">
        <f ca="1">_xll.ohRangeRetrieveError(E7)</f>
        <v/>
      </c>
      <c r="G7" s="7"/>
      <c r="I7" s="162"/>
      <c r="J7" s="67">
        <f t="shared" si="1"/>
        <v>3</v>
      </c>
      <c r="K7" s="66" t="s">
        <v>130</v>
      </c>
      <c r="L7" s="96">
        <f t="shared" si="2"/>
        <v>6</v>
      </c>
      <c r="M7" s="187" t="str">
        <f t="shared" si="3"/>
        <v>CNY3X6F</v>
      </c>
      <c r="N7" s="67" t="str">
        <v>CNY3X6F=</v>
      </c>
      <c r="O7" s="95">
        <v>4.5</v>
      </c>
      <c r="P7" s="95">
        <v>4.8</v>
      </c>
      <c r="Q7" s="66">
        <v>0</v>
      </c>
      <c r="R7" s="95">
        <v>4.5</v>
      </c>
      <c r="S7" s="179">
        <f>_xll.qlMidSafe($O7,$P7)</f>
        <v>4.6500000000000004</v>
      </c>
      <c r="T7" s="63"/>
      <c r="U7" s="93">
        <v>2.6550000000000002</v>
      </c>
      <c r="V7" s="63"/>
      <c r="W7" s="105">
        <v>4.6500000000000004</v>
      </c>
      <c r="X7" s="60" t="e">
        <f>_xll.qlSimpleQuoteSetValue(E7,W7/100,Trigger)</f>
        <v>#VALUE!</v>
      </c>
      <c r="Y7" s="55"/>
      <c r="Z7" s="2"/>
      <c r="AA7" s="87"/>
    </row>
    <row r="8" spans="1:27" x14ac:dyDescent="0.2">
      <c r="A8" s="31"/>
      <c r="B8" s="165">
        <v>4</v>
      </c>
      <c r="C8" s="169" t="s">
        <v>87</v>
      </c>
      <c r="D8" s="22" t="e">
        <f t="shared" si="0"/>
        <v>#REF!</v>
      </c>
      <c r="E8" s="22" t="e">
        <f>_xll.qlSimpleQuote(D8,,ONRateTickValue,Permanent,Trigger,ObjectOverwrite)</f>
        <v>#VALUE!</v>
      </c>
      <c r="F8" s="147" t="str">
        <f ca="1">_xll.ohRangeRetrieveError(E8)</f>
        <v/>
      </c>
      <c r="G8" s="7"/>
      <c r="I8" s="162"/>
      <c r="J8" s="67">
        <f t="shared" si="1"/>
        <v>4</v>
      </c>
      <c r="K8" s="66" t="s">
        <v>130</v>
      </c>
      <c r="L8" s="96">
        <f t="shared" si="2"/>
        <v>7</v>
      </c>
      <c r="M8" s="187" t="str">
        <f t="shared" si="3"/>
        <v>CNY4X7F</v>
      </c>
      <c r="N8" s="67" t="str">
        <v>CNY4X7F=</v>
      </c>
      <c r="O8" s="95">
        <v>4.49</v>
      </c>
      <c r="P8" s="95">
        <v>4.6100000000000003</v>
      </c>
      <c r="Q8" s="66">
        <v>0</v>
      </c>
      <c r="R8" s="95">
        <v>4.49</v>
      </c>
      <c r="S8" s="179">
        <f>_xll.qlMidSafe($O8,$P8)</f>
        <v>4.5500000000000007</v>
      </c>
      <c r="T8" s="63"/>
      <c r="U8" s="93">
        <v>2.6550000000000002</v>
      </c>
      <c r="V8" s="63"/>
      <c r="W8" s="105">
        <v>4.5500000000000007</v>
      </c>
      <c r="X8" s="60" t="e">
        <f>_xll.qlSimpleQuoteSetValue(E8,W8/100,Trigger)</f>
        <v>#VALUE!</v>
      </c>
      <c r="Y8" s="55"/>
      <c r="Z8" s="2"/>
      <c r="AA8" s="87"/>
    </row>
    <row r="9" spans="1:27" x14ac:dyDescent="0.2">
      <c r="A9" s="31"/>
      <c r="B9" s="165">
        <v>5</v>
      </c>
      <c r="C9" s="169" t="s">
        <v>86</v>
      </c>
      <c r="D9" s="22" t="e">
        <f t="shared" si="0"/>
        <v>#REF!</v>
      </c>
      <c r="E9" s="22" t="e">
        <f>_xll.qlSimpleQuote(D9,,ONRateTickValue,Permanent,Trigger,ObjectOverwrite)</f>
        <v>#VALUE!</v>
      </c>
      <c r="F9" s="147" t="str">
        <f ca="1">_xll.ohRangeRetrieveError(E9)</f>
        <v/>
      </c>
      <c r="G9" s="7"/>
      <c r="I9" s="162"/>
      <c r="J9" s="67">
        <f t="shared" si="1"/>
        <v>5</v>
      </c>
      <c r="K9" s="66" t="s">
        <v>130</v>
      </c>
      <c r="L9" s="96">
        <f t="shared" si="2"/>
        <v>8</v>
      </c>
      <c r="M9" s="187" t="str">
        <f t="shared" si="3"/>
        <v>CNY5X8F</v>
      </c>
      <c r="N9" s="67" t="str">
        <v>CNY5X8F=</v>
      </c>
      <c r="O9" s="95">
        <v>4.43</v>
      </c>
      <c r="P9" s="95">
        <v>4.55</v>
      </c>
      <c r="Q9" s="66">
        <v>0</v>
      </c>
      <c r="R9" s="95">
        <v>4.43</v>
      </c>
      <c r="S9" s="179">
        <f>_xll.qlMidSafe($O9,$P9)</f>
        <v>4.49</v>
      </c>
      <c r="T9" s="63"/>
      <c r="U9" s="93">
        <v>2.6550000000000002</v>
      </c>
      <c r="V9" s="63"/>
      <c r="W9" s="105">
        <v>4.49</v>
      </c>
      <c r="X9" s="60" t="e">
        <f>_xll.qlSimpleQuoteSetValue(E9,W9/100,Trigger)</f>
        <v>#VALUE!</v>
      </c>
      <c r="Y9" s="55"/>
      <c r="Z9" s="2"/>
      <c r="AA9" s="87"/>
    </row>
    <row r="10" spans="1:27" ht="13.5" thickBot="1" x14ac:dyDescent="0.25">
      <c r="A10" s="31"/>
      <c r="B10" s="166">
        <v>6</v>
      </c>
      <c r="C10" s="170" t="s">
        <v>85</v>
      </c>
      <c r="D10" s="32" t="e">
        <f t="shared" si="0"/>
        <v>#REF!</v>
      </c>
      <c r="E10" s="32" t="e">
        <f>_xll.qlSimpleQuote(D10,,ONRateTickValue,Permanent,Trigger,ObjectOverwrite)</f>
        <v>#VALUE!</v>
      </c>
      <c r="F10" s="149" t="str">
        <f ca="1">_xll.ohRangeRetrieveError(E10)</f>
        <v/>
      </c>
      <c r="G10" s="7"/>
      <c r="I10" s="162"/>
      <c r="J10" s="67">
        <f t="shared" si="1"/>
        <v>6</v>
      </c>
      <c r="K10" s="66" t="s">
        <v>130</v>
      </c>
      <c r="L10" s="96">
        <f t="shared" si="2"/>
        <v>9</v>
      </c>
      <c r="M10" s="187" t="str">
        <f t="shared" si="3"/>
        <v>CNY6X9F</v>
      </c>
      <c r="N10" s="67" t="str">
        <v>CNY6X9F=</v>
      </c>
      <c r="O10" s="95">
        <v>4.53</v>
      </c>
      <c r="P10" s="95">
        <v>4.7300000000000004</v>
      </c>
      <c r="Q10" s="66">
        <v>0</v>
      </c>
      <c r="R10" s="95">
        <v>4.53</v>
      </c>
      <c r="S10" s="179">
        <f>_xll.qlMidSafe($O10,$P10)</f>
        <v>4.6300000000000008</v>
      </c>
      <c r="T10" s="63"/>
      <c r="U10" s="93">
        <v>2.665</v>
      </c>
      <c r="V10" s="63"/>
      <c r="W10" s="105">
        <v>4.6300000000000008</v>
      </c>
      <c r="X10" s="60" t="e">
        <f>_xll.qlSimpleQuoteSetValue(E10,W10/100,Trigger)</f>
        <v>#VALUE!</v>
      </c>
      <c r="Y10" s="55"/>
      <c r="Z10" s="2"/>
      <c r="AA10" s="87"/>
    </row>
    <row r="11" spans="1:27" x14ac:dyDescent="0.2">
      <c r="A11" s="31"/>
      <c r="B11" s="167">
        <v>1</v>
      </c>
      <c r="C11" s="171" t="str">
        <f t="shared" ref="C11:C19" si="4">"x"&amp;B11+6&amp;"F"</f>
        <v>x7F</v>
      </c>
      <c r="D11" s="146" t="e">
        <f t="shared" si="0"/>
        <v>#REF!</v>
      </c>
      <c r="E11" s="146" t="e">
        <f>_xll.qlSimpleQuote(D11,,ONRateTickValue,Permanent,Trigger,ObjectOverwrite)</f>
        <v>#VALUE!</v>
      </c>
      <c r="F11" s="150" t="str">
        <f ca="1">_xll.ohRangeRetrieveError(E11)</f>
        <v/>
      </c>
      <c r="G11" s="7"/>
      <c r="I11" s="162"/>
      <c r="J11" s="183">
        <f t="shared" si="1"/>
        <v>1</v>
      </c>
      <c r="K11" s="181" t="s">
        <v>130</v>
      </c>
      <c r="L11" s="182">
        <f t="shared" ref="L11:L19" si="5">J11+6</f>
        <v>7</v>
      </c>
      <c r="M11" s="188" t="str">
        <f t="shared" si="3"/>
        <v>CNY1X7F</v>
      </c>
      <c r="N11" s="183" t="str">
        <v>CNY1X7F=</v>
      </c>
      <c r="O11" s="184" t="s">
        <v>119</v>
      </c>
      <c r="P11" s="184" t="s">
        <v>119</v>
      </c>
      <c r="Q11" s="181" t="s">
        <v>119</v>
      </c>
      <c r="R11" s="184" t="s">
        <v>119</v>
      </c>
      <c r="S11" s="185" t="e">
        <f>_xll.qlMidSafe($O11,$P11)</f>
        <v>#NUM!</v>
      </c>
      <c r="T11" s="63"/>
      <c r="U11" s="175">
        <v>2.69</v>
      </c>
      <c r="V11" s="63"/>
      <c r="W11" s="176" t="e">
        <v>#NUM!</v>
      </c>
      <c r="X11" s="177" t="e">
        <f>_xll.qlSimpleQuoteSetValue(E11,W11/100,Trigger)</f>
        <v>#VALUE!</v>
      </c>
      <c r="Y11" s="55"/>
      <c r="Z11" s="2"/>
      <c r="AA11" s="87"/>
    </row>
    <row r="12" spans="1:27" x14ac:dyDescent="0.2">
      <c r="A12" s="31"/>
      <c r="B12" s="165">
        <v>2</v>
      </c>
      <c r="C12" s="169" t="str">
        <f t="shared" si="4"/>
        <v>x8F</v>
      </c>
      <c r="D12" s="22" t="e">
        <f t="shared" si="0"/>
        <v>#REF!</v>
      </c>
      <c r="E12" s="22" t="e">
        <f>_xll.qlSimpleQuote(D12,,ONRateTickValue,Permanent,Trigger,ObjectOverwrite)</f>
        <v>#VALUE!</v>
      </c>
      <c r="F12" s="147" t="str">
        <f ca="1">_xll.ohRangeRetrieveError(E12)</f>
        <v/>
      </c>
      <c r="G12" s="7"/>
      <c r="I12" s="162"/>
      <c r="J12" s="67">
        <f t="shared" si="1"/>
        <v>2</v>
      </c>
      <c r="K12" s="66" t="s">
        <v>130</v>
      </c>
      <c r="L12" s="96">
        <f t="shared" si="5"/>
        <v>8</v>
      </c>
      <c r="M12" s="187" t="str">
        <f t="shared" si="3"/>
        <v>CNY2X8F</v>
      </c>
      <c r="N12" s="67" t="str">
        <v>CNY2X8F=</v>
      </c>
      <c r="O12" s="95" t="s">
        <v>119</v>
      </c>
      <c r="P12" s="95" t="s">
        <v>119</v>
      </c>
      <c r="Q12" s="66" t="s">
        <v>119</v>
      </c>
      <c r="R12" s="95" t="s">
        <v>119</v>
      </c>
      <c r="S12" s="179" t="e">
        <f>_xll.qlMidSafe($O12,$P12)</f>
        <v>#NUM!</v>
      </c>
      <c r="T12" s="63"/>
      <c r="U12" s="93">
        <v>2.68</v>
      </c>
      <c r="V12" s="63"/>
      <c r="W12" s="105" t="e">
        <v>#NUM!</v>
      </c>
      <c r="X12" s="60" t="e">
        <f>_xll.qlSimpleQuoteSetValue(E12,W12/100,Trigger)</f>
        <v>#VALUE!</v>
      </c>
      <c r="Y12" s="55"/>
      <c r="Z12" s="2"/>
      <c r="AA12" s="87"/>
    </row>
    <row r="13" spans="1:27" x14ac:dyDescent="0.2">
      <c r="A13" s="31"/>
      <c r="B13" s="165">
        <v>3</v>
      </c>
      <c r="C13" s="169" t="str">
        <f t="shared" si="4"/>
        <v>x9F</v>
      </c>
      <c r="D13" s="22" t="e">
        <f t="shared" si="0"/>
        <v>#REF!</v>
      </c>
      <c r="E13" s="22" t="e">
        <f>_xll.qlSimpleQuote(D13,,ONRateTickValue,Permanent,Trigger,ObjectOverwrite)</f>
        <v>#VALUE!</v>
      </c>
      <c r="F13" s="147" t="str">
        <f ca="1">_xll.ohRangeRetrieveError(E13)</f>
        <v/>
      </c>
      <c r="G13" s="7"/>
      <c r="I13" s="162"/>
      <c r="J13" s="67">
        <f t="shared" si="1"/>
        <v>3</v>
      </c>
      <c r="K13" s="66" t="s">
        <v>130</v>
      </c>
      <c r="L13" s="96">
        <f t="shared" si="5"/>
        <v>9</v>
      </c>
      <c r="M13" s="187" t="str">
        <f t="shared" si="3"/>
        <v>CNY3X9F</v>
      </c>
      <c r="N13" s="67" t="str">
        <v>CNY3X9F=</v>
      </c>
      <c r="O13" s="95" t="s">
        <v>119</v>
      </c>
      <c r="P13" s="95" t="s">
        <v>119</v>
      </c>
      <c r="Q13" s="66" t="s">
        <v>119</v>
      </c>
      <c r="R13" s="95" t="s">
        <v>119</v>
      </c>
      <c r="S13" s="179" t="e">
        <f>_xll.qlMidSafe($O13,$P13)</f>
        <v>#NUM!</v>
      </c>
      <c r="T13" s="63"/>
      <c r="U13" s="93">
        <v>2.69</v>
      </c>
      <c r="V13" s="63"/>
      <c r="W13" s="105" t="e">
        <v>#NUM!</v>
      </c>
      <c r="X13" s="60" t="e">
        <f>_xll.qlSimpleQuoteSetValue(E13,W13/100,Trigger)</f>
        <v>#VALUE!</v>
      </c>
      <c r="Y13" s="55"/>
      <c r="Z13" s="2"/>
      <c r="AA13" s="87"/>
    </row>
    <row r="14" spans="1:27" x14ac:dyDescent="0.2">
      <c r="A14" s="31"/>
      <c r="B14" s="165">
        <v>4</v>
      </c>
      <c r="C14" s="169" t="str">
        <f t="shared" si="4"/>
        <v>x10F</v>
      </c>
      <c r="D14" s="22" t="e">
        <f t="shared" si="0"/>
        <v>#REF!</v>
      </c>
      <c r="E14" s="22" t="e">
        <f>_xll.qlSimpleQuote(D14,,ONRateTickValue,Permanent,Trigger,ObjectOverwrite)</f>
        <v>#VALUE!</v>
      </c>
      <c r="F14" s="147" t="str">
        <f ca="1">_xll.ohRangeRetrieveError(E14)</f>
        <v/>
      </c>
      <c r="G14" s="7"/>
      <c r="I14" s="162"/>
      <c r="J14" s="67">
        <f t="shared" si="1"/>
        <v>4</v>
      </c>
      <c r="K14" s="66" t="s">
        <v>130</v>
      </c>
      <c r="L14" s="96">
        <f t="shared" si="5"/>
        <v>10</v>
      </c>
      <c r="M14" s="187" t="str">
        <f t="shared" si="3"/>
        <v>CNY4X10F</v>
      </c>
      <c r="N14" s="67" t="str">
        <v>CNY4X10F=</v>
      </c>
      <c r="O14" s="95" t="s">
        <v>119</v>
      </c>
      <c r="P14" s="95" t="s">
        <v>119</v>
      </c>
      <c r="Q14" s="66" t="s">
        <v>119</v>
      </c>
      <c r="R14" s="95" t="s">
        <v>119</v>
      </c>
      <c r="S14" s="179" t="e">
        <f>_xll.qlMidSafe($O14,$P14)</f>
        <v>#NUM!</v>
      </c>
      <c r="T14" s="63"/>
      <c r="U14" s="93">
        <v>2.7</v>
      </c>
      <c r="V14" s="63"/>
      <c r="W14" s="105" t="e">
        <v>#NUM!</v>
      </c>
      <c r="X14" s="60" t="e">
        <f>_xll.qlSimpleQuoteSetValue(E14,W14/100,Trigger)</f>
        <v>#VALUE!</v>
      </c>
      <c r="Y14" s="55"/>
      <c r="Z14" s="2"/>
      <c r="AA14" s="87"/>
    </row>
    <row r="15" spans="1:27" x14ac:dyDescent="0.2">
      <c r="A15" s="31"/>
      <c r="B15" s="165">
        <v>5</v>
      </c>
      <c r="C15" s="169" t="str">
        <f t="shared" si="4"/>
        <v>x11F</v>
      </c>
      <c r="D15" s="22" t="e">
        <f t="shared" si="0"/>
        <v>#REF!</v>
      </c>
      <c r="E15" s="22" t="e">
        <f>_xll.qlSimpleQuote(D15,,ONRateTickValue,Permanent,Trigger,ObjectOverwrite)</f>
        <v>#VALUE!</v>
      </c>
      <c r="F15" s="147" t="str">
        <f ca="1">_xll.ohRangeRetrieveError(E15)</f>
        <v/>
      </c>
      <c r="G15" s="7"/>
      <c r="I15" s="162"/>
      <c r="J15" s="67">
        <f t="shared" si="1"/>
        <v>5</v>
      </c>
      <c r="K15" s="66" t="s">
        <v>130</v>
      </c>
      <c r="L15" s="96">
        <f t="shared" si="5"/>
        <v>11</v>
      </c>
      <c r="M15" s="187" t="str">
        <f t="shared" si="3"/>
        <v>CNY5X11F</v>
      </c>
      <c r="N15" s="67" t="str">
        <v>CNY5X11F=</v>
      </c>
      <c r="O15" s="95" t="s">
        <v>119</v>
      </c>
      <c r="P15" s="95" t="s">
        <v>119</v>
      </c>
      <c r="Q15" s="66" t="s">
        <v>119</v>
      </c>
      <c r="R15" s="95" t="s">
        <v>119</v>
      </c>
      <c r="S15" s="179" t="e">
        <f>_xll.qlMidSafe($O15,$P15)</f>
        <v>#NUM!</v>
      </c>
      <c r="T15" s="63"/>
      <c r="U15" s="93">
        <v>2.71</v>
      </c>
      <c r="V15" s="63"/>
      <c r="W15" s="105" t="e">
        <v>#NUM!</v>
      </c>
      <c r="X15" s="60" t="e">
        <f>_xll.qlSimpleQuoteSetValue(E15,W15/100,Trigger)</f>
        <v>#VALUE!</v>
      </c>
      <c r="Y15" s="55"/>
      <c r="Z15" s="2"/>
      <c r="AA15" s="87"/>
    </row>
    <row r="16" spans="1:27" x14ac:dyDescent="0.2">
      <c r="A16" s="31"/>
      <c r="B16" s="165">
        <v>6</v>
      </c>
      <c r="C16" s="169" t="str">
        <f t="shared" si="4"/>
        <v>x12F</v>
      </c>
      <c r="D16" s="22" t="e">
        <f t="shared" si="0"/>
        <v>#REF!</v>
      </c>
      <c r="E16" s="22" t="e">
        <f>_xll.qlSimpleQuote(D16,,ONRateTickValue,Permanent,Trigger,ObjectOverwrite)</f>
        <v>#VALUE!</v>
      </c>
      <c r="F16" s="147" t="str">
        <f ca="1">_xll.ohRangeRetrieveError(E16)</f>
        <v/>
      </c>
      <c r="G16" s="7"/>
      <c r="I16" s="162"/>
      <c r="J16" s="67">
        <f t="shared" si="1"/>
        <v>6</v>
      </c>
      <c r="K16" s="66" t="s">
        <v>130</v>
      </c>
      <c r="L16" s="96">
        <f t="shared" si="5"/>
        <v>12</v>
      </c>
      <c r="M16" s="187" t="str">
        <f t="shared" si="3"/>
        <v>CNY6X12F</v>
      </c>
      <c r="N16" s="67" t="str">
        <v>CNY6X12F=</v>
      </c>
      <c r="O16" s="95" t="s">
        <v>119</v>
      </c>
      <c r="P16" s="95" t="s">
        <v>119</v>
      </c>
      <c r="Q16" s="66" t="s">
        <v>119</v>
      </c>
      <c r="R16" s="95" t="s">
        <v>119</v>
      </c>
      <c r="S16" s="179" t="e">
        <f>_xll.qlMidSafe($O16,$P16)</f>
        <v>#NUM!</v>
      </c>
      <c r="T16" s="63"/>
      <c r="U16" s="93">
        <v>2.72</v>
      </c>
      <c r="V16" s="63"/>
      <c r="W16" s="105" t="e">
        <v>#NUM!</v>
      </c>
      <c r="X16" s="60" t="e">
        <f>_xll.qlSimpleQuoteSetValue(E16,W16/100,Trigger)</f>
        <v>#VALUE!</v>
      </c>
      <c r="Y16" s="55"/>
      <c r="Z16" s="2"/>
      <c r="AA16" s="87"/>
    </row>
    <row r="17" spans="1:27" x14ac:dyDescent="0.2">
      <c r="A17" s="31"/>
      <c r="B17" s="165">
        <v>9</v>
      </c>
      <c r="C17" s="169" t="str">
        <f t="shared" si="4"/>
        <v>x15F</v>
      </c>
      <c r="D17" s="22" t="e">
        <f t="shared" si="0"/>
        <v>#REF!</v>
      </c>
      <c r="E17" s="22" t="e">
        <f>_xll.qlSimpleQuote(D17,,ONRateTickValue,Permanent,Trigger,ObjectOverwrite)</f>
        <v>#VALUE!</v>
      </c>
      <c r="F17" s="147" t="str">
        <f ca="1">_xll.ohRangeRetrieveError(E17)</f>
        <v/>
      </c>
      <c r="G17" s="7"/>
      <c r="I17" s="162"/>
      <c r="J17" s="67">
        <f t="shared" si="1"/>
        <v>9</v>
      </c>
      <c r="K17" s="66" t="s">
        <v>130</v>
      </c>
      <c r="L17" s="96">
        <f t="shared" si="5"/>
        <v>15</v>
      </c>
      <c r="M17" s="187" t="str">
        <f t="shared" si="3"/>
        <v>CNY9X15F</v>
      </c>
      <c r="N17" s="67" t="str">
        <v>CNY9X15F=</v>
      </c>
      <c r="O17" s="95" t="s">
        <v>119</v>
      </c>
      <c r="P17" s="95" t="s">
        <v>119</v>
      </c>
      <c r="Q17" s="66" t="s">
        <v>119</v>
      </c>
      <c r="R17" s="95" t="s">
        <v>119</v>
      </c>
      <c r="S17" s="179" t="e">
        <f>_xll.qlMidSafe($O17,$P17)</f>
        <v>#NUM!</v>
      </c>
      <c r="T17" s="63"/>
      <c r="U17" s="93" t="e">
        <v>#NUM!</v>
      </c>
      <c r="V17" s="63"/>
      <c r="W17" s="105" t="e">
        <v>#NUM!</v>
      </c>
      <c r="X17" s="60" t="e">
        <f>_xll.qlSimpleQuoteSetValue(E17,W17/100,Trigger)</f>
        <v>#VALUE!</v>
      </c>
      <c r="Y17" s="55"/>
      <c r="Z17" s="2"/>
      <c r="AA17" s="87"/>
    </row>
    <row r="18" spans="1:27" x14ac:dyDescent="0.2">
      <c r="A18" s="31"/>
      <c r="B18" s="165">
        <v>12</v>
      </c>
      <c r="C18" s="169" t="str">
        <f t="shared" si="4"/>
        <v>x18F</v>
      </c>
      <c r="D18" s="22" t="e">
        <f t="shared" si="0"/>
        <v>#REF!</v>
      </c>
      <c r="E18" s="22" t="e">
        <f>_xll.qlSimpleQuote(D18,,ONRateTickValue,Permanent,Trigger,ObjectOverwrite)</f>
        <v>#VALUE!</v>
      </c>
      <c r="F18" s="147" t="str">
        <f ca="1">_xll.ohRangeRetrieveError(E18)</f>
        <v/>
      </c>
      <c r="G18" s="7"/>
      <c r="I18" s="162"/>
      <c r="J18" s="67">
        <f t="shared" si="1"/>
        <v>12</v>
      </c>
      <c r="K18" s="66" t="s">
        <v>130</v>
      </c>
      <c r="L18" s="96">
        <f t="shared" si="5"/>
        <v>18</v>
      </c>
      <c r="M18" s="187" t="str">
        <f t="shared" si="3"/>
        <v>CNY12X18F</v>
      </c>
      <c r="N18" s="67" t="str">
        <v>CNY12X18F=</v>
      </c>
      <c r="O18" s="95" t="s">
        <v>119</v>
      </c>
      <c r="P18" s="95" t="s">
        <v>119</v>
      </c>
      <c r="Q18" s="66" t="s">
        <v>119</v>
      </c>
      <c r="R18" s="95" t="s">
        <v>119</v>
      </c>
      <c r="S18" s="179" t="e">
        <f>_xll.qlMidSafe($O18,$P18)</f>
        <v>#NUM!</v>
      </c>
      <c r="T18" s="63"/>
      <c r="U18" s="93" t="e">
        <v>#NUM!</v>
      </c>
      <c r="V18" s="63"/>
      <c r="W18" s="105" t="e">
        <v>#NUM!</v>
      </c>
      <c r="X18" s="60" t="e">
        <f>_xll.qlSimpleQuoteSetValue(E18,W18/100,Trigger)</f>
        <v>#VALUE!</v>
      </c>
      <c r="Y18" s="55"/>
      <c r="Z18" s="2"/>
      <c r="AA18" s="87"/>
    </row>
    <row r="19" spans="1:27" ht="13.5" thickBot="1" x14ac:dyDescent="0.25">
      <c r="A19" s="31"/>
      <c r="B19" s="168">
        <v>18</v>
      </c>
      <c r="C19" s="172" t="str">
        <f t="shared" si="4"/>
        <v>x24F</v>
      </c>
      <c r="D19" s="32" t="e">
        <f t="shared" si="0"/>
        <v>#REF!</v>
      </c>
      <c r="E19" s="32" t="e">
        <f>_xll.qlSimpleQuote(D19,,ONRateTickValue,Permanent,Trigger,ObjectOverwrite)</f>
        <v>#VALUE!</v>
      </c>
      <c r="F19" s="149" t="str">
        <f ca="1">_xll.ohRangeRetrieveError(E19)</f>
        <v/>
      </c>
      <c r="G19" s="7"/>
      <c r="I19" s="162"/>
      <c r="J19" s="73">
        <f t="shared" si="1"/>
        <v>18</v>
      </c>
      <c r="K19" s="72" t="s">
        <v>130</v>
      </c>
      <c r="L19" s="92">
        <f t="shared" si="5"/>
        <v>24</v>
      </c>
      <c r="M19" s="189" t="str">
        <f t="shared" si="3"/>
        <v>CNY18X24F</v>
      </c>
      <c r="N19" s="73" t="str">
        <v>CNY18X24F=</v>
      </c>
      <c r="O19" s="91" t="s">
        <v>119</v>
      </c>
      <c r="P19" s="91" t="s">
        <v>119</v>
      </c>
      <c r="Q19" s="72" t="s">
        <v>119</v>
      </c>
      <c r="R19" s="91" t="s">
        <v>119</v>
      </c>
      <c r="S19" s="180" t="e">
        <f>_xll.qlMidSafe($O19,$P19)</f>
        <v>#NUM!</v>
      </c>
      <c r="T19" s="63"/>
      <c r="U19" s="89" t="e">
        <v>#NUM!</v>
      </c>
      <c r="V19" s="63"/>
      <c r="W19" s="104" t="e">
        <v>#NUM!</v>
      </c>
      <c r="X19" s="68" t="e">
        <f>_xll.qlSimpleQuoteSetValue(E19,W19/100,Trigger)</f>
        <v>#VALUE!</v>
      </c>
      <c r="Y19" s="55"/>
      <c r="Z19" s="2"/>
      <c r="AA19" s="87"/>
    </row>
    <row r="20" spans="1:27" ht="13.5" thickBot="1" x14ac:dyDescent="0.25">
      <c r="A20" s="151"/>
      <c r="B20" s="152"/>
      <c r="C20" s="152"/>
      <c r="D20" s="153"/>
      <c r="E20" s="152"/>
      <c r="F20" s="154"/>
      <c r="G20" s="155"/>
      <c r="I20" s="156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5"/>
    </row>
  </sheetData>
  <conditionalFormatting sqref="X5:X19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1"/>
  <sheetViews>
    <sheetView workbookViewId="0"/>
  </sheetViews>
  <sheetFormatPr defaultRowHeight="12.75" x14ac:dyDescent="0.2"/>
  <cols>
    <col min="1" max="1" width="2.7109375" style="1" customWidth="1"/>
    <col min="2" max="2" width="4.85546875" style="28" bestFit="1" customWidth="1"/>
    <col min="3" max="3" width="2.7109375" style="1" bestFit="1" customWidth="1"/>
    <col min="4" max="4" width="3.85546875" style="1" bestFit="1" customWidth="1"/>
    <col min="5" max="5" width="16.140625" style="1" bestFit="1" customWidth="1"/>
    <col min="6" max="6" width="18" style="27" bestFit="1" customWidth="1"/>
    <col min="7" max="7" width="38.28515625" style="1" customWidth="1"/>
    <col min="8" max="10" width="2.7109375" style="1" customWidth="1"/>
    <col min="11" max="14" width="9.140625" style="1"/>
    <col min="15" max="15" width="12.7109375" style="1" bestFit="1" customWidth="1"/>
    <col min="16" max="18" width="9.140625" style="1"/>
    <col min="19" max="19" width="10.5703125" style="1" customWidth="1"/>
    <col min="20" max="20" width="9.140625" style="1"/>
    <col min="21" max="21" width="2.7109375" style="1" customWidth="1"/>
    <col min="22" max="22" width="9.140625" style="1"/>
    <col min="23" max="23" width="2.7109375" style="1" customWidth="1"/>
    <col min="24" max="25" width="9.140625" style="1"/>
    <col min="26" max="26" width="2.7109375" style="1" customWidth="1"/>
    <col min="27" max="16384" width="9.140625" style="1"/>
  </cols>
  <sheetData>
    <row r="1" spans="1:28" x14ac:dyDescent="0.2">
      <c r="A1" s="103"/>
      <c r="B1" s="47"/>
      <c r="C1" s="47"/>
      <c r="D1" s="194"/>
      <c r="E1" s="47"/>
      <c r="F1" s="47"/>
      <c r="G1" s="194"/>
      <c r="H1" s="46"/>
      <c r="J1" s="103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6"/>
    </row>
    <row r="2" spans="1:28" x14ac:dyDescent="0.2">
      <c r="A2" s="86"/>
      <c r="B2" s="63"/>
      <c r="C2" s="63"/>
      <c r="D2" s="34"/>
      <c r="E2" s="63"/>
      <c r="F2" s="63"/>
      <c r="G2" s="34"/>
      <c r="H2" s="55"/>
      <c r="J2" s="86"/>
      <c r="K2" s="63"/>
      <c r="L2" s="63"/>
      <c r="M2" s="63"/>
      <c r="N2" s="63"/>
      <c r="O2" s="35" t="s">
        <v>179</v>
      </c>
      <c r="P2" s="63"/>
      <c r="Q2" s="63"/>
      <c r="R2" s="63"/>
      <c r="S2" s="63"/>
      <c r="T2" s="34"/>
      <c r="U2" s="63"/>
      <c r="V2" s="63"/>
      <c r="W2" s="63"/>
      <c r="X2" s="63"/>
      <c r="Y2" s="34"/>
      <c r="Z2" s="7"/>
    </row>
    <row r="3" spans="1:28" x14ac:dyDescent="0.2">
      <c r="A3" s="31"/>
      <c r="B3" s="63"/>
      <c r="C3" s="10"/>
      <c r="D3" s="37"/>
      <c r="E3" s="37"/>
      <c r="F3" s="10"/>
      <c r="G3" s="37"/>
      <c r="H3" s="55"/>
      <c r="J3" s="31"/>
      <c r="K3" s="63"/>
      <c r="L3" s="34"/>
      <c r="M3" s="34"/>
      <c r="N3" s="34"/>
      <c r="O3" s="34"/>
      <c r="P3" s="34"/>
      <c r="Q3" s="34"/>
      <c r="R3" s="34"/>
      <c r="S3" s="34"/>
      <c r="T3" s="34"/>
      <c r="U3" s="63"/>
      <c r="V3" s="63"/>
      <c r="W3" s="63"/>
      <c r="X3" s="34"/>
      <c r="Y3" s="83">
        <f>_xll.ohTrigger(Y5:Y15)</f>
        <v>47</v>
      </c>
      <c r="Z3" s="55"/>
    </row>
    <row r="4" spans="1:28" x14ac:dyDescent="0.2">
      <c r="A4" s="31"/>
      <c r="B4" s="45"/>
      <c r="C4" s="44"/>
      <c r="D4" s="18"/>
      <c r="E4" s="17" t="str">
        <f>ONCurrency&amp;"_010_Sw"&amp;"1M.xml"</f>
        <v>CNY_010_Sw1M.xml</v>
      </c>
      <c r="F4" s="16" t="str">
        <f>IF(Serialize,_xll.ohObjectSave(F5:F15,SerializationPath&amp;E4,FileOverwrite,Serialize),"---")</f>
        <v>---</v>
      </c>
      <c r="G4" s="11" t="str">
        <f>_xll.ohRangeRetrieveError(F4)</f>
        <v/>
      </c>
      <c r="H4" s="7"/>
      <c r="J4" s="31"/>
      <c r="K4" s="102"/>
      <c r="L4" s="44"/>
      <c r="M4" s="44"/>
      <c r="N4" s="44"/>
      <c r="O4" s="58" t="str">
        <f>_xll.RData(O5:O18,P4:S4,"RTFEED:IDN",ReutersRtMode,,P5)</f>
        <v>Paused at 16:51:59</v>
      </c>
      <c r="P4" s="101" t="s">
        <v>112</v>
      </c>
      <c r="Q4" s="101" t="s">
        <v>111</v>
      </c>
      <c r="R4" s="101" t="s">
        <v>124</v>
      </c>
      <c r="S4" s="101" t="s">
        <v>132</v>
      </c>
      <c r="T4" s="80" t="s">
        <v>131</v>
      </c>
      <c r="U4" s="63"/>
      <c r="V4" s="82" t="s">
        <v>129</v>
      </c>
      <c r="W4" s="63"/>
      <c r="X4" s="116" t="s">
        <v>128</v>
      </c>
      <c r="Y4" s="19" t="s">
        <v>127</v>
      </c>
      <c r="Z4" s="55"/>
      <c r="AB4" s="100"/>
    </row>
    <row r="5" spans="1:28" x14ac:dyDescent="0.2">
      <c r="A5" s="31"/>
      <c r="B5" s="43"/>
      <c r="C5" s="14">
        <v>2</v>
      </c>
      <c r="D5" s="13" t="s">
        <v>109</v>
      </c>
      <c r="E5" s="12" t="e">
        <f t="shared" ref="E5:E15" si="0">ONCurrency&amp;$C5&amp;$D5&amp;$B5&amp;QuoteSuffix</f>
        <v>#REF!</v>
      </c>
      <c r="F5" s="12" t="e">
        <f>_xll.qlSimpleQuote(ONCurrency&amp;$C5&amp;$D5&amp;$B5&amp;QuoteSuffix,,ONRateTickValue,Permanent,Trigger,ObjectOverwrite)</f>
        <v>#VALUE!</v>
      </c>
      <c r="G5" s="3" t="str">
        <f ca="1">_xll.ohRangeRetrieveError(F5)</f>
        <v/>
      </c>
      <c r="H5" s="7"/>
      <c r="J5" s="31"/>
      <c r="K5" s="62"/>
      <c r="L5" s="96"/>
      <c r="M5" s="96" t="s">
        <v>163</v>
      </c>
      <c r="N5" s="66" t="str">
        <f t="shared" ref="N5:N18" si="1">ONCurrency&amp;$L5&amp;$M5&amp;$K5</f>
        <v>CNYIRSS</v>
      </c>
      <c r="O5" s="66" t="str">
        <f t="array" ref="O5:O18">Instruments&amp;"="&amp;VLOOKUP(Contributor,ContributorTable,2,FALSE)</f>
        <v>CNYIRSS=TRHK</v>
      </c>
      <c r="P5" s="61" t="s">
        <v>119</v>
      </c>
      <c r="Q5" s="61" t="s">
        <v>119</v>
      </c>
      <c r="R5" s="61" t="s">
        <v>119</v>
      </c>
      <c r="S5" s="61" t="s">
        <v>119</v>
      </c>
      <c r="T5" s="65" t="e">
        <f>_xll.qlMidSafe($P5,$Q5)</f>
        <v>#NUM!</v>
      </c>
      <c r="U5" s="63"/>
      <c r="V5" s="64">
        <v>0.151</v>
      </c>
      <c r="W5" s="63"/>
      <c r="X5" s="105" t="e">
        <f t="array" ref="X5:X18">QuoteLive</f>
        <v>#NUM!</v>
      </c>
      <c r="Y5" s="60" t="e">
        <f>_xll.qlSimpleQuoteSetValue(F5,X5/100,Trigger)</f>
        <v>#VALUE!</v>
      </c>
      <c r="Z5" s="55"/>
      <c r="AB5" s="87"/>
    </row>
    <row r="6" spans="1:28" x14ac:dyDescent="0.2">
      <c r="A6" s="31"/>
      <c r="B6" s="42"/>
      <c r="C6" s="41">
        <v>3</v>
      </c>
      <c r="D6" s="40" t="s">
        <v>109</v>
      </c>
      <c r="E6" s="12" t="e">
        <f t="shared" si="0"/>
        <v>#REF!</v>
      </c>
      <c r="F6" s="12" t="e">
        <f>_xll.qlSimpleQuote(ONCurrency&amp;$C6&amp;$D6&amp;$B6&amp;QuoteSuffix,,ONRateTickValue,Permanent,Trigger,ObjectOverwrite)</f>
        <v>#VALUE!</v>
      </c>
      <c r="G6" s="39" t="str">
        <f ca="1">_xll.ohRangeRetrieveError(F6)</f>
        <v/>
      </c>
      <c r="H6" s="7"/>
      <c r="J6" s="31"/>
      <c r="K6" s="62"/>
      <c r="L6" s="96"/>
      <c r="M6" s="96" t="s">
        <v>163</v>
      </c>
      <c r="N6" s="66" t="str">
        <f t="shared" si="1"/>
        <v>CNYIRSS</v>
      </c>
      <c r="O6" s="66" t="str">
        <v>CNYIRSS=TRHK</v>
      </c>
      <c r="P6" s="61" t="s">
        <v>119</v>
      </c>
      <c r="Q6" s="61" t="s">
        <v>119</v>
      </c>
      <c r="R6" s="61" t="s">
        <v>119</v>
      </c>
      <c r="S6" s="61" t="s">
        <v>119</v>
      </c>
      <c r="T6" s="65" t="e">
        <f>_xll.qlMidSafe($P6,$Q6)</f>
        <v>#NUM!</v>
      </c>
      <c r="U6" s="63"/>
      <c r="V6" s="64">
        <v>0.151</v>
      </c>
      <c r="W6" s="63"/>
      <c r="X6" s="105" t="e">
        <v>#NUM!</v>
      </c>
      <c r="Y6" s="60" t="e">
        <f>_xll.qlSimpleQuoteSetValue(F6,X6/100,Trigger)</f>
        <v>#VALUE!</v>
      </c>
      <c r="Z6" s="55"/>
      <c r="AB6" s="87"/>
    </row>
    <row r="7" spans="1:28" x14ac:dyDescent="0.2">
      <c r="A7" s="31"/>
      <c r="B7" s="42"/>
      <c r="C7" s="41">
        <v>4</v>
      </c>
      <c r="D7" s="40" t="s">
        <v>109</v>
      </c>
      <c r="E7" s="12" t="e">
        <f t="shared" si="0"/>
        <v>#REF!</v>
      </c>
      <c r="F7" s="12" t="e">
        <f>_xll.qlSimpleQuote(ONCurrency&amp;$C7&amp;$D7&amp;$B7&amp;QuoteSuffix,,ONRateTickValue,Permanent,Trigger,ObjectOverwrite)</f>
        <v>#VALUE!</v>
      </c>
      <c r="G7" s="39" t="str">
        <f ca="1">_xll.ohRangeRetrieveError(F7)</f>
        <v/>
      </c>
      <c r="H7" s="7"/>
      <c r="J7" s="31"/>
      <c r="K7" s="62"/>
      <c r="L7" s="96"/>
      <c r="M7" s="96" t="s">
        <v>163</v>
      </c>
      <c r="N7" s="66" t="str">
        <f t="shared" si="1"/>
        <v>CNYIRSS</v>
      </c>
      <c r="O7" s="66" t="str">
        <v>CNYIRSS=TRHK</v>
      </c>
      <c r="P7" s="61" t="s">
        <v>119</v>
      </c>
      <c r="Q7" s="61" t="s">
        <v>119</v>
      </c>
      <c r="R7" s="61" t="s">
        <v>119</v>
      </c>
      <c r="S7" s="61" t="s">
        <v>119</v>
      </c>
      <c r="T7" s="65" t="e">
        <f>_xll.qlMidSafe($P7,$Q7)</f>
        <v>#NUM!</v>
      </c>
      <c r="U7" s="63"/>
      <c r="V7" s="64">
        <v>0.15</v>
      </c>
      <c r="W7" s="63"/>
      <c r="X7" s="105" t="e">
        <v>#NUM!</v>
      </c>
      <c r="Y7" s="60" t="e">
        <f>_xll.qlSimpleQuoteSetValue(F7,X7/100,Trigger)</f>
        <v>#VALUE!</v>
      </c>
      <c r="Z7" s="55"/>
      <c r="AB7" s="87"/>
    </row>
    <row r="8" spans="1:28" x14ac:dyDescent="0.2">
      <c r="A8" s="31"/>
      <c r="B8" s="42"/>
      <c r="C8" s="41">
        <v>5</v>
      </c>
      <c r="D8" s="40" t="s">
        <v>109</v>
      </c>
      <c r="E8" s="12" t="e">
        <f t="shared" si="0"/>
        <v>#REF!</v>
      </c>
      <c r="F8" s="12" t="e">
        <f>_xll.qlSimpleQuote(ONCurrency&amp;$C8&amp;$D8&amp;$B8&amp;QuoteSuffix,,ONRateTickValue,Permanent,Trigger,ObjectOverwrite)</f>
        <v>#VALUE!</v>
      </c>
      <c r="G8" s="39" t="str">
        <f ca="1">_xll.ohRangeRetrieveError(F8)</f>
        <v/>
      </c>
      <c r="H8" s="7"/>
      <c r="J8" s="31"/>
      <c r="K8" s="62"/>
      <c r="L8" s="96"/>
      <c r="M8" s="96" t="s">
        <v>163</v>
      </c>
      <c r="N8" s="66" t="str">
        <f t="shared" si="1"/>
        <v>CNYIRSS</v>
      </c>
      <c r="O8" s="66" t="str">
        <v>CNYIRSS=TRHK</v>
      </c>
      <c r="P8" s="61" t="s">
        <v>119</v>
      </c>
      <c r="Q8" s="61" t="s">
        <v>119</v>
      </c>
      <c r="R8" s="61" t="s">
        <v>119</v>
      </c>
      <c r="S8" s="61" t="s">
        <v>119</v>
      </c>
      <c r="T8" s="65" t="e">
        <f>_xll.qlMidSafe($P8,$Q8)</f>
        <v>#NUM!</v>
      </c>
      <c r="U8" s="63"/>
      <c r="V8" s="64">
        <v>0.151</v>
      </c>
      <c r="W8" s="63"/>
      <c r="X8" s="105" t="e">
        <v>#NUM!</v>
      </c>
      <c r="Y8" s="60" t="e">
        <f>_xll.qlSimpleQuoteSetValue(F8,X8/100,Trigger)</f>
        <v>#VALUE!</v>
      </c>
      <c r="Z8" s="55"/>
      <c r="AB8" s="87"/>
    </row>
    <row r="9" spans="1:28" x14ac:dyDescent="0.2">
      <c r="A9" s="31"/>
      <c r="B9" s="42"/>
      <c r="C9" s="41">
        <v>6</v>
      </c>
      <c r="D9" s="40" t="s">
        <v>109</v>
      </c>
      <c r="E9" s="12" t="e">
        <f t="shared" si="0"/>
        <v>#REF!</v>
      </c>
      <c r="F9" s="12" t="e">
        <f>_xll.qlSimpleQuote(ONCurrency&amp;$C9&amp;$D9&amp;$B9&amp;QuoteSuffix,,ONRateTickValue,Permanent,Trigger,ObjectOverwrite)</f>
        <v>#VALUE!</v>
      </c>
      <c r="G9" s="39" t="str">
        <f ca="1">_xll.ohRangeRetrieveError(F9)</f>
        <v/>
      </c>
      <c r="H9" s="7"/>
      <c r="J9" s="31"/>
      <c r="K9" s="62"/>
      <c r="L9" s="96"/>
      <c r="M9" s="96" t="s">
        <v>163</v>
      </c>
      <c r="N9" s="66" t="str">
        <f t="shared" si="1"/>
        <v>CNYIRSS</v>
      </c>
      <c r="O9" s="66" t="str">
        <v>CNYIRSS=TRHK</v>
      </c>
      <c r="P9" s="61" t="s">
        <v>119</v>
      </c>
      <c r="Q9" s="61" t="s">
        <v>119</v>
      </c>
      <c r="R9" s="61" t="s">
        <v>119</v>
      </c>
      <c r="S9" s="61" t="s">
        <v>119</v>
      </c>
      <c r="T9" s="65" t="e">
        <f>_xll.qlMidSafe($P9,$Q9)</f>
        <v>#NUM!</v>
      </c>
      <c r="U9" s="63"/>
      <c r="V9" s="64">
        <v>0.152</v>
      </c>
      <c r="W9" s="63"/>
      <c r="X9" s="105" t="e">
        <v>#NUM!</v>
      </c>
      <c r="Y9" s="60" t="e">
        <f>_xll.qlSimpleQuoteSetValue(F9,X9/100,Trigger)</f>
        <v>#VALUE!</v>
      </c>
      <c r="Z9" s="55"/>
      <c r="AB9" s="87"/>
    </row>
    <row r="10" spans="1:28" x14ac:dyDescent="0.2">
      <c r="A10" s="31"/>
      <c r="B10" s="42"/>
      <c r="C10" s="41">
        <v>7</v>
      </c>
      <c r="D10" s="40" t="s">
        <v>109</v>
      </c>
      <c r="E10" s="12" t="e">
        <f t="shared" si="0"/>
        <v>#REF!</v>
      </c>
      <c r="F10" s="12" t="e">
        <f>_xll.qlSimpleQuote(ONCurrency&amp;$C10&amp;$D10&amp;$B10&amp;QuoteSuffix,,ONRateTickValue,Permanent,Trigger,ObjectOverwrite)</f>
        <v>#VALUE!</v>
      </c>
      <c r="G10" s="39" t="str">
        <f ca="1">_xll.ohRangeRetrieveError(F10)</f>
        <v/>
      </c>
      <c r="H10" s="7"/>
      <c r="J10" s="31"/>
      <c r="K10" s="62"/>
      <c r="L10" s="96"/>
      <c r="M10" s="96" t="s">
        <v>163</v>
      </c>
      <c r="N10" s="66" t="str">
        <f t="shared" si="1"/>
        <v>CNYIRSS</v>
      </c>
      <c r="O10" s="66" t="str">
        <v>CNYIRSS=TRHK</v>
      </c>
      <c r="P10" s="61" t="s">
        <v>119</v>
      </c>
      <c r="Q10" s="61" t="s">
        <v>119</v>
      </c>
      <c r="R10" s="61" t="s">
        <v>119</v>
      </c>
      <c r="S10" s="61" t="s">
        <v>119</v>
      </c>
      <c r="T10" s="65" t="e">
        <f>_xll.qlMidSafe($P10,$Q10)</f>
        <v>#NUM!</v>
      </c>
      <c r="U10" s="63"/>
      <c r="V10" s="64">
        <v>0.153</v>
      </c>
      <c r="W10" s="63"/>
      <c r="X10" s="105" t="e">
        <v>#NUM!</v>
      </c>
      <c r="Y10" s="60" t="e">
        <f>_xll.qlSimpleQuoteSetValue(F10,X10/100,Trigger)</f>
        <v>#VALUE!</v>
      </c>
      <c r="Z10" s="55"/>
      <c r="AB10" s="87"/>
    </row>
    <row r="11" spans="1:28" x14ac:dyDescent="0.2">
      <c r="A11" s="31"/>
      <c r="B11" s="42"/>
      <c r="C11" s="41">
        <v>8</v>
      </c>
      <c r="D11" s="40" t="s">
        <v>109</v>
      </c>
      <c r="E11" s="12" t="e">
        <f t="shared" si="0"/>
        <v>#REF!</v>
      </c>
      <c r="F11" s="12" t="e">
        <f>_xll.qlSimpleQuote(ONCurrency&amp;$C11&amp;$D11&amp;$B11&amp;QuoteSuffix,,ONRateTickValue,Permanent,Trigger,ObjectOverwrite)</f>
        <v>#VALUE!</v>
      </c>
      <c r="G11" s="39" t="str">
        <f ca="1">_xll.ohRangeRetrieveError(F11)</f>
        <v/>
      </c>
      <c r="H11" s="7"/>
      <c r="J11" s="31"/>
      <c r="K11" s="62"/>
      <c r="L11" s="96"/>
      <c r="M11" s="96" t="s">
        <v>163</v>
      </c>
      <c r="N11" s="66" t="str">
        <f t="shared" si="1"/>
        <v>CNYIRSS</v>
      </c>
      <c r="O11" s="66" t="str">
        <v>CNYIRSS=TRHK</v>
      </c>
      <c r="P11" s="61" t="s">
        <v>119</v>
      </c>
      <c r="Q11" s="61" t="s">
        <v>119</v>
      </c>
      <c r="R11" s="61" t="s">
        <v>119</v>
      </c>
      <c r="S11" s="61" t="s">
        <v>119</v>
      </c>
      <c r="T11" s="65" t="e">
        <f>_xll.qlMidSafe($P11,$Q11)</f>
        <v>#NUM!</v>
      </c>
      <c r="U11" s="63"/>
      <c r="V11" s="64">
        <v>0.154</v>
      </c>
      <c r="W11" s="63"/>
      <c r="X11" s="105" t="e">
        <v>#NUM!</v>
      </c>
      <c r="Y11" s="60" t="e">
        <f>_xll.qlSimpleQuoteSetValue(F11,X11/100,Trigger)</f>
        <v>#VALUE!</v>
      </c>
      <c r="Z11" s="55"/>
      <c r="AB11" s="87"/>
    </row>
    <row r="12" spans="1:28" x14ac:dyDescent="0.2">
      <c r="A12" s="31"/>
      <c r="B12" s="42"/>
      <c r="C12" s="41">
        <v>9</v>
      </c>
      <c r="D12" s="40" t="s">
        <v>109</v>
      </c>
      <c r="E12" s="12" t="e">
        <f t="shared" si="0"/>
        <v>#REF!</v>
      </c>
      <c r="F12" s="12" t="e">
        <f>_xll.qlSimpleQuote(ONCurrency&amp;$C12&amp;$D12&amp;$B12&amp;QuoteSuffix,,ONRateTickValue,Permanent,Trigger,ObjectOverwrite)</f>
        <v>#VALUE!</v>
      </c>
      <c r="G12" s="39" t="str">
        <f ca="1">_xll.ohRangeRetrieveError(F12)</f>
        <v/>
      </c>
      <c r="H12" s="7"/>
      <c r="J12" s="31"/>
      <c r="K12" s="62"/>
      <c r="L12" s="96"/>
      <c r="M12" s="96" t="s">
        <v>163</v>
      </c>
      <c r="N12" s="66" t="str">
        <f t="shared" si="1"/>
        <v>CNYIRSS</v>
      </c>
      <c r="O12" s="66" t="str">
        <v>CNYIRSS=TRHK</v>
      </c>
      <c r="P12" s="61" t="s">
        <v>119</v>
      </c>
      <c r="Q12" s="61" t="s">
        <v>119</v>
      </c>
      <c r="R12" s="61" t="s">
        <v>119</v>
      </c>
      <c r="S12" s="61" t="s">
        <v>119</v>
      </c>
      <c r="T12" s="65" t="e">
        <f>_xll.qlMidSafe($P12,$Q12)</f>
        <v>#NUM!</v>
      </c>
      <c r="U12" s="63"/>
      <c r="V12" s="64">
        <v>0.157</v>
      </c>
      <c r="W12" s="63"/>
      <c r="X12" s="105" t="e">
        <v>#NUM!</v>
      </c>
      <c r="Y12" s="60" t="e">
        <f>_xll.qlSimpleQuoteSetValue(F12,X12/100,Trigger)</f>
        <v>#VALUE!</v>
      </c>
      <c r="Z12" s="55"/>
      <c r="AB12" s="87"/>
    </row>
    <row r="13" spans="1:28" x14ac:dyDescent="0.2">
      <c r="A13" s="31"/>
      <c r="B13" s="42"/>
      <c r="C13" s="41">
        <v>10</v>
      </c>
      <c r="D13" s="40" t="s">
        <v>109</v>
      </c>
      <c r="E13" s="12" t="e">
        <f t="shared" si="0"/>
        <v>#REF!</v>
      </c>
      <c r="F13" s="12" t="e">
        <f>_xll.qlSimpleQuote(ONCurrency&amp;$C13&amp;$D13&amp;$B13&amp;QuoteSuffix,,ONRateTickValue,Permanent,Trigger,ObjectOverwrite)</f>
        <v>#VALUE!</v>
      </c>
      <c r="G13" s="39" t="str">
        <f ca="1">_xll.ohRangeRetrieveError(F13)</f>
        <v/>
      </c>
      <c r="H13" s="7"/>
      <c r="J13" s="31"/>
      <c r="K13" s="62"/>
      <c r="L13" s="96"/>
      <c r="M13" s="96" t="s">
        <v>163</v>
      </c>
      <c r="N13" s="66" t="str">
        <f t="shared" si="1"/>
        <v>CNYIRSS</v>
      </c>
      <c r="O13" s="66" t="str">
        <v>CNYIRSS=TRHK</v>
      </c>
      <c r="P13" s="61" t="s">
        <v>119</v>
      </c>
      <c r="Q13" s="61" t="s">
        <v>119</v>
      </c>
      <c r="R13" s="61" t="s">
        <v>119</v>
      </c>
      <c r="S13" s="61" t="s">
        <v>119</v>
      </c>
      <c r="T13" s="65" t="e">
        <f>_xll.qlMidSafe($P13,$Q13)</f>
        <v>#NUM!</v>
      </c>
      <c r="U13" s="63"/>
      <c r="V13" s="64">
        <v>0.16200000000000001</v>
      </c>
      <c r="W13" s="63"/>
      <c r="X13" s="105" t="e">
        <v>#NUM!</v>
      </c>
      <c r="Y13" s="60" t="e">
        <f>_xll.qlSimpleQuoteSetValue(F13,X13/100,Trigger)</f>
        <v>#VALUE!</v>
      </c>
      <c r="Z13" s="55"/>
      <c r="AB13" s="87"/>
    </row>
    <row r="14" spans="1:28" x14ac:dyDescent="0.2">
      <c r="A14" s="31"/>
      <c r="B14" s="42"/>
      <c r="C14" s="41">
        <v>11</v>
      </c>
      <c r="D14" s="40" t="s">
        <v>109</v>
      </c>
      <c r="E14" s="12" t="e">
        <f t="shared" si="0"/>
        <v>#REF!</v>
      </c>
      <c r="F14" s="12" t="e">
        <f>_xll.qlSimpleQuote(ONCurrency&amp;$C14&amp;$D14&amp;$B14&amp;QuoteSuffix,,ONRateTickValue,Permanent,Trigger,ObjectOverwrite)</f>
        <v>#VALUE!</v>
      </c>
      <c r="G14" s="39" t="str">
        <f ca="1">_xll.ohRangeRetrieveError(F14)</f>
        <v/>
      </c>
      <c r="H14" s="7"/>
      <c r="J14" s="31"/>
      <c r="K14" s="62"/>
      <c r="L14" s="96"/>
      <c r="M14" s="96" t="s">
        <v>163</v>
      </c>
      <c r="N14" s="66" t="str">
        <f t="shared" si="1"/>
        <v>CNYIRSS</v>
      </c>
      <c r="O14" s="66" t="str">
        <v>CNYIRSS=TRHK</v>
      </c>
      <c r="P14" s="61" t="s">
        <v>119</v>
      </c>
      <c r="Q14" s="61" t="s">
        <v>119</v>
      </c>
      <c r="R14" s="61" t="s">
        <v>119</v>
      </c>
      <c r="S14" s="61" t="s">
        <v>119</v>
      </c>
      <c r="T14" s="65" t="e">
        <f>_xll.qlMidSafe($P14,$Q14)</f>
        <v>#NUM!</v>
      </c>
      <c r="U14" s="63"/>
      <c r="V14" s="64">
        <v>0.16799999999999998</v>
      </c>
      <c r="W14" s="63"/>
      <c r="X14" s="105" t="e">
        <v>#NUM!</v>
      </c>
      <c r="Y14" s="60" t="e">
        <f>_xll.qlSimpleQuoteSetValue(F14,X14/100,Trigger)</f>
        <v>#VALUE!</v>
      </c>
      <c r="Z14" s="55"/>
      <c r="AB14" s="87"/>
    </row>
    <row r="15" spans="1:28" x14ac:dyDescent="0.2">
      <c r="A15" s="31"/>
      <c r="B15" s="42"/>
      <c r="C15" s="41">
        <v>12</v>
      </c>
      <c r="D15" s="40" t="s">
        <v>109</v>
      </c>
      <c r="E15" s="12" t="e">
        <f t="shared" si="0"/>
        <v>#REF!</v>
      </c>
      <c r="F15" s="12" t="e">
        <f>_xll.qlSimpleQuote(ONCurrency&amp;$C15&amp;$D15&amp;$B15&amp;QuoteSuffix,,ONRateTickValue,Permanent,Trigger,ObjectOverwrite)</f>
        <v>#VALUE!</v>
      </c>
      <c r="G15" s="39" t="str">
        <f ca="1">_xll.ohRangeRetrieveError(F15)</f>
        <v/>
      </c>
      <c r="H15" s="7"/>
      <c r="J15" s="31"/>
      <c r="K15" s="62"/>
      <c r="L15" s="96"/>
      <c r="M15" s="96" t="s">
        <v>163</v>
      </c>
      <c r="N15" s="66" t="str">
        <f t="shared" si="1"/>
        <v>CNYIRSS</v>
      </c>
      <c r="O15" s="66" t="str">
        <v>CNYIRSS=TRHK</v>
      </c>
      <c r="P15" s="61" t="s">
        <v>119</v>
      </c>
      <c r="Q15" s="61" t="s">
        <v>119</v>
      </c>
      <c r="R15" s="61" t="s">
        <v>119</v>
      </c>
      <c r="S15" s="61" t="s">
        <v>119</v>
      </c>
      <c r="T15" s="65" t="e">
        <f>_xll.qlMidSafe($P15,$Q15)</f>
        <v>#NUM!</v>
      </c>
      <c r="U15" s="63"/>
      <c r="V15" s="64">
        <v>0.17699999999999999</v>
      </c>
      <c r="W15" s="63"/>
      <c r="X15" s="105" t="e">
        <v>#NUM!</v>
      </c>
      <c r="Y15" s="60" t="e">
        <f>_xll.qlSimpleQuoteSetValue(F15,X15/100,Trigger)</f>
        <v>#VALUE!</v>
      </c>
      <c r="Z15" s="55"/>
      <c r="AB15" s="87"/>
    </row>
    <row r="16" spans="1:28" ht="13.5" thickBot="1" x14ac:dyDescent="0.25">
      <c r="A16" s="6"/>
      <c r="B16" s="5"/>
      <c r="C16" s="5"/>
      <c r="D16" s="5"/>
      <c r="E16" s="5"/>
      <c r="F16" s="29"/>
      <c r="G16" s="29"/>
      <c r="H16" s="4"/>
      <c r="J16" s="31"/>
      <c r="K16" s="62"/>
      <c r="L16" s="96"/>
      <c r="M16" s="96" t="s">
        <v>163</v>
      </c>
      <c r="N16" s="66" t="str">
        <f t="shared" si="1"/>
        <v>CNYIRSS</v>
      </c>
      <c r="O16" s="66" t="str">
        <v>CNYIRSS=TRHK</v>
      </c>
      <c r="P16" s="61" t="s">
        <v>119</v>
      </c>
      <c r="Q16" s="61" t="s">
        <v>119</v>
      </c>
      <c r="R16" s="61" t="s">
        <v>119</v>
      </c>
      <c r="S16" s="61" t="s">
        <v>119</v>
      </c>
      <c r="T16" s="65" t="e">
        <f>_xll.qlMidSafe($P16,$Q16)</f>
        <v>#NUM!</v>
      </c>
      <c r="U16" s="63"/>
      <c r="V16" s="64">
        <v>0.22</v>
      </c>
      <c r="W16" s="63"/>
      <c r="X16" s="105" t="e">
        <v>#NUM!</v>
      </c>
      <c r="Y16" s="60" t="e">
        <f>_xll.qlSimpleQuoteSetValue(F16,X16/100,Trigger)</f>
        <v>#NUM!</v>
      </c>
      <c r="Z16" s="55"/>
    </row>
    <row r="17" spans="10:26" x14ac:dyDescent="0.2">
      <c r="J17" s="31"/>
      <c r="K17" s="62"/>
      <c r="L17" s="96"/>
      <c r="M17" s="96" t="s">
        <v>163</v>
      </c>
      <c r="N17" s="66" t="str">
        <f t="shared" si="1"/>
        <v>CNYIRSS</v>
      </c>
      <c r="O17" s="66" t="str">
        <v>CNYIRSS=TRHK</v>
      </c>
      <c r="P17" s="61" t="s">
        <v>119</v>
      </c>
      <c r="Q17" s="61" t="s">
        <v>119</v>
      </c>
      <c r="R17" s="61" t="s">
        <v>119</v>
      </c>
      <c r="S17" s="61" t="s">
        <v>119</v>
      </c>
      <c r="T17" s="65" t="e">
        <f>_xll.qlMidSafe($P17,$Q17)</f>
        <v>#NUM!</v>
      </c>
      <c r="U17" s="63"/>
      <c r="V17" s="64">
        <v>0.27900000000000003</v>
      </c>
      <c r="W17" s="63"/>
      <c r="X17" s="105" t="e">
        <v>#NUM!</v>
      </c>
      <c r="Y17" s="60" t="e">
        <f>_xll.qlSimpleQuoteSetValue(F17,X17/100,Trigger)</f>
        <v>#NUM!</v>
      </c>
      <c r="Z17" s="55"/>
    </row>
    <row r="18" spans="10:26" x14ac:dyDescent="0.2">
      <c r="J18" s="31"/>
      <c r="K18" s="62"/>
      <c r="L18" s="96"/>
      <c r="M18" s="96" t="s">
        <v>163</v>
      </c>
      <c r="N18" s="66" t="str">
        <f t="shared" si="1"/>
        <v>CNYIRSS</v>
      </c>
      <c r="O18" s="66" t="str">
        <v>CNYIRSS=TRHK</v>
      </c>
      <c r="P18" s="61" t="s">
        <v>119</v>
      </c>
      <c r="Q18" s="61" t="s">
        <v>119</v>
      </c>
      <c r="R18" s="61" t="s">
        <v>119</v>
      </c>
      <c r="S18" s="61" t="s">
        <v>119</v>
      </c>
      <c r="T18" s="65" t="e">
        <f>_xll.qlMidSafe($P18,$Q18)</f>
        <v>#NUM!</v>
      </c>
      <c r="U18" s="63"/>
      <c r="V18" s="70">
        <v>0.439</v>
      </c>
      <c r="W18" s="63"/>
      <c r="X18" s="104" t="e">
        <v>#NUM!</v>
      </c>
      <c r="Y18" s="68" t="e">
        <f>_xll.qlSimpleQuoteSetValue(F18,X18/100,Trigger)</f>
        <v>#NUM!</v>
      </c>
      <c r="Z18" s="55"/>
    </row>
    <row r="19" spans="10:26" ht="13.5" thickBot="1" x14ac:dyDescent="0.25">
      <c r="J19" s="6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"/>
      <c r="V19" s="59"/>
      <c r="W19" s="5"/>
      <c r="X19" s="59"/>
      <c r="Y19" s="59"/>
      <c r="Z19" s="88"/>
    </row>
    <row r="21" spans="10:26" ht="15" x14ac:dyDescent="0.25">
      <c r="K21"/>
    </row>
  </sheetData>
  <conditionalFormatting sqref="Y5:Y1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workbookViewId="0"/>
  </sheetViews>
  <sheetFormatPr defaultRowHeight="12.75" x14ac:dyDescent="0.2"/>
  <cols>
    <col min="1" max="1" width="2.7109375" style="1" customWidth="1"/>
    <col min="2" max="2" width="6.5703125" style="28" bestFit="1" customWidth="1"/>
    <col min="3" max="3" width="3.28515625" style="1" customWidth="1"/>
    <col min="4" max="4" width="4.28515625" style="1" customWidth="1"/>
    <col min="5" max="5" width="19.42578125" style="1" bestFit="1" customWidth="1"/>
    <col min="6" max="6" width="22" style="27" bestFit="1" customWidth="1"/>
    <col min="7" max="7" width="35.7109375" style="1" customWidth="1"/>
    <col min="8" max="11" width="2.7109375" style="1" customWidth="1"/>
    <col min="12" max="12" width="3.85546875" style="117" bestFit="1" customWidth="1"/>
    <col min="13" max="13" width="3.28515625" style="117" bestFit="1" customWidth="1"/>
    <col min="14" max="14" width="4" style="117" bestFit="1" customWidth="1"/>
    <col min="15" max="15" width="12.140625" style="1" bestFit="1" customWidth="1"/>
    <col min="16" max="16" width="16.85546875" style="1" bestFit="1" customWidth="1"/>
    <col min="17" max="19" width="9.140625" style="1"/>
    <col min="20" max="20" width="10.140625" style="1" customWidth="1"/>
    <col min="21" max="21" width="7.7109375" style="1" bestFit="1" customWidth="1"/>
    <col min="22" max="22" width="2.7109375" style="1" customWidth="1"/>
    <col min="23" max="23" width="5.7109375" style="1" bestFit="1" customWidth="1"/>
    <col min="24" max="24" width="2.7109375" style="1" customWidth="1"/>
    <col min="25" max="25" width="7.7109375" style="1" bestFit="1" customWidth="1"/>
    <col min="26" max="26" width="7" style="1" bestFit="1" customWidth="1"/>
    <col min="27" max="28" width="2.7109375" style="1" customWidth="1"/>
    <col min="29" max="16384" width="9.140625" style="1"/>
  </cols>
  <sheetData>
    <row r="1" spans="1:33" ht="11.25" customHeight="1" x14ac:dyDescent="0.2">
      <c r="A1" s="54"/>
      <c r="B1" s="47"/>
      <c r="C1" s="47"/>
      <c r="D1" s="47"/>
      <c r="E1" s="34"/>
      <c r="F1" s="34"/>
      <c r="G1" s="34"/>
      <c r="H1" s="46"/>
      <c r="K1" s="103"/>
      <c r="L1" s="107"/>
      <c r="M1" s="107"/>
      <c r="N1" s="10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6"/>
      <c r="AB1" s="2"/>
      <c r="AC1" s="2"/>
      <c r="AD1" s="2"/>
      <c r="AE1" s="2"/>
      <c r="AF1" s="2"/>
      <c r="AG1" s="2"/>
    </row>
    <row r="2" spans="1:33" ht="15" customHeight="1" x14ac:dyDescent="0.25">
      <c r="A2" s="38"/>
      <c r="B2" s="34"/>
      <c r="C2" s="34"/>
      <c r="D2" s="34"/>
      <c r="E2" s="34"/>
      <c r="F2" s="34"/>
      <c r="G2" s="34"/>
      <c r="H2" s="7"/>
      <c r="K2" s="86"/>
      <c r="L2" s="63"/>
      <c r="M2" s="63"/>
      <c r="N2" s="63"/>
      <c r="O2" s="63"/>
      <c r="P2" s="35" t="s">
        <v>179</v>
      </c>
      <c r="Q2" s="63"/>
      <c r="R2" s="63"/>
      <c r="S2" s="63"/>
      <c r="T2"/>
      <c r="U2" s="34"/>
      <c r="V2" s="63"/>
      <c r="W2"/>
      <c r="X2" s="63"/>
      <c r="Y2" s="63"/>
      <c r="Z2" s="34"/>
      <c r="AA2" s="7"/>
      <c r="AB2" s="2"/>
      <c r="AC2" s="2"/>
      <c r="AD2" s="2"/>
      <c r="AE2" s="2"/>
      <c r="AF2" s="2"/>
      <c r="AG2" s="2"/>
    </row>
    <row r="3" spans="1:33" ht="11.25" customHeight="1" x14ac:dyDescent="0.2">
      <c r="A3" s="38"/>
      <c r="B3" s="34"/>
      <c r="C3" s="10"/>
      <c r="D3" s="10"/>
      <c r="E3" s="10"/>
      <c r="F3" s="10"/>
      <c r="G3" s="10"/>
      <c r="H3" s="7"/>
      <c r="K3" s="31"/>
      <c r="L3" s="63"/>
      <c r="M3" s="63"/>
      <c r="N3" s="63"/>
      <c r="O3" s="34"/>
      <c r="P3" s="34"/>
      <c r="Q3" s="34"/>
      <c r="R3" s="34"/>
      <c r="S3" s="34"/>
      <c r="T3" s="34"/>
      <c r="U3" s="34"/>
      <c r="V3" s="63"/>
      <c r="W3" s="63"/>
      <c r="X3" s="63"/>
      <c r="Y3" s="34"/>
      <c r="Z3" s="83">
        <f>_xll.ohTrigger(Z5:Z42)</f>
        <v>48</v>
      </c>
      <c r="AA3" s="55"/>
      <c r="AB3" s="2"/>
      <c r="AC3" s="2"/>
      <c r="AD3" s="2"/>
      <c r="AE3" s="2"/>
      <c r="AF3" s="2"/>
      <c r="AG3" s="2"/>
    </row>
    <row r="4" spans="1:33" ht="12.75" customHeight="1" x14ac:dyDescent="0.2">
      <c r="A4" s="31"/>
      <c r="B4" s="18" t="s">
        <v>62</v>
      </c>
      <c r="C4" s="18"/>
      <c r="D4" s="18"/>
      <c r="E4" s="17" t="str">
        <f>ONCurrency&amp;"_010_Sw"&amp;$C$5&amp;$D$5&amp;".xml"</f>
        <v>CNY_010_SwQM3S.xml</v>
      </c>
      <c r="F4" s="16" t="str">
        <f>IF(Serialize,_xll.ohObjectSave(F5:F42,SerializationPath&amp;E4,FileOverwrite,Serialize),"---")</f>
        <v>---</v>
      </c>
      <c r="G4" s="11" t="str">
        <f>_xll.ohRangeRetrieveError(F4)</f>
        <v/>
      </c>
      <c r="H4" s="7"/>
      <c r="K4" s="31"/>
      <c r="L4" s="102"/>
      <c r="M4" s="44"/>
      <c r="N4" s="44"/>
      <c r="O4" s="44"/>
      <c r="P4" s="195" t="str">
        <f>_xll.RData(P5:P42,Q4:T4,"RTFEED:IDN",ReutersRtMode,,Q5)</f>
        <v>Paused at 16:51:59</v>
      </c>
      <c r="Q4" s="101" t="s">
        <v>112</v>
      </c>
      <c r="R4" s="101" t="s">
        <v>111</v>
      </c>
      <c r="S4" s="101" t="s">
        <v>124</v>
      </c>
      <c r="T4" s="101" t="s">
        <v>132</v>
      </c>
      <c r="U4" s="80" t="s">
        <v>131</v>
      </c>
      <c r="V4" s="63"/>
      <c r="W4" s="82" t="s">
        <v>129</v>
      </c>
      <c r="X4" s="63"/>
      <c r="Y4" s="116" t="s">
        <v>128</v>
      </c>
      <c r="Z4" s="19" t="s">
        <v>127</v>
      </c>
      <c r="AA4" s="55"/>
      <c r="AB4" s="2"/>
      <c r="AC4" s="2"/>
      <c r="AD4" s="2"/>
      <c r="AE4" s="2"/>
      <c r="AF4" s="2"/>
      <c r="AG4" s="100"/>
    </row>
    <row r="5" spans="1:33" ht="11.25" customHeight="1" x14ac:dyDescent="0.2">
      <c r="A5" s="31"/>
      <c r="B5" s="43" t="s">
        <v>14</v>
      </c>
      <c r="C5" s="14" t="s">
        <v>160</v>
      </c>
      <c r="D5" s="14" t="s">
        <v>181</v>
      </c>
      <c r="E5" s="12" t="e">
        <f t="shared" ref="E5:E42" si="0">ONCurrency&amp;$C5&amp;$D5&amp;$B5&amp;QuoteSuffix</f>
        <v>#REF!</v>
      </c>
      <c r="F5" s="12" t="e">
        <f>_xll.qlSimpleQuote(ONCurrency&amp;$C5&amp;$D5&amp;$B5&amp;QuoteSuffix,,ONRateTickValue,Permanent,Trigger,ObjectOverwrite)</f>
        <v>#VALUE!</v>
      </c>
      <c r="G5" s="3" t="str">
        <f ca="1">_xll.ohRangeRetrieveError(F5)</f>
        <v/>
      </c>
      <c r="H5" s="7"/>
      <c r="K5" s="31"/>
      <c r="L5" s="67" t="s">
        <v>14</v>
      </c>
      <c r="M5" s="96" t="s">
        <v>160</v>
      </c>
      <c r="N5" s="96" t="s">
        <v>181</v>
      </c>
      <c r="O5" s="94" t="str">
        <f t="shared" ref="O5:O42" si="1">ONCurrency&amp;$M5&amp;$N5&amp;$L5&amp;"N"</f>
        <v>CNYQM3S6MN</v>
      </c>
      <c r="P5" s="94" t="str">
        <f t="array" ref="P5:P42">Instruments&amp;"="&amp;VLOOKUP(Contributor,ContributorTable,2,FALSE)</f>
        <v>CNYQM3S6MN=TRHK</v>
      </c>
      <c r="Q5" s="61">
        <v>4.51</v>
      </c>
      <c r="R5" s="61">
        <v>4.71</v>
      </c>
      <c r="S5" s="61">
        <v>0</v>
      </c>
      <c r="T5" s="61">
        <v>0</v>
      </c>
      <c r="U5" s="65">
        <f>_xll.qlMidSafe($Q5,$R5)</f>
        <v>4.6099999999999994</v>
      </c>
      <c r="V5" s="63"/>
      <c r="W5" s="64">
        <v>4.6500000000000004</v>
      </c>
      <c r="X5" s="63"/>
      <c r="Y5" s="105">
        <f t="array" ref="Y5:Y42">QuoteLive</f>
        <v>4.6099999999999994</v>
      </c>
      <c r="Z5" s="60" t="e">
        <f>_xll.qlSimpleQuoteSetValue(F5,Y5/100,Trigger)</f>
        <v>#VALUE!</v>
      </c>
      <c r="AA5" s="55"/>
      <c r="AB5" s="2"/>
      <c r="AC5" s="2"/>
      <c r="AD5" s="2"/>
      <c r="AE5" s="2"/>
      <c r="AF5" s="2"/>
      <c r="AG5" s="87"/>
    </row>
    <row r="6" spans="1:33" ht="11.25" customHeight="1" x14ac:dyDescent="0.2">
      <c r="A6" s="31"/>
      <c r="B6" s="42" t="s">
        <v>8</v>
      </c>
      <c r="C6" s="14" t="s">
        <v>160</v>
      </c>
      <c r="D6" s="14" t="s">
        <v>181</v>
      </c>
      <c r="E6" s="12" t="e">
        <f t="shared" si="0"/>
        <v>#REF!</v>
      </c>
      <c r="F6" s="12" t="e">
        <f>_xll.qlSimpleQuote(ONCurrency&amp;$C6&amp;$D6&amp;$B6&amp;QuoteSuffix,,ONRateTickValue,Permanent,Trigger,ObjectOverwrite)</f>
        <v>#VALUE!</v>
      </c>
      <c r="G6" s="39" t="str">
        <f ca="1">_xll.ohRangeRetrieveError(F6)</f>
        <v/>
      </c>
      <c r="H6" s="7"/>
      <c r="K6" s="31"/>
      <c r="L6" s="67" t="s">
        <v>8</v>
      </c>
      <c r="M6" s="96" t="s">
        <v>160</v>
      </c>
      <c r="N6" s="96" t="s">
        <v>181</v>
      </c>
      <c r="O6" s="94" t="str">
        <f t="shared" si="1"/>
        <v>CNYQM3S1YN</v>
      </c>
      <c r="P6" s="94" t="str">
        <v>CNYQM3S1YN=TRHK</v>
      </c>
      <c r="Q6" s="61">
        <v>4.43</v>
      </c>
      <c r="R6" s="61">
        <v>4.63</v>
      </c>
      <c r="S6" s="61">
        <v>0</v>
      </c>
      <c r="T6" s="61">
        <v>0</v>
      </c>
      <c r="U6" s="65">
        <f>_xll.qlMidSafe($Q6,$R6)</f>
        <v>4.5299999999999994</v>
      </c>
      <c r="V6" s="63"/>
      <c r="W6" s="64">
        <v>4.6199999999999992</v>
      </c>
      <c r="X6" s="63"/>
      <c r="Y6" s="105">
        <v>4.5299999999999994</v>
      </c>
      <c r="Z6" s="60" t="e">
        <f>_xll.qlSimpleQuoteSetValue(F6,Y6/100,Trigger)</f>
        <v>#VALUE!</v>
      </c>
      <c r="AA6" s="55"/>
      <c r="AB6" s="2"/>
      <c r="AC6" s="2"/>
      <c r="AD6" s="2"/>
      <c r="AE6" s="2"/>
      <c r="AF6" s="2"/>
      <c r="AG6" s="87"/>
    </row>
    <row r="7" spans="1:33" ht="11.25" customHeight="1" x14ac:dyDescent="0.25">
      <c r="A7" s="31"/>
      <c r="B7" s="42" t="s">
        <v>61</v>
      </c>
      <c r="C7" s="14" t="s">
        <v>160</v>
      </c>
      <c r="D7" s="14" t="s">
        <v>181</v>
      </c>
      <c r="E7" s="12" t="e">
        <f t="shared" si="0"/>
        <v>#REF!</v>
      </c>
      <c r="F7" s="12" t="e">
        <f>_xll.qlSimpleQuote(ONCurrency&amp;$C7&amp;$D7&amp;$B7&amp;QuoteSuffix,,ONRateTickValue,Permanent,Trigger,ObjectOverwrite)</f>
        <v>#VALUE!</v>
      </c>
      <c r="G7" s="39" t="str">
        <f ca="1">_xll.ohRangeRetrieveError(F7)</f>
        <v/>
      </c>
      <c r="H7" s="7"/>
      <c r="K7" s="31"/>
      <c r="L7" s="67" t="s">
        <v>61</v>
      </c>
      <c r="M7" s="96" t="s">
        <v>160</v>
      </c>
      <c r="N7" s="96" t="s">
        <v>181</v>
      </c>
      <c r="O7" s="94" t="str">
        <f t="shared" si="1"/>
        <v>CNYQM3S15MN</v>
      </c>
      <c r="P7" s="94" t="str">
        <v>CNYQM3S15MN=TRHK</v>
      </c>
      <c r="Q7" s="61" t="s">
        <v>119</v>
      </c>
      <c r="R7" s="61" t="s">
        <v>119</v>
      </c>
      <c r="S7" s="61" t="s">
        <v>119</v>
      </c>
      <c r="T7" s="61" t="s">
        <v>119</v>
      </c>
      <c r="U7" s="65" t="e">
        <f>_xll.qlMidSafe($Q7,$R7)</f>
        <v>#NUM!</v>
      </c>
      <c r="V7" s="63"/>
      <c r="W7" s="64" t="e">
        <v>#NUM!</v>
      </c>
      <c r="X7" s="63"/>
      <c r="Y7" s="105" t="e">
        <v>#NUM!</v>
      </c>
      <c r="Z7" s="60" t="e">
        <f>_xll.qlSimpleQuoteSetValue(F7,Y7/100,Trigger)</f>
        <v>#VALUE!</v>
      </c>
      <c r="AA7" s="55"/>
      <c r="AB7" s="2"/>
      <c r="AC7" s="2"/>
      <c r="AD7"/>
      <c r="AE7" s="2"/>
      <c r="AF7" s="2"/>
      <c r="AG7" s="87"/>
    </row>
    <row r="8" spans="1:33" ht="11.25" customHeight="1" x14ac:dyDescent="0.25">
      <c r="A8" s="31"/>
      <c r="B8" s="42" t="s">
        <v>60</v>
      </c>
      <c r="C8" s="14" t="s">
        <v>160</v>
      </c>
      <c r="D8" s="14" t="s">
        <v>181</v>
      </c>
      <c r="E8" s="12" t="e">
        <f t="shared" si="0"/>
        <v>#REF!</v>
      </c>
      <c r="F8" s="12" t="e">
        <f>_xll.qlSimpleQuote(ONCurrency&amp;$C8&amp;$D8&amp;$B8&amp;QuoteSuffix,,ONRateTickValue,Permanent,Trigger,ObjectOverwrite)</f>
        <v>#VALUE!</v>
      </c>
      <c r="G8" s="39" t="str">
        <f ca="1">_xll.ohRangeRetrieveError(F8)</f>
        <v/>
      </c>
      <c r="H8" s="7"/>
      <c r="K8" s="31"/>
      <c r="L8" s="67" t="s">
        <v>60</v>
      </c>
      <c r="M8" s="96" t="s">
        <v>160</v>
      </c>
      <c r="N8" s="96" t="s">
        <v>181</v>
      </c>
      <c r="O8" s="94" t="str">
        <f t="shared" si="1"/>
        <v>CNYQM3S18MN</v>
      </c>
      <c r="P8" s="94" t="str">
        <v>CNYQM3S18MN=TRHK</v>
      </c>
      <c r="Q8" s="61" t="s">
        <v>119</v>
      </c>
      <c r="R8" s="61" t="s">
        <v>119</v>
      </c>
      <c r="S8" s="61" t="s">
        <v>119</v>
      </c>
      <c r="T8" s="61" t="s">
        <v>119</v>
      </c>
      <c r="U8" s="65" t="e">
        <f>_xll.qlMidSafe($Q8,$R8)</f>
        <v>#NUM!</v>
      </c>
      <c r="V8" s="63"/>
      <c r="W8" s="64" t="e">
        <v>#NUM!</v>
      </c>
      <c r="X8" s="63"/>
      <c r="Y8" s="105" t="e">
        <v>#NUM!</v>
      </c>
      <c r="Z8" s="60" t="e">
        <f>_xll.qlSimpleQuoteSetValue(F8,Y8/100,Trigger)</f>
        <v>#VALUE!</v>
      </c>
      <c r="AA8" s="55"/>
      <c r="AB8" s="2"/>
      <c r="AC8" s="2"/>
      <c r="AD8" s="2"/>
      <c r="AE8"/>
      <c r="AF8" s="2"/>
      <c r="AG8" s="87"/>
    </row>
    <row r="9" spans="1:33" ht="11.25" customHeight="1" x14ac:dyDescent="0.2">
      <c r="A9" s="31"/>
      <c r="B9" s="42" t="s">
        <v>59</v>
      </c>
      <c r="C9" s="14" t="s">
        <v>160</v>
      </c>
      <c r="D9" s="14" t="s">
        <v>181</v>
      </c>
      <c r="E9" s="12" t="e">
        <f t="shared" si="0"/>
        <v>#REF!</v>
      </c>
      <c r="F9" s="12" t="e">
        <f>_xll.qlSimpleQuote(ONCurrency&amp;$C9&amp;$D9&amp;$B9&amp;QuoteSuffix,,ONRateTickValue,Permanent,Trigger,ObjectOverwrite)</f>
        <v>#VALUE!</v>
      </c>
      <c r="G9" s="39" t="str">
        <f ca="1">_xll.ohRangeRetrieveError(F9)</f>
        <v/>
      </c>
      <c r="H9" s="7"/>
      <c r="K9" s="31"/>
      <c r="L9" s="67" t="s">
        <v>59</v>
      </c>
      <c r="M9" s="96" t="s">
        <v>160</v>
      </c>
      <c r="N9" s="96" t="s">
        <v>181</v>
      </c>
      <c r="O9" s="94" t="str">
        <f t="shared" si="1"/>
        <v>CNYQM3S21MN</v>
      </c>
      <c r="P9" s="94" t="str">
        <v>CNYQM3S21MN=TRHK</v>
      </c>
      <c r="Q9" s="61" t="s">
        <v>119</v>
      </c>
      <c r="R9" s="61" t="s">
        <v>119</v>
      </c>
      <c r="S9" s="61" t="s">
        <v>119</v>
      </c>
      <c r="T9" s="61" t="s">
        <v>119</v>
      </c>
      <c r="U9" s="65" t="e">
        <f>_xll.qlMidSafe($Q9,$R9)</f>
        <v>#NUM!</v>
      </c>
      <c r="V9" s="63"/>
      <c r="W9" s="64" t="e">
        <v>#NUM!</v>
      </c>
      <c r="X9" s="63"/>
      <c r="Y9" s="105" t="e">
        <v>#NUM!</v>
      </c>
      <c r="Z9" s="60" t="e">
        <f>_xll.qlSimpleQuoteSetValue(F9,Y9/100,Trigger)</f>
        <v>#VALUE!</v>
      </c>
      <c r="AA9" s="55"/>
      <c r="AB9" s="2"/>
      <c r="AC9" s="2"/>
      <c r="AD9" s="2"/>
      <c r="AE9" s="2"/>
      <c r="AF9" s="2"/>
      <c r="AG9" s="87"/>
    </row>
    <row r="10" spans="1:33" ht="11.25" customHeight="1" x14ac:dyDescent="0.25">
      <c r="A10" s="31"/>
      <c r="B10" s="42" t="s">
        <v>58</v>
      </c>
      <c r="C10" s="14" t="s">
        <v>160</v>
      </c>
      <c r="D10" s="14" t="s">
        <v>181</v>
      </c>
      <c r="E10" s="12" t="e">
        <f t="shared" si="0"/>
        <v>#REF!</v>
      </c>
      <c r="F10" s="12" t="e">
        <f>_xll.qlSimpleQuote(ONCurrency&amp;$C10&amp;$D10&amp;$B10&amp;QuoteSuffix,,ONRateTickValue,Permanent,Trigger,ObjectOverwrite)</f>
        <v>#VALUE!</v>
      </c>
      <c r="G10" s="39" t="str">
        <f ca="1">_xll.ohRangeRetrieveError(F10)</f>
        <v/>
      </c>
      <c r="H10" s="7"/>
      <c r="K10" s="31"/>
      <c r="L10" s="67" t="s">
        <v>58</v>
      </c>
      <c r="M10" s="96" t="s">
        <v>160</v>
      </c>
      <c r="N10" s="96" t="s">
        <v>181</v>
      </c>
      <c r="O10" s="94" t="str">
        <f t="shared" si="1"/>
        <v>CNYQM3S2YN</v>
      </c>
      <c r="P10" s="94" t="str">
        <v>CNYQM3S2YN=TRHK</v>
      </c>
      <c r="Q10" s="61">
        <v>4.37</v>
      </c>
      <c r="R10" s="61">
        <v>4.57</v>
      </c>
      <c r="S10" s="61">
        <v>0</v>
      </c>
      <c r="T10" s="61">
        <v>0</v>
      </c>
      <c r="U10" s="65">
        <f>_xll.qlMidSafe($Q10,$R10)</f>
        <v>4.4700000000000006</v>
      </c>
      <c r="V10" s="63"/>
      <c r="W10" s="64">
        <v>4.57</v>
      </c>
      <c r="X10" s="63"/>
      <c r="Y10" s="105">
        <v>4.4700000000000006</v>
      </c>
      <c r="Z10" s="60" t="e">
        <f>_xll.qlSimpleQuoteSetValue(F10,Y10/100,Trigger)</f>
        <v>#VALUE!</v>
      </c>
      <c r="AA10" s="55"/>
      <c r="AB10" s="2"/>
      <c r="AC10" s="2"/>
      <c r="AD10" s="2"/>
      <c r="AE10"/>
      <c r="AF10" s="2"/>
      <c r="AG10" s="87"/>
    </row>
    <row r="11" spans="1:33" ht="11.25" customHeight="1" x14ac:dyDescent="0.2">
      <c r="A11" s="31"/>
      <c r="B11" s="42" t="s">
        <v>57</v>
      </c>
      <c r="C11" s="14" t="s">
        <v>160</v>
      </c>
      <c r="D11" s="14" t="s">
        <v>181</v>
      </c>
      <c r="E11" s="12" t="e">
        <f t="shared" si="0"/>
        <v>#REF!</v>
      </c>
      <c r="F11" s="12" t="e">
        <f>_xll.qlSimpleQuote(ONCurrency&amp;$C11&amp;$D11&amp;$B11&amp;QuoteSuffix,,ONRateTickValue,Permanent,Trigger,ObjectOverwrite)</f>
        <v>#VALUE!</v>
      </c>
      <c r="G11" s="39" t="str">
        <f ca="1">_xll.ohRangeRetrieveError(F11)</f>
        <v/>
      </c>
      <c r="H11" s="7"/>
      <c r="K11" s="31"/>
      <c r="L11" s="67" t="s">
        <v>57</v>
      </c>
      <c r="M11" s="96" t="s">
        <v>160</v>
      </c>
      <c r="N11" s="96" t="s">
        <v>181</v>
      </c>
      <c r="O11" s="94" t="str">
        <f t="shared" si="1"/>
        <v>CNYQM3S3YN</v>
      </c>
      <c r="P11" s="94" t="str">
        <v>CNYQM3S3YN=TRHK</v>
      </c>
      <c r="Q11" s="61">
        <v>4.32</v>
      </c>
      <c r="R11" s="61">
        <v>4.5199999999999996</v>
      </c>
      <c r="S11" s="61">
        <v>0</v>
      </c>
      <c r="T11" s="61">
        <v>0</v>
      </c>
      <c r="U11" s="65">
        <f>_xll.qlMidSafe($Q11,$R11)</f>
        <v>4.42</v>
      </c>
      <c r="V11" s="63"/>
      <c r="W11" s="64">
        <v>4.59</v>
      </c>
      <c r="X11" s="63"/>
      <c r="Y11" s="105">
        <v>4.42</v>
      </c>
      <c r="Z11" s="60" t="e">
        <f>_xll.qlSimpleQuoteSetValue(F11,Y11/100,Trigger)</f>
        <v>#VALUE!</v>
      </c>
      <c r="AA11" s="55"/>
      <c r="AB11" s="2"/>
      <c r="AC11" s="2"/>
      <c r="AD11" s="2"/>
      <c r="AE11" s="2"/>
      <c r="AF11" s="2"/>
      <c r="AG11" s="87"/>
    </row>
    <row r="12" spans="1:33" ht="11.25" customHeight="1" x14ac:dyDescent="0.2">
      <c r="A12" s="31"/>
      <c r="B12" s="42" t="s">
        <v>56</v>
      </c>
      <c r="C12" s="14" t="s">
        <v>160</v>
      </c>
      <c r="D12" s="14" t="s">
        <v>181</v>
      </c>
      <c r="E12" s="12" t="e">
        <f t="shared" si="0"/>
        <v>#REF!</v>
      </c>
      <c r="F12" s="12" t="e">
        <f>_xll.qlSimpleQuote(ONCurrency&amp;$C12&amp;$D12&amp;$B12&amp;QuoteSuffix,,ONRateTickValue,Permanent,Trigger,ObjectOverwrite)</f>
        <v>#VALUE!</v>
      </c>
      <c r="G12" s="39" t="str">
        <f ca="1">_xll.ohRangeRetrieveError(F12)</f>
        <v/>
      </c>
      <c r="H12" s="7"/>
      <c r="K12" s="31"/>
      <c r="L12" s="67" t="s">
        <v>56</v>
      </c>
      <c r="M12" s="96" t="s">
        <v>160</v>
      </c>
      <c r="N12" s="96" t="s">
        <v>181</v>
      </c>
      <c r="O12" s="94" t="str">
        <f t="shared" si="1"/>
        <v>CNYQM3S4YN</v>
      </c>
      <c r="P12" s="94" t="str">
        <v>CNYQM3S4YN=TRHK</v>
      </c>
      <c r="Q12" s="61">
        <v>4.32</v>
      </c>
      <c r="R12" s="61">
        <v>4.5199999999999996</v>
      </c>
      <c r="S12" s="61">
        <v>0</v>
      </c>
      <c r="T12" s="61">
        <v>0</v>
      </c>
      <c r="U12" s="65">
        <f>_xll.qlMidSafe($Q12,$R12)</f>
        <v>4.42</v>
      </c>
      <c r="V12" s="63"/>
      <c r="W12" s="64">
        <v>4.59</v>
      </c>
      <c r="X12" s="63"/>
      <c r="Y12" s="105">
        <v>4.42</v>
      </c>
      <c r="Z12" s="60" t="e">
        <f>_xll.qlSimpleQuoteSetValue(F12,Y12/100,Trigger)</f>
        <v>#VALUE!</v>
      </c>
      <c r="AA12" s="55"/>
      <c r="AB12" s="2"/>
      <c r="AC12" s="2"/>
      <c r="AD12" s="2"/>
      <c r="AE12" s="2"/>
      <c r="AF12" s="2"/>
      <c r="AG12" s="87"/>
    </row>
    <row r="13" spans="1:33" ht="11.25" customHeight="1" x14ac:dyDescent="0.2">
      <c r="A13" s="31"/>
      <c r="B13" s="42" t="s">
        <v>55</v>
      </c>
      <c r="C13" s="14" t="s">
        <v>160</v>
      </c>
      <c r="D13" s="14" t="s">
        <v>181</v>
      </c>
      <c r="E13" s="12" t="e">
        <f t="shared" si="0"/>
        <v>#REF!</v>
      </c>
      <c r="F13" s="12" t="e">
        <f>_xll.qlSimpleQuote(ONCurrency&amp;$C13&amp;$D13&amp;$B13&amp;QuoteSuffix,,ONRateTickValue,Permanent,Trigger,ObjectOverwrite)</f>
        <v>#VALUE!</v>
      </c>
      <c r="G13" s="39" t="str">
        <f ca="1">_xll.ohRangeRetrieveError(F13)</f>
        <v/>
      </c>
      <c r="H13" s="7"/>
      <c r="K13" s="31"/>
      <c r="L13" s="67" t="s">
        <v>55</v>
      </c>
      <c r="M13" s="96" t="s">
        <v>160</v>
      </c>
      <c r="N13" s="96" t="s">
        <v>181</v>
      </c>
      <c r="O13" s="94" t="str">
        <f t="shared" si="1"/>
        <v>CNYQM3S5YN</v>
      </c>
      <c r="P13" s="94" t="str">
        <v>CNYQM3S5YN=TRHK</v>
      </c>
      <c r="Q13" s="61">
        <v>4.28</v>
      </c>
      <c r="R13" s="61">
        <v>4.4800000000000004</v>
      </c>
      <c r="S13" s="61">
        <v>0</v>
      </c>
      <c r="T13" s="61">
        <v>0</v>
      </c>
      <c r="U13" s="65">
        <f>_xll.qlMidSafe($Q13,$R13)</f>
        <v>4.3800000000000008</v>
      </c>
      <c r="V13" s="63"/>
      <c r="W13" s="64">
        <v>4.59</v>
      </c>
      <c r="X13" s="63"/>
      <c r="Y13" s="105">
        <v>4.3800000000000008</v>
      </c>
      <c r="Z13" s="60" t="e">
        <f>_xll.qlSimpleQuoteSetValue(F13,Y13/100,Trigger)</f>
        <v>#VALUE!</v>
      </c>
      <c r="AA13" s="55"/>
      <c r="AB13" s="2"/>
      <c r="AC13" s="2"/>
      <c r="AD13" s="2"/>
      <c r="AE13" s="2"/>
      <c r="AF13" s="2"/>
      <c r="AG13" s="87"/>
    </row>
    <row r="14" spans="1:33" ht="11.25" customHeight="1" x14ac:dyDescent="0.2">
      <c r="A14" s="31"/>
      <c r="B14" s="42" t="s">
        <v>54</v>
      </c>
      <c r="C14" s="14" t="s">
        <v>160</v>
      </c>
      <c r="D14" s="14" t="s">
        <v>181</v>
      </c>
      <c r="E14" s="12" t="e">
        <f t="shared" si="0"/>
        <v>#REF!</v>
      </c>
      <c r="F14" s="12" t="e">
        <f>_xll.qlSimpleQuote(ONCurrency&amp;$C14&amp;$D14&amp;$B14&amp;QuoteSuffix,,ONRateTickValue,Permanent,Trigger,ObjectOverwrite)</f>
        <v>#VALUE!</v>
      </c>
      <c r="G14" s="39" t="str">
        <f ca="1">_xll.ohRangeRetrieveError(F14)</f>
        <v/>
      </c>
      <c r="H14" s="7"/>
      <c r="K14" s="31"/>
      <c r="L14" s="67" t="s">
        <v>54</v>
      </c>
      <c r="M14" s="96" t="s">
        <v>160</v>
      </c>
      <c r="N14" s="96" t="s">
        <v>181</v>
      </c>
      <c r="O14" s="94" t="str">
        <f t="shared" si="1"/>
        <v>CNYQM3S6YN</v>
      </c>
      <c r="P14" s="94" t="str">
        <v>CNYQM3S6YN=TRHK</v>
      </c>
      <c r="Q14" s="61" t="s">
        <v>119</v>
      </c>
      <c r="R14" s="61" t="s">
        <v>119</v>
      </c>
      <c r="S14" s="61" t="s">
        <v>119</v>
      </c>
      <c r="T14" s="61" t="s">
        <v>119</v>
      </c>
      <c r="U14" s="65" t="e">
        <f>_xll.qlMidSafe($Q14,$R14)</f>
        <v>#NUM!</v>
      </c>
      <c r="V14" s="63"/>
      <c r="W14" s="64" t="e">
        <v>#NUM!</v>
      </c>
      <c r="X14" s="63"/>
      <c r="Y14" s="105" t="e">
        <v>#NUM!</v>
      </c>
      <c r="Z14" s="60" t="e">
        <f>_xll.qlSimpleQuoteSetValue(F14,Y14/100,Trigger)</f>
        <v>#VALUE!</v>
      </c>
      <c r="AA14" s="55"/>
      <c r="AB14" s="2"/>
      <c r="AC14" s="2"/>
      <c r="AD14" s="2"/>
      <c r="AE14" s="2"/>
      <c r="AF14" s="2"/>
      <c r="AG14" s="87"/>
    </row>
    <row r="15" spans="1:33" ht="11.25" customHeight="1" x14ac:dyDescent="0.2">
      <c r="A15" s="31"/>
      <c r="B15" s="42" t="s">
        <v>53</v>
      </c>
      <c r="C15" s="14" t="s">
        <v>160</v>
      </c>
      <c r="D15" s="14" t="s">
        <v>181</v>
      </c>
      <c r="E15" s="12" t="e">
        <f t="shared" si="0"/>
        <v>#REF!</v>
      </c>
      <c r="F15" s="12" t="e">
        <f>_xll.qlSimpleQuote(ONCurrency&amp;$C15&amp;$D15&amp;$B15&amp;QuoteSuffix,,ONRateTickValue,Permanent,Trigger,ObjectOverwrite)</f>
        <v>#VALUE!</v>
      </c>
      <c r="G15" s="39" t="str">
        <f ca="1">_xll.ohRangeRetrieveError(F15)</f>
        <v/>
      </c>
      <c r="H15" s="7"/>
      <c r="K15" s="31"/>
      <c r="L15" s="67" t="s">
        <v>53</v>
      </c>
      <c r="M15" s="96" t="s">
        <v>160</v>
      </c>
      <c r="N15" s="96" t="s">
        <v>181</v>
      </c>
      <c r="O15" s="94" t="str">
        <f t="shared" si="1"/>
        <v>CNYQM3S7YN</v>
      </c>
      <c r="P15" s="94" t="str">
        <v>CNYQM3S7YN=TRHK</v>
      </c>
      <c r="Q15" s="61">
        <v>4.3099999999999996</v>
      </c>
      <c r="R15" s="61">
        <v>4.51</v>
      </c>
      <c r="S15" s="61">
        <v>0</v>
      </c>
      <c r="T15" s="61">
        <v>0</v>
      </c>
      <c r="U15" s="65">
        <f>_xll.qlMidSafe($Q15,$R15)</f>
        <v>4.41</v>
      </c>
      <c r="V15" s="63"/>
      <c r="W15" s="64">
        <v>5.6199999999999992</v>
      </c>
      <c r="X15" s="63"/>
      <c r="Y15" s="105">
        <v>4.41</v>
      </c>
      <c r="Z15" s="60" t="e">
        <f>_xll.qlSimpleQuoteSetValue(F15,Y15/100,Trigger)</f>
        <v>#VALUE!</v>
      </c>
      <c r="AA15" s="55"/>
      <c r="AB15" s="2"/>
      <c r="AC15" s="2"/>
      <c r="AD15" s="2"/>
      <c r="AE15" s="2"/>
      <c r="AF15" s="2"/>
      <c r="AG15" s="87"/>
    </row>
    <row r="16" spans="1:33" ht="11.25" customHeight="1" x14ac:dyDescent="0.2">
      <c r="A16" s="31"/>
      <c r="B16" s="42" t="s">
        <v>52</v>
      </c>
      <c r="C16" s="14" t="s">
        <v>160</v>
      </c>
      <c r="D16" s="14" t="s">
        <v>181</v>
      </c>
      <c r="E16" s="12" t="e">
        <f t="shared" si="0"/>
        <v>#REF!</v>
      </c>
      <c r="F16" s="12" t="e">
        <f>_xll.qlSimpleQuote(ONCurrency&amp;$C16&amp;$D16&amp;$B16&amp;QuoteSuffix,,ONRateTickValue,Permanent,Trigger,ObjectOverwrite)</f>
        <v>#VALUE!</v>
      </c>
      <c r="G16" s="39" t="str">
        <f ca="1">_xll.ohRangeRetrieveError(F16)</f>
        <v/>
      </c>
      <c r="H16" s="7"/>
      <c r="K16" s="31"/>
      <c r="L16" s="67" t="s">
        <v>52</v>
      </c>
      <c r="M16" s="96" t="s">
        <v>160</v>
      </c>
      <c r="N16" s="96" t="s">
        <v>181</v>
      </c>
      <c r="O16" s="94" t="str">
        <f t="shared" si="1"/>
        <v>CNYQM3S8YN</v>
      </c>
      <c r="P16" s="94" t="str">
        <v>CNYQM3S8YN=TRHK</v>
      </c>
      <c r="Q16" s="61" t="s">
        <v>119</v>
      </c>
      <c r="R16" s="61" t="s">
        <v>119</v>
      </c>
      <c r="S16" s="61" t="s">
        <v>119</v>
      </c>
      <c r="T16" s="61" t="s">
        <v>119</v>
      </c>
      <c r="U16" s="65" t="e">
        <f>_xll.qlMidSafe($Q16,$R16)</f>
        <v>#NUM!</v>
      </c>
      <c r="V16" s="63"/>
      <c r="W16" s="64" t="e">
        <v>#NUM!</v>
      </c>
      <c r="X16" s="63"/>
      <c r="Y16" s="105" t="e">
        <v>#NUM!</v>
      </c>
      <c r="Z16" s="60" t="e">
        <f>_xll.qlSimpleQuoteSetValue(F16,Y16/100,Trigger)</f>
        <v>#VALUE!</v>
      </c>
      <c r="AA16" s="55"/>
      <c r="AB16" s="2"/>
      <c r="AC16" s="2"/>
      <c r="AD16" s="2"/>
      <c r="AE16" s="2"/>
      <c r="AF16" s="2"/>
      <c r="AG16" s="87"/>
    </row>
    <row r="17" spans="1:33" ht="11.25" customHeight="1" x14ac:dyDescent="0.2">
      <c r="A17" s="31"/>
      <c r="B17" s="42" t="s">
        <v>51</v>
      </c>
      <c r="C17" s="14" t="s">
        <v>160</v>
      </c>
      <c r="D17" s="14" t="s">
        <v>181</v>
      </c>
      <c r="E17" s="12" t="e">
        <f t="shared" si="0"/>
        <v>#REF!</v>
      </c>
      <c r="F17" s="12" t="e">
        <f>_xll.qlSimpleQuote(ONCurrency&amp;$C17&amp;$D17&amp;$B17&amp;QuoteSuffix,,ONRateTickValue,Permanent,Trigger,ObjectOverwrite)</f>
        <v>#VALUE!</v>
      </c>
      <c r="G17" s="39" t="str">
        <f ca="1">_xll.ohRangeRetrieveError(F17)</f>
        <v/>
      </c>
      <c r="H17" s="7"/>
      <c r="K17" s="31"/>
      <c r="L17" s="67" t="s">
        <v>51</v>
      </c>
      <c r="M17" s="96" t="s">
        <v>160</v>
      </c>
      <c r="N17" s="96" t="s">
        <v>181</v>
      </c>
      <c r="O17" s="94" t="str">
        <f t="shared" si="1"/>
        <v>CNYQM3S9YN</v>
      </c>
      <c r="P17" s="94" t="str">
        <v>CNYQM3S9YN=TRHK</v>
      </c>
      <c r="Q17" s="61" t="s">
        <v>119</v>
      </c>
      <c r="R17" s="61" t="s">
        <v>119</v>
      </c>
      <c r="S17" s="61" t="s">
        <v>119</v>
      </c>
      <c r="T17" s="61" t="s">
        <v>119</v>
      </c>
      <c r="U17" s="65" t="e">
        <f>_xll.qlMidSafe($Q17,$R17)</f>
        <v>#NUM!</v>
      </c>
      <c r="V17" s="63"/>
      <c r="W17" s="64" t="e">
        <v>#NUM!</v>
      </c>
      <c r="X17" s="63"/>
      <c r="Y17" s="105" t="e">
        <v>#NUM!</v>
      </c>
      <c r="Z17" s="60" t="e">
        <f>_xll.qlSimpleQuoteSetValue(F17,Y17/100,Trigger)</f>
        <v>#VALUE!</v>
      </c>
      <c r="AA17" s="55"/>
      <c r="AB17" s="2"/>
      <c r="AC17" s="2"/>
      <c r="AD17" s="2"/>
      <c r="AE17" s="2"/>
      <c r="AF17" s="2"/>
      <c r="AG17" s="87"/>
    </row>
    <row r="18" spans="1:33" ht="11.25" customHeight="1" x14ac:dyDescent="0.2">
      <c r="A18" s="31"/>
      <c r="B18" s="42" t="s">
        <v>50</v>
      </c>
      <c r="C18" s="14" t="s">
        <v>160</v>
      </c>
      <c r="D18" s="14" t="s">
        <v>181</v>
      </c>
      <c r="E18" s="12" t="e">
        <f t="shared" si="0"/>
        <v>#REF!</v>
      </c>
      <c r="F18" s="12" t="e">
        <f>_xll.qlSimpleQuote(ONCurrency&amp;$C18&amp;$D18&amp;$B18&amp;QuoteSuffix,,ONRateTickValue,Permanent,Trigger,ObjectOverwrite)</f>
        <v>#VALUE!</v>
      </c>
      <c r="G18" s="39" t="str">
        <f ca="1">_xll.ohRangeRetrieveError(F18)</f>
        <v/>
      </c>
      <c r="H18" s="7"/>
      <c r="K18" s="31"/>
      <c r="L18" s="67" t="s">
        <v>50</v>
      </c>
      <c r="M18" s="96" t="s">
        <v>160</v>
      </c>
      <c r="N18" s="96" t="s">
        <v>181</v>
      </c>
      <c r="O18" s="94" t="str">
        <f t="shared" si="1"/>
        <v>CNYQM3S10YN</v>
      </c>
      <c r="P18" s="94" t="str">
        <v>CNYQM3S10YN=TRHK</v>
      </c>
      <c r="Q18" s="61">
        <v>4.3600000000000003</v>
      </c>
      <c r="R18" s="61">
        <v>4.5599999999999996</v>
      </c>
      <c r="S18" s="61">
        <v>0</v>
      </c>
      <c r="T18" s="61">
        <v>0</v>
      </c>
      <c r="U18" s="65">
        <f>_xll.qlMidSafe($Q18,$R18)</f>
        <v>4.46</v>
      </c>
      <c r="V18" s="63"/>
      <c r="W18" s="64">
        <v>5.67</v>
      </c>
      <c r="X18" s="63"/>
      <c r="Y18" s="105">
        <v>4.46</v>
      </c>
      <c r="Z18" s="60" t="e">
        <f>_xll.qlSimpleQuoteSetValue(F18,Y18/100,Trigger)</f>
        <v>#VALUE!</v>
      </c>
      <c r="AA18" s="55"/>
      <c r="AB18" s="2"/>
      <c r="AC18" s="2"/>
      <c r="AD18" s="2"/>
      <c r="AE18" s="2"/>
      <c r="AF18" s="2"/>
      <c r="AG18" s="87"/>
    </row>
    <row r="19" spans="1:33" ht="11.25" customHeight="1" x14ac:dyDescent="0.2">
      <c r="A19" s="31"/>
      <c r="B19" s="42" t="s">
        <v>49</v>
      </c>
      <c r="C19" s="14" t="s">
        <v>160</v>
      </c>
      <c r="D19" s="14" t="s">
        <v>181</v>
      </c>
      <c r="E19" s="12" t="e">
        <f t="shared" si="0"/>
        <v>#REF!</v>
      </c>
      <c r="F19" s="12" t="e">
        <f>_xll.qlSimpleQuote(ONCurrency&amp;$C19&amp;$D19&amp;$B19&amp;QuoteSuffix,,ONRateTickValue,Permanent,Trigger,ObjectOverwrite)</f>
        <v>#VALUE!</v>
      </c>
      <c r="G19" s="39" t="str">
        <f ca="1">_xll.ohRangeRetrieveError(F19)</f>
        <v/>
      </c>
      <c r="H19" s="7"/>
      <c r="K19" s="31"/>
      <c r="L19" s="67" t="s">
        <v>49</v>
      </c>
      <c r="M19" s="96" t="s">
        <v>160</v>
      </c>
      <c r="N19" s="96" t="s">
        <v>181</v>
      </c>
      <c r="O19" s="94" t="str">
        <f t="shared" si="1"/>
        <v>CNYQM3S11YN</v>
      </c>
      <c r="P19" s="94" t="str">
        <v>CNYQM3S11YN=TRHK</v>
      </c>
      <c r="Q19" s="61" t="s">
        <v>119</v>
      </c>
      <c r="R19" s="61" t="s">
        <v>119</v>
      </c>
      <c r="S19" s="61" t="s">
        <v>119</v>
      </c>
      <c r="T19" s="61" t="s">
        <v>119</v>
      </c>
      <c r="U19" s="65" t="e">
        <f>_xll.qlMidSafe($Q19,$R19)</f>
        <v>#NUM!</v>
      </c>
      <c r="V19" s="63"/>
      <c r="W19" s="64" t="e">
        <v>#NUM!</v>
      </c>
      <c r="X19" s="63"/>
      <c r="Y19" s="105" t="e">
        <v>#NUM!</v>
      </c>
      <c r="Z19" s="60" t="e">
        <f>_xll.qlSimpleQuoteSetValue(F19,Y19/100,Trigger)</f>
        <v>#VALUE!</v>
      </c>
      <c r="AA19" s="55"/>
      <c r="AB19" s="2"/>
      <c r="AC19" s="2"/>
      <c r="AD19" s="2"/>
      <c r="AE19" s="2"/>
      <c r="AF19" s="2"/>
      <c r="AG19" s="87"/>
    </row>
    <row r="20" spans="1:33" ht="11.25" customHeight="1" x14ac:dyDescent="0.2">
      <c r="A20" s="31"/>
      <c r="B20" s="42" t="s">
        <v>48</v>
      </c>
      <c r="C20" s="14" t="s">
        <v>160</v>
      </c>
      <c r="D20" s="14" t="s">
        <v>181</v>
      </c>
      <c r="E20" s="12" t="e">
        <f t="shared" si="0"/>
        <v>#REF!</v>
      </c>
      <c r="F20" s="12" t="e">
        <f>_xll.qlSimpleQuote(ONCurrency&amp;$C20&amp;$D20&amp;$B20&amp;QuoteSuffix,,ONRateTickValue,Permanent,Trigger,ObjectOverwrite)</f>
        <v>#VALUE!</v>
      </c>
      <c r="G20" s="39" t="str">
        <f ca="1">_xll.ohRangeRetrieveError(F20)</f>
        <v/>
      </c>
      <c r="H20" s="7"/>
      <c r="K20" s="31"/>
      <c r="L20" s="67" t="s">
        <v>48</v>
      </c>
      <c r="M20" s="96" t="s">
        <v>160</v>
      </c>
      <c r="N20" s="96" t="s">
        <v>181</v>
      </c>
      <c r="O20" s="94" t="str">
        <f t="shared" si="1"/>
        <v>CNYQM3S12YN</v>
      </c>
      <c r="P20" s="94" t="str">
        <v>CNYQM3S12YN=TRHK</v>
      </c>
      <c r="Q20" s="61" t="s">
        <v>119</v>
      </c>
      <c r="R20" s="61" t="s">
        <v>119</v>
      </c>
      <c r="S20" s="61" t="s">
        <v>119</v>
      </c>
      <c r="T20" s="61" t="s">
        <v>119</v>
      </c>
      <c r="U20" s="65" t="e">
        <f>_xll.qlMidSafe($Q20,$R20)</f>
        <v>#NUM!</v>
      </c>
      <c r="V20" s="63"/>
      <c r="W20" s="64" t="e">
        <v>#NUM!</v>
      </c>
      <c r="X20" s="63"/>
      <c r="Y20" s="105" t="e">
        <v>#NUM!</v>
      </c>
      <c r="Z20" s="60" t="e">
        <f>_xll.qlSimpleQuoteSetValue(F20,Y20/100,Trigger)</f>
        <v>#VALUE!</v>
      </c>
      <c r="AA20" s="55"/>
      <c r="AB20" s="2"/>
      <c r="AC20" s="2"/>
      <c r="AD20" s="2"/>
      <c r="AE20" s="2"/>
      <c r="AF20" s="2"/>
      <c r="AG20" s="87"/>
    </row>
    <row r="21" spans="1:33" ht="11.25" customHeight="1" x14ac:dyDescent="0.2">
      <c r="A21" s="31"/>
      <c r="B21" s="42" t="s">
        <v>47</v>
      </c>
      <c r="C21" s="14" t="s">
        <v>160</v>
      </c>
      <c r="D21" s="14" t="s">
        <v>181</v>
      </c>
      <c r="E21" s="12" t="e">
        <f t="shared" si="0"/>
        <v>#REF!</v>
      </c>
      <c r="F21" s="12" t="e">
        <f>_xll.qlSimpleQuote(ONCurrency&amp;$C21&amp;$D21&amp;$B21&amp;QuoteSuffix,,ONRateTickValue,Permanent,Trigger,ObjectOverwrite)</f>
        <v>#VALUE!</v>
      </c>
      <c r="G21" s="39" t="str">
        <f ca="1">_xll.ohRangeRetrieveError(F21)</f>
        <v/>
      </c>
      <c r="H21" s="7"/>
      <c r="K21" s="31"/>
      <c r="L21" s="67" t="s">
        <v>47</v>
      </c>
      <c r="M21" s="96" t="s">
        <v>160</v>
      </c>
      <c r="N21" s="96" t="s">
        <v>181</v>
      </c>
      <c r="O21" s="94" t="str">
        <f t="shared" si="1"/>
        <v>CNYQM3S13YN</v>
      </c>
      <c r="P21" s="94" t="str">
        <v>CNYQM3S13YN=TRHK</v>
      </c>
      <c r="Q21" s="61" t="s">
        <v>119</v>
      </c>
      <c r="R21" s="61" t="s">
        <v>119</v>
      </c>
      <c r="S21" s="61" t="s">
        <v>119</v>
      </c>
      <c r="T21" s="61" t="s">
        <v>119</v>
      </c>
      <c r="U21" s="65" t="e">
        <f>_xll.qlMidSafe($Q21,$R21)</f>
        <v>#NUM!</v>
      </c>
      <c r="V21" s="63"/>
      <c r="W21" s="64" t="e">
        <v>#NUM!</v>
      </c>
      <c r="X21" s="63"/>
      <c r="Y21" s="105" t="e">
        <v>#NUM!</v>
      </c>
      <c r="Z21" s="60" t="e">
        <f>_xll.qlSimpleQuoteSetValue(F21,Y21/100,Trigger)</f>
        <v>#VALUE!</v>
      </c>
      <c r="AA21" s="55"/>
      <c r="AB21" s="2"/>
      <c r="AC21" s="2"/>
      <c r="AD21" s="2"/>
      <c r="AE21" s="2"/>
      <c r="AF21" s="2"/>
      <c r="AG21" s="87"/>
    </row>
    <row r="22" spans="1:33" ht="11.25" customHeight="1" x14ac:dyDescent="0.2">
      <c r="A22" s="31"/>
      <c r="B22" s="42" t="s">
        <v>46</v>
      </c>
      <c r="C22" s="14" t="s">
        <v>160</v>
      </c>
      <c r="D22" s="14" t="s">
        <v>181</v>
      </c>
      <c r="E22" s="12" t="e">
        <f t="shared" si="0"/>
        <v>#REF!</v>
      </c>
      <c r="F22" s="12" t="e">
        <f>_xll.qlSimpleQuote(ONCurrency&amp;$C22&amp;$D22&amp;$B22&amp;QuoteSuffix,,ONRateTickValue,Permanent,Trigger,ObjectOverwrite)</f>
        <v>#VALUE!</v>
      </c>
      <c r="G22" s="39" t="str">
        <f ca="1">_xll.ohRangeRetrieveError(F22)</f>
        <v/>
      </c>
      <c r="H22" s="7"/>
      <c r="K22" s="31"/>
      <c r="L22" s="67" t="s">
        <v>46</v>
      </c>
      <c r="M22" s="96" t="s">
        <v>160</v>
      </c>
      <c r="N22" s="96" t="s">
        <v>181</v>
      </c>
      <c r="O22" s="94" t="str">
        <f t="shared" si="1"/>
        <v>CNYQM3S14YN</v>
      </c>
      <c r="P22" s="94" t="str">
        <v>CNYQM3S14YN=TRHK</v>
      </c>
      <c r="Q22" s="61" t="s">
        <v>119</v>
      </c>
      <c r="R22" s="61" t="s">
        <v>119</v>
      </c>
      <c r="S22" s="61" t="s">
        <v>119</v>
      </c>
      <c r="T22" s="61" t="s">
        <v>119</v>
      </c>
      <c r="U22" s="65" t="e">
        <f>_xll.qlMidSafe($Q22,$R22)</f>
        <v>#NUM!</v>
      </c>
      <c r="V22" s="63"/>
      <c r="W22" s="64" t="e">
        <v>#NUM!</v>
      </c>
      <c r="X22" s="63"/>
      <c r="Y22" s="105" t="e">
        <v>#NUM!</v>
      </c>
      <c r="Z22" s="60" t="e">
        <f>_xll.qlSimpleQuoteSetValue(F22,Y22/100,Trigger)</f>
        <v>#VALUE!</v>
      </c>
      <c r="AA22" s="55"/>
      <c r="AB22" s="2"/>
      <c r="AC22" s="2"/>
      <c r="AD22" s="2"/>
      <c r="AE22" s="2"/>
      <c r="AF22" s="2"/>
      <c r="AG22" s="87"/>
    </row>
    <row r="23" spans="1:33" ht="11.25" customHeight="1" x14ac:dyDescent="0.2">
      <c r="A23" s="31"/>
      <c r="B23" s="42" t="s">
        <v>45</v>
      </c>
      <c r="C23" s="14" t="s">
        <v>160</v>
      </c>
      <c r="D23" s="14" t="s">
        <v>181</v>
      </c>
      <c r="E23" s="12" t="e">
        <f t="shared" si="0"/>
        <v>#REF!</v>
      </c>
      <c r="F23" s="12" t="e">
        <f>_xll.qlSimpleQuote(ONCurrency&amp;$C23&amp;$D23&amp;$B23&amp;QuoteSuffix,,ONRateTickValue,Permanent,Trigger,ObjectOverwrite)</f>
        <v>#VALUE!</v>
      </c>
      <c r="G23" s="39" t="str">
        <f ca="1">_xll.ohRangeRetrieveError(F23)</f>
        <v/>
      </c>
      <c r="H23" s="7"/>
      <c r="K23" s="31"/>
      <c r="L23" s="67" t="s">
        <v>45</v>
      </c>
      <c r="M23" s="96" t="s">
        <v>160</v>
      </c>
      <c r="N23" s="96" t="s">
        <v>181</v>
      </c>
      <c r="O23" s="94" t="str">
        <f t="shared" si="1"/>
        <v>CNYQM3S15YN</v>
      </c>
      <c r="P23" s="94" t="str">
        <v>CNYQM3S15YN=TRHK</v>
      </c>
      <c r="Q23" s="61" t="s">
        <v>119</v>
      </c>
      <c r="R23" s="61" t="s">
        <v>119</v>
      </c>
      <c r="S23" s="61" t="s">
        <v>119</v>
      </c>
      <c r="T23" s="61" t="s">
        <v>119</v>
      </c>
      <c r="U23" s="65" t="e">
        <f>_xll.qlMidSafe($Q23,$R23)</f>
        <v>#NUM!</v>
      </c>
      <c r="V23" s="63"/>
      <c r="W23" s="64" t="e">
        <v>#NUM!</v>
      </c>
      <c r="X23" s="63"/>
      <c r="Y23" s="105" t="e">
        <v>#NUM!</v>
      </c>
      <c r="Z23" s="60" t="e">
        <f>_xll.qlSimpleQuoteSetValue(F23,Y23/100,Trigger)</f>
        <v>#VALUE!</v>
      </c>
      <c r="AA23" s="55"/>
      <c r="AB23" s="2"/>
      <c r="AC23" s="2"/>
      <c r="AD23" s="2"/>
      <c r="AE23" s="2"/>
      <c r="AF23" s="2"/>
      <c r="AG23" s="87"/>
    </row>
    <row r="24" spans="1:33" ht="11.25" customHeight="1" x14ac:dyDescent="0.2">
      <c r="A24" s="31"/>
      <c r="B24" s="42" t="s">
        <v>44</v>
      </c>
      <c r="C24" s="14" t="s">
        <v>160</v>
      </c>
      <c r="D24" s="14" t="s">
        <v>181</v>
      </c>
      <c r="E24" s="12" t="e">
        <f t="shared" si="0"/>
        <v>#REF!</v>
      </c>
      <c r="F24" s="12" t="e">
        <f>_xll.qlSimpleQuote(ONCurrency&amp;$C24&amp;$D24&amp;$B24&amp;QuoteSuffix,,ONRateTickValue,Permanent,Trigger,ObjectOverwrite)</f>
        <v>#VALUE!</v>
      </c>
      <c r="G24" s="39" t="str">
        <f ca="1">_xll.ohRangeRetrieveError(F24)</f>
        <v/>
      </c>
      <c r="H24" s="7"/>
      <c r="K24" s="31"/>
      <c r="L24" s="67" t="s">
        <v>44</v>
      </c>
      <c r="M24" s="96" t="s">
        <v>160</v>
      </c>
      <c r="N24" s="96" t="s">
        <v>181</v>
      </c>
      <c r="O24" s="94" t="str">
        <f t="shared" si="1"/>
        <v>CNYQM3S16YN</v>
      </c>
      <c r="P24" s="94" t="str">
        <v>CNYQM3S16YN=TRHK</v>
      </c>
      <c r="Q24" s="61" t="s">
        <v>119</v>
      </c>
      <c r="R24" s="61" t="s">
        <v>119</v>
      </c>
      <c r="S24" s="61" t="s">
        <v>119</v>
      </c>
      <c r="T24" s="61" t="s">
        <v>119</v>
      </c>
      <c r="U24" s="65" t="e">
        <f>_xll.qlMidSafe($Q24,$R24)</f>
        <v>#NUM!</v>
      </c>
      <c r="V24" s="63"/>
      <c r="W24" s="64" t="e">
        <v>#NUM!</v>
      </c>
      <c r="X24" s="63"/>
      <c r="Y24" s="105" t="e">
        <v>#NUM!</v>
      </c>
      <c r="Z24" s="60" t="e">
        <f>_xll.qlSimpleQuoteSetValue(F24,Y24/100,Trigger)</f>
        <v>#VALUE!</v>
      </c>
      <c r="AA24" s="55"/>
      <c r="AB24" s="2"/>
      <c r="AC24" s="2"/>
      <c r="AD24" s="2"/>
      <c r="AE24" s="2"/>
      <c r="AF24" s="2"/>
      <c r="AG24" s="87"/>
    </row>
    <row r="25" spans="1:33" ht="11.25" customHeight="1" x14ac:dyDescent="0.2">
      <c r="A25" s="31"/>
      <c r="B25" s="42" t="s">
        <v>43</v>
      </c>
      <c r="C25" s="14" t="s">
        <v>160</v>
      </c>
      <c r="D25" s="14" t="s">
        <v>181</v>
      </c>
      <c r="E25" s="12" t="e">
        <f t="shared" si="0"/>
        <v>#REF!</v>
      </c>
      <c r="F25" s="12" t="e">
        <f>_xll.qlSimpleQuote(ONCurrency&amp;$C25&amp;$D25&amp;$B25&amp;QuoteSuffix,,ONRateTickValue,Permanent,Trigger,ObjectOverwrite)</f>
        <v>#VALUE!</v>
      </c>
      <c r="G25" s="39" t="str">
        <f ca="1">_xll.ohRangeRetrieveError(F25)</f>
        <v/>
      </c>
      <c r="H25" s="7"/>
      <c r="K25" s="31"/>
      <c r="L25" s="67" t="s">
        <v>43</v>
      </c>
      <c r="M25" s="96" t="s">
        <v>160</v>
      </c>
      <c r="N25" s="96" t="s">
        <v>181</v>
      </c>
      <c r="O25" s="94" t="str">
        <f t="shared" si="1"/>
        <v>CNYQM3S17YN</v>
      </c>
      <c r="P25" s="94" t="str">
        <v>CNYQM3S17YN=TRHK</v>
      </c>
      <c r="Q25" s="61" t="s">
        <v>119</v>
      </c>
      <c r="R25" s="61" t="s">
        <v>119</v>
      </c>
      <c r="S25" s="61" t="s">
        <v>119</v>
      </c>
      <c r="T25" s="61" t="s">
        <v>119</v>
      </c>
      <c r="U25" s="65" t="e">
        <f>_xll.qlMidSafe($Q25,$R25)</f>
        <v>#NUM!</v>
      </c>
      <c r="V25" s="63"/>
      <c r="W25" s="64" t="e">
        <v>#NUM!</v>
      </c>
      <c r="X25" s="63"/>
      <c r="Y25" s="105" t="e">
        <v>#NUM!</v>
      </c>
      <c r="Z25" s="60" t="e">
        <f>_xll.qlSimpleQuoteSetValue(F25,Y25/100,Trigger)</f>
        <v>#VALUE!</v>
      </c>
      <c r="AA25" s="55"/>
      <c r="AB25" s="2"/>
      <c r="AC25" s="2"/>
      <c r="AD25" s="2"/>
      <c r="AE25" s="2"/>
      <c r="AF25" s="2"/>
      <c r="AG25" s="87"/>
    </row>
    <row r="26" spans="1:33" ht="11.25" customHeight="1" x14ac:dyDescent="0.2">
      <c r="A26" s="31"/>
      <c r="B26" s="42" t="s">
        <v>42</v>
      </c>
      <c r="C26" s="14" t="s">
        <v>160</v>
      </c>
      <c r="D26" s="14" t="s">
        <v>181</v>
      </c>
      <c r="E26" s="12" t="e">
        <f t="shared" si="0"/>
        <v>#REF!</v>
      </c>
      <c r="F26" s="12" t="e">
        <f>_xll.qlSimpleQuote(ONCurrency&amp;$C26&amp;$D26&amp;$B26&amp;QuoteSuffix,,ONRateTickValue,Permanent,Trigger,ObjectOverwrite)</f>
        <v>#VALUE!</v>
      </c>
      <c r="G26" s="39" t="str">
        <f ca="1">_xll.ohRangeRetrieveError(F26)</f>
        <v/>
      </c>
      <c r="H26" s="7"/>
      <c r="K26" s="31"/>
      <c r="L26" s="67" t="s">
        <v>42</v>
      </c>
      <c r="M26" s="96" t="s">
        <v>160</v>
      </c>
      <c r="N26" s="96" t="s">
        <v>181</v>
      </c>
      <c r="O26" s="94" t="str">
        <f t="shared" si="1"/>
        <v>CNYQM3S18YN</v>
      </c>
      <c r="P26" s="94" t="str">
        <v>CNYQM3S18YN=TRHK</v>
      </c>
      <c r="Q26" s="61" t="s">
        <v>119</v>
      </c>
      <c r="R26" s="61" t="s">
        <v>119</v>
      </c>
      <c r="S26" s="61" t="s">
        <v>119</v>
      </c>
      <c r="T26" s="61" t="s">
        <v>119</v>
      </c>
      <c r="U26" s="65" t="e">
        <f>_xll.qlMidSafe($Q26,$R26)</f>
        <v>#NUM!</v>
      </c>
      <c r="V26" s="63"/>
      <c r="W26" s="64" t="e">
        <v>#NUM!</v>
      </c>
      <c r="X26" s="63"/>
      <c r="Y26" s="105" t="e">
        <v>#NUM!</v>
      </c>
      <c r="Z26" s="60" t="e">
        <f>_xll.qlSimpleQuoteSetValue(F26,Y26/100,Trigger)</f>
        <v>#VALUE!</v>
      </c>
      <c r="AA26" s="55"/>
      <c r="AB26" s="2"/>
      <c r="AC26" s="2"/>
      <c r="AD26" s="2"/>
      <c r="AE26" s="2"/>
      <c r="AF26" s="2"/>
      <c r="AG26" s="87"/>
    </row>
    <row r="27" spans="1:33" ht="11.25" customHeight="1" x14ac:dyDescent="0.2">
      <c r="A27" s="31"/>
      <c r="B27" s="42" t="s">
        <v>41</v>
      </c>
      <c r="C27" s="14" t="s">
        <v>160</v>
      </c>
      <c r="D27" s="14" t="s">
        <v>181</v>
      </c>
      <c r="E27" s="12" t="e">
        <f t="shared" si="0"/>
        <v>#REF!</v>
      </c>
      <c r="F27" s="12" t="e">
        <f>_xll.qlSimpleQuote(ONCurrency&amp;$C27&amp;$D27&amp;$B27&amp;QuoteSuffix,,ONRateTickValue,Permanent,Trigger,ObjectOverwrite)</f>
        <v>#VALUE!</v>
      </c>
      <c r="G27" s="39" t="str">
        <f ca="1">_xll.ohRangeRetrieveError(F27)</f>
        <v/>
      </c>
      <c r="H27" s="7"/>
      <c r="K27" s="31"/>
      <c r="L27" s="67" t="s">
        <v>41</v>
      </c>
      <c r="M27" s="96" t="s">
        <v>160</v>
      </c>
      <c r="N27" s="96" t="s">
        <v>181</v>
      </c>
      <c r="O27" s="94" t="str">
        <f t="shared" si="1"/>
        <v>CNYQM3S19YN</v>
      </c>
      <c r="P27" s="94" t="str">
        <v>CNYQM3S19YN=TRHK</v>
      </c>
      <c r="Q27" s="61" t="s">
        <v>119</v>
      </c>
      <c r="R27" s="61" t="s">
        <v>119</v>
      </c>
      <c r="S27" s="61" t="s">
        <v>119</v>
      </c>
      <c r="T27" s="61" t="s">
        <v>119</v>
      </c>
      <c r="U27" s="65" t="e">
        <f>_xll.qlMidSafe($Q27,$R27)</f>
        <v>#NUM!</v>
      </c>
      <c r="V27" s="63"/>
      <c r="W27" s="64" t="e">
        <v>#NUM!</v>
      </c>
      <c r="X27" s="63"/>
      <c r="Y27" s="105" t="e">
        <v>#NUM!</v>
      </c>
      <c r="Z27" s="60" t="e">
        <f>_xll.qlSimpleQuoteSetValue(F27,Y27/100,Trigger)</f>
        <v>#VALUE!</v>
      </c>
      <c r="AA27" s="55"/>
      <c r="AB27" s="2"/>
      <c r="AC27" s="2"/>
      <c r="AD27" s="2"/>
      <c r="AE27" s="2"/>
      <c r="AF27" s="2"/>
      <c r="AG27" s="87"/>
    </row>
    <row r="28" spans="1:33" ht="11.25" customHeight="1" x14ac:dyDescent="0.2">
      <c r="A28" s="31"/>
      <c r="B28" s="42" t="s">
        <v>40</v>
      </c>
      <c r="C28" s="14" t="s">
        <v>160</v>
      </c>
      <c r="D28" s="14" t="s">
        <v>181</v>
      </c>
      <c r="E28" s="12" t="e">
        <f t="shared" si="0"/>
        <v>#REF!</v>
      </c>
      <c r="F28" s="12" t="e">
        <f>_xll.qlSimpleQuote(ONCurrency&amp;$C28&amp;$D28&amp;$B28&amp;QuoteSuffix,,ONRateTickValue,Permanent,Trigger,ObjectOverwrite)</f>
        <v>#VALUE!</v>
      </c>
      <c r="G28" s="39" t="str">
        <f ca="1">_xll.ohRangeRetrieveError(F28)</f>
        <v/>
      </c>
      <c r="H28" s="7"/>
      <c r="K28" s="31"/>
      <c r="L28" s="67" t="s">
        <v>40</v>
      </c>
      <c r="M28" s="96" t="s">
        <v>160</v>
      </c>
      <c r="N28" s="96" t="s">
        <v>181</v>
      </c>
      <c r="O28" s="94" t="str">
        <f t="shared" si="1"/>
        <v>CNYQM3S20YN</v>
      </c>
      <c r="P28" s="94" t="str">
        <v>CNYQM3S20YN=TRHK</v>
      </c>
      <c r="Q28" s="61" t="s">
        <v>119</v>
      </c>
      <c r="R28" s="61" t="s">
        <v>119</v>
      </c>
      <c r="S28" s="61" t="s">
        <v>119</v>
      </c>
      <c r="T28" s="61" t="s">
        <v>119</v>
      </c>
      <c r="U28" s="65" t="e">
        <f>_xll.qlMidSafe($Q28,$R28)</f>
        <v>#NUM!</v>
      </c>
      <c r="V28" s="63"/>
      <c r="W28" s="64" t="e">
        <v>#NUM!</v>
      </c>
      <c r="X28" s="63"/>
      <c r="Y28" s="105" t="e">
        <v>#NUM!</v>
      </c>
      <c r="Z28" s="60" t="e">
        <f>_xll.qlSimpleQuoteSetValue(F28,Y28/100,Trigger)</f>
        <v>#VALUE!</v>
      </c>
      <c r="AA28" s="55"/>
      <c r="AB28" s="2"/>
      <c r="AC28" s="2"/>
      <c r="AD28" s="2"/>
      <c r="AE28" s="2"/>
      <c r="AF28" s="2"/>
      <c r="AG28" s="87"/>
    </row>
    <row r="29" spans="1:33" ht="11.25" customHeight="1" x14ac:dyDescent="0.2">
      <c r="A29" s="31"/>
      <c r="B29" s="42" t="s">
        <v>39</v>
      </c>
      <c r="C29" s="14" t="s">
        <v>160</v>
      </c>
      <c r="D29" s="14" t="s">
        <v>181</v>
      </c>
      <c r="E29" s="12" t="e">
        <f t="shared" si="0"/>
        <v>#REF!</v>
      </c>
      <c r="F29" s="12" t="e">
        <f>_xll.qlSimpleQuote(ONCurrency&amp;$C29&amp;$D29&amp;$B29&amp;QuoteSuffix,,ONRateTickValue,Permanent,Trigger,ObjectOverwrite)</f>
        <v>#VALUE!</v>
      </c>
      <c r="G29" s="39" t="str">
        <f ca="1">_xll.ohRangeRetrieveError(F29)</f>
        <v/>
      </c>
      <c r="H29" s="7"/>
      <c r="K29" s="31"/>
      <c r="L29" s="67" t="s">
        <v>39</v>
      </c>
      <c r="M29" s="96" t="s">
        <v>160</v>
      </c>
      <c r="N29" s="96" t="s">
        <v>181</v>
      </c>
      <c r="O29" s="94" t="str">
        <f t="shared" si="1"/>
        <v>CNYQM3S21YN</v>
      </c>
      <c r="P29" s="94" t="str">
        <v>CNYQM3S21YN=TRHK</v>
      </c>
      <c r="Q29" s="61" t="s">
        <v>119</v>
      </c>
      <c r="R29" s="61" t="s">
        <v>119</v>
      </c>
      <c r="S29" s="61" t="s">
        <v>119</v>
      </c>
      <c r="T29" s="61" t="s">
        <v>119</v>
      </c>
      <c r="U29" s="65" t="e">
        <f>_xll.qlMidSafe($Q29,$R29)</f>
        <v>#NUM!</v>
      </c>
      <c r="V29" s="63"/>
      <c r="W29" s="64" t="e">
        <v>#NUM!</v>
      </c>
      <c r="X29" s="63"/>
      <c r="Y29" s="105" t="e">
        <v>#NUM!</v>
      </c>
      <c r="Z29" s="60" t="e">
        <f>_xll.qlSimpleQuoteSetValue(F29,Y29/100,Trigger)</f>
        <v>#VALUE!</v>
      </c>
      <c r="AA29" s="55"/>
      <c r="AB29" s="2"/>
      <c r="AC29" s="2"/>
      <c r="AD29" s="2"/>
      <c r="AE29" s="2"/>
      <c r="AF29" s="2"/>
      <c r="AG29" s="87"/>
    </row>
    <row r="30" spans="1:33" ht="11.25" customHeight="1" x14ac:dyDescent="0.2">
      <c r="A30" s="31"/>
      <c r="B30" s="42" t="s">
        <v>38</v>
      </c>
      <c r="C30" s="14" t="s">
        <v>160</v>
      </c>
      <c r="D30" s="14" t="s">
        <v>181</v>
      </c>
      <c r="E30" s="12" t="e">
        <f t="shared" si="0"/>
        <v>#REF!</v>
      </c>
      <c r="F30" s="12" t="e">
        <f>_xll.qlSimpleQuote(ONCurrency&amp;$C30&amp;$D30&amp;$B30&amp;QuoteSuffix,,ONRateTickValue,Permanent,Trigger,ObjectOverwrite)</f>
        <v>#VALUE!</v>
      </c>
      <c r="G30" s="39" t="str">
        <f ca="1">_xll.ohRangeRetrieveError(F30)</f>
        <v/>
      </c>
      <c r="H30" s="7"/>
      <c r="K30" s="31"/>
      <c r="L30" s="67" t="s">
        <v>38</v>
      </c>
      <c r="M30" s="96" t="s">
        <v>160</v>
      </c>
      <c r="N30" s="96" t="s">
        <v>181</v>
      </c>
      <c r="O30" s="94" t="str">
        <f t="shared" si="1"/>
        <v>CNYQM3S22YN</v>
      </c>
      <c r="P30" s="94" t="str">
        <v>CNYQM3S22YN=TRHK</v>
      </c>
      <c r="Q30" s="61" t="s">
        <v>119</v>
      </c>
      <c r="R30" s="61" t="s">
        <v>119</v>
      </c>
      <c r="S30" s="61" t="s">
        <v>119</v>
      </c>
      <c r="T30" s="61" t="s">
        <v>119</v>
      </c>
      <c r="U30" s="65" t="e">
        <f>_xll.qlMidSafe($Q30,$R30)</f>
        <v>#NUM!</v>
      </c>
      <c r="V30" s="63"/>
      <c r="W30" s="64" t="e">
        <v>#NUM!</v>
      </c>
      <c r="X30" s="63"/>
      <c r="Y30" s="105" t="e">
        <v>#NUM!</v>
      </c>
      <c r="Z30" s="60" t="e">
        <f>_xll.qlSimpleQuoteSetValue(F30,Y30/100,Trigger)</f>
        <v>#VALUE!</v>
      </c>
      <c r="AA30" s="55"/>
      <c r="AB30" s="2"/>
      <c r="AC30" s="2"/>
      <c r="AD30" s="2"/>
      <c r="AE30" s="2"/>
      <c r="AF30" s="2"/>
      <c r="AG30" s="87"/>
    </row>
    <row r="31" spans="1:33" ht="11.25" customHeight="1" x14ac:dyDescent="0.2">
      <c r="A31" s="31"/>
      <c r="B31" s="42" t="s">
        <v>37</v>
      </c>
      <c r="C31" s="14" t="s">
        <v>160</v>
      </c>
      <c r="D31" s="14" t="s">
        <v>181</v>
      </c>
      <c r="E31" s="12" t="e">
        <f t="shared" si="0"/>
        <v>#REF!</v>
      </c>
      <c r="F31" s="12" t="e">
        <f>_xll.qlSimpleQuote(ONCurrency&amp;$C31&amp;$D31&amp;$B31&amp;QuoteSuffix,,ONRateTickValue,Permanent,Trigger,ObjectOverwrite)</f>
        <v>#VALUE!</v>
      </c>
      <c r="G31" s="39" t="str">
        <f ca="1">_xll.ohRangeRetrieveError(F31)</f>
        <v/>
      </c>
      <c r="H31" s="7"/>
      <c r="K31" s="31"/>
      <c r="L31" s="67" t="s">
        <v>37</v>
      </c>
      <c r="M31" s="96" t="s">
        <v>160</v>
      </c>
      <c r="N31" s="96" t="s">
        <v>181</v>
      </c>
      <c r="O31" s="94" t="str">
        <f t="shared" si="1"/>
        <v>CNYQM3S23YN</v>
      </c>
      <c r="P31" s="94" t="str">
        <v>CNYQM3S23YN=TRHK</v>
      </c>
      <c r="Q31" s="61" t="s">
        <v>119</v>
      </c>
      <c r="R31" s="61" t="s">
        <v>119</v>
      </c>
      <c r="S31" s="61" t="s">
        <v>119</v>
      </c>
      <c r="T31" s="61" t="s">
        <v>119</v>
      </c>
      <c r="U31" s="65" t="e">
        <f>_xll.qlMidSafe($Q31,$R31)</f>
        <v>#NUM!</v>
      </c>
      <c r="V31" s="63"/>
      <c r="W31" s="64" t="e">
        <v>#NUM!</v>
      </c>
      <c r="X31" s="63"/>
      <c r="Y31" s="105" t="e">
        <v>#NUM!</v>
      </c>
      <c r="Z31" s="60" t="e">
        <f>_xll.qlSimpleQuoteSetValue(F31,Y31/100,Trigger)</f>
        <v>#VALUE!</v>
      </c>
      <c r="AA31" s="55"/>
      <c r="AB31" s="2"/>
      <c r="AC31" s="2"/>
      <c r="AD31" s="2"/>
      <c r="AE31" s="2"/>
      <c r="AF31" s="2"/>
      <c r="AG31" s="87"/>
    </row>
    <row r="32" spans="1:33" ht="11.25" customHeight="1" x14ac:dyDescent="0.2">
      <c r="A32" s="31"/>
      <c r="B32" s="42" t="s">
        <v>36</v>
      </c>
      <c r="C32" s="14" t="s">
        <v>160</v>
      </c>
      <c r="D32" s="14" t="s">
        <v>181</v>
      </c>
      <c r="E32" s="12" t="e">
        <f t="shared" si="0"/>
        <v>#REF!</v>
      </c>
      <c r="F32" s="12" t="e">
        <f>_xll.qlSimpleQuote(ONCurrency&amp;$C32&amp;$D32&amp;$B32&amp;QuoteSuffix,,ONRateTickValue,Permanent,Trigger,ObjectOverwrite)</f>
        <v>#VALUE!</v>
      </c>
      <c r="G32" s="39" t="str">
        <f ca="1">_xll.ohRangeRetrieveError(F32)</f>
        <v/>
      </c>
      <c r="H32" s="7"/>
      <c r="K32" s="31"/>
      <c r="L32" s="67" t="s">
        <v>36</v>
      </c>
      <c r="M32" s="96" t="s">
        <v>160</v>
      </c>
      <c r="N32" s="96" t="s">
        <v>181</v>
      </c>
      <c r="O32" s="94" t="str">
        <f t="shared" si="1"/>
        <v>CNYQM3S24YN</v>
      </c>
      <c r="P32" s="94" t="str">
        <v>CNYQM3S24YN=TRHK</v>
      </c>
      <c r="Q32" s="61" t="s">
        <v>119</v>
      </c>
      <c r="R32" s="61" t="s">
        <v>119</v>
      </c>
      <c r="S32" s="61" t="s">
        <v>119</v>
      </c>
      <c r="T32" s="61" t="s">
        <v>119</v>
      </c>
      <c r="U32" s="65" t="e">
        <f>_xll.qlMidSafe($Q32,$R32)</f>
        <v>#NUM!</v>
      </c>
      <c r="V32" s="63"/>
      <c r="W32" s="64" t="e">
        <v>#NUM!</v>
      </c>
      <c r="X32" s="63"/>
      <c r="Y32" s="105" t="e">
        <v>#NUM!</v>
      </c>
      <c r="Z32" s="60" t="e">
        <f>_xll.qlSimpleQuoteSetValue(F32,Y32/100,Trigger)</f>
        <v>#VALUE!</v>
      </c>
      <c r="AA32" s="55"/>
      <c r="AB32" s="2"/>
      <c r="AC32" s="2"/>
      <c r="AD32" s="2"/>
      <c r="AE32" s="2"/>
      <c r="AF32" s="2"/>
      <c r="AG32" s="87"/>
    </row>
    <row r="33" spans="1:33" ht="11.25" customHeight="1" x14ac:dyDescent="0.2">
      <c r="A33" s="31"/>
      <c r="B33" s="42" t="s">
        <v>35</v>
      </c>
      <c r="C33" s="14" t="s">
        <v>160</v>
      </c>
      <c r="D33" s="14" t="s">
        <v>181</v>
      </c>
      <c r="E33" s="12" t="e">
        <f t="shared" si="0"/>
        <v>#REF!</v>
      </c>
      <c r="F33" s="12" t="e">
        <f>_xll.qlSimpleQuote(ONCurrency&amp;$C33&amp;$D33&amp;$B33&amp;QuoteSuffix,,ONRateTickValue,Permanent,Trigger,ObjectOverwrite)</f>
        <v>#VALUE!</v>
      </c>
      <c r="G33" s="39" t="str">
        <f ca="1">_xll.ohRangeRetrieveError(F33)</f>
        <v/>
      </c>
      <c r="H33" s="7"/>
      <c r="K33" s="31"/>
      <c r="L33" s="67" t="s">
        <v>35</v>
      </c>
      <c r="M33" s="96" t="s">
        <v>160</v>
      </c>
      <c r="N33" s="96" t="s">
        <v>181</v>
      </c>
      <c r="O33" s="94" t="str">
        <f t="shared" si="1"/>
        <v>CNYQM3S25YN</v>
      </c>
      <c r="P33" s="94" t="str">
        <v>CNYQM3S25YN=TRHK</v>
      </c>
      <c r="Q33" s="61" t="s">
        <v>119</v>
      </c>
      <c r="R33" s="61" t="s">
        <v>119</v>
      </c>
      <c r="S33" s="61" t="s">
        <v>119</v>
      </c>
      <c r="T33" s="61" t="s">
        <v>119</v>
      </c>
      <c r="U33" s="65" t="e">
        <f>_xll.qlMidSafe($Q33,$R33)</f>
        <v>#NUM!</v>
      </c>
      <c r="V33" s="63"/>
      <c r="W33" s="64" t="e">
        <v>#NUM!</v>
      </c>
      <c r="X33" s="63"/>
      <c r="Y33" s="105" t="e">
        <v>#NUM!</v>
      </c>
      <c r="Z33" s="60" t="e">
        <f>_xll.qlSimpleQuoteSetValue(F33,Y33/100,Trigger)</f>
        <v>#VALUE!</v>
      </c>
      <c r="AA33" s="55"/>
      <c r="AB33" s="2"/>
      <c r="AC33" s="2"/>
      <c r="AD33" s="2"/>
      <c r="AE33" s="2"/>
      <c r="AF33" s="2"/>
      <c r="AG33" s="87"/>
    </row>
    <row r="34" spans="1:33" ht="11.25" customHeight="1" x14ac:dyDescent="0.2">
      <c r="A34" s="31"/>
      <c r="B34" s="42" t="s">
        <v>34</v>
      </c>
      <c r="C34" s="14" t="s">
        <v>160</v>
      </c>
      <c r="D34" s="14" t="s">
        <v>181</v>
      </c>
      <c r="E34" s="12" t="e">
        <f t="shared" si="0"/>
        <v>#REF!</v>
      </c>
      <c r="F34" s="12" t="e">
        <f>_xll.qlSimpleQuote(ONCurrency&amp;$C34&amp;$D34&amp;$B34&amp;QuoteSuffix,,ONRateTickValue,Permanent,Trigger,ObjectOverwrite)</f>
        <v>#VALUE!</v>
      </c>
      <c r="G34" s="39" t="str">
        <f ca="1">_xll.ohRangeRetrieveError(F34)</f>
        <v/>
      </c>
      <c r="H34" s="7"/>
      <c r="K34" s="31"/>
      <c r="L34" s="67" t="s">
        <v>34</v>
      </c>
      <c r="M34" s="96" t="s">
        <v>160</v>
      </c>
      <c r="N34" s="96" t="s">
        <v>181</v>
      </c>
      <c r="O34" s="94" t="str">
        <f t="shared" si="1"/>
        <v>CNYQM3S26YN</v>
      </c>
      <c r="P34" s="94" t="str">
        <v>CNYQM3S26YN=TRHK</v>
      </c>
      <c r="Q34" s="61" t="s">
        <v>119</v>
      </c>
      <c r="R34" s="61" t="s">
        <v>119</v>
      </c>
      <c r="S34" s="61" t="s">
        <v>119</v>
      </c>
      <c r="T34" s="61" t="s">
        <v>119</v>
      </c>
      <c r="U34" s="65" t="e">
        <f>_xll.qlMidSafe($Q34,$R34)</f>
        <v>#NUM!</v>
      </c>
      <c r="V34" s="63"/>
      <c r="W34" s="64" t="e">
        <v>#NUM!</v>
      </c>
      <c r="X34" s="63"/>
      <c r="Y34" s="105" t="e">
        <v>#NUM!</v>
      </c>
      <c r="Z34" s="60" t="e">
        <f>_xll.qlSimpleQuoteSetValue(F34,Y34/100,Trigger)</f>
        <v>#VALUE!</v>
      </c>
      <c r="AA34" s="55"/>
      <c r="AB34" s="2"/>
      <c r="AC34" s="2"/>
      <c r="AD34" s="2"/>
      <c r="AE34" s="2"/>
      <c r="AF34" s="2"/>
      <c r="AG34" s="87"/>
    </row>
    <row r="35" spans="1:33" ht="11.25" customHeight="1" x14ac:dyDescent="0.2">
      <c r="A35" s="31"/>
      <c r="B35" s="42" t="s">
        <v>33</v>
      </c>
      <c r="C35" s="14" t="s">
        <v>160</v>
      </c>
      <c r="D35" s="14" t="s">
        <v>181</v>
      </c>
      <c r="E35" s="12" t="e">
        <f t="shared" si="0"/>
        <v>#REF!</v>
      </c>
      <c r="F35" s="12" t="e">
        <f>_xll.qlSimpleQuote(ONCurrency&amp;$C35&amp;$D35&amp;$B35&amp;QuoteSuffix,,ONRateTickValue,Permanent,Trigger,ObjectOverwrite)</f>
        <v>#VALUE!</v>
      </c>
      <c r="G35" s="39" t="str">
        <f ca="1">_xll.ohRangeRetrieveError(F35)</f>
        <v/>
      </c>
      <c r="H35" s="7"/>
      <c r="K35" s="31"/>
      <c r="L35" s="67" t="s">
        <v>33</v>
      </c>
      <c r="M35" s="96" t="s">
        <v>160</v>
      </c>
      <c r="N35" s="96" t="s">
        <v>181</v>
      </c>
      <c r="O35" s="94" t="str">
        <f t="shared" si="1"/>
        <v>CNYQM3S27YN</v>
      </c>
      <c r="P35" s="94" t="str">
        <v>CNYQM3S27YN=TRHK</v>
      </c>
      <c r="Q35" s="61" t="s">
        <v>119</v>
      </c>
      <c r="R35" s="61" t="s">
        <v>119</v>
      </c>
      <c r="S35" s="61" t="s">
        <v>119</v>
      </c>
      <c r="T35" s="61" t="s">
        <v>119</v>
      </c>
      <c r="U35" s="65" t="e">
        <f>_xll.qlMidSafe($Q35,$R35)</f>
        <v>#NUM!</v>
      </c>
      <c r="V35" s="63"/>
      <c r="W35" s="64" t="e">
        <v>#NUM!</v>
      </c>
      <c r="X35" s="63"/>
      <c r="Y35" s="105" t="e">
        <v>#NUM!</v>
      </c>
      <c r="Z35" s="60" t="e">
        <f>_xll.qlSimpleQuoteSetValue(F35,Y35/100,Trigger)</f>
        <v>#VALUE!</v>
      </c>
      <c r="AA35" s="55"/>
      <c r="AB35" s="2"/>
      <c r="AC35" s="2"/>
      <c r="AD35" s="2"/>
      <c r="AE35" s="2"/>
      <c r="AF35" s="2"/>
      <c r="AG35" s="87"/>
    </row>
    <row r="36" spans="1:33" ht="11.25" customHeight="1" x14ac:dyDescent="0.2">
      <c r="A36" s="31"/>
      <c r="B36" s="42" t="s">
        <v>32</v>
      </c>
      <c r="C36" s="14" t="s">
        <v>160</v>
      </c>
      <c r="D36" s="14" t="s">
        <v>181</v>
      </c>
      <c r="E36" s="12" t="e">
        <f t="shared" si="0"/>
        <v>#REF!</v>
      </c>
      <c r="F36" s="12" t="e">
        <f>_xll.qlSimpleQuote(ONCurrency&amp;$C36&amp;$D36&amp;$B36&amp;QuoteSuffix,,ONRateTickValue,Permanent,Trigger,ObjectOverwrite)</f>
        <v>#VALUE!</v>
      </c>
      <c r="G36" s="39" t="str">
        <f ca="1">_xll.ohRangeRetrieveError(F36)</f>
        <v/>
      </c>
      <c r="H36" s="7"/>
      <c r="K36" s="31"/>
      <c r="L36" s="67" t="s">
        <v>32</v>
      </c>
      <c r="M36" s="96" t="s">
        <v>160</v>
      </c>
      <c r="N36" s="96" t="s">
        <v>181</v>
      </c>
      <c r="O36" s="94" t="str">
        <f t="shared" si="1"/>
        <v>CNYQM3S28YN</v>
      </c>
      <c r="P36" s="94" t="str">
        <v>CNYQM3S28YN=TRHK</v>
      </c>
      <c r="Q36" s="61" t="s">
        <v>119</v>
      </c>
      <c r="R36" s="61" t="s">
        <v>119</v>
      </c>
      <c r="S36" s="61" t="s">
        <v>119</v>
      </c>
      <c r="T36" s="61" t="s">
        <v>119</v>
      </c>
      <c r="U36" s="65" t="e">
        <f>_xll.qlMidSafe($Q36,$R36)</f>
        <v>#NUM!</v>
      </c>
      <c r="V36" s="63"/>
      <c r="W36" s="64" t="e">
        <v>#NUM!</v>
      </c>
      <c r="X36" s="63"/>
      <c r="Y36" s="105" t="e">
        <v>#NUM!</v>
      </c>
      <c r="Z36" s="60" t="e">
        <f>_xll.qlSimpleQuoteSetValue(F36,Y36/100,Trigger)</f>
        <v>#VALUE!</v>
      </c>
      <c r="AA36" s="55"/>
      <c r="AB36" s="2"/>
      <c r="AC36" s="2"/>
      <c r="AD36" s="2"/>
      <c r="AE36" s="2"/>
      <c r="AF36" s="2"/>
      <c r="AG36" s="87"/>
    </row>
    <row r="37" spans="1:33" ht="11.25" customHeight="1" x14ac:dyDescent="0.2">
      <c r="A37" s="31"/>
      <c r="B37" s="42" t="s">
        <v>31</v>
      </c>
      <c r="C37" s="14" t="s">
        <v>160</v>
      </c>
      <c r="D37" s="14" t="s">
        <v>181</v>
      </c>
      <c r="E37" s="12" t="e">
        <f t="shared" si="0"/>
        <v>#REF!</v>
      </c>
      <c r="F37" s="12" t="e">
        <f>_xll.qlSimpleQuote(ONCurrency&amp;$C37&amp;$D37&amp;$B37&amp;QuoteSuffix,,ONRateTickValue,Permanent,Trigger,ObjectOverwrite)</f>
        <v>#VALUE!</v>
      </c>
      <c r="G37" s="39" t="str">
        <f ca="1">_xll.ohRangeRetrieveError(F37)</f>
        <v/>
      </c>
      <c r="H37" s="7"/>
      <c r="K37" s="31"/>
      <c r="L37" s="67" t="s">
        <v>31</v>
      </c>
      <c r="M37" s="96" t="s">
        <v>160</v>
      </c>
      <c r="N37" s="96" t="s">
        <v>181</v>
      </c>
      <c r="O37" s="94" t="str">
        <f t="shared" si="1"/>
        <v>CNYQM3S29YN</v>
      </c>
      <c r="P37" s="94" t="str">
        <v>CNYQM3S29YN=TRHK</v>
      </c>
      <c r="Q37" s="61" t="s">
        <v>119</v>
      </c>
      <c r="R37" s="61" t="s">
        <v>119</v>
      </c>
      <c r="S37" s="61" t="s">
        <v>119</v>
      </c>
      <c r="T37" s="61" t="s">
        <v>119</v>
      </c>
      <c r="U37" s="65" t="e">
        <f>_xll.qlMidSafe($Q37,$R37)</f>
        <v>#NUM!</v>
      </c>
      <c r="V37" s="63"/>
      <c r="W37" s="64" t="e">
        <v>#NUM!</v>
      </c>
      <c r="X37" s="63"/>
      <c r="Y37" s="105" t="e">
        <v>#NUM!</v>
      </c>
      <c r="Z37" s="60" t="e">
        <f>_xll.qlSimpleQuoteSetValue(F37,Y37/100,Trigger)</f>
        <v>#VALUE!</v>
      </c>
      <c r="AA37" s="55"/>
      <c r="AB37" s="2"/>
      <c r="AC37" s="2"/>
      <c r="AD37" s="2"/>
      <c r="AE37" s="2"/>
      <c r="AF37" s="2"/>
      <c r="AG37" s="87"/>
    </row>
    <row r="38" spans="1:33" ht="11.25" customHeight="1" x14ac:dyDescent="0.2">
      <c r="A38" s="31"/>
      <c r="B38" s="42" t="s">
        <v>30</v>
      </c>
      <c r="C38" s="14" t="s">
        <v>160</v>
      </c>
      <c r="D38" s="14" t="s">
        <v>181</v>
      </c>
      <c r="E38" s="12" t="e">
        <f t="shared" si="0"/>
        <v>#REF!</v>
      </c>
      <c r="F38" s="12" t="e">
        <f>_xll.qlSimpleQuote(ONCurrency&amp;$C38&amp;$D38&amp;$B38&amp;QuoteSuffix,,ONRateTickValue,Permanent,Trigger,ObjectOverwrite)</f>
        <v>#VALUE!</v>
      </c>
      <c r="G38" s="39" t="str">
        <f ca="1">_xll.ohRangeRetrieveError(F38)</f>
        <v/>
      </c>
      <c r="H38" s="7"/>
      <c r="K38" s="31"/>
      <c r="L38" s="67" t="s">
        <v>30</v>
      </c>
      <c r="M38" s="96" t="s">
        <v>160</v>
      </c>
      <c r="N38" s="96" t="s">
        <v>181</v>
      </c>
      <c r="O38" s="94" t="str">
        <f t="shared" si="1"/>
        <v>CNYQM3S30YN</v>
      </c>
      <c r="P38" s="94" t="str">
        <v>CNYQM3S30YN=TRHK</v>
      </c>
      <c r="Q38" s="61" t="s">
        <v>119</v>
      </c>
      <c r="R38" s="61" t="s">
        <v>119</v>
      </c>
      <c r="S38" s="61" t="s">
        <v>119</v>
      </c>
      <c r="T38" s="61" t="s">
        <v>119</v>
      </c>
      <c r="U38" s="65" t="e">
        <f>_xll.qlMidSafe($Q38,$R38)</f>
        <v>#NUM!</v>
      </c>
      <c r="V38" s="63"/>
      <c r="W38" s="64" t="e">
        <v>#NUM!</v>
      </c>
      <c r="X38" s="63"/>
      <c r="Y38" s="105" t="e">
        <v>#NUM!</v>
      </c>
      <c r="Z38" s="60" t="e">
        <f>_xll.qlSimpleQuoteSetValue(F38,Y38/100,Trigger)</f>
        <v>#VALUE!</v>
      </c>
      <c r="AA38" s="55"/>
      <c r="AB38" s="2"/>
      <c r="AC38" s="2"/>
      <c r="AD38" s="2"/>
      <c r="AE38" s="2"/>
      <c r="AF38" s="2"/>
      <c r="AG38" s="87"/>
    </row>
    <row r="39" spans="1:33" ht="11.25" customHeight="1" x14ac:dyDescent="0.2">
      <c r="A39" s="31"/>
      <c r="B39" s="42" t="s">
        <v>29</v>
      </c>
      <c r="C39" s="14" t="s">
        <v>160</v>
      </c>
      <c r="D39" s="14" t="s">
        <v>181</v>
      </c>
      <c r="E39" s="12" t="e">
        <f t="shared" si="0"/>
        <v>#REF!</v>
      </c>
      <c r="F39" s="12" t="e">
        <f>_xll.qlSimpleQuote(ONCurrency&amp;$C39&amp;$D39&amp;$B39&amp;QuoteSuffix,,ONRateTickValue,Permanent,Trigger,ObjectOverwrite)</f>
        <v>#VALUE!</v>
      </c>
      <c r="G39" s="39" t="str">
        <f ca="1">_xll.ohRangeRetrieveError(F39)</f>
        <v/>
      </c>
      <c r="H39" s="7"/>
      <c r="K39" s="31"/>
      <c r="L39" s="67" t="s">
        <v>29</v>
      </c>
      <c r="M39" s="96" t="s">
        <v>160</v>
      </c>
      <c r="N39" s="96" t="s">
        <v>181</v>
      </c>
      <c r="O39" s="94" t="str">
        <f t="shared" si="1"/>
        <v>CNYQM3S35YN</v>
      </c>
      <c r="P39" s="94" t="str">
        <v>CNYQM3S35YN=TRHK</v>
      </c>
      <c r="Q39" s="61" t="s">
        <v>119</v>
      </c>
      <c r="R39" s="61" t="s">
        <v>119</v>
      </c>
      <c r="S39" s="61" t="s">
        <v>119</v>
      </c>
      <c r="T39" s="61" t="s">
        <v>119</v>
      </c>
      <c r="U39" s="65" t="e">
        <f>_xll.qlMidSafe($Q39,$R39)</f>
        <v>#NUM!</v>
      </c>
      <c r="V39" s="63"/>
      <c r="W39" s="64" t="e">
        <v>#NUM!</v>
      </c>
      <c r="X39" s="63"/>
      <c r="Y39" s="105" t="e">
        <v>#NUM!</v>
      </c>
      <c r="Z39" s="60" t="e">
        <f>_xll.qlSimpleQuoteSetValue(F39,Y39/100,Trigger)</f>
        <v>#VALUE!</v>
      </c>
      <c r="AA39" s="55"/>
      <c r="AB39" s="2"/>
      <c r="AC39" s="2"/>
      <c r="AD39" s="2"/>
      <c r="AE39" s="2"/>
      <c r="AF39" s="2"/>
      <c r="AG39" s="87"/>
    </row>
    <row r="40" spans="1:33" ht="11.25" customHeight="1" x14ac:dyDescent="0.2">
      <c r="A40" s="31"/>
      <c r="B40" s="42" t="s">
        <v>28</v>
      </c>
      <c r="C40" s="14" t="s">
        <v>160</v>
      </c>
      <c r="D40" s="14" t="s">
        <v>181</v>
      </c>
      <c r="E40" s="12" t="e">
        <f t="shared" si="0"/>
        <v>#REF!</v>
      </c>
      <c r="F40" s="12" t="e">
        <f>_xll.qlSimpleQuote(ONCurrency&amp;$C40&amp;$D40&amp;$B40&amp;QuoteSuffix,,ONRateTickValue,Permanent,Trigger,ObjectOverwrite)</f>
        <v>#VALUE!</v>
      </c>
      <c r="G40" s="39" t="str">
        <f ca="1">_xll.ohRangeRetrieveError(F40)</f>
        <v/>
      </c>
      <c r="H40" s="7"/>
      <c r="K40" s="31"/>
      <c r="L40" s="67" t="s">
        <v>28</v>
      </c>
      <c r="M40" s="96" t="s">
        <v>160</v>
      </c>
      <c r="N40" s="96" t="s">
        <v>181</v>
      </c>
      <c r="O40" s="94" t="str">
        <f t="shared" si="1"/>
        <v>CNYQM3S40YN</v>
      </c>
      <c r="P40" s="94" t="str">
        <v>CNYQM3S40YN=TRHK</v>
      </c>
      <c r="Q40" s="61" t="s">
        <v>119</v>
      </c>
      <c r="R40" s="61" t="s">
        <v>119</v>
      </c>
      <c r="S40" s="61" t="s">
        <v>119</v>
      </c>
      <c r="T40" s="61" t="s">
        <v>119</v>
      </c>
      <c r="U40" s="65" t="e">
        <f>_xll.qlMidSafe($Q40,$R40)</f>
        <v>#NUM!</v>
      </c>
      <c r="V40" s="63"/>
      <c r="W40" s="64" t="e">
        <v>#NUM!</v>
      </c>
      <c r="X40" s="63"/>
      <c r="Y40" s="105" t="e">
        <v>#NUM!</v>
      </c>
      <c r="Z40" s="60" t="e">
        <f>_xll.qlSimpleQuoteSetValue(F40,Y40/100,Trigger)</f>
        <v>#VALUE!</v>
      </c>
      <c r="AA40" s="55"/>
      <c r="AB40" s="2"/>
      <c r="AC40" s="2"/>
      <c r="AD40" s="2"/>
      <c r="AE40" s="2"/>
      <c r="AF40" s="2"/>
      <c r="AG40" s="87"/>
    </row>
    <row r="41" spans="1:33" ht="11.25" customHeight="1" x14ac:dyDescent="0.2">
      <c r="A41" s="31"/>
      <c r="B41" s="42" t="s">
        <v>26</v>
      </c>
      <c r="C41" s="14" t="s">
        <v>160</v>
      </c>
      <c r="D41" s="14" t="s">
        <v>181</v>
      </c>
      <c r="E41" s="12" t="e">
        <f t="shared" si="0"/>
        <v>#REF!</v>
      </c>
      <c r="F41" s="12" t="e">
        <f>_xll.qlSimpleQuote(ONCurrency&amp;$C41&amp;$D41&amp;$B41&amp;QuoteSuffix,,ONRateTickValue,Permanent,Trigger,ObjectOverwrite)</f>
        <v>#VALUE!</v>
      </c>
      <c r="G41" s="39" t="str">
        <f ca="1">_xll.ohRangeRetrieveError(F41)</f>
        <v/>
      </c>
      <c r="H41" s="7"/>
      <c r="K41" s="31"/>
      <c r="L41" s="67" t="s">
        <v>26</v>
      </c>
      <c r="M41" s="96" t="s">
        <v>160</v>
      </c>
      <c r="N41" s="96" t="s">
        <v>181</v>
      </c>
      <c r="O41" s="94" t="str">
        <f t="shared" si="1"/>
        <v>CNYQM3S50YN</v>
      </c>
      <c r="P41" s="94" t="str">
        <v>CNYQM3S50YN=TRHK</v>
      </c>
      <c r="Q41" s="61" t="s">
        <v>119</v>
      </c>
      <c r="R41" s="61" t="s">
        <v>119</v>
      </c>
      <c r="S41" s="61" t="s">
        <v>119</v>
      </c>
      <c r="T41" s="61" t="s">
        <v>119</v>
      </c>
      <c r="U41" s="65" t="e">
        <f>_xll.qlMidSafe($Q41,$R41)</f>
        <v>#NUM!</v>
      </c>
      <c r="V41" s="63"/>
      <c r="W41" s="64" t="e">
        <v>#NUM!</v>
      </c>
      <c r="X41" s="63"/>
      <c r="Y41" s="105" t="e">
        <v>#NUM!</v>
      </c>
      <c r="Z41" s="60" t="e">
        <f>_xll.qlSimpleQuoteSetValue(F41,Y41/100,Trigger)</f>
        <v>#VALUE!</v>
      </c>
      <c r="AA41" s="55"/>
      <c r="AB41" s="2"/>
      <c r="AC41" s="2"/>
      <c r="AD41" s="2"/>
      <c r="AE41" s="2"/>
      <c r="AF41" s="2"/>
      <c r="AG41" s="87"/>
    </row>
    <row r="42" spans="1:33" ht="11.25" customHeight="1" x14ac:dyDescent="0.2">
      <c r="A42" s="31"/>
      <c r="B42" s="42" t="s">
        <v>25</v>
      </c>
      <c r="C42" s="14" t="s">
        <v>160</v>
      </c>
      <c r="D42" s="14" t="s">
        <v>181</v>
      </c>
      <c r="E42" s="12" t="e">
        <f t="shared" si="0"/>
        <v>#REF!</v>
      </c>
      <c r="F42" s="12" t="e">
        <f>_xll.qlSimpleQuote(ONCurrency&amp;$C42&amp;$D42&amp;$B42&amp;QuoteSuffix,,ONRateTickValue,Permanent,Trigger,ObjectOverwrite)</f>
        <v>#VALUE!</v>
      </c>
      <c r="G42" s="39" t="str">
        <f ca="1">_xll.ohRangeRetrieveError(F42)</f>
        <v/>
      </c>
      <c r="H42" s="7"/>
      <c r="K42" s="31"/>
      <c r="L42" s="67" t="s">
        <v>25</v>
      </c>
      <c r="M42" s="96" t="s">
        <v>160</v>
      </c>
      <c r="N42" s="96" t="s">
        <v>181</v>
      </c>
      <c r="O42" s="94" t="str">
        <f t="shared" si="1"/>
        <v>CNYQM3S60YN</v>
      </c>
      <c r="P42" s="90" t="str">
        <v>CNYQM3S60YN=TRHK</v>
      </c>
      <c r="Q42" s="69" t="s">
        <v>119</v>
      </c>
      <c r="R42" s="69" t="s">
        <v>119</v>
      </c>
      <c r="S42" s="69" t="s">
        <v>119</v>
      </c>
      <c r="T42" s="69" t="s">
        <v>119</v>
      </c>
      <c r="U42" s="71" t="e">
        <f>_xll.qlMidSafe($Q42,$R42)</f>
        <v>#NUM!</v>
      </c>
      <c r="V42" s="63"/>
      <c r="W42" s="70" t="e">
        <v>#NUM!</v>
      </c>
      <c r="X42" s="63"/>
      <c r="Y42" s="104" t="e">
        <v>#NUM!</v>
      </c>
      <c r="Z42" s="68" t="e">
        <f>_xll.qlSimpleQuoteSetValue(F42,Y42/100,Trigger)</f>
        <v>#VALUE!</v>
      </c>
      <c r="AA42" s="55"/>
      <c r="AB42" s="2"/>
      <c r="AC42" s="2"/>
      <c r="AD42" s="2"/>
      <c r="AE42" s="2"/>
      <c r="AF42" s="2"/>
      <c r="AG42" s="87"/>
    </row>
    <row r="43" spans="1:33" ht="11.25" customHeight="1" thickBot="1" x14ac:dyDescent="0.25">
      <c r="A43" s="6"/>
      <c r="B43" s="5"/>
      <c r="C43" s="5"/>
      <c r="D43" s="5"/>
      <c r="E43" s="5"/>
      <c r="F43" s="29"/>
      <c r="G43" s="29"/>
      <c r="H43" s="4"/>
      <c r="K43" s="51"/>
      <c r="L43" s="196"/>
      <c r="M43" s="196"/>
      <c r="N43" s="196"/>
      <c r="O43" s="59"/>
      <c r="P43" s="5"/>
      <c r="Q43" s="5"/>
      <c r="R43" s="5"/>
      <c r="S43" s="5"/>
      <c r="T43" s="5"/>
      <c r="U43" s="5"/>
      <c r="V43" s="50"/>
      <c r="W43" s="50"/>
      <c r="X43" s="50"/>
      <c r="Y43" s="50"/>
      <c r="Z43" s="50"/>
      <c r="AA43" s="88"/>
      <c r="AB43" s="2"/>
      <c r="AC43" s="2"/>
      <c r="AD43" s="2"/>
      <c r="AE43" s="2"/>
      <c r="AF43" s="2"/>
      <c r="AG43" s="2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workbookViewId="0"/>
  </sheetViews>
  <sheetFormatPr defaultRowHeight="11.25" x14ac:dyDescent="0.2"/>
  <cols>
    <col min="1" max="1" width="2.7109375" style="20" customWidth="1"/>
    <col min="2" max="2" width="6.5703125" style="2" bestFit="1" customWidth="1"/>
    <col min="3" max="3" width="3.28515625" style="20" customWidth="1"/>
    <col min="4" max="4" width="4.28515625" style="20" customWidth="1"/>
    <col min="5" max="5" width="19.28515625" style="20" bestFit="1" customWidth="1"/>
    <col min="6" max="6" width="21.85546875" style="49" bestFit="1" customWidth="1"/>
    <col min="7" max="7" width="35.7109375" style="20" customWidth="1"/>
    <col min="8" max="11" width="2.7109375" style="20" customWidth="1"/>
    <col min="12" max="12" width="3.85546875" style="20" bestFit="1" customWidth="1"/>
    <col min="13" max="13" width="3.140625" style="20" bestFit="1" customWidth="1"/>
    <col min="14" max="14" width="4" style="20" bestFit="1" customWidth="1"/>
    <col min="15" max="15" width="12.140625" style="20" bestFit="1" customWidth="1"/>
    <col min="16" max="16" width="16.7109375" style="20" bestFit="1" customWidth="1"/>
    <col min="17" max="19" width="9.140625" style="20"/>
    <col min="20" max="20" width="10.140625" style="20" customWidth="1"/>
    <col min="21" max="21" width="7.7109375" style="20" bestFit="1" customWidth="1"/>
    <col min="22" max="22" width="2.7109375" style="20" customWidth="1"/>
    <col min="23" max="23" width="5.7109375" style="20" bestFit="1" customWidth="1"/>
    <col min="24" max="24" width="2.7109375" style="20" customWidth="1"/>
    <col min="25" max="26" width="7.7109375" style="20" bestFit="1" customWidth="1"/>
    <col min="27" max="28" width="2.7109375" style="20" customWidth="1"/>
    <col min="29" max="16384" width="9.140625" style="20"/>
  </cols>
  <sheetData>
    <row r="1" spans="1:33" ht="11.25" customHeight="1" x14ac:dyDescent="0.2">
      <c r="A1" s="38"/>
      <c r="B1" s="34"/>
      <c r="C1" s="34"/>
      <c r="D1" s="34"/>
      <c r="E1" s="34"/>
      <c r="F1" s="34"/>
      <c r="G1" s="34"/>
      <c r="H1" s="7"/>
      <c r="K1" s="103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6"/>
      <c r="AB1" s="2"/>
      <c r="AC1" s="2"/>
      <c r="AD1" s="2"/>
      <c r="AE1" s="2"/>
      <c r="AF1" s="2"/>
      <c r="AG1" s="2"/>
    </row>
    <row r="2" spans="1:33" ht="15" customHeight="1" x14ac:dyDescent="0.25">
      <c r="A2" s="38"/>
      <c r="B2" s="34"/>
      <c r="C2" s="34"/>
      <c r="D2" s="34"/>
      <c r="E2" s="34"/>
      <c r="F2" s="34"/>
      <c r="G2" s="34"/>
      <c r="H2" s="7"/>
      <c r="K2" s="86"/>
      <c r="L2" s="34"/>
      <c r="M2" s="85"/>
      <c r="N2" s="85"/>
      <c r="O2" s="85"/>
      <c r="P2" s="35" t="s">
        <v>179</v>
      </c>
      <c r="Q2" s="63"/>
      <c r="R2" s="63"/>
      <c r="S2" s="63"/>
      <c r="T2" s="63"/>
      <c r="U2" s="34"/>
      <c r="V2" s="63"/>
      <c r="W2" s="63"/>
      <c r="X2" s="63"/>
      <c r="Y2"/>
      <c r="Z2" s="34"/>
      <c r="AA2" s="7"/>
      <c r="AB2" s="2"/>
      <c r="AC2" s="2"/>
      <c r="AD2" s="2"/>
      <c r="AE2" s="2"/>
      <c r="AF2" s="2"/>
      <c r="AG2" s="2"/>
    </row>
    <row r="3" spans="1:33" ht="11.25" customHeight="1" x14ac:dyDescent="0.2">
      <c r="A3" s="38"/>
      <c r="B3" s="34"/>
      <c r="C3" s="34"/>
      <c r="D3" s="34"/>
      <c r="E3" s="190"/>
      <c r="F3" s="34"/>
      <c r="G3" s="34"/>
      <c r="H3" s="7"/>
      <c r="K3" s="31"/>
      <c r="L3" s="63"/>
      <c r="M3" s="34"/>
      <c r="N3" s="34"/>
      <c r="O3" s="34"/>
      <c r="P3" s="34"/>
      <c r="Q3" s="34"/>
      <c r="R3" s="34"/>
      <c r="S3" s="34"/>
      <c r="T3" s="34"/>
      <c r="U3" s="34"/>
      <c r="V3" s="63"/>
      <c r="W3" s="63"/>
      <c r="X3" s="63"/>
      <c r="Y3" s="34"/>
      <c r="Z3" s="83">
        <f>_xll.ohTrigger(Z5:Z42)</f>
        <v>48</v>
      </c>
      <c r="AA3" s="55"/>
      <c r="AB3" s="2"/>
      <c r="AC3" s="2"/>
      <c r="AD3" s="2"/>
      <c r="AE3" s="2"/>
      <c r="AF3" s="2"/>
      <c r="AG3" s="2"/>
    </row>
    <row r="4" spans="1:33" ht="12.75" customHeight="1" x14ac:dyDescent="0.2">
      <c r="A4" s="31"/>
      <c r="B4" s="18" t="s">
        <v>62</v>
      </c>
      <c r="C4" s="18"/>
      <c r="D4" s="18"/>
      <c r="E4" s="17" t="str">
        <f>ONCurrency&amp;"_010_Sw"&amp;$C$5&amp;$D$5&amp;".xml"</f>
        <v>CNY_010_SwSM6AB.xml</v>
      </c>
      <c r="F4" s="16" t="s">
        <v>164</v>
      </c>
      <c r="G4" s="11" t="str">
        <f>_xll.ohRangeRetrieveError(F4)</f>
        <v/>
      </c>
      <c r="H4" s="7"/>
      <c r="K4" s="31"/>
      <c r="L4" s="114"/>
      <c r="M4" s="44"/>
      <c r="N4" s="44"/>
      <c r="O4" s="44"/>
      <c r="P4" s="58" t="str">
        <f>_xll.RData(P5:P42,Q4:T4,"RTFEED:IDN",ReutersRtMode,,Q5)</f>
        <v>Paused at 16:51:59</v>
      </c>
      <c r="Q4" s="101" t="s">
        <v>112</v>
      </c>
      <c r="R4" s="101" t="s">
        <v>111</v>
      </c>
      <c r="S4" s="101" t="s">
        <v>124</v>
      </c>
      <c r="T4" s="101" t="s">
        <v>132</v>
      </c>
      <c r="U4" s="80" t="s">
        <v>131</v>
      </c>
      <c r="V4" s="63"/>
      <c r="W4" s="82" t="s">
        <v>129</v>
      </c>
      <c r="X4" s="63"/>
      <c r="Y4" s="116" t="s">
        <v>128</v>
      </c>
      <c r="Z4" s="19" t="s">
        <v>127</v>
      </c>
      <c r="AA4" s="55"/>
      <c r="AB4" s="2"/>
      <c r="AC4" s="2"/>
      <c r="AD4" s="2"/>
      <c r="AE4" s="2"/>
      <c r="AF4" s="2"/>
      <c r="AG4" s="100"/>
    </row>
    <row r="5" spans="1:33" ht="11.25" customHeight="1" x14ac:dyDescent="0.2">
      <c r="A5" s="31"/>
      <c r="B5" s="52" t="s">
        <v>19</v>
      </c>
      <c r="C5" s="14" t="s">
        <v>161</v>
      </c>
      <c r="D5" s="14" t="s">
        <v>162</v>
      </c>
      <c r="E5" s="12" t="e">
        <f t="shared" ref="E5:E42" si="0">ONCurrency&amp;$C5&amp;$D5&amp;$B5&amp;QuoteSuffix</f>
        <v>#REF!</v>
      </c>
      <c r="F5" s="12" t="e">
        <f>_xll.qlSimpleQuote(ONCurrency&amp;$C5&amp;$D5&amp;$B5&amp;QuoteSuffix,,ONRateTickValue,Permanent,Trigger,ObjectOverwrite)</f>
        <v>#VALUE!</v>
      </c>
      <c r="G5" s="11" t="str">
        <f ca="1">_xll.ohRangeRetrieveError(F5)</f>
        <v/>
      </c>
      <c r="H5" s="7"/>
      <c r="K5" s="31"/>
      <c r="L5" s="67" t="str">
        <f>B5</f>
        <v>1M</v>
      </c>
      <c r="M5" s="96" t="s">
        <v>188</v>
      </c>
      <c r="N5" s="96" t="s">
        <v>189</v>
      </c>
      <c r="O5" s="66" t="str">
        <f t="shared" ref="O5:O42" si="1">SUBSTITUTE(ONCurrency,"Y","")&amp;$M5&amp;$N5&amp;$L5</f>
        <v>CNNDIRS1M</v>
      </c>
      <c r="P5" s="66" t="str">
        <f t="array" ref="P5:P42">Instruments&amp;"="&amp;VLOOKUP(Contributor,ContributorTable,2,FALSE)</f>
        <v>CNNDIRS1M=TRHK</v>
      </c>
      <c r="Q5" s="61">
        <v>3.38</v>
      </c>
      <c r="R5" s="61">
        <v>3.48</v>
      </c>
      <c r="S5" s="61">
        <v>0</v>
      </c>
      <c r="T5" s="61">
        <v>0</v>
      </c>
      <c r="U5" s="65">
        <f>_xll.qlMidSafe($Q5,$R5)</f>
        <v>3.4299999999999997</v>
      </c>
      <c r="V5" s="63"/>
      <c r="W5" s="64">
        <v>3.33</v>
      </c>
      <c r="X5" s="63"/>
      <c r="Y5" s="105">
        <f t="array" ref="Y5:Y42">QuoteLive</f>
        <v>3.4299999999999997</v>
      </c>
      <c r="Z5" s="60" t="e">
        <f>_xll.qlSimpleQuoteSetValue(F5,Y5/100,Trigger)</f>
        <v>#VALUE!</v>
      </c>
      <c r="AA5" s="55"/>
      <c r="AB5" s="2"/>
      <c r="AC5" s="2"/>
      <c r="AD5" s="2"/>
      <c r="AE5" s="2"/>
      <c r="AF5" s="2"/>
      <c r="AG5" s="87"/>
    </row>
    <row r="6" spans="1:33" ht="11.25" customHeight="1" x14ac:dyDescent="0.25">
      <c r="A6" s="31"/>
      <c r="B6" s="53" t="s">
        <v>17</v>
      </c>
      <c r="C6" s="14" t="s">
        <v>161</v>
      </c>
      <c r="D6" s="14" t="s">
        <v>162</v>
      </c>
      <c r="E6" s="12" t="e">
        <f t="shared" si="0"/>
        <v>#REF!</v>
      </c>
      <c r="F6" s="12" t="e">
        <f>_xll.qlSimpleQuote(ONCurrency&amp;$C6&amp;$D6&amp;$B6&amp;QuoteSuffix,,ONRateTickValue,Permanent,Trigger,ObjectOverwrite)</f>
        <v>#VALUE!</v>
      </c>
      <c r="G6" s="11" t="str">
        <f ca="1">_xll.ohRangeRetrieveError(F6)</f>
        <v/>
      </c>
      <c r="H6" s="7"/>
      <c r="K6" s="31"/>
      <c r="L6" s="67" t="str">
        <f t="shared" ref="L6:L42" si="2">B6</f>
        <v>3M</v>
      </c>
      <c r="M6" s="96" t="s">
        <v>188</v>
      </c>
      <c r="N6" s="96" t="s">
        <v>189</v>
      </c>
      <c r="O6" s="66" t="str">
        <f t="shared" si="1"/>
        <v>CNNDIRS3M</v>
      </c>
      <c r="P6" s="66" t="str">
        <v>CNNDIRS3M=TRHK</v>
      </c>
      <c r="Q6" s="61">
        <v>3.45</v>
      </c>
      <c r="R6" s="61">
        <v>3.55</v>
      </c>
      <c r="S6" s="61">
        <v>0</v>
      </c>
      <c r="T6" s="61">
        <v>0</v>
      </c>
      <c r="U6" s="65">
        <f>_xll.qlMidSafe($Q6,$R6)</f>
        <v>3.5</v>
      </c>
      <c r="V6" s="63"/>
      <c r="W6" s="64">
        <v>3.3600000000000003</v>
      </c>
      <c r="X6" s="63"/>
      <c r="Y6" s="105">
        <v>3.5</v>
      </c>
      <c r="Z6" s="60" t="e">
        <f>_xll.qlSimpleQuoteSetValue(F6,Y6/100,Trigger)</f>
        <v>#VALUE!</v>
      </c>
      <c r="AA6" s="55"/>
      <c r="AB6" s="2"/>
      <c r="AC6" s="2"/>
      <c r="AD6"/>
      <c r="AE6" s="2"/>
      <c r="AF6" s="2"/>
      <c r="AG6" s="87"/>
    </row>
    <row r="7" spans="1:33" ht="11.25" customHeight="1" x14ac:dyDescent="0.25">
      <c r="A7" s="31"/>
      <c r="B7" s="53" t="s">
        <v>14</v>
      </c>
      <c r="C7" s="14" t="s">
        <v>161</v>
      </c>
      <c r="D7" s="14" t="s">
        <v>162</v>
      </c>
      <c r="E7" s="12" t="e">
        <f t="shared" si="0"/>
        <v>#REF!</v>
      </c>
      <c r="F7" s="12" t="e">
        <f>_xll.qlSimpleQuote(ONCurrency&amp;$C7&amp;$D7&amp;$B7&amp;QuoteSuffix,,ONRateTickValue,Permanent,Trigger,ObjectOverwrite)</f>
        <v>#VALUE!</v>
      </c>
      <c r="G7" s="11" t="str">
        <f ca="1">_xll.ohRangeRetrieveError(F7)</f>
        <v/>
      </c>
      <c r="H7" s="7"/>
      <c r="K7" s="31"/>
      <c r="L7" s="67" t="str">
        <f t="shared" si="2"/>
        <v>6M</v>
      </c>
      <c r="M7" s="96" t="s">
        <v>188</v>
      </c>
      <c r="N7" s="96" t="s">
        <v>189</v>
      </c>
      <c r="O7" s="66" t="str">
        <f t="shared" si="1"/>
        <v>CNNDIRS6M</v>
      </c>
      <c r="P7" s="66" t="str">
        <v>CNNDIRS6M=TRHK</v>
      </c>
      <c r="Q7" s="61">
        <v>3.45</v>
      </c>
      <c r="R7" s="61">
        <v>3.55</v>
      </c>
      <c r="S7" s="61">
        <v>0</v>
      </c>
      <c r="T7" s="61">
        <v>0</v>
      </c>
      <c r="U7" s="65">
        <f>_xll.qlMidEquivalent($Q7,$R7,$S7,$T7)</f>
        <v>3.5</v>
      </c>
      <c r="V7" s="63"/>
      <c r="W7" s="64">
        <v>3.37</v>
      </c>
      <c r="X7" s="63"/>
      <c r="Y7" s="105">
        <v>3.5</v>
      </c>
      <c r="Z7" s="60" t="e">
        <f>_xll.qlSimpleQuoteSetValue(F7,Y7/100,Trigger)</f>
        <v>#VALUE!</v>
      </c>
      <c r="AA7" s="55"/>
      <c r="AB7" s="2"/>
      <c r="AC7" s="2"/>
      <c r="AD7"/>
      <c r="AE7" s="2"/>
      <c r="AF7" s="113"/>
      <c r="AG7" s="87"/>
    </row>
    <row r="8" spans="1:33" ht="11.25" customHeight="1" x14ac:dyDescent="0.25">
      <c r="A8" s="31"/>
      <c r="B8" s="53" t="s">
        <v>11</v>
      </c>
      <c r="C8" s="14" t="s">
        <v>161</v>
      </c>
      <c r="D8" s="14" t="s">
        <v>162</v>
      </c>
      <c r="E8" s="12" t="e">
        <f t="shared" si="0"/>
        <v>#REF!</v>
      </c>
      <c r="F8" s="12" t="e">
        <f>_xll.qlSimpleQuote(ONCurrency&amp;$C8&amp;$D8&amp;$B8&amp;QuoteSuffix,,ONRateTickValue,Permanent,Trigger,ObjectOverwrite)</f>
        <v>#VALUE!</v>
      </c>
      <c r="G8" s="11" t="str">
        <f ca="1">_xll.ohRangeRetrieveError(F8)</f>
        <v/>
      </c>
      <c r="H8" s="7"/>
      <c r="K8" s="31"/>
      <c r="L8" s="67" t="str">
        <f t="shared" si="2"/>
        <v>9M</v>
      </c>
      <c r="M8" s="96" t="s">
        <v>188</v>
      </c>
      <c r="N8" s="96" t="s">
        <v>189</v>
      </c>
      <c r="O8" s="66" t="str">
        <f t="shared" si="1"/>
        <v>CNNDIRS9M</v>
      </c>
      <c r="P8" s="66" t="str">
        <v>CNNDIRS9M=TRHK</v>
      </c>
      <c r="Q8" s="61">
        <v>3.47</v>
      </c>
      <c r="R8" s="61">
        <v>3.57</v>
      </c>
      <c r="S8" s="61">
        <v>0</v>
      </c>
      <c r="T8" s="61">
        <v>0</v>
      </c>
      <c r="U8" s="65">
        <f>_xll.qlMidEquivalent($Q8,$R8,$S8,$T8)</f>
        <v>3.52</v>
      </c>
      <c r="V8" s="63"/>
      <c r="W8" s="64">
        <v>3.4000000000000004</v>
      </c>
      <c r="X8" s="63"/>
      <c r="Y8" s="105">
        <v>3.52</v>
      </c>
      <c r="Z8" s="60" t="e">
        <f>_xll.qlSimpleQuoteSetValue(F8,Y8/100,Trigger)</f>
        <v>#VALUE!</v>
      </c>
      <c r="AA8" s="55"/>
      <c r="AB8" s="2"/>
      <c r="AC8" s="2"/>
      <c r="AD8" s="2"/>
      <c r="AE8"/>
      <c r="AF8" s="113"/>
      <c r="AG8" s="87"/>
    </row>
    <row r="9" spans="1:33" ht="11.25" customHeight="1" x14ac:dyDescent="0.2">
      <c r="A9" s="31"/>
      <c r="B9" s="52" t="s">
        <v>8</v>
      </c>
      <c r="C9" s="14" t="s">
        <v>161</v>
      </c>
      <c r="D9" s="14" t="s">
        <v>162</v>
      </c>
      <c r="E9" s="12" t="e">
        <f t="shared" si="0"/>
        <v>#REF!</v>
      </c>
      <c r="F9" s="12" t="e">
        <f>_xll.qlSimpleQuote(ONCurrency&amp;$C9&amp;$D9&amp;$B9&amp;QuoteSuffix,,ONRateTickValue,Permanent,Trigger,ObjectOverwrite)</f>
        <v>#VALUE!</v>
      </c>
      <c r="G9" s="11" t="str">
        <f ca="1">_xll.ohRangeRetrieveError(F9)</f>
        <v/>
      </c>
      <c r="H9" s="7"/>
      <c r="K9" s="31"/>
      <c r="L9" s="67" t="str">
        <f t="shared" si="2"/>
        <v>1Y</v>
      </c>
      <c r="M9" s="96" t="s">
        <v>188</v>
      </c>
      <c r="N9" s="96" t="s">
        <v>189</v>
      </c>
      <c r="O9" s="66" t="str">
        <f t="shared" si="1"/>
        <v>CNNDIRS1Y</v>
      </c>
      <c r="P9" s="66" t="str">
        <v>CNNDIRS1Y=TRHK</v>
      </c>
      <c r="Q9" s="61">
        <v>3.51</v>
      </c>
      <c r="R9" s="61">
        <v>3.61</v>
      </c>
      <c r="S9" s="61">
        <v>0</v>
      </c>
      <c r="T9" s="61">
        <v>0</v>
      </c>
      <c r="U9" s="65">
        <f>_xll.qlMidEquivalent($Q9,$R9,$S9,$T9)</f>
        <v>3.5599999999999996</v>
      </c>
      <c r="V9" s="63"/>
      <c r="W9" s="64">
        <v>3.4299999999999997</v>
      </c>
      <c r="X9" s="63"/>
      <c r="Y9" s="105">
        <v>3.5599999999999996</v>
      </c>
      <c r="Z9" s="60" t="e">
        <f>_xll.qlSimpleQuoteSetValue(F9,Y9/100,Trigger)</f>
        <v>#VALUE!</v>
      </c>
      <c r="AA9" s="55"/>
      <c r="AB9" s="2"/>
      <c r="AC9" s="2"/>
      <c r="AD9" s="2"/>
      <c r="AE9" s="2"/>
      <c r="AF9" s="2"/>
      <c r="AG9" s="87"/>
    </row>
    <row r="10" spans="1:33" ht="11.25" customHeight="1" x14ac:dyDescent="0.2">
      <c r="A10" s="31"/>
      <c r="B10" s="52" t="s">
        <v>58</v>
      </c>
      <c r="C10" s="14" t="s">
        <v>161</v>
      </c>
      <c r="D10" s="14" t="s">
        <v>162</v>
      </c>
      <c r="E10" s="12" t="e">
        <f t="shared" si="0"/>
        <v>#REF!</v>
      </c>
      <c r="F10" s="12" t="e">
        <f>_xll.qlSimpleQuote(ONCurrency&amp;$C10&amp;$D10&amp;$B10&amp;QuoteSuffix,,ONRateTickValue,Permanent,Trigger,ObjectOverwrite)</f>
        <v>#VALUE!</v>
      </c>
      <c r="G10" s="11" t="str">
        <f ca="1">_xll.ohRangeRetrieveError(F10)</f>
        <v/>
      </c>
      <c r="H10" s="7"/>
      <c r="K10" s="31"/>
      <c r="L10" s="67" t="str">
        <f t="shared" si="2"/>
        <v>2Y</v>
      </c>
      <c r="M10" s="96" t="s">
        <v>188</v>
      </c>
      <c r="N10" s="96" t="s">
        <v>189</v>
      </c>
      <c r="O10" s="66" t="str">
        <f t="shared" si="1"/>
        <v>CNNDIRS2Y</v>
      </c>
      <c r="P10" s="66" t="str">
        <v>CNNDIRS2Y=TRHK</v>
      </c>
      <c r="Q10" s="61">
        <v>3.6</v>
      </c>
      <c r="R10" s="61">
        <v>3.7</v>
      </c>
      <c r="S10" s="61">
        <v>0</v>
      </c>
      <c r="T10" s="61">
        <v>0</v>
      </c>
      <c r="U10" s="65">
        <f>_xll.qlMidEquivalent($Q10,$R10,$S10,$T10)</f>
        <v>3.6500000000000004</v>
      </c>
      <c r="V10" s="63"/>
      <c r="W10" s="64">
        <v>3.5300000000000002</v>
      </c>
      <c r="X10" s="63"/>
      <c r="Y10" s="105">
        <v>3.6500000000000004</v>
      </c>
      <c r="Z10" s="60" t="e">
        <f>_xll.qlSimpleQuoteSetValue(F10,Y10/100,Trigger)</f>
        <v>#VALUE!</v>
      </c>
      <c r="AA10" s="55"/>
      <c r="AB10" s="2"/>
      <c r="AC10" s="2"/>
      <c r="AD10" s="2"/>
      <c r="AE10" s="2"/>
      <c r="AF10" s="2"/>
      <c r="AG10" s="87"/>
    </row>
    <row r="11" spans="1:33" ht="11.25" customHeight="1" x14ac:dyDescent="0.2">
      <c r="A11" s="31"/>
      <c r="B11" s="52" t="s">
        <v>57</v>
      </c>
      <c r="C11" s="14" t="s">
        <v>161</v>
      </c>
      <c r="D11" s="14" t="s">
        <v>162</v>
      </c>
      <c r="E11" s="12" t="e">
        <f t="shared" si="0"/>
        <v>#REF!</v>
      </c>
      <c r="F11" s="12" t="e">
        <f>_xll.qlSimpleQuote(ONCurrency&amp;$C11&amp;$D11&amp;$B11&amp;QuoteSuffix,,ONRateTickValue,Permanent,Trigger,ObjectOverwrite)</f>
        <v>#VALUE!</v>
      </c>
      <c r="G11" s="11" t="str">
        <f ca="1">_xll.ohRangeRetrieveError(F11)</f>
        <v/>
      </c>
      <c r="H11" s="7"/>
      <c r="K11" s="31"/>
      <c r="L11" s="67" t="str">
        <f t="shared" si="2"/>
        <v>3Y</v>
      </c>
      <c r="M11" s="96" t="s">
        <v>188</v>
      </c>
      <c r="N11" s="96" t="s">
        <v>189</v>
      </c>
      <c r="O11" s="66" t="str">
        <f t="shared" si="1"/>
        <v>CNNDIRS3Y</v>
      </c>
      <c r="P11" s="66" t="str">
        <v>CNNDIRS3Y=TRHK</v>
      </c>
      <c r="Q11" s="61">
        <v>3.7</v>
      </c>
      <c r="R11" s="61">
        <v>3.8</v>
      </c>
      <c r="S11" s="61">
        <v>0</v>
      </c>
      <c r="T11" s="61">
        <v>0</v>
      </c>
      <c r="U11" s="65">
        <f>_xll.qlMidEquivalent($Q11,$R11,$S11,$T11)</f>
        <v>3.75</v>
      </c>
      <c r="V11" s="63"/>
      <c r="W11" s="64">
        <v>3.6399999999999997</v>
      </c>
      <c r="X11" s="63"/>
      <c r="Y11" s="105">
        <v>3.75</v>
      </c>
      <c r="Z11" s="60" t="e">
        <f>_xll.qlSimpleQuoteSetValue(F11,Y11/100,Trigger)</f>
        <v>#VALUE!</v>
      </c>
      <c r="AA11" s="55"/>
      <c r="AB11" s="2"/>
      <c r="AC11" s="2"/>
      <c r="AD11" s="2"/>
      <c r="AE11" s="2"/>
      <c r="AF11" s="2"/>
      <c r="AG11" s="87"/>
    </row>
    <row r="12" spans="1:33" ht="11.25" customHeight="1" x14ac:dyDescent="0.2">
      <c r="A12" s="31"/>
      <c r="B12" s="52" t="s">
        <v>56</v>
      </c>
      <c r="C12" s="14" t="s">
        <v>161</v>
      </c>
      <c r="D12" s="14" t="s">
        <v>162</v>
      </c>
      <c r="E12" s="12" t="e">
        <f t="shared" si="0"/>
        <v>#REF!</v>
      </c>
      <c r="F12" s="12" t="e">
        <f>_xll.qlSimpleQuote(ONCurrency&amp;$C12&amp;$D12&amp;$B12&amp;QuoteSuffix,,ONRateTickValue,Permanent,Trigger,ObjectOverwrite)</f>
        <v>#VALUE!</v>
      </c>
      <c r="G12" s="11" t="str">
        <f ca="1">_xll.ohRangeRetrieveError(F12)</f>
        <v/>
      </c>
      <c r="H12" s="7"/>
      <c r="K12" s="31"/>
      <c r="L12" s="67" t="str">
        <f t="shared" si="2"/>
        <v>4Y</v>
      </c>
      <c r="M12" s="96" t="s">
        <v>188</v>
      </c>
      <c r="N12" s="96" t="s">
        <v>189</v>
      </c>
      <c r="O12" s="66" t="str">
        <f t="shared" si="1"/>
        <v>CNNDIRS4Y</v>
      </c>
      <c r="P12" s="66" t="str">
        <v>CNNDIRS4Y=TRHK</v>
      </c>
      <c r="Q12" s="61">
        <v>3.8</v>
      </c>
      <c r="R12" s="61">
        <v>3.9</v>
      </c>
      <c r="S12" s="61">
        <v>0</v>
      </c>
      <c r="T12" s="61">
        <v>0</v>
      </c>
      <c r="U12" s="65">
        <f>_xll.qlMidEquivalent($Q12,$R12,$S12,$T12)</f>
        <v>3.8499999999999996</v>
      </c>
      <c r="V12" s="63"/>
      <c r="W12" s="64">
        <v>3.75</v>
      </c>
      <c r="X12" s="63"/>
      <c r="Y12" s="105">
        <v>3.8499999999999996</v>
      </c>
      <c r="Z12" s="60" t="e">
        <f>_xll.qlSimpleQuoteSetValue(F12,Y12/100,Trigger)</f>
        <v>#VALUE!</v>
      </c>
      <c r="AA12" s="55"/>
      <c r="AB12" s="2"/>
      <c r="AC12" s="2"/>
      <c r="AD12" s="2"/>
      <c r="AE12" s="2"/>
      <c r="AF12" s="2"/>
      <c r="AG12" s="87"/>
    </row>
    <row r="13" spans="1:33" ht="11.25" customHeight="1" x14ac:dyDescent="0.2">
      <c r="A13" s="31"/>
      <c r="B13" s="52" t="s">
        <v>55</v>
      </c>
      <c r="C13" s="14" t="s">
        <v>161</v>
      </c>
      <c r="D13" s="14" t="s">
        <v>162</v>
      </c>
      <c r="E13" s="12" t="e">
        <f t="shared" si="0"/>
        <v>#REF!</v>
      </c>
      <c r="F13" s="12" t="e">
        <f>_xll.qlSimpleQuote(ONCurrency&amp;$C13&amp;$D13&amp;$B13&amp;QuoteSuffix,,ONRateTickValue,Permanent,Trigger,ObjectOverwrite)</f>
        <v>#VALUE!</v>
      </c>
      <c r="G13" s="11" t="str">
        <f ca="1">_xll.ohRangeRetrieveError(F13)</f>
        <v/>
      </c>
      <c r="H13" s="7"/>
      <c r="K13" s="31"/>
      <c r="L13" s="67" t="str">
        <f t="shared" si="2"/>
        <v>5Y</v>
      </c>
      <c r="M13" s="96" t="s">
        <v>188</v>
      </c>
      <c r="N13" s="96" t="s">
        <v>189</v>
      </c>
      <c r="O13" s="66" t="str">
        <f t="shared" si="1"/>
        <v>CNNDIRS5Y</v>
      </c>
      <c r="P13" s="66" t="str">
        <v>CNNDIRS5Y=TRHK</v>
      </c>
      <c r="Q13" s="61">
        <v>3.91</v>
      </c>
      <c r="R13" s="61">
        <v>4.01</v>
      </c>
      <c r="S13" s="61">
        <v>0</v>
      </c>
      <c r="T13" s="61">
        <v>0</v>
      </c>
      <c r="U13" s="65">
        <f>_xll.qlMidEquivalent($Q13,$R13,$S13,$T13)</f>
        <v>3.96</v>
      </c>
      <c r="V13" s="63"/>
      <c r="W13" s="64">
        <v>3.87</v>
      </c>
      <c r="X13" s="63"/>
      <c r="Y13" s="105">
        <v>3.96</v>
      </c>
      <c r="Z13" s="60" t="e">
        <f>_xll.qlSimpleQuoteSetValue(F13,Y13/100,Trigger)</f>
        <v>#VALUE!</v>
      </c>
      <c r="AA13" s="55"/>
      <c r="AB13" s="2"/>
      <c r="AC13" s="2"/>
      <c r="AD13" s="2"/>
      <c r="AE13" s="2"/>
      <c r="AF13" s="2"/>
      <c r="AG13" s="87"/>
    </row>
    <row r="14" spans="1:33" ht="11.25" customHeight="1" x14ac:dyDescent="0.2">
      <c r="A14" s="31"/>
      <c r="B14" s="52" t="s">
        <v>54</v>
      </c>
      <c r="C14" s="14" t="s">
        <v>161</v>
      </c>
      <c r="D14" s="14" t="s">
        <v>162</v>
      </c>
      <c r="E14" s="12" t="e">
        <f t="shared" si="0"/>
        <v>#REF!</v>
      </c>
      <c r="F14" s="12" t="e">
        <f>_xll.qlSimpleQuote(ONCurrency&amp;$C14&amp;$D14&amp;$B14&amp;QuoteSuffix,,ONRateTickValue,Permanent,Trigger,ObjectOverwrite)</f>
        <v>#VALUE!</v>
      </c>
      <c r="G14" s="11" t="str">
        <f ca="1">_xll.ohRangeRetrieveError(F14)</f>
        <v/>
      </c>
      <c r="H14" s="7"/>
      <c r="K14" s="31"/>
      <c r="L14" s="67" t="str">
        <f t="shared" si="2"/>
        <v>6Y</v>
      </c>
      <c r="M14" s="96" t="s">
        <v>188</v>
      </c>
      <c r="N14" s="96" t="s">
        <v>189</v>
      </c>
      <c r="O14" s="66" t="str">
        <f t="shared" si="1"/>
        <v>CNNDIRS6Y</v>
      </c>
      <c r="P14" s="66" t="str">
        <v>CNNDIRS6Y=TRHK</v>
      </c>
      <c r="Q14" s="61">
        <v>3.98</v>
      </c>
      <c r="R14" s="61">
        <v>4.08</v>
      </c>
      <c r="S14" s="61">
        <v>0</v>
      </c>
      <c r="T14" s="61">
        <v>0</v>
      </c>
      <c r="U14" s="65">
        <f>_xll.qlMidEquivalent($Q14,$R14,$S14,$T14)</f>
        <v>4.03</v>
      </c>
      <c r="V14" s="63"/>
      <c r="W14" s="64">
        <v>3.9299999999999997</v>
      </c>
      <c r="X14" s="63"/>
      <c r="Y14" s="105">
        <v>4.03</v>
      </c>
      <c r="Z14" s="60" t="e">
        <f>_xll.qlSimpleQuoteSetValue(F14,Y14/100,Trigger)</f>
        <v>#VALUE!</v>
      </c>
      <c r="AA14" s="55"/>
      <c r="AB14" s="2"/>
      <c r="AC14" s="2"/>
      <c r="AD14" s="2"/>
      <c r="AE14" s="2"/>
      <c r="AF14" s="2"/>
      <c r="AG14" s="87"/>
    </row>
    <row r="15" spans="1:33" ht="11.25" customHeight="1" x14ac:dyDescent="0.2">
      <c r="A15" s="31"/>
      <c r="B15" s="52" t="s">
        <v>53</v>
      </c>
      <c r="C15" s="14" t="s">
        <v>161</v>
      </c>
      <c r="D15" s="14" t="s">
        <v>162</v>
      </c>
      <c r="E15" s="12" t="e">
        <f t="shared" si="0"/>
        <v>#REF!</v>
      </c>
      <c r="F15" s="12" t="e">
        <f>_xll.qlSimpleQuote(ONCurrency&amp;$C15&amp;$D15&amp;$B15&amp;QuoteSuffix,,ONRateTickValue,Permanent,Trigger,ObjectOverwrite)</f>
        <v>#VALUE!</v>
      </c>
      <c r="G15" s="11" t="str">
        <f ca="1">_xll.ohRangeRetrieveError(F15)</f>
        <v/>
      </c>
      <c r="H15" s="7"/>
      <c r="K15" s="31"/>
      <c r="L15" s="67" t="str">
        <f t="shared" si="2"/>
        <v>7Y</v>
      </c>
      <c r="M15" s="96" t="s">
        <v>188</v>
      </c>
      <c r="N15" s="96" t="s">
        <v>189</v>
      </c>
      <c r="O15" s="66" t="str">
        <f t="shared" si="1"/>
        <v>CNNDIRS7Y</v>
      </c>
      <c r="P15" s="66" t="str">
        <v>CNNDIRS7Y=TRHK</v>
      </c>
      <c r="Q15" s="61">
        <v>4.03</v>
      </c>
      <c r="R15" s="61">
        <v>4.13</v>
      </c>
      <c r="S15" s="61">
        <v>0</v>
      </c>
      <c r="T15" s="61">
        <v>0</v>
      </c>
      <c r="U15" s="65">
        <f>_xll.qlMidEquivalent($Q15,$R15,$S15,$T15)</f>
        <v>4.08</v>
      </c>
      <c r="V15" s="63"/>
      <c r="W15" s="64">
        <v>4</v>
      </c>
      <c r="X15" s="63"/>
      <c r="Y15" s="105">
        <v>4.08</v>
      </c>
      <c r="Z15" s="60" t="e">
        <f>_xll.qlSimpleQuoteSetValue(F15,Y15/100,Trigger)</f>
        <v>#VALUE!</v>
      </c>
      <c r="AA15" s="55"/>
      <c r="AB15" s="2"/>
      <c r="AC15" s="2"/>
      <c r="AD15" s="2"/>
      <c r="AE15" s="2"/>
      <c r="AF15" s="2"/>
      <c r="AG15" s="87"/>
    </row>
    <row r="16" spans="1:33" ht="11.25" customHeight="1" x14ac:dyDescent="0.2">
      <c r="A16" s="31"/>
      <c r="B16" s="52" t="s">
        <v>52</v>
      </c>
      <c r="C16" s="14" t="s">
        <v>161</v>
      </c>
      <c r="D16" s="14" t="s">
        <v>162</v>
      </c>
      <c r="E16" s="12" t="e">
        <f t="shared" si="0"/>
        <v>#REF!</v>
      </c>
      <c r="F16" s="12" t="e">
        <f>_xll.qlSimpleQuote(ONCurrency&amp;$C16&amp;$D16&amp;$B16&amp;QuoteSuffix,,ONRateTickValue,Permanent,Trigger,ObjectOverwrite)</f>
        <v>#VALUE!</v>
      </c>
      <c r="G16" s="11" t="str">
        <f ca="1">_xll.ohRangeRetrieveError(F16)</f>
        <v/>
      </c>
      <c r="H16" s="7"/>
      <c r="K16" s="31"/>
      <c r="L16" s="67" t="str">
        <f t="shared" si="2"/>
        <v>8Y</v>
      </c>
      <c r="M16" s="96" t="s">
        <v>188</v>
      </c>
      <c r="N16" s="96" t="s">
        <v>189</v>
      </c>
      <c r="O16" s="66" t="str">
        <f t="shared" si="1"/>
        <v>CNNDIRS8Y</v>
      </c>
      <c r="P16" s="66" t="str">
        <v>CNNDIRS8Y=TRHK</v>
      </c>
      <c r="Q16" s="61">
        <v>4.07</v>
      </c>
      <c r="R16" s="61">
        <v>4.17</v>
      </c>
      <c r="S16" s="61">
        <v>0</v>
      </c>
      <c r="T16" s="61">
        <v>0</v>
      </c>
      <c r="U16" s="65">
        <f>_xll.qlMidEquivalent($Q16,$R16,$S16,$T16)</f>
        <v>4.12</v>
      </c>
      <c r="V16" s="63"/>
      <c r="W16" s="64">
        <v>4.04</v>
      </c>
      <c r="X16" s="63"/>
      <c r="Y16" s="105">
        <v>4.12</v>
      </c>
      <c r="Z16" s="60" t="e">
        <f>_xll.qlSimpleQuoteSetValue(F16,Y16/100,Trigger)</f>
        <v>#VALUE!</v>
      </c>
      <c r="AA16" s="55"/>
      <c r="AB16" s="2"/>
      <c r="AC16" s="2"/>
      <c r="AD16" s="2"/>
      <c r="AE16" s="2"/>
      <c r="AF16" s="2"/>
      <c r="AG16" s="87"/>
    </row>
    <row r="17" spans="1:33" ht="11.25" customHeight="1" x14ac:dyDescent="0.2">
      <c r="A17" s="31"/>
      <c r="B17" s="52" t="s">
        <v>51</v>
      </c>
      <c r="C17" s="14" t="s">
        <v>161</v>
      </c>
      <c r="D17" s="14" t="s">
        <v>162</v>
      </c>
      <c r="E17" s="12" t="e">
        <f t="shared" si="0"/>
        <v>#REF!</v>
      </c>
      <c r="F17" s="12" t="e">
        <f>_xll.qlSimpleQuote(ONCurrency&amp;$C17&amp;$D17&amp;$B17&amp;QuoteSuffix,,ONRateTickValue,Permanent,Trigger,ObjectOverwrite)</f>
        <v>#VALUE!</v>
      </c>
      <c r="G17" s="11" t="str">
        <f ca="1">_xll.ohRangeRetrieveError(F17)</f>
        <v/>
      </c>
      <c r="H17" s="7"/>
      <c r="K17" s="31"/>
      <c r="L17" s="67" t="str">
        <f t="shared" si="2"/>
        <v>9Y</v>
      </c>
      <c r="M17" s="96" t="s">
        <v>188</v>
      </c>
      <c r="N17" s="96" t="s">
        <v>189</v>
      </c>
      <c r="O17" s="66" t="str">
        <f t="shared" si="1"/>
        <v>CNNDIRS9Y</v>
      </c>
      <c r="P17" s="66" t="str">
        <v>CNNDIRS9Y=TRHK</v>
      </c>
      <c r="Q17" s="61">
        <v>4.1100000000000003</v>
      </c>
      <c r="R17" s="61">
        <v>4.21</v>
      </c>
      <c r="S17" s="61">
        <v>0</v>
      </c>
      <c r="T17" s="61">
        <v>0</v>
      </c>
      <c r="U17" s="65">
        <f>_xll.qlMidEquivalent($Q17,$R17,$S17,$T17)</f>
        <v>4.16</v>
      </c>
      <c r="V17" s="63"/>
      <c r="W17" s="64">
        <v>4.08</v>
      </c>
      <c r="X17" s="63"/>
      <c r="Y17" s="105">
        <v>4.16</v>
      </c>
      <c r="Z17" s="60" t="e">
        <f>_xll.qlSimpleQuoteSetValue(F17,Y17/100,Trigger)</f>
        <v>#VALUE!</v>
      </c>
      <c r="AA17" s="55"/>
      <c r="AB17" s="2"/>
      <c r="AC17" s="2"/>
      <c r="AD17" s="2"/>
      <c r="AE17" s="2"/>
      <c r="AF17" s="2"/>
      <c r="AG17" s="87"/>
    </row>
    <row r="18" spans="1:33" ht="11.25" customHeight="1" x14ac:dyDescent="0.2">
      <c r="A18" s="31"/>
      <c r="B18" s="52" t="s">
        <v>50</v>
      </c>
      <c r="C18" s="14" t="s">
        <v>161</v>
      </c>
      <c r="D18" s="14" t="s">
        <v>162</v>
      </c>
      <c r="E18" s="12" t="e">
        <f t="shared" si="0"/>
        <v>#REF!</v>
      </c>
      <c r="F18" s="12" t="e">
        <f>_xll.qlSimpleQuote(ONCurrency&amp;$C18&amp;$D18&amp;$B18&amp;QuoteSuffix,,ONRateTickValue,Permanent,Trigger,ObjectOverwrite)</f>
        <v>#VALUE!</v>
      </c>
      <c r="G18" s="11" t="str">
        <f ca="1">_xll.ohRangeRetrieveError(F18)</f>
        <v/>
      </c>
      <c r="H18" s="7"/>
      <c r="K18" s="31"/>
      <c r="L18" s="67" t="str">
        <f t="shared" si="2"/>
        <v>10Y</v>
      </c>
      <c r="M18" s="96" t="s">
        <v>188</v>
      </c>
      <c r="N18" s="96" t="s">
        <v>189</v>
      </c>
      <c r="O18" s="66" t="str">
        <f t="shared" si="1"/>
        <v>CNNDIRS10Y</v>
      </c>
      <c r="P18" s="66" t="str">
        <v>CNNDIRS10Y=TRHK</v>
      </c>
      <c r="Q18" s="61">
        <v>4.1399999999999997</v>
      </c>
      <c r="R18" s="61">
        <v>4.24</v>
      </c>
      <c r="S18" s="61">
        <v>0</v>
      </c>
      <c r="T18" s="61">
        <v>0</v>
      </c>
      <c r="U18" s="65">
        <f>_xll.qlMidEquivalent($Q18,$R18,$S18,$T18)</f>
        <v>4.1899999999999995</v>
      </c>
      <c r="V18" s="63"/>
      <c r="W18" s="64">
        <v>4.1099999999999994</v>
      </c>
      <c r="X18" s="63"/>
      <c r="Y18" s="105">
        <v>4.1899999999999995</v>
      </c>
      <c r="Z18" s="60" t="e">
        <f>_xll.qlSimpleQuoteSetValue(F18,Y18/100,Trigger)</f>
        <v>#VALUE!</v>
      </c>
      <c r="AA18" s="55"/>
      <c r="AB18" s="2"/>
      <c r="AC18" s="2"/>
      <c r="AD18" s="2"/>
      <c r="AE18" s="2"/>
      <c r="AF18" s="2"/>
      <c r="AG18" s="87"/>
    </row>
    <row r="19" spans="1:33" ht="11.25" customHeight="1" x14ac:dyDescent="0.2">
      <c r="A19" s="31"/>
      <c r="B19" s="52" t="s">
        <v>49</v>
      </c>
      <c r="C19" s="14" t="s">
        <v>161</v>
      </c>
      <c r="D19" s="14" t="s">
        <v>162</v>
      </c>
      <c r="E19" s="12" t="e">
        <f t="shared" si="0"/>
        <v>#REF!</v>
      </c>
      <c r="F19" s="12" t="e">
        <f>_xll.qlSimpleQuote(ONCurrency&amp;$C19&amp;$D19&amp;$B19&amp;QuoteSuffix,,ONRateTickValue,Permanent,Trigger,ObjectOverwrite)</f>
        <v>#VALUE!</v>
      </c>
      <c r="G19" s="11" t="str">
        <f ca="1">_xll.ohRangeRetrieveError(F19)</f>
        <v/>
      </c>
      <c r="H19" s="7"/>
      <c r="K19" s="31"/>
      <c r="L19" s="67" t="str">
        <f t="shared" si="2"/>
        <v>11Y</v>
      </c>
      <c r="M19" s="96" t="s">
        <v>188</v>
      </c>
      <c r="N19" s="96" t="s">
        <v>189</v>
      </c>
      <c r="O19" s="66" t="str">
        <f t="shared" si="1"/>
        <v>CNNDIRS11Y</v>
      </c>
      <c r="P19" s="66" t="str">
        <v>CNNDIRS11Y=TRHK</v>
      </c>
      <c r="Q19" s="61" t="s">
        <v>119</v>
      </c>
      <c r="R19" s="61" t="s">
        <v>119</v>
      </c>
      <c r="S19" s="61" t="s">
        <v>119</v>
      </c>
      <c r="T19" s="61" t="s">
        <v>119</v>
      </c>
      <c r="U19" s="65" t="e">
        <f>_xll.qlMidEquivalent($Q19,$R19,$S19,$T19)</f>
        <v>#NUM!</v>
      </c>
      <c r="V19" s="63"/>
      <c r="W19" s="64" t="e">
        <v>#NUM!</v>
      </c>
      <c r="X19" s="63"/>
      <c r="Y19" s="105" t="e">
        <v>#NUM!</v>
      </c>
      <c r="Z19" s="60" t="e">
        <f>_xll.qlSimpleQuoteSetValue(F19,Y19/100,Trigger)</f>
        <v>#VALUE!</v>
      </c>
      <c r="AA19" s="55"/>
      <c r="AB19" s="2"/>
      <c r="AC19" s="2"/>
      <c r="AD19" s="2"/>
      <c r="AE19" s="2"/>
      <c r="AF19" s="2"/>
      <c r="AG19" s="87"/>
    </row>
    <row r="20" spans="1:33" ht="11.25" customHeight="1" x14ac:dyDescent="0.2">
      <c r="A20" s="31"/>
      <c r="B20" s="52" t="s">
        <v>48</v>
      </c>
      <c r="C20" s="14" t="s">
        <v>161</v>
      </c>
      <c r="D20" s="14" t="s">
        <v>162</v>
      </c>
      <c r="E20" s="12" t="e">
        <f t="shared" si="0"/>
        <v>#REF!</v>
      </c>
      <c r="F20" s="12" t="e">
        <f>_xll.qlSimpleQuote(ONCurrency&amp;$C20&amp;$D20&amp;$B20&amp;QuoteSuffix,,ONRateTickValue,Permanent,Trigger,ObjectOverwrite)</f>
        <v>#VALUE!</v>
      </c>
      <c r="G20" s="11" t="str">
        <f ca="1">_xll.ohRangeRetrieveError(F20)</f>
        <v/>
      </c>
      <c r="H20" s="7"/>
      <c r="K20" s="31"/>
      <c r="L20" s="67" t="str">
        <f t="shared" si="2"/>
        <v>12Y</v>
      </c>
      <c r="M20" s="96" t="s">
        <v>188</v>
      </c>
      <c r="N20" s="96" t="s">
        <v>189</v>
      </c>
      <c r="O20" s="66" t="str">
        <f t="shared" si="1"/>
        <v>CNNDIRS12Y</v>
      </c>
      <c r="P20" s="66" t="str">
        <v>CNNDIRS12Y=TRHK</v>
      </c>
      <c r="Q20" s="61" t="s">
        <v>119</v>
      </c>
      <c r="R20" s="61" t="s">
        <v>119</v>
      </c>
      <c r="S20" s="61" t="s">
        <v>119</v>
      </c>
      <c r="T20" s="61" t="s">
        <v>119</v>
      </c>
      <c r="U20" s="65" t="e">
        <f>_xll.qlMidEquivalent($Q20,$R20,$S20,$T20)</f>
        <v>#NUM!</v>
      </c>
      <c r="V20" s="63"/>
      <c r="W20" s="64" t="e">
        <v>#NUM!</v>
      </c>
      <c r="X20" s="63"/>
      <c r="Y20" s="105" t="e">
        <v>#NUM!</v>
      </c>
      <c r="Z20" s="60" t="e">
        <f>_xll.qlSimpleQuoteSetValue(F20,Y20/100,Trigger)</f>
        <v>#VALUE!</v>
      </c>
      <c r="AA20" s="55"/>
      <c r="AB20" s="2"/>
      <c r="AC20" s="2"/>
      <c r="AD20" s="2"/>
      <c r="AE20" s="2"/>
      <c r="AF20" s="2"/>
      <c r="AG20" s="87"/>
    </row>
    <row r="21" spans="1:33" ht="11.25" customHeight="1" x14ac:dyDescent="0.2">
      <c r="A21" s="31"/>
      <c r="B21" s="52" t="s">
        <v>47</v>
      </c>
      <c r="C21" s="14" t="s">
        <v>161</v>
      </c>
      <c r="D21" s="14" t="s">
        <v>162</v>
      </c>
      <c r="E21" s="12" t="e">
        <f t="shared" si="0"/>
        <v>#REF!</v>
      </c>
      <c r="F21" s="12" t="e">
        <f>_xll.qlSimpleQuote(ONCurrency&amp;$C21&amp;$D21&amp;$B21&amp;QuoteSuffix,,ONRateTickValue,Permanent,Trigger,ObjectOverwrite)</f>
        <v>#VALUE!</v>
      </c>
      <c r="G21" s="11" t="str">
        <f ca="1">_xll.ohRangeRetrieveError(F21)</f>
        <v/>
      </c>
      <c r="H21" s="7"/>
      <c r="K21" s="31"/>
      <c r="L21" s="67" t="str">
        <f t="shared" si="2"/>
        <v>13Y</v>
      </c>
      <c r="M21" s="96" t="s">
        <v>188</v>
      </c>
      <c r="N21" s="96" t="s">
        <v>189</v>
      </c>
      <c r="O21" s="66" t="str">
        <f t="shared" si="1"/>
        <v>CNNDIRS13Y</v>
      </c>
      <c r="P21" s="66" t="str">
        <v>CNNDIRS13Y=TRHK</v>
      </c>
      <c r="Q21" s="61" t="s">
        <v>119</v>
      </c>
      <c r="R21" s="61" t="s">
        <v>119</v>
      </c>
      <c r="S21" s="61" t="s">
        <v>119</v>
      </c>
      <c r="T21" s="61" t="s">
        <v>119</v>
      </c>
      <c r="U21" s="65" t="e">
        <f>_xll.qlMidEquivalent($Q21,$R21,$S21,$T21)</f>
        <v>#NUM!</v>
      </c>
      <c r="V21" s="63"/>
      <c r="W21" s="64" t="e">
        <v>#NUM!</v>
      </c>
      <c r="X21" s="63"/>
      <c r="Y21" s="105" t="e">
        <v>#NUM!</v>
      </c>
      <c r="Z21" s="60" t="e">
        <f>_xll.qlSimpleQuoteSetValue(F21,Y21/100,Trigger)</f>
        <v>#VALUE!</v>
      </c>
      <c r="AA21" s="55"/>
      <c r="AB21" s="2"/>
      <c r="AC21" s="2"/>
      <c r="AD21" s="2"/>
      <c r="AE21" s="2"/>
      <c r="AF21" s="2"/>
      <c r="AG21" s="87"/>
    </row>
    <row r="22" spans="1:33" ht="11.25" customHeight="1" x14ac:dyDescent="0.2">
      <c r="A22" s="31"/>
      <c r="B22" s="52" t="s">
        <v>46</v>
      </c>
      <c r="C22" s="14" t="s">
        <v>161</v>
      </c>
      <c r="D22" s="14" t="s">
        <v>162</v>
      </c>
      <c r="E22" s="12" t="e">
        <f t="shared" si="0"/>
        <v>#REF!</v>
      </c>
      <c r="F22" s="12" t="e">
        <f>_xll.qlSimpleQuote(ONCurrency&amp;$C22&amp;$D22&amp;$B22&amp;QuoteSuffix,,ONRateTickValue,Permanent,Trigger,ObjectOverwrite)</f>
        <v>#VALUE!</v>
      </c>
      <c r="G22" s="11" t="str">
        <f ca="1">_xll.ohRangeRetrieveError(F22)</f>
        <v/>
      </c>
      <c r="H22" s="7"/>
      <c r="K22" s="31"/>
      <c r="L22" s="67" t="str">
        <f t="shared" si="2"/>
        <v>14Y</v>
      </c>
      <c r="M22" s="96" t="s">
        <v>188</v>
      </c>
      <c r="N22" s="96" t="s">
        <v>189</v>
      </c>
      <c r="O22" s="66" t="str">
        <f t="shared" si="1"/>
        <v>CNNDIRS14Y</v>
      </c>
      <c r="P22" s="66" t="str">
        <v>CNNDIRS14Y=TRHK</v>
      </c>
      <c r="Q22" s="61" t="s">
        <v>119</v>
      </c>
      <c r="R22" s="61" t="s">
        <v>119</v>
      </c>
      <c r="S22" s="61" t="s">
        <v>119</v>
      </c>
      <c r="T22" s="61" t="s">
        <v>119</v>
      </c>
      <c r="U22" s="65" t="e">
        <f>_xll.qlMidEquivalent($Q22,$R22,$S22,$T22)</f>
        <v>#NUM!</v>
      </c>
      <c r="V22" s="63"/>
      <c r="W22" s="64" t="e">
        <v>#NUM!</v>
      </c>
      <c r="X22" s="63"/>
      <c r="Y22" s="105" t="e">
        <v>#NUM!</v>
      </c>
      <c r="Z22" s="60" t="e">
        <f>_xll.qlSimpleQuoteSetValue(F22,Y22/100,Trigger)</f>
        <v>#VALUE!</v>
      </c>
      <c r="AA22" s="55"/>
      <c r="AB22" s="2"/>
      <c r="AC22" s="2"/>
      <c r="AD22" s="2"/>
      <c r="AE22" s="2"/>
      <c r="AF22" s="2"/>
      <c r="AG22" s="87"/>
    </row>
    <row r="23" spans="1:33" ht="11.25" customHeight="1" x14ac:dyDescent="0.2">
      <c r="A23" s="31"/>
      <c r="B23" s="52" t="s">
        <v>45</v>
      </c>
      <c r="C23" s="14" t="s">
        <v>161</v>
      </c>
      <c r="D23" s="14" t="s">
        <v>162</v>
      </c>
      <c r="E23" s="12" t="e">
        <f t="shared" si="0"/>
        <v>#REF!</v>
      </c>
      <c r="F23" s="12" t="e">
        <f>_xll.qlSimpleQuote(ONCurrency&amp;$C23&amp;$D23&amp;$B23&amp;QuoteSuffix,,ONRateTickValue,Permanent,Trigger,ObjectOverwrite)</f>
        <v>#VALUE!</v>
      </c>
      <c r="G23" s="11" t="str">
        <f ca="1">_xll.ohRangeRetrieveError(F23)</f>
        <v/>
      </c>
      <c r="H23" s="7"/>
      <c r="K23" s="31"/>
      <c r="L23" s="67" t="str">
        <f t="shared" si="2"/>
        <v>15Y</v>
      </c>
      <c r="M23" s="96" t="s">
        <v>188</v>
      </c>
      <c r="N23" s="96" t="s">
        <v>189</v>
      </c>
      <c r="O23" s="66" t="str">
        <f t="shared" si="1"/>
        <v>CNNDIRS15Y</v>
      </c>
      <c r="P23" s="66" t="str">
        <v>CNNDIRS15Y=TRHK</v>
      </c>
      <c r="Q23" s="61" t="s">
        <v>119</v>
      </c>
      <c r="R23" s="61" t="s">
        <v>119</v>
      </c>
      <c r="S23" s="61" t="s">
        <v>119</v>
      </c>
      <c r="T23" s="61" t="s">
        <v>119</v>
      </c>
      <c r="U23" s="65" t="e">
        <f>_xll.qlMidEquivalent($Q23,$R23,$S23,$T23)</f>
        <v>#NUM!</v>
      </c>
      <c r="V23" s="63"/>
      <c r="W23" s="64" t="e">
        <v>#NUM!</v>
      </c>
      <c r="X23" s="63"/>
      <c r="Y23" s="105" t="e">
        <v>#NUM!</v>
      </c>
      <c r="Z23" s="60" t="e">
        <f>_xll.qlSimpleQuoteSetValue(F23,Y23/100,Trigger)</f>
        <v>#VALUE!</v>
      </c>
      <c r="AA23" s="55"/>
      <c r="AB23" s="2"/>
      <c r="AC23" s="2"/>
      <c r="AD23" s="2"/>
      <c r="AE23" s="2"/>
      <c r="AF23" s="2"/>
      <c r="AG23" s="87"/>
    </row>
    <row r="24" spans="1:33" ht="11.25" customHeight="1" x14ac:dyDescent="0.2">
      <c r="A24" s="31"/>
      <c r="B24" s="52" t="s">
        <v>44</v>
      </c>
      <c r="C24" s="14" t="s">
        <v>161</v>
      </c>
      <c r="D24" s="14" t="s">
        <v>162</v>
      </c>
      <c r="E24" s="12" t="e">
        <f t="shared" si="0"/>
        <v>#REF!</v>
      </c>
      <c r="F24" s="12" t="e">
        <f>_xll.qlSimpleQuote(ONCurrency&amp;$C24&amp;$D24&amp;$B24&amp;QuoteSuffix,,ONRateTickValue,Permanent,Trigger,ObjectOverwrite)</f>
        <v>#VALUE!</v>
      </c>
      <c r="G24" s="11" t="str">
        <f ca="1">_xll.ohRangeRetrieveError(F24)</f>
        <v/>
      </c>
      <c r="H24" s="7"/>
      <c r="K24" s="31"/>
      <c r="L24" s="67" t="str">
        <f t="shared" si="2"/>
        <v>16Y</v>
      </c>
      <c r="M24" s="96" t="s">
        <v>188</v>
      </c>
      <c r="N24" s="96" t="s">
        <v>189</v>
      </c>
      <c r="O24" s="66" t="str">
        <f t="shared" si="1"/>
        <v>CNNDIRS16Y</v>
      </c>
      <c r="P24" s="66" t="str">
        <v>CNNDIRS16Y=TRHK</v>
      </c>
      <c r="Q24" s="61" t="s">
        <v>119</v>
      </c>
      <c r="R24" s="61" t="s">
        <v>119</v>
      </c>
      <c r="S24" s="61" t="s">
        <v>119</v>
      </c>
      <c r="T24" s="61" t="s">
        <v>119</v>
      </c>
      <c r="U24" s="65" t="e">
        <f>_xll.qlMidEquivalent($Q24,$R24,$S24,$T24)</f>
        <v>#NUM!</v>
      </c>
      <c r="V24" s="63"/>
      <c r="W24" s="64" t="e">
        <v>#NUM!</v>
      </c>
      <c r="X24" s="63"/>
      <c r="Y24" s="105" t="e">
        <v>#NUM!</v>
      </c>
      <c r="Z24" s="60" t="e">
        <f>_xll.qlSimpleQuoteSetValue(F24,Y24/100,Trigger)</f>
        <v>#VALUE!</v>
      </c>
      <c r="AA24" s="55"/>
      <c r="AB24" s="2"/>
      <c r="AC24" s="2"/>
      <c r="AD24" s="2"/>
      <c r="AE24" s="2"/>
      <c r="AF24" s="2"/>
      <c r="AG24" s="87"/>
    </row>
    <row r="25" spans="1:33" ht="11.25" customHeight="1" x14ac:dyDescent="0.2">
      <c r="A25" s="31"/>
      <c r="B25" s="52" t="s">
        <v>43</v>
      </c>
      <c r="C25" s="14" t="s">
        <v>161</v>
      </c>
      <c r="D25" s="14" t="s">
        <v>162</v>
      </c>
      <c r="E25" s="12" t="e">
        <f t="shared" si="0"/>
        <v>#REF!</v>
      </c>
      <c r="F25" s="12" t="e">
        <f>_xll.qlSimpleQuote(ONCurrency&amp;$C25&amp;$D25&amp;$B25&amp;QuoteSuffix,,ONRateTickValue,Permanent,Trigger,ObjectOverwrite)</f>
        <v>#VALUE!</v>
      </c>
      <c r="G25" s="11" t="str">
        <f ca="1">_xll.ohRangeRetrieveError(F25)</f>
        <v/>
      </c>
      <c r="H25" s="7"/>
      <c r="K25" s="31"/>
      <c r="L25" s="67" t="str">
        <f t="shared" si="2"/>
        <v>17Y</v>
      </c>
      <c r="M25" s="96" t="s">
        <v>188</v>
      </c>
      <c r="N25" s="96" t="s">
        <v>189</v>
      </c>
      <c r="O25" s="66" t="str">
        <f t="shared" si="1"/>
        <v>CNNDIRS17Y</v>
      </c>
      <c r="P25" s="66" t="str">
        <v>CNNDIRS17Y=TRHK</v>
      </c>
      <c r="Q25" s="61" t="s">
        <v>119</v>
      </c>
      <c r="R25" s="61" t="s">
        <v>119</v>
      </c>
      <c r="S25" s="61" t="s">
        <v>119</v>
      </c>
      <c r="T25" s="61" t="s">
        <v>119</v>
      </c>
      <c r="U25" s="65" t="e">
        <f>_xll.qlMidEquivalent($Q25,$R25,$S25,$T25)</f>
        <v>#NUM!</v>
      </c>
      <c r="V25" s="63"/>
      <c r="W25" s="64" t="e">
        <v>#NUM!</v>
      </c>
      <c r="X25" s="63"/>
      <c r="Y25" s="105" t="e">
        <v>#NUM!</v>
      </c>
      <c r="Z25" s="60" t="e">
        <f>_xll.qlSimpleQuoteSetValue(F25,Y25/100,Trigger)</f>
        <v>#VALUE!</v>
      </c>
      <c r="AA25" s="55"/>
      <c r="AB25" s="2"/>
      <c r="AC25" s="2"/>
      <c r="AD25" s="2"/>
      <c r="AE25" s="2"/>
      <c r="AF25" s="2"/>
      <c r="AG25" s="87"/>
    </row>
    <row r="26" spans="1:33" ht="11.25" customHeight="1" x14ac:dyDescent="0.2">
      <c r="A26" s="31"/>
      <c r="B26" s="52" t="s">
        <v>42</v>
      </c>
      <c r="C26" s="14" t="s">
        <v>161</v>
      </c>
      <c r="D26" s="14" t="s">
        <v>162</v>
      </c>
      <c r="E26" s="12" t="e">
        <f t="shared" si="0"/>
        <v>#REF!</v>
      </c>
      <c r="F26" s="12" t="e">
        <f>_xll.qlSimpleQuote(ONCurrency&amp;$C26&amp;$D26&amp;$B26&amp;QuoteSuffix,,ONRateTickValue,Permanent,Trigger,ObjectOverwrite)</f>
        <v>#VALUE!</v>
      </c>
      <c r="G26" s="11" t="str">
        <f ca="1">_xll.ohRangeRetrieveError(F26)</f>
        <v/>
      </c>
      <c r="H26" s="7"/>
      <c r="K26" s="31"/>
      <c r="L26" s="67" t="str">
        <f t="shared" si="2"/>
        <v>18Y</v>
      </c>
      <c r="M26" s="96" t="s">
        <v>188</v>
      </c>
      <c r="N26" s="96" t="s">
        <v>189</v>
      </c>
      <c r="O26" s="66" t="str">
        <f t="shared" si="1"/>
        <v>CNNDIRS18Y</v>
      </c>
      <c r="P26" s="66" t="str">
        <v>CNNDIRS18Y=TRHK</v>
      </c>
      <c r="Q26" s="61" t="s">
        <v>119</v>
      </c>
      <c r="R26" s="61" t="s">
        <v>119</v>
      </c>
      <c r="S26" s="61" t="s">
        <v>119</v>
      </c>
      <c r="T26" s="61" t="s">
        <v>119</v>
      </c>
      <c r="U26" s="65" t="e">
        <f>_xll.qlMidEquivalent($Q26,$R26,$S26,$T26)</f>
        <v>#NUM!</v>
      </c>
      <c r="V26" s="63"/>
      <c r="W26" s="64" t="e">
        <v>#NUM!</v>
      </c>
      <c r="X26" s="63"/>
      <c r="Y26" s="105" t="e">
        <v>#NUM!</v>
      </c>
      <c r="Z26" s="60" t="e">
        <f>_xll.qlSimpleQuoteSetValue(F26,Y26/100,Trigger)</f>
        <v>#VALUE!</v>
      </c>
      <c r="AA26" s="55"/>
      <c r="AB26" s="2"/>
      <c r="AC26" s="2"/>
      <c r="AD26" s="2"/>
      <c r="AE26" s="2"/>
      <c r="AF26" s="2"/>
      <c r="AG26" s="87"/>
    </row>
    <row r="27" spans="1:33" ht="11.25" customHeight="1" x14ac:dyDescent="0.2">
      <c r="A27" s="31"/>
      <c r="B27" s="52" t="s">
        <v>41</v>
      </c>
      <c r="C27" s="14" t="s">
        <v>161</v>
      </c>
      <c r="D27" s="14" t="s">
        <v>162</v>
      </c>
      <c r="E27" s="12" t="e">
        <f t="shared" si="0"/>
        <v>#REF!</v>
      </c>
      <c r="F27" s="12" t="e">
        <f>_xll.qlSimpleQuote(ONCurrency&amp;$C27&amp;$D27&amp;$B27&amp;QuoteSuffix,,ONRateTickValue,Permanent,Trigger,ObjectOverwrite)</f>
        <v>#VALUE!</v>
      </c>
      <c r="G27" s="11" t="str">
        <f ca="1">_xll.ohRangeRetrieveError(F27)</f>
        <v/>
      </c>
      <c r="H27" s="7"/>
      <c r="K27" s="31"/>
      <c r="L27" s="67" t="str">
        <f t="shared" si="2"/>
        <v>19Y</v>
      </c>
      <c r="M27" s="96" t="s">
        <v>188</v>
      </c>
      <c r="N27" s="96" t="s">
        <v>189</v>
      </c>
      <c r="O27" s="66" t="str">
        <f t="shared" si="1"/>
        <v>CNNDIRS19Y</v>
      </c>
      <c r="P27" s="66" t="str">
        <v>CNNDIRS19Y=TRHK</v>
      </c>
      <c r="Q27" s="61" t="s">
        <v>119</v>
      </c>
      <c r="R27" s="61" t="s">
        <v>119</v>
      </c>
      <c r="S27" s="61" t="s">
        <v>119</v>
      </c>
      <c r="T27" s="61" t="s">
        <v>119</v>
      </c>
      <c r="U27" s="65" t="e">
        <f>_xll.qlMidEquivalent($Q27,$R27,$S27,$T27)</f>
        <v>#NUM!</v>
      </c>
      <c r="V27" s="63"/>
      <c r="W27" s="64" t="e">
        <v>#NUM!</v>
      </c>
      <c r="X27" s="63"/>
      <c r="Y27" s="105" t="e">
        <v>#NUM!</v>
      </c>
      <c r="Z27" s="60" t="e">
        <f>_xll.qlSimpleQuoteSetValue(F27,Y27/100,Trigger)</f>
        <v>#VALUE!</v>
      </c>
      <c r="AA27" s="55"/>
      <c r="AB27" s="2"/>
      <c r="AC27" s="2"/>
      <c r="AD27" s="2"/>
      <c r="AE27" s="2"/>
      <c r="AF27" s="2"/>
      <c r="AG27" s="87"/>
    </row>
    <row r="28" spans="1:33" ht="11.25" customHeight="1" x14ac:dyDescent="0.2">
      <c r="A28" s="31"/>
      <c r="B28" s="52" t="s">
        <v>40</v>
      </c>
      <c r="C28" s="14" t="s">
        <v>161</v>
      </c>
      <c r="D28" s="14" t="s">
        <v>162</v>
      </c>
      <c r="E28" s="12" t="e">
        <f t="shared" si="0"/>
        <v>#REF!</v>
      </c>
      <c r="F28" s="12" t="e">
        <f>_xll.qlSimpleQuote(ONCurrency&amp;$C28&amp;$D28&amp;$B28&amp;QuoteSuffix,,ONRateTickValue,Permanent,Trigger,ObjectOverwrite)</f>
        <v>#VALUE!</v>
      </c>
      <c r="G28" s="11" t="str">
        <f ca="1">_xll.ohRangeRetrieveError(F28)</f>
        <v/>
      </c>
      <c r="H28" s="7"/>
      <c r="K28" s="31"/>
      <c r="L28" s="67" t="str">
        <f t="shared" si="2"/>
        <v>20Y</v>
      </c>
      <c r="M28" s="96" t="s">
        <v>188</v>
      </c>
      <c r="N28" s="96" t="s">
        <v>189</v>
      </c>
      <c r="O28" s="66" t="str">
        <f t="shared" si="1"/>
        <v>CNNDIRS20Y</v>
      </c>
      <c r="P28" s="66" t="str">
        <v>CNNDIRS20Y=TRHK</v>
      </c>
      <c r="Q28" s="61" t="s">
        <v>119</v>
      </c>
      <c r="R28" s="61" t="s">
        <v>119</v>
      </c>
      <c r="S28" s="61" t="s">
        <v>119</v>
      </c>
      <c r="T28" s="61" t="s">
        <v>119</v>
      </c>
      <c r="U28" s="65" t="e">
        <f>_xll.qlMidEquivalent($Q28,$R28,$S28,$T28)</f>
        <v>#NUM!</v>
      </c>
      <c r="V28" s="63"/>
      <c r="W28" s="64" t="e">
        <v>#NUM!</v>
      </c>
      <c r="X28" s="63"/>
      <c r="Y28" s="105" t="e">
        <v>#NUM!</v>
      </c>
      <c r="Z28" s="60" t="e">
        <f>_xll.qlSimpleQuoteSetValue(F28,Y28/100,Trigger)</f>
        <v>#VALUE!</v>
      </c>
      <c r="AA28" s="55"/>
      <c r="AB28" s="2"/>
      <c r="AC28" s="2"/>
      <c r="AD28" s="2"/>
      <c r="AE28" s="2"/>
      <c r="AF28" s="2"/>
      <c r="AG28" s="87"/>
    </row>
    <row r="29" spans="1:33" ht="11.25" customHeight="1" x14ac:dyDescent="0.2">
      <c r="A29" s="31"/>
      <c r="B29" s="52" t="s">
        <v>39</v>
      </c>
      <c r="C29" s="14" t="s">
        <v>161</v>
      </c>
      <c r="D29" s="14" t="s">
        <v>162</v>
      </c>
      <c r="E29" s="12" t="e">
        <f t="shared" si="0"/>
        <v>#REF!</v>
      </c>
      <c r="F29" s="12" t="e">
        <f>_xll.qlSimpleQuote(ONCurrency&amp;$C29&amp;$D29&amp;$B29&amp;QuoteSuffix,,ONRateTickValue,Permanent,Trigger,ObjectOverwrite)</f>
        <v>#VALUE!</v>
      </c>
      <c r="G29" s="11" t="str">
        <f ca="1">_xll.ohRangeRetrieveError(F29)</f>
        <v/>
      </c>
      <c r="H29" s="7"/>
      <c r="K29" s="31"/>
      <c r="L29" s="67" t="str">
        <f t="shared" si="2"/>
        <v>21Y</v>
      </c>
      <c r="M29" s="96" t="s">
        <v>188</v>
      </c>
      <c r="N29" s="96" t="s">
        <v>189</v>
      </c>
      <c r="O29" s="66" t="str">
        <f t="shared" si="1"/>
        <v>CNNDIRS21Y</v>
      </c>
      <c r="P29" s="66" t="str">
        <v>CNNDIRS21Y=TRHK</v>
      </c>
      <c r="Q29" s="61" t="s">
        <v>119</v>
      </c>
      <c r="R29" s="61" t="s">
        <v>119</v>
      </c>
      <c r="S29" s="61" t="s">
        <v>119</v>
      </c>
      <c r="T29" s="61" t="s">
        <v>119</v>
      </c>
      <c r="U29" s="65" t="e">
        <f>_xll.qlMidEquivalent($Q29,$R29,$S29,$T29)</f>
        <v>#NUM!</v>
      </c>
      <c r="V29" s="63"/>
      <c r="W29" s="64" t="e">
        <v>#NUM!</v>
      </c>
      <c r="X29" s="63"/>
      <c r="Y29" s="105" t="e">
        <v>#NUM!</v>
      </c>
      <c r="Z29" s="60" t="e">
        <f>_xll.qlSimpleQuoteSetValue(F29,Y29/100,Trigger)</f>
        <v>#VALUE!</v>
      </c>
      <c r="AA29" s="55"/>
      <c r="AB29" s="2"/>
      <c r="AC29" s="2"/>
      <c r="AD29" s="2"/>
      <c r="AE29" s="2"/>
      <c r="AF29" s="2"/>
      <c r="AG29" s="87"/>
    </row>
    <row r="30" spans="1:33" ht="11.25" customHeight="1" x14ac:dyDescent="0.2">
      <c r="A30" s="31"/>
      <c r="B30" s="52" t="s">
        <v>38</v>
      </c>
      <c r="C30" s="14" t="s">
        <v>161</v>
      </c>
      <c r="D30" s="14" t="s">
        <v>162</v>
      </c>
      <c r="E30" s="12" t="e">
        <f t="shared" si="0"/>
        <v>#REF!</v>
      </c>
      <c r="F30" s="12" t="e">
        <f>_xll.qlSimpleQuote(ONCurrency&amp;$C30&amp;$D30&amp;$B30&amp;QuoteSuffix,,ONRateTickValue,Permanent,Trigger,ObjectOverwrite)</f>
        <v>#VALUE!</v>
      </c>
      <c r="G30" s="11" t="str">
        <f ca="1">_xll.ohRangeRetrieveError(F30)</f>
        <v/>
      </c>
      <c r="H30" s="7"/>
      <c r="K30" s="31"/>
      <c r="L30" s="67" t="str">
        <f t="shared" si="2"/>
        <v>22Y</v>
      </c>
      <c r="M30" s="96" t="s">
        <v>188</v>
      </c>
      <c r="N30" s="96" t="s">
        <v>189</v>
      </c>
      <c r="O30" s="66" t="str">
        <f t="shared" si="1"/>
        <v>CNNDIRS22Y</v>
      </c>
      <c r="P30" s="66" t="str">
        <v>CNNDIRS22Y=TRHK</v>
      </c>
      <c r="Q30" s="61" t="s">
        <v>119</v>
      </c>
      <c r="R30" s="61" t="s">
        <v>119</v>
      </c>
      <c r="S30" s="61" t="s">
        <v>119</v>
      </c>
      <c r="T30" s="61" t="s">
        <v>119</v>
      </c>
      <c r="U30" s="65" t="e">
        <f>_xll.qlMidEquivalent($Q30,$R30,$S30,$T30)</f>
        <v>#NUM!</v>
      </c>
      <c r="V30" s="63"/>
      <c r="W30" s="64" t="e">
        <v>#NUM!</v>
      </c>
      <c r="X30" s="63"/>
      <c r="Y30" s="105" t="e">
        <v>#NUM!</v>
      </c>
      <c r="Z30" s="60" t="e">
        <f>_xll.qlSimpleQuoteSetValue(F30,Y30/100,Trigger)</f>
        <v>#VALUE!</v>
      </c>
      <c r="AA30" s="55"/>
      <c r="AB30" s="2"/>
      <c r="AC30" s="2"/>
      <c r="AD30" s="2"/>
      <c r="AE30" s="2"/>
      <c r="AF30" s="2"/>
      <c r="AG30" s="87"/>
    </row>
    <row r="31" spans="1:33" ht="11.25" customHeight="1" x14ac:dyDescent="0.2">
      <c r="A31" s="31"/>
      <c r="B31" s="52" t="s">
        <v>37</v>
      </c>
      <c r="C31" s="14" t="s">
        <v>161</v>
      </c>
      <c r="D31" s="14" t="s">
        <v>162</v>
      </c>
      <c r="E31" s="12" t="e">
        <f t="shared" si="0"/>
        <v>#REF!</v>
      </c>
      <c r="F31" s="12" t="e">
        <f>_xll.qlSimpleQuote(ONCurrency&amp;$C31&amp;$D31&amp;$B31&amp;QuoteSuffix,,ONRateTickValue,Permanent,Trigger,ObjectOverwrite)</f>
        <v>#VALUE!</v>
      </c>
      <c r="G31" s="11" t="str">
        <f ca="1">_xll.ohRangeRetrieveError(F31)</f>
        <v/>
      </c>
      <c r="H31" s="7"/>
      <c r="K31" s="31"/>
      <c r="L31" s="67" t="str">
        <f t="shared" si="2"/>
        <v>23Y</v>
      </c>
      <c r="M31" s="96" t="s">
        <v>188</v>
      </c>
      <c r="N31" s="96" t="s">
        <v>189</v>
      </c>
      <c r="O31" s="66" t="str">
        <f t="shared" si="1"/>
        <v>CNNDIRS23Y</v>
      </c>
      <c r="P31" s="66" t="str">
        <v>CNNDIRS23Y=TRHK</v>
      </c>
      <c r="Q31" s="61" t="s">
        <v>119</v>
      </c>
      <c r="R31" s="61" t="s">
        <v>119</v>
      </c>
      <c r="S31" s="61" t="s">
        <v>119</v>
      </c>
      <c r="T31" s="61" t="s">
        <v>119</v>
      </c>
      <c r="U31" s="65" t="e">
        <f>_xll.qlMidEquivalent($Q31,$R31,$S31,$T31)</f>
        <v>#NUM!</v>
      </c>
      <c r="V31" s="63"/>
      <c r="W31" s="64" t="e">
        <v>#NUM!</v>
      </c>
      <c r="X31" s="63"/>
      <c r="Y31" s="105" t="e">
        <v>#NUM!</v>
      </c>
      <c r="Z31" s="60" t="e">
        <f>_xll.qlSimpleQuoteSetValue(F31,Y31/100,Trigger)</f>
        <v>#VALUE!</v>
      </c>
      <c r="AA31" s="55"/>
      <c r="AB31" s="2"/>
      <c r="AC31" s="2"/>
      <c r="AD31" s="2"/>
      <c r="AE31" s="2"/>
      <c r="AF31" s="2"/>
      <c r="AG31" s="87"/>
    </row>
    <row r="32" spans="1:33" ht="11.25" customHeight="1" x14ac:dyDescent="0.2">
      <c r="A32" s="31"/>
      <c r="B32" s="52" t="s">
        <v>36</v>
      </c>
      <c r="C32" s="14" t="s">
        <v>161</v>
      </c>
      <c r="D32" s="14" t="s">
        <v>162</v>
      </c>
      <c r="E32" s="12" t="e">
        <f t="shared" si="0"/>
        <v>#REF!</v>
      </c>
      <c r="F32" s="12" t="e">
        <f>_xll.qlSimpleQuote(ONCurrency&amp;$C32&amp;$D32&amp;$B32&amp;QuoteSuffix,,ONRateTickValue,Permanent,Trigger,ObjectOverwrite)</f>
        <v>#VALUE!</v>
      </c>
      <c r="G32" s="11" t="str">
        <f ca="1">_xll.ohRangeRetrieveError(F32)</f>
        <v/>
      </c>
      <c r="H32" s="7"/>
      <c r="K32" s="31"/>
      <c r="L32" s="67" t="str">
        <f t="shared" si="2"/>
        <v>24Y</v>
      </c>
      <c r="M32" s="96" t="s">
        <v>188</v>
      </c>
      <c r="N32" s="96" t="s">
        <v>189</v>
      </c>
      <c r="O32" s="66" t="str">
        <f t="shared" si="1"/>
        <v>CNNDIRS24Y</v>
      </c>
      <c r="P32" s="66" t="str">
        <v>CNNDIRS24Y=TRHK</v>
      </c>
      <c r="Q32" s="61" t="s">
        <v>119</v>
      </c>
      <c r="R32" s="61" t="s">
        <v>119</v>
      </c>
      <c r="S32" s="61" t="s">
        <v>119</v>
      </c>
      <c r="T32" s="61" t="s">
        <v>119</v>
      </c>
      <c r="U32" s="65" t="e">
        <f>_xll.qlMidEquivalent($Q32,$R32,$S32,$T32)</f>
        <v>#NUM!</v>
      </c>
      <c r="V32" s="63"/>
      <c r="W32" s="64" t="e">
        <v>#NUM!</v>
      </c>
      <c r="X32" s="63"/>
      <c r="Y32" s="105" t="e">
        <v>#NUM!</v>
      </c>
      <c r="Z32" s="60" t="e">
        <f>_xll.qlSimpleQuoteSetValue(F32,Y32/100,Trigger)</f>
        <v>#VALUE!</v>
      </c>
      <c r="AA32" s="55"/>
      <c r="AB32" s="2"/>
      <c r="AC32" s="2"/>
      <c r="AD32" s="2"/>
      <c r="AE32" s="2"/>
      <c r="AF32" s="2"/>
      <c r="AG32" s="87"/>
    </row>
    <row r="33" spans="1:33" ht="11.25" customHeight="1" x14ac:dyDescent="0.2">
      <c r="A33" s="31"/>
      <c r="B33" s="52" t="s">
        <v>35</v>
      </c>
      <c r="C33" s="14" t="s">
        <v>161</v>
      </c>
      <c r="D33" s="14" t="s">
        <v>162</v>
      </c>
      <c r="E33" s="12" t="e">
        <f t="shared" si="0"/>
        <v>#REF!</v>
      </c>
      <c r="F33" s="12" t="e">
        <f>_xll.qlSimpleQuote(ONCurrency&amp;$C33&amp;$D33&amp;$B33&amp;QuoteSuffix,,ONRateTickValue,Permanent,Trigger,ObjectOverwrite)</f>
        <v>#VALUE!</v>
      </c>
      <c r="G33" s="11" t="str">
        <f ca="1">_xll.ohRangeRetrieveError(F33)</f>
        <v/>
      </c>
      <c r="H33" s="7"/>
      <c r="K33" s="31"/>
      <c r="L33" s="67" t="str">
        <f t="shared" si="2"/>
        <v>25Y</v>
      </c>
      <c r="M33" s="96" t="s">
        <v>188</v>
      </c>
      <c r="N33" s="96" t="s">
        <v>189</v>
      </c>
      <c r="O33" s="66" t="str">
        <f t="shared" si="1"/>
        <v>CNNDIRS25Y</v>
      </c>
      <c r="P33" s="66" t="str">
        <v>CNNDIRS25Y=TRHK</v>
      </c>
      <c r="Q33" s="61" t="s">
        <v>119</v>
      </c>
      <c r="R33" s="61" t="s">
        <v>119</v>
      </c>
      <c r="S33" s="61" t="s">
        <v>119</v>
      </c>
      <c r="T33" s="61" t="s">
        <v>119</v>
      </c>
      <c r="U33" s="65" t="e">
        <f>_xll.qlMidEquivalent($Q33,$R33,$S33,$T33)</f>
        <v>#NUM!</v>
      </c>
      <c r="V33" s="63"/>
      <c r="W33" s="64" t="e">
        <v>#NUM!</v>
      </c>
      <c r="X33" s="63"/>
      <c r="Y33" s="105" t="e">
        <v>#NUM!</v>
      </c>
      <c r="Z33" s="60" t="e">
        <f>_xll.qlSimpleQuoteSetValue(F33,Y33/100,Trigger)</f>
        <v>#VALUE!</v>
      </c>
      <c r="AA33" s="55"/>
      <c r="AB33" s="2"/>
      <c r="AC33" s="2"/>
      <c r="AD33" s="2"/>
      <c r="AE33" s="2"/>
      <c r="AF33" s="2"/>
      <c r="AG33" s="87"/>
    </row>
    <row r="34" spans="1:33" ht="11.25" customHeight="1" x14ac:dyDescent="0.2">
      <c r="A34" s="31"/>
      <c r="B34" s="52" t="s">
        <v>34</v>
      </c>
      <c r="C34" s="14" t="s">
        <v>161</v>
      </c>
      <c r="D34" s="14" t="s">
        <v>162</v>
      </c>
      <c r="E34" s="12" t="e">
        <f t="shared" si="0"/>
        <v>#REF!</v>
      </c>
      <c r="F34" s="12" t="e">
        <f>_xll.qlSimpleQuote(ONCurrency&amp;$C34&amp;$D34&amp;$B34&amp;QuoteSuffix,,ONRateTickValue,Permanent,Trigger,ObjectOverwrite)</f>
        <v>#VALUE!</v>
      </c>
      <c r="G34" s="11" t="str">
        <f ca="1">_xll.ohRangeRetrieveError(F34)</f>
        <v/>
      </c>
      <c r="H34" s="7"/>
      <c r="K34" s="31"/>
      <c r="L34" s="67" t="str">
        <f t="shared" si="2"/>
        <v>26Y</v>
      </c>
      <c r="M34" s="96" t="s">
        <v>188</v>
      </c>
      <c r="N34" s="96" t="s">
        <v>189</v>
      </c>
      <c r="O34" s="66" t="str">
        <f t="shared" si="1"/>
        <v>CNNDIRS26Y</v>
      </c>
      <c r="P34" s="66" t="str">
        <v>CNNDIRS26Y=TRHK</v>
      </c>
      <c r="Q34" s="61" t="s">
        <v>119</v>
      </c>
      <c r="R34" s="61" t="s">
        <v>119</v>
      </c>
      <c r="S34" s="61" t="s">
        <v>119</v>
      </c>
      <c r="T34" s="61" t="s">
        <v>119</v>
      </c>
      <c r="U34" s="65" t="e">
        <f>_xll.qlMidEquivalent($Q34,$R34,$S34,$T34)</f>
        <v>#NUM!</v>
      </c>
      <c r="V34" s="63"/>
      <c r="W34" s="64" t="e">
        <v>#NUM!</v>
      </c>
      <c r="X34" s="63"/>
      <c r="Y34" s="105" t="e">
        <v>#NUM!</v>
      </c>
      <c r="Z34" s="60" t="e">
        <f>_xll.qlSimpleQuoteSetValue(F34,Y34/100,Trigger)</f>
        <v>#VALUE!</v>
      </c>
      <c r="AA34" s="55"/>
      <c r="AB34" s="2"/>
      <c r="AC34" s="2"/>
      <c r="AD34" s="2"/>
      <c r="AE34" s="2"/>
      <c r="AF34" s="2"/>
      <c r="AG34" s="87"/>
    </row>
    <row r="35" spans="1:33" ht="11.25" customHeight="1" x14ac:dyDescent="0.2">
      <c r="A35" s="31"/>
      <c r="B35" s="52" t="s">
        <v>33</v>
      </c>
      <c r="C35" s="14" t="s">
        <v>161</v>
      </c>
      <c r="D35" s="14" t="s">
        <v>162</v>
      </c>
      <c r="E35" s="12" t="e">
        <f t="shared" si="0"/>
        <v>#REF!</v>
      </c>
      <c r="F35" s="12" t="e">
        <f>_xll.qlSimpleQuote(ONCurrency&amp;$C35&amp;$D35&amp;$B35&amp;QuoteSuffix,,ONRateTickValue,Permanent,Trigger,ObjectOverwrite)</f>
        <v>#VALUE!</v>
      </c>
      <c r="G35" s="11" t="str">
        <f ca="1">_xll.ohRangeRetrieveError(F35)</f>
        <v/>
      </c>
      <c r="H35" s="7"/>
      <c r="K35" s="31"/>
      <c r="L35" s="67" t="str">
        <f t="shared" si="2"/>
        <v>27Y</v>
      </c>
      <c r="M35" s="96" t="s">
        <v>188</v>
      </c>
      <c r="N35" s="96" t="s">
        <v>189</v>
      </c>
      <c r="O35" s="66" t="str">
        <f t="shared" si="1"/>
        <v>CNNDIRS27Y</v>
      </c>
      <c r="P35" s="66" t="str">
        <v>CNNDIRS27Y=TRHK</v>
      </c>
      <c r="Q35" s="61" t="s">
        <v>119</v>
      </c>
      <c r="R35" s="61" t="s">
        <v>119</v>
      </c>
      <c r="S35" s="61" t="s">
        <v>119</v>
      </c>
      <c r="T35" s="61" t="s">
        <v>119</v>
      </c>
      <c r="U35" s="65" t="e">
        <f>_xll.qlMidEquivalent($Q35,$R35,$S35,$T35)</f>
        <v>#NUM!</v>
      </c>
      <c r="V35" s="63"/>
      <c r="W35" s="64" t="e">
        <v>#NUM!</v>
      </c>
      <c r="X35" s="63"/>
      <c r="Y35" s="105" t="e">
        <v>#NUM!</v>
      </c>
      <c r="Z35" s="60" t="e">
        <f>_xll.qlSimpleQuoteSetValue(F35,Y35/100,Trigger)</f>
        <v>#VALUE!</v>
      </c>
      <c r="AA35" s="55"/>
      <c r="AB35" s="2"/>
      <c r="AC35" s="2"/>
      <c r="AD35" s="2"/>
      <c r="AE35" s="2"/>
      <c r="AF35" s="2"/>
      <c r="AG35" s="87"/>
    </row>
    <row r="36" spans="1:33" ht="11.25" customHeight="1" x14ac:dyDescent="0.2">
      <c r="A36" s="31"/>
      <c r="B36" s="52" t="s">
        <v>32</v>
      </c>
      <c r="C36" s="14" t="s">
        <v>161</v>
      </c>
      <c r="D36" s="14" t="s">
        <v>162</v>
      </c>
      <c r="E36" s="12" t="e">
        <f t="shared" si="0"/>
        <v>#REF!</v>
      </c>
      <c r="F36" s="12" t="e">
        <f>_xll.qlSimpleQuote(ONCurrency&amp;$C36&amp;$D36&amp;$B36&amp;QuoteSuffix,,ONRateTickValue,Permanent,Trigger,ObjectOverwrite)</f>
        <v>#VALUE!</v>
      </c>
      <c r="G36" s="11" t="str">
        <f ca="1">_xll.ohRangeRetrieveError(F36)</f>
        <v/>
      </c>
      <c r="H36" s="7"/>
      <c r="K36" s="31"/>
      <c r="L36" s="67" t="str">
        <f t="shared" si="2"/>
        <v>28Y</v>
      </c>
      <c r="M36" s="96" t="s">
        <v>188</v>
      </c>
      <c r="N36" s="96" t="s">
        <v>189</v>
      </c>
      <c r="O36" s="66" t="str">
        <f t="shared" si="1"/>
        <v>CNNDIRS28Y</v>
      </c>
      <c r="P36" s="66" t="str">
        <v>CNNDIRS28Y=TRHK</v>
      </c>
      <c r="Q36" s="61" t="s">
        <v>119</v>
      </c>
      <c r="R36" s="61" t="s">
        <v>119</v>
      </c>
      <c r="S36" s="61" t="s">
        <v>119</v>
      </c>
      <c r="T36" s="61" t="s">
        <v>119</v>
      </c>
      <c r="U36" s="65" t="e">
        <f>_xll.qlMidEquivalent($Q36,$R36,$S36,$T36)</f>
        <v>#NUM!</v>
      </c>
      <c r="V36" s="63"/>
      <c r="W36" s="64" t="e">
        <v>#NUM!</v>
      </c>
      <c r="X36" s="63"/>
      <c r="Y36" s="105" t="e">
        <v>#NUM!</v>
      </c>
      <c r="Z36" s="60" t="e">
        <f>_xll.qlSimpleQuoteSetValue(F36,Y36/100,Trigger)</f>
        <v>#VALUE!</v>
      </c>
      <c r="AA36" s="55"/>
      <c r="AB36" s="2"/>
      <c r="AC36" s="2"/>
      <c r="AD36" s="2"/>
      <c r="AE36" s="2"/>
      <c r="AF36" s="2"/>
      <c r="AG36" s="87"/>
    </row>
    <row r="37" spans="1:33" ht="11.25" customHeight="1" x14ac:dyDescent="0.2">
      <c r="A37" s="31"/>
      <c r="B37" s="52" t="s">
        <v>31</v>
      </c>
      <c r="C37" s="14" t="s">
        <v>161</v>
      </c>
      <c r="D37" s="14" t="s">
        <v>162</v>
      </c>
      <c r="E37" s="12" t="e">
        <f t="shared" si="0"/>
        <v>#REF!</v>
      </c>
      <c r="F37" s="12" t="e">
        <f>_xll.qlSimpleQuote(ONCurrency&amp;$C37&amp;$D37&amp;$B37&amp;QuoteSuffix,,ONRateTickValue,Permanent,Trigger,ObjectOverwrite)</f>
        <v>#VALUE!</v>
      </c>
      <c r="G37" s="11" t="str">
        <f ca="1">_xll.ohRangeRetrieveError(F37)</f>
        <v/>
      </c>
      <c r="H37" s="7"/>
      <c r="K37" s="31"/>
      <c r="L37" s="67" t="str">
        <f t="shared" si="2"/>
        <v>29Y</v>
      </c>
      <c r="M37" s="96" t="s">
        <v>188</v>
      </c>
      <c r="N37" s="96" t="s">
        <v>189</v>
      </c>
      <c r="O37" s="66" t="str">
        <f t="shared" si="1"/>
        <v>CNNDIRS29Y</v>
      </c>
      <c r="P37" s="66" t="str">
        <v>CNNDIRS29Y=TRHK</v>
      </c>
      <c r="Q37" s="61" t="s">
        <v>119</v>
      </c>
      <c r="R37" s="61" t="s">
        <v>119</v>
      </c>
      <c r="S37" s="61" t="s">
        <v>119</v>
      </c>
      <c r="T37" s="61" t="s">
        <v>119</v>
      </c>
      <c r="U37" s="65" t="e">
        <f>_xll.qlMidEquivalent($Q37,$R37,$S37,$T37)</f>
        <v>#NUM!</v>
      </c>
      <c r="V37" s="63"/>
      <c r="W37" s="64" t="e">
        <v>#NUM!</v>
      </c>
      <c r="X37" s="63"/>
      <c r="Y37" s="105" t="e">
        <v>#NUM!</v>
      </c>
      <c r="Z37" s="60" t="e">
        <f>_xll.qlSimpleQuoteSetValue(F37,Y37/100,Trigger)</f>
        <v>#VALUE!</v>
      </c>
      <c r="AA37" s="55"/>
      <c r="AB37" s="2"/>
      <c r="AC37" s="2"/>
      <c r="AD37" s="2"/>
      <c r="AE37" s="2"/>
      <c r="AF37" s="2"/>
      <c r="AG37" s="87"/>
    </row>
    <row r="38" spans="1:33" ht="11.25" customHeight="1" x14ac:dyDescent="0.2">
      <c r="A38" s="31"/>
      <c r="B38" s="52" t="s">
        <v>30</v>
      </c>
      <c r="C38" s="14" t="s">
        <v>161</v>
      </c>
      <c r="D38" s="14" t="s">
        <v>162</v>
      </c>
      <c r="E38" s="12" t="e">
        <f t="shared" si="0"/>
        <v>#REF!</v>
      </c>
      <c r="F38" s="12" t="e">
        <f>_xll.qlSimpleQuote(ONCurrency&amp;$C38&amp;$D38&amp;$B38&amp;QuoteSuffix,,ONRateTickValue,Permanent,Trigger,ObjectOverwrite)</f>
        <v>#VALUE!</v>
      </c>
      <c r="G38" s="11" t="str">
        <f ca="1">_xll.ohRangeRetrieveError(F38)</f>
        <v/>
      </c>
      <c r="H38" s="7"/>
      <c r="K38" s="31"/>
      <c r="L38" s="67" t="str">
        <f t="shared" si="2"/>
        <v>30Y</v>
      </c>
      <c r="M38" s="96" t="s">
        <v>188</v>
      </c>
      <c r="N38" s="96" t="s">
        <v>189</v>
      </c>
      <c r="O38" s="66" t="str">
        <f t="shared" si="1"/>
        <v>CNNDIRS30Y</v>
      </c>
      <c r="P38" s="66" t="str">
        <v>CNNDIRS30Y=TRHK</v>
      </c>
      <c r="Q38" s="61" t="s">
        <v>119</v>
      </c>
      <c r="R38" s="61" t="s">
        <v>119</v>
      </c>
      <c r="S38" s="61" t="s">
        <v>119</v>
      </c>
      <c r="T38" s="61" t="s">
        <v>119</v>
      </c>
      <c r="U38" s="65" t="e">
        <f>_xll.qlMidEquivalent($Q38,$R38,$S38,$T38)</f>
        <v>#NUM!</v>
      </c>
      <c r="V38" s="63"/>
      <c r="W38" s="64" t="e">
        <v>#NUM!</v>
      </c>
      <c r="X38" s="63"/>
      <c r="Y38" s="105" t="e">
        <v>#NUM!</v>
      </c>
      <c r="Z38" s="60" t="e">
        <f>_xll.qlSimpleQuoteSetValue(F38,Y38/100,Trigger)</f>
        <v>#VALUE!</v>
      </c>
      <c r="AA38" s="55"/>
      <c r="AB38" s="2"/>
      <c r="AC38" s="2"/>
      <c r="AD38" s="2"/>
      <c r="AE38" s="2"/>
      <c r="AF38" s="2"/>
      <c r="AG38" s="87"/>
    </row>
    <row r="39" spans="1:33" ht="11.25" customHeight="1" x14ac:dyDescent="0.2">
      <c r="A39" s="31"/>
      <c r="B39" s="52" t="s">
        <v>29</v>
      </c>
      <c r="C39" s="14" t="s">
        <v>161</v>
      </c>
      <c r="D39" s="14" t="s">
        <v>162</v>
      </c>
      <c r="E39" s="12" t="e">
        <f t="shared" si="0"/>
        <v>#REF!</v>
      </c>
      <c r="F39" s="12" t="e">
        <f>_xll.qlSimpleQuote(ONCurrency&amp;$C39&amp;$D39&amp;$B39&amp;QuoteSuffix,,ONRateTickValue,Permanent,Trigger,ObjectOverwrite)</f>
        <v>#VALUE!</v>
      </c>
      <c r="G39" s="11" t="str">
        <f ca="1">_xll.ohRangeRetrieveError(F39)</f>
        <v/>
      </c>
      <c r="H39" s="7"/>
      <c r="K39" s="31"/>
      <c r="L39" s="67" t="str">
        <f t="shared" si="2"/>
        <v>35Y</v>
      </c>
      <c r="M39" s="96" t="s">
        <v>188</v>
      </c>
      <c r="N39" s="96" t="s">
        <v>189</v>
      </c>
      <c r="O39" s="66" t="str">
        <f t="shared" si="1"/>
        <v>CNNDIRS35Y</v>
      </c>
      <c r="P39" s="66" t="str">
        <v>CNNDIRS35Y=TRHK</v>
      </c>
      <c r="Q39" s="61" t="s">
        <v>119</v>
      </c>
      <c r="R39" s="61" t="s">
        <v>119</v>
      </c>
      <c r="S39" s="61" t="s">
        <v>119</v>
      </c>
      <c r="T39" s="61" t="s">
        <v>119</v>
      </c>
      <c r="U39" s="65" t="e">
        <f>_xll.qlMidEquivalent($Q39,$R39,$S39,$T39)</f>
        <v>#NUM!</v>
      </c>
      <c r="V39" s="63"/>
      <c r="W39" s="64" t="e">
        <v>#NUM!</v>
      </c>
      <c r="X39" s="63"/>
      <c r="Y39" s="105" t="e">
        <v>#NUM!</v>
      </c>
      <c r="Z39" s="60" t="e">
        <f>_xll.qlSimpleQuoteSetValue(F39,Y39/100,Trigger)</f>
        <v>#VALUE!</v>
      </c>
      <c r="AA39" s="55"/>
      <c r="AB39" s="2"/>
      <c r="AC39" s="2"/>
      <c r="AD39" s="2"/>
      <c r="AE39" s="2"/>
      <c r="AF39" s="2"/>
      <c r="AG39" s="87"/>
    </row>
    <row r="40" spans="1:33" ht="11.25" customHeight="1" x14ac:dyDescent="0.2">
      <c r="A40" s="31"/>
      <c r="B40" s="52" t="s">
        <v>28</v>
      </c>
      <c r="C40" s="14" t="s">
        <v>161</v>
      </c>
      <c r="D40" s="14" t="s">
        <v>162</v>
      </c>
      <c r="E40" s="12" t="e">
        <f t="shared" si="0"/>
        <v>#REF!</v>
      </c>
      <c r="F40" s="12" t="e">
        <f>_xll.qlSimpleQuote(ONCurrency&amp;$C40&amp;$D40&amp;$B40&amp;QuoteSuffix,,ONRateTickValue,Permanent,Trigger,ObjectOverwrite)</f>
        <v>#VALUE!</v>
      </c>
      <c r="G40" s="11" t="str">
        <f ca="1">_xll.ohRangeRetrieveError(F40)</f>
        <v/>
      </c>
      <c r="H40" s="7"/>
      <c r="K40" s="31"/>
      <c r="L40" s="67" t="str">
        <f t="shared" si="2"/>
        <v>40Y</v>
      </c>
      <c r="M40" s="96" t="s">
        <v>188</v>
      </c>
      <c r="N40" s="96" t="s">
        <v>189</v>
      </c>
      <c r="O40" s="66" t="str">
        <f t="shared" si="1"/>
        <v>CNNDIRS40Y</v>
      </c>
      <c r="P40" s="66" t="str">
        <v>CNNDIRS40Y=TRHK</v>
      </c>
      <c r="Q40" s="61" t="s">
        <v>119</v>
      </c>
      <c r="R40" s="61" t="s">
        <v>119</v>
      </c>
      <c r="S40" s="61" t="s">
        <v>119</v>
      </c>
      <c r="T40" s="61" t="s">
        <v>119</v>
      </c>
      <c r="U40" s="65" t="e">
        <f>_xll.qlMidEquivalent($Q40,$R40,$S40,$T40)</f>
        <v>#NUM!</v>
      </c>
      <c r="V40" s="63"/>
      <c r="W40" s="64" t="e">
        <v>#NUM!</v>
      </c>
      <c r="X40" s="63"/>
      <c r="Y40" s="105" t="e">
        <v>#NUM!</v>
      </c>
      <c r="Z40" s="60" t="e">
        <f>_xll.qlSimpleQuoteSetValue(F40,Y40/100,Trigger)</f>
        <v>#VALUE!</v>
      </c>
      <c r="AA40" s="55"/>
      <c r="AB40" s="2"/>
      <c r="AC40" s="2"/>
      <c r="AD40" s="2"/>
      <c r="AE40" s="2"/>
      <c r="AF40" s="2"/>
      <c r="AG40" s="87"/>
    </row>
    <row r="41" spans="1:33" ht="11.25" customHeight="1" x14ac:dyDescent="0.2">
      <c r="A41" s="31"/>
      <c r="B41" s="52" t="s">
        <v>26</v>
      </c>
      <c r="C41" s="14" t="s">
        <v>161</v>
      </c>
      <c r="D41" s="14" t="s">
        <v>162</v>
      </c>
      <c r="E41" s="12" t="e">
        <f t="shared" si="0"/>
        <v>#REF!</v>
      </c>
      <c r="F41" s="12" t="e">
        <f>_xll.qlSimpleQuote(ONCurrency&amp;$C41&amp;$D41&amp;$B41&amp;QuoteSuffix,,ONRateTickValue,Permanent,Trigger,ObjectOverwrite)</f>
        <v>#VALUE!</v>
      </c>
      <c r="G41" s="11" t="str">
        <f ca="1">_xll.ohRangeRetrieveError(F41)</f>
        <v/>
      </c>
      <c r="H41" s="7"/>
      <c r="K41" s="31"/>
      <c r="L41" s="67" t="str">
        <f t="shared" si="2"/>
        <v>50Y</v>
      </c>
      <c r="M41" s="96" t="s">
        <v>188</v>
      </c>
      <c r="N41" s="96" t="s">
        <v>189</v>
      </c>
      <c r="O41" s="66" t="str">
        <f t="shared" si="1"/>
        <v>CNNDIRS50Y</v>
      </c>
      <c r="P41" s="66" t="str">
        <v>CNNDIRS50Y=TRHK</v>
      </c>
      <c r="Q41" s="61" t="s">
        <v>119</v>
      </c>
      <c r="R41" s="61" t="s">
        <v>119</v>
      </c>
      <c r="S41" s="61" t="s">
        <v>119</v>
      </c>
      <c r="T41" s="61" t="s">
        <v>119</v>
      </c>
      <c r="U41" s="65" t="e">
        <f>_xll.qlMidEquivalent($Q41,$R41,$S41,$T41)</f>
        <v>#NUM!</v>
      </c>
      <c r="V41" s="63"/>
      <c r="W41" s="64" t="e">
        <v>#NUM!</v>
      </c>
      <c r="X41" s="63"/>
      <c r="Y41" s="105" t="e">
        <v>#NUM!</v>
      </c>
      <c r="Z41" s="60" t="e">
        <f>_xll.qlSimpleQuoteSetValue(F41,Y41/100,Trigger)</f>
        <v>#VALUE!</v>
      </c>
      <c r="AA41" s="55"/>
      <c r="AB41" s="2"/>
      <c r="AC41" s="2"/>
      <c r="AD41" s="2"/>
      <c r="AE41" s="2"/>
      <c r="AF41" s="2"/>
      <c r="AG41" s="87"/>
    </row>
    <row r="42" spans="1:33" ht="11.25" customHeight="1" x14ac:dyDescent="0.2">
      <c r="A42" s="31"/>
      <c r="B42" s="52" t="s">
        <v>25</v>
      </c>
      <c r="C42" s="14" t="s">
        <v>161</v>
      </c>
      <c r="D42" s="14" t="s">
        <v>162</v>
      </c>
      <c r="E42" s="12" t="e">
        <f t="shared" si="0"/>
        <v>#REF!</v>
      </c>
      <c r="F42" s="12" t="e">
        <f>_xll.qlSimpleQuote(ONCurrency&amp;$C42&amp;$D42&amp;$B42&amp;QuoteSuffix,,ONRateTickValue,Permanent,Trigger,ObjectOverwrite)</f>
        <v>#VALUE!</v>
      </c>
      <c r="G42" s="11" t="str">
        <f ca="1">_xll.ohRangeRetrieveError(F42)</f>
        <v/>
      </c>
      <c r="H42" s="7"/>
      <c r="K42" s="31"/>
      <c r="L42" s="67" t="str">
        <f t="shared" si="2"/>
        <v>60Y</v>
      </c>
      <c r="M42" s="96" t="s">
        <v>188</v>
      </c>
      <c r="N42" s="96" t="s">
        <v>189</v>
      </c>
      <c r="O42" s="66" t="str">
        <f t="shared" si="1"/>
        <v>CNNDIRS60Y</v>
      </c>
      <c r="P42" s="66" t="str">
        <v>CNNDIRS60Y=TRHK</v>
      </c>
      <c r="Q42" s="61" t="s">
        <v>119</v>
      </c>
      <c r="R42" s="61" t="s">
        <v>119</v>
      </c>
      <c r="S42" s="61" t="s">
        <v>119</v>
      </c>
      <c r="T42" s="61" t="s">
        <v>119</v>
      </c>
      <c r="U42" s="65" t="e">
        <f>_xll.qlMidEquivalent($Q42,$R42,$S42,$T42)</f>
        <v>#NUM!</v>
      </c>
      <c r="V42" s="63"/>
      <c r="W42" s="70" t="e">
        <v>#NUM!</v>
      </c>
      <c r="X42" s="63"/>
      <c r="Y42" s="104" t="e">
        <v>#NUM!</v>
      </c>
      <c r="Z42" s="68" t="e">
        <f>_xll.qlSimpleQuoteSetValue(F42,Y42/100,Trigger)</f>
        <v>#VALUE!</v>
      </c>
      <c r="AA42" s="55"/>
      <c r="AB42" s="2"/>
      <c r="AC42" s="2"/>
      <c r="AD42" s="2"/>
      <c r="AE42" s="2"/>
      <c r="AF42" s="2"/>
      <c r="AG42" s="87"/>
    </row>
    <row r="43" spans="1:33" ht="11.25" customHeight="1" thickBot="1" x14ac:dyDescent="0.25">
      <c r="A43" s="51"/>
      <c r="B43" s="50"/>
      <c r="C43" s="50"/>
      <c r="D43" s="50"/>
      <c r="E43" s="50"/>
      <c r="F43" s="50"/>
      <c r="G43" s="50"/>
      <c r="H43" s="4"/>
      <c r="K43" s="6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"/>
      <c r="W43" s="5"/>
      <c r="X43" s="5"/>
      <c r="Y43" s="5"/>
      <c r="Z43" s="5"/>
      <c r="AA43" s="88"/>
      <c r="AB43" s="2"/>
      <c r="AC43" s="2"/>
      <c r="AD43" s="2"/>
      <c r="AE43" s="2"/>
      <c r="AF43" s="2"/>
      <c r="AG43" s="2"/>
    </row>
  </sheetData>
  <conditionalFormatting sqref="Z5:Z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disablePrompts="1"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workbookViewId="0">
      <selection activeCell="E4" sqref="E4"/>
    </sheetView>
  </sheetViews>
  <sheetFormatPr defaultRowHeight="11.25" x14ac:dyDescent="0.2"/>
  <cols>
    <col min="1" max="1" width="3" style="2" customWidth="1"/>
    <col min="2" max="2" width="2.7109375" style="2" customWidth="1"/>
    <col min="3" max="3" width="5.140625" style="2" bestFit="1" customWidth="1"/>
    <col min="4" max="4" width="17.85546875" style="2" bestFit="1" customWidth="1"/>
    <col min="5" max="5" width="16.7109375" style="2" bestFit="1" customWidth="1"/>
    <col min="6" max="6" width="36.85546875" style="2" bestFit="1" customWidth="1"/>
    <col min="7" max="9" width="2.7109375" style="2" customWidth="1"/>
    <col min="10" max="10" width="9.140625" style="2"/>
    <col min="11" max="11" width="11.85546875" style="2" customWidth="1"/>
    <col min="12" max="12" width="24.140625" style="2" bestFit="1" customWidth="1"/>
    <col min="13" max="13" width="2.7109375" style="2" customWidth="1"/>
    <col min="14" max="14" width="24.140625" style="2" bestFit="1" customWidth="1"/>
    <col min="15" max="15" width="2.7109375" style="2" customWidth="1"/>
    <col min="16" max="16" width="24.140625" style="2" bestFit="1" customWidth="1"/>
    <col min="17" max="17" width="7.140625" style="2" bestFit="1" customWidth="1"/>
    <col min="18" max="19" width="2.7109375" style="2" customWidth="1"/>
    <col min="20" max="16384" width="9.140625" style="2"/>
  </cols>
  <sheetData>
    <row r="1" spans="2:18" ht="12" thickBot="1" x14ac:dyDescent="0.25"/>
    <row r="2" spans="2:18" x14ac:dyDescent="0.2">
      <c r="B2" s="242"/>
      <c r="C2" s="243"/>
      <c r="D2" s="243"/>
      <c r="E2" s="243"/>
      <c r="F2" s="243"/>
      <c r="G2" s="244"/>
      <c r="I2" s="245"/>
      <c r="J2" s="107"/>
      <c r="K2" s="107"/>
      <c r="L2" s="107"/>
      <c r="M2" s="107"/>
      <c r="N2" s="107"/>
      <c r="O2" s="107"/>
      <c r="P2" s="47"/>
      <c r="Q2" s="194">
        <f>_xll.ohTrigger(Q4:Q21)</f>
        <v>59</v>
      </c>
      <c r="R2" s="246"/>
    </row>
    <row r="3" spans="2:18" ht="22.5" x14ac:dyDescent="0.2">
      <c r="B3" s="15"/>
      <c r="C3" s="26"/>
      <c r="D3" s="17" t="str">
        <f>OFFCurrency&amp;"_010_"&amp;"Deposits.xml"</f>
        <v>CNH_010_Deposits.xml</v>
      </c>
      <c r="E3" s="25" t="str">
        <f>IF(Serialize,_xll.ohObjectSave(E4:E21,SerializationPath&amp;D3,FileOverwrite,Serialize),"---")</f>
        <v>---</v>
      </c>
      <c r="F3" s="24" t="str">
        <f>_xll.ohRangeRetrieveError(E3)</f>
        <v/>
      </c>
      <c r="G3" s="247"/>
      <c r="I3" s="31"/>
      <c r="J3" s="248"/>
      <c r="K3" s="58" t="str">
        <f>_xll.RData(K4:K21,L3,"RTFEED:IDN",,,L4)</f>
        <v>Paused at 16:51:59</v>
      </c>
      <c r="L3" s="249" t="s">
        <v>124</v>
      </c>
      <c r="M3" s="63"/>
      <c r="N3" s="250" t="s">
        <v>129</v>
      </c>
      <c r="O3" s="63"/>
      <c r="P3" s="248" t="s">
        <v>128</v>
      </c>
      <c r="Q3" s="251" t="s">
        <v>127</v>
      </c>
      <c r="R3" s="55"/>
    </row>
    <row r="4" spans="2:18" x14ac:dyDescent="0.2">
      <c r="B4" s="15"/>
      <c r="C4" s="23" t="s">
        <v>84</v>
      </c>
      <c r="D4" s="22" t="e">
        <f t="shared" ref="D4:D21" si="0">OFFCurrency&amp;$C4&amp;QuoteSuffix</f>
        <v>#REF!</v>
      </c>
      <c r="E4" s="22" t="e">
        <f>_xll.qlSimpleQuote(D4,,ONRateTickValue,Permanent,Trigger,ObjectOverwrite)</f>
        <v>#VALUE!</v>
      </c>
      <c r="F4" s="21" t="str">
        <f ca="1">_xll.ohRangeRetrieveError(E4)</f>
        <v/>
      </c>
      <c r="G4" s="247"/>
      <c r="I4" s="31"/>
      <c r="J4" s="252" t="s">
        <v>110</v>
      </c>
      <c r="K4" s="253" t="str">
        <f t="shared" ref="K4:K21" si="1">"HI"&amp;OFFCurrency&amp;J4&amp;"DF"&amp;"="</f>
        <v>HICNHONDF=</v>
      </c>
      <c r="L4" s="254">
        <v>2.64167</v>
      </c>
      <c r="M4" s="63"/>
      <c r="N4" s="255">
        <v>2.0270000000000001</v>
      </c>
      <c r="O4" s="63"/>
      <c r="P4" s="256">
        <f t="array" ref="P4:P21">QuoteStatic</f>
        <v>2.0270000000000001</v>
      </c>
      <c r="Q4" s="259" t="e">
        <f>_xll.qlSimpleQuoteSetValue(E4,P4/100,Trigger)</f>
        <v>#VALUE!</v>
      </c>
      <c r="R4" s="55"/>
    </row>
    <row r="5" spans="2:18" x14ac:dyDescent="0.2">
      <c r="B5" s="15"/>
      <c r="C5" s="23" t="s">
        <v>83</v>
      </c>
      <c r="D5" s="22" t="e">
        <f t="shared" ref="D5:D22" si="2">OFFCurrency&amp;$C5&amp;QuoteSuffix</f>
        <v>#REF!</v>
      </c>
      <c r="E5" s="22" t="e">
        <f>_xll.qlSimpleQuote(D5,,ONRateTickValue,Permanent,Trigger,ObjectOverwrite)</f>
        <v>#VALUE!</v>
      </c>
      <c r="F5" s="21" t="str">
        <f ca="1">_xll.ohRangeRetrieveError(E5)</f>
        <v/>
      </c>
      <c r="G5" s="247"/>
      <c r="I5" s="31"/>
      <c r="J5" s="260" t="s">
        <v>125</v>
      </c>
      <c r="K5" s="261" t="str">
        <f t="shared" ref="K5:K22" si="3">"HI"&amp;OFFCurrency&amp;J5&amp;"DF"&amp;"="</f>
        <v>HICNHTNDF=</v>
      </c>
      <c r="L5" s="262" t="s">
        <v>119</v>
      </c>
      <c r="M5" s="63"/>
      <c r="N5" s="263" t="s">
        <v>119</v>
      </c>
      <c r="O5" s="63"/>
      <c r="P5" s="257" t="str">
        <v>The record could not be found</v>
      </c>
      <c r="Q5" s="264" t="e">
        <f>_xll.qlSimpleQuoteSetValue(E5,P5/100,Trigger)</f>
        <v>#VALUE!</v>
      </c>
      <c r="R5" s="55"/>
    </row>
    <row r="6" spans="2:18" x14ac:dyDescent="0.2">
      <c r="B6" s="15"/>
      <c r="C6" s="23" t="s">
        <v>82</v>
      </c>
      <c r="D6" s="22" t="e">
        <f t="shared" si="2"/>
        <v>#REF!</v>
      </c>
      <c r="E6" s="22" t="e">
        <f>_xll.qlSimpleQuote(D6,,ONRateTickValue,Permanent,Trigger,ObjectOverwrite)</f>
        <v>#VALUE!</v>
      </c>
      <c r="F6" s="21" t="str">
        <f ca="1">_xll.ohRangeRetrieveError(E6)</f>
        <v/>
      </c>
      <c r="G6" s="247"/>
      <c r="I6" s="31"/>
      <c r="J6" s="260" t="s">
        <v>123</v>
      </c>
      <c r="K6" s="261" t="str">
        <f t="shared" si="3"/>
        <v>HICNHSNDF=</v>
      </c>
      <c r="L6" s="262" t="s">
        <v>119</v>
      </c>
      <c r="M6" s="63"/>
      <c r="N6" s="263" t="s">
        <v>119</v>
      </c>
      <c r="O6" s="63"/>
      <c r="P6" s="257" t="str">
        <v>The record could not be found</v>
      </c>
      <c r="Q6" s="264" t="e">
        <f>_xll.qlSimpleQuoteSetValue(E6,P6/100,Trigger)</f>
        <v>#VALUE!</v>
      </c>
      <c r="R6" s="55"/>
    </row>
    <row r="7" spans="2:18" x14ac:dyDescent="0.2">
      <c r="B7" s="15"/>
      <c r="C7" s="23" t="s">
        <v>81</v>
      </c>
      <c r="D7" s="22" t="e">
        <f t="shared" si="2"/>
        <v>#REF!</v>
      </c>
      <c r="E7" s="22" t="e">
        <f>_xll.qlSimpleQuote(D7,,ONRateTickValue,Permanent,Trigger,ObjectOverwrite)</f>
        <v>#VALUE!</v>
      </c>
      <c r="F7" s="21" t="str">
        <f ca="1">_xll.ohRangeRetrieveError(E7)</f>
        <v/>
      </c>
      <c r="G7" s="247"/>
      <c r="I7" s="31"/>
      <c r="J7" s="260" t="s">
        <v>195</v>
      </c>
      <c r="K7" s="261" t="str">
        <f t="shared" si="3"/>
        <v>HICNH1WDF=</v>
      </c>
      <c r="L7" s="262">
        <v>3.0433300000000001</v>
      </c>
      <c r="M7" s="63"/>
      <c r="N7" s="263">
        <v>3.0844999999999998</v>
      </c>
      <c r="O7" s="63"/>
      <c r="P7" s="257">
        <v>3.0844999999999998</v>
      </c>
      <c r="Q7" s="264" t="e">
        <f>_xll.qlSimpleQuoteSetValue(E7,P7/100,Trigger)</f>
        <v>#VALUE!</v>
      </c>
      <c r="R7" s="55"/>
    </row>
    <row r="8" spans="2:18" x14ac:dyDescent="0.2">
      <c r="B8" s="15"/>
      <c r="C8" s="23" t="s">
        <v>80</v>
      </c>
      <c r="D8" s="22" t="e">
        <f t="shared" si="2"/>
        <v>#REF!</v>
      </c>
      <c r="E8" s="22" t="e">
        <f>_xll.qlSimpleQuote(D8,,ONRateTickValue,Permanent,Trigger,ObjectOverwrite)</f>
        <v>#VALUE!</v>
      </c>
      <c r="F8" s="21" t="str">
        <f ca="1">_xll.ohRangeRetrieveError(E8)</f>
        <v/>
      </c>
      <c r="G8" s="247"/>
      <c r="I8" s="31"/>
      <c r="J8" s="260" t="s">
        <v>21</v>
      </c>
      <c r="K8" s="261" t="str">
        <f t="shared" si="3"/>
        <v>HICNH2WDF=</v>
      </c>
      <c r="L8" s="262">
        <v>3.0744400000000001</v>
      </c>
      <c r="M8" s="63"/>
      <c r="N8" s="263">
        <v>3.2810000000000001</v>
      </c>
      <c r="O8" s="63"/>
      <c r="P8" s="257">
        <v>3.2810000000000001</v>
      </c>
      <c r="Q8" s="264" t="e">
        <f>_xll.qlSimpleQuoteSetValue(E8,P8/100,Trigger)</f>
        <v>#VALUE!</v>
      </c>
      <c r="R8" s="55"/>
    </row>
    <row r="9" spans="2:18" x14ac:dyDescent="0.2">
      <c r="B9" s="15"/>
      <c r="C9" s="23" t="s">
        <v>79</v>
      </c>
      <c r="D9" s="22" t="e">
        <f t="shared" si="2"/>
        <v>#REF!</v>
      </c>
      <c r="E9" s="22" t="e">
        <f>_xll.qlSimpleQuote(D9,,ONRateTickValue,Permanent,Trigger,ObjectOverwrite)</f>
        <v>#VALUE!</v>
      </c>
      <c r="F9" s="21" t="str">
        <f ca="1">_xll.ohRangeRetrieveError(E9)</f>
        <v/>
      </c>
      <c r="G9" s="247"/>
      <c r="I9" s="31"/>
      <c r="J9" s="260" t="s">
        <v>20</v>
      </c>
      <c r="K9" s="261" t="str">
        <f t="shared" si="3"/>
        <v>HICNH3WDF=</v>
      </c>
      <c r="L9" s="262" t="s">
        <v>119</v>
      </c>
      <c r="M9" s="63"/>
      <c r="N9" s="263" t="s">
        <v>119</v>
      </c>
      <c r="O9" s="63"/>
      <c r="P9" s="257" t="str">
        <v>The record could not be found</v>
      </c>
      <c r="Q9" s="264" t="e">
        <f>_xll.qlSimpleQuoteSetValue(E9,P9/100,Trigger)</f>
        <v>#VALUE!</v>
      </c>
      <c r="R9" s="55"/>
    </row>
    <row r="10" spans="2:18" x14ac:dyDescent="0.2">
      <c r="B10" s="15"/>
      <c r="C10" s="23" t="s">
        <v>78</v>
      </c>
      <c r="D10" s="22" t="e">
        <f t="shared" si="2"/>
        <v>#REF!</v>
      </c>
      <c r="E10" s="22" t="e">
        <f>_xll.qlSimpleQuote(D10,,ONRateTickValue,Permanent,Trigger,ObjectOverwrite)</f>
        <v>#VALUE!</v>
      </c>
      <c r="F10" s="21" t="str">
        <f ca="1">_xll.ohRangeRetrieveError(E10)</f>
        <v/>
      </c>
      <c r="G10" s="247"/>
      <c r="I10" s="31"/>
      <c r="J10" s="260" t="s">
        <v>19</v>
      </c>
      <c r="K10" s="261" t="str">
        <f t="shared" si="3"/>
        <v>HICNH1MDF=</v>
      </c>
      <c r="L10" s="262">
        <v>3.1355599999999999</v>
      </c>
      <c r="M10" s="63"/>
      <c r="N10" s="263">
        <v>2.98</v>
      </c>
      <c r="O10" s="63"/>
      <c r="P10" s="257">
        <v>2.98</v>
      </c>
      <c r="Q10" s="264" t="e">
        <f>_xll.qlSimpleQuoteSetValue(E10,P10/100,Trigger)</f>
        <v>#VALUE!</v>
      </c>
      <c r="R10" s="55"/>
    </row>
    <row r="11" spans="2:18" x14ac:dyDescent="0.2">
      <c r="B11" s="15"/>
      <c r="C11" s="23" t="s">
        <v>77</v>
      </c>
      <c r="D11" s="22" t="e">
        <f t="shared" si="2"/>
        <v>#REF!</v>
      </c>
      <c r="E11" s="22" t="e">
        <f>_xll.qlSimpleQuote(D11,,ONRateTickValue,Permanent,Trigger,ObjectOverwrite)</f>
        <v>#VALUE!</v>
      </c>
      <c r="F11" s="21" t="str">
        <f ca="1">_xll.ohRangeRetrieveError(E11)</f>
        <v/>
      </c>
      <c r="G11" s="247"/>
      <c r="I11" s="31"/>
      <c r="J11" s="260" t="s">
        <v>18</v>
      </c>
      <c r="K11" s="261" t="str">
        <f t="shared" si="3"/>
        <v>HICNH2MDF=</v>
      </c>
      <c r="L11" s="262">
        <v>3.1322199999999998</v>
      </c>
      <c r="M11" s="63"/>
      <c r="N11" s="263">
        <v>2.8879999999999999</v>
      </c>
      <c r="O11" s="63"/>
      <c r="P11" s="257">
        <v>2.8879999999999999</v>
      </c>
      <c r="Q11" s="264" t="e">
        <f>_xll.qlSimpleQuoteSetValue(E11,P11/100,Trigger)</f>
        <v>#VALUE!</v>
      </c>
      <c r="R11" s="55"/>
    </row>
    <row r="12" spans="2:18" x14ac:dyDescent="0.2">
      <c r="B12" s="15"/>
      <c r="C12" s="23" t="s">
        <v>76</v>
      </c>
      <c r="D12" s="22" t="e">
        <f t="shared" si="2"/>
        <v>#REF!</v>
      </c>
      <c r="E12" s="22" t="e">
        <f>_xll.qlSimpleQuote(D12,,ONRateTickValue,Permanent,Trigger,ObjectOverwrite)</f>
        <v>#VALUE!</v>
      </c>
      <c r="F12" s="21" t="str">
        <f ca="1">_xll.ohRangeRetrieveError(E12)</f>
        <v/>
      </c>
      <c r="G12" s="247"/>
      <c r="I12" s="31"/>
      <c r="J12" s="260" t="s">
        <v>17</v>
      </c>
      <c r="K12" s="261" t="str">
        <f t="shared" si="3"/>
        <v>HICNH3MDF=</v>
      </c>
      <c r="L12" s="262">
        <v>3.1244399999999999</v>
      </c>
      <c r="M12" s="63"/>
      <c r="N12" s="263">
        <v>2.879</v>
      </c>
      <c r="O12" s="63"/>
      <c r="P12" s="257">
        <v>2.879</v>
      </c>
      <c r="Q12" s="264" t="e">
        <f>_xll.qlSimpleQuoteSetValue(E12,P12/100,Trigger)</f>
        <v>#VALUE!</v>
      </c>
      <c r="R12" s="55"/>
    </row>
    <row r="13" spans="2:18" x14ac:dyDescent="0.2">
      <c r="B13" s="15"/>
      <c r="C13" s="23" t="s">
        <v>75</v>
      </c>
      <c r="D13" s="22" t="e">
        <f t="shared" si="2"/>
        <v>#REF!</v>
      </c>
      <c r="E13" s="22" t="e">
        <f>_xll.qlSimpleQuote(D13,,ONRateTickValue,Permanent,Trigger,ObjectOverwrite)</f>
        <v>#VALUE!</v>
      </c>
      <c r="F13" s="21" t="str">
        <f ca="1">_xll.ohRangeRetrieveError(E13)</f>
        <v/>
      </c>
      <c r="G13" s="247"/>
      <c r="I13" s="31"/>
      <c r="J13" s="260" t="s">
        <v>16</v>
      </c>
      <c r="K13" s="261" t="str">
        <f t="shared" si="3"/>
        <v>HICNH4MDF=</v>
      </c>
      <c r="L13" s="262" t="s">
        <v>119</v>
      </c>
      <c r="M13" s="63"/>
      <c r="N13" s="263" t="s">
        <v>119</v>
      </c>
      <c r="O13" s="63"/>
      <c r="P13" s="257" t="str">
        <v>The record could not be found</v>
      </c>
      <c r="Q13" s="264" t="e">
        <f>_xll.qlSimpleQuoteSetValue(E13,P13/100,Trigger)</f>
        <v>#VALUE!</v>
      </c>
      <c r="R13" s="55"/>
    </row>
    <row r="14" spans="2:18" x14ac:dyDescent="0.2">
      <c r="B14" s="15"/>
      <c r="C14" s="23" t="s">
        <v>74</v>
      </c>
      <c r="D14" s="22" t="e">
        <f t="shared" si="2"/>
        <v>#REF!</v>
      </c>
      <c r="E14" s="22" t="e">
        <f>_xll.qlSimpleQuote(D14,,ONRateTickValue,Permanent,Trigger,ObjectOverwrite)</f>
        <v>#VALUE!</v>
      </c>
      <c r="F14" s="21" t="str">
        <f ca="1">_xll.ohRangeRetrieveError(E14)</f>
        <v/>
      </c>
      <c r="G14" s="247"/>
      <c r="I14" s="31"/>
      <c r="J14" s="260" t="s">
        <v>15</v>
      </c>
      <c r="K14" s="261" t="str">
        <f t="shared" si="3"/>
        <v>HICNH5MDF=</v>
      </c>
      <c r="L14" s="262" t="s">
        <v>119</v>
      </c>
      <c r="M14" s="63"/>
      <c r="N14" s="263" t="s">
        <v>119</v>
      </c>
      <c r="O14" s="63"/>
      <c r="P14" s="257" t="str">
        <v>The record could not be found</v>
      </c>
      <c r="Q14" s="264" t="e">
        <f>_xll.qlSimpleQuoteSetValue(E14,P14/100,Trigger)</f>
        <v>#VALUE!</v>
      </c>
      <c r="R14" s="55"/>
    </row>
    <row r="15" spans="2:18" x14ac:dyDescent="0.2">
      <c r="B15" s="15"/>
      <c r="C15" s="23" t="s">
        <v>73</v>
      </c>
      <c r="D15" s="22" t="e">
        <f t="shared" si="2"/>
        <v>#REF!</v>
      </c>
      <c r="E15" s="22" t="e">
        <f>_xll.qlSimpleQuote(D15,,ONRateTickValue,Permanent,Trigger,ObjectOverwrite)</f>
        <v>#VALUE!</v>
      </c>
      <c r="F15" s="21" t="str">
        <f ca="1">_xll.ohRangeRetrieveError(E15)</f>
        <v/>
      </c>
      <c r="G15" s="247"/>
      <c r="I15" s="31"/>
      <c r="J15" s="260" t="s">
        <v>14</v>
      </c>
      <c r="K15" s="261" t="str">
        <f t="shared" si="3"/>
        <v>HICNH6MDF=</v>
      </c>
      <c r="L15" s="262">
        <v>3.0783299999999998</v>
      </c>
      <c r="M15" s="63"/>
      <c r="N15" s="263">
        <v>2.8875000000000002</v>
      </c>
      <c r="O15" s="63"/>
      <c r="P15" s="257">
        <v>2.8875000000000002</v>
      </c>
      <c r="Q15" s="264" t="e">
        <f>_xll.qlSimpleQuoteSetValue(E15,P15/100,Trigger)</f>
        <v>#VALUE!</v>
      </c>
      <c r="R15" s="55"/>
    </row>
    <row r="16" spans="2:18" x14ac:dyDescent="0.2">
      <c r="B16" s="15"/>
      <c r="C16" s="23" t="s">
        <v>72</v>
      </c>
      <c r="D16" s="22" t="e">
        <f t="shared" si="2"/>
        <v>#REF!</v>
      </c>
      <c r="E16" s="22" t="e">
        <f>_xll.qlSimpleQuote(D16,,ONRateTickValue,Permanent,Trigger,ObjectOverwrite)</f>
        <v>#VALUE!</v>
      </c>
      <c r="F16" s="21" t="str">
        <f ca="1">_xll.ohRangeRetrieveError(E16)</f>
        <v/>
      </c>
      <c r="G16" s="247"/>
      <c r="I16" s="31"/>
      <c r="J16" s="260" t="s">
        <v>13</v>
      </c>
      <c r="K16" s="261" t="str">
        <f t="shared" si="3"/>
        <v>HICNH7MDF=</v>
      </c>
      <c r="L16" s="262" t="s">
        <v>119</v>
      </c>
      <c r="M16" s="63"/>
      <c r="N16" s="263" t="s">
        <v>119</v>
      </c>
      <c r="O16" s="63"/>
      <c r="P16" s="257" t="str">
        <v>The record could not be found</v>
      </c>
      <c r="Q16" s="264" t="e">
        <f>_xll.qlSimpleQuoteSetValue(E16,P16/100,Trigger)</f>
        <v>#VALUE!</v>
      </c>
      <c r="R16" s="55"/>
    </row>
    <row r="17" spans="2:18" x14ac:dyDescent="0.2">
      <c r="B17" s="15"/>
      <c r="C17" s="23" t="s">
        <v>71</v>
      </c>
      <c r="D17" s="22" t="e">
        <f t="shared" si="2"/>
        <v>#REF!</v>
      </c>
      <c r="E17" s="22" t="e">
        <f>_xll.qlSimpleQuote(D17,,ONRateTickValue,Permanent,Trigger,ObjectOverwrite)</f>
        <v>#VALUE!</v>
      </c>
      <c r="F17" s="21" t="str">
        <f ca="1">_xll.ohRangeRetrieveError(E17)</f>
        <v/>
      </c>
      <c r="G17" s="247"/>
      <c r="I17" s="31"/>
      <c r="J17" s="260" t="s">
        <v>12</v>
      </c>
      <c r="K17" s="261" t="str">
        <f t="shared" si="3"/>
        <v>HICNH8MDF=</v>
      </c>
      <c r="L17" s="262" t="s">
        <v>119</v>
      </c>
      <c r="M17" s="63"/>
      <c r="N17" s="263" t="s">
        <v>119</v>
      </c>
      <c r="O17" s="63"/>
      <c r="P17" s="257" t="str">
        <v>The record could not be found</v>
      </c>
      <c r="Q17" s="264" t="e">
        <f>_xll.qlSimpleQuoteSetValue(E17,P17/100,Trigger)</f>
        <v>#VALUE!</v>
      </c>
      <c r="R17" s="55"/>
    </row>
    <row r="18" spans="2:18" x14ac:dyDescent="0.2">
      <c r="B18" s="15"/>
      <c r="C18" s="23" t="s">
        <v>70</v>
      </c>
      <c r="D18" s="22" t="e">
        <f t="shared" si="2"/>
        <v>#REF!</v>
      </c>
      <c r="E18" s="22" t="e">
        <f>_xll.qlSimpleQuote(D18,,ONRateTickValue,Permanent,Trigger,ObjectOverwrite)</f>
        <v>#VALUE!</v>
      </c>
      <c r="F18" s="21" t="str">
        <f ca="1">_xll.ohRangeRetrieveError(E18)</f>
        <v/>
      </c>
      <c r="G18" s="247"/>
      <c r="I18" s="31"/>
      <c r="J18" s="260" t="s">
        <v>11</v>
      </c>
      <c r="K18" s="261" t="str">
        <f t="shared" si="3"/>
        <v>HICNH9MDF=</v>
      </c>
      <c r="L18" s="262" t="s">
        <v>196</v>
      </c>
      <c r="M18" s="63"/>
      <c r="N18" s="263" t="s">
        <v>196</v>
      </c>
      <c r="O18" s="63"/>
      <c r="P18" s="257" t="str">
        <v>Record not service permissioned</v>
      </c>
      <c r="Q18" s="264" t="e">
        <f>_xll.qlSimpleQuoteSetValue(E18,P18/100,Trigger)</f>
        <v>#VALUE!</v>
      </c>
      <c r="R18" s="55"/>
    </row>
    <row r="19" spans="2:18" x14ac:dyDescent="0.2">
      <c r="B19" s="15"/>
      <c r="C19" s="23" t="s">
        <v>69</v>
      </c>
      <c r="D19" s="22" t="e">
        <f t="shared" si="2"/>
        <v>#REF!</v>
      </c>
      <c r="E19" s="22" t="e">
        <f>_xll.qlSimpleQuote(D19,,ONRateTickValue,Permanent,Trigger,ObjectOverwrite)</f>
        <v>#VALUE!</v>
      </c>
      <c r="F19" s="21" t="str">
        <f ca="1">_xll.ohRangeRetrieveError(E19)</f>
        <v/>
      </c>
      <c r="G19" s="247"/>
      <c r="I19" s="31"/>
      <c r="J19" s="260" t="s">
        <v>10</v>
      </c>
      <c r="K19" s="261" t="str">
        <f t="shared" si="3"/>
        <v>HICNH10MDF=</v>
      </c>
      <c r="L19" s="262" t="s">
        <v>119</v>
      </c>
      <c r="M19" s="63"/>
      <c r="N19" s="263" t="s">
        <v>119</v>
      </c>
      <c r="O19" s="63"/>
      <c r="P19" s="257" t="str">
        <v>The record could not be found</v>
      </c>
      <c r="Q19" s="264" t="e">
        <f>_xll.qlSimpleQuoteSetValue(E19,P19/100,Trigger)</f>
        <v>#VALUE!</v>
      </c>
      <c r="R19" s="55"/>
    </row>
    <row r="20" spans="2:18" x14ac:dyDescent="0.2">
      <c r="B20" s="15"/>
      <c r="C20" s="23" t="s">
        <v>68</v>
      </c>
      <c r="D20" s="22" t="e">
        <f t="shared" si="2"/>
        <v>#REF!</v>
      </c>
      <c r="E20" s="22" t="e">
        <f>_xll.qlSimpleQuote(D20,,ONRateTickValue,Permanent,Trigger,ObjectOverwrite)</f>
        <v>#VALUE!</v>
      </c>
      <c r="F20" s="21" t="str">
        <f ca="1">_xll.ohRangeRetrieveError(E20)</f>
        <v/>
      </c>
      <c r="G20" s="247"/>
      <c r="I20" s="31"/>
      <c r="J20" s="260" t="s">
        <v>9</v>
      </c>
      <c r="K20" s="261" t="str">
        <f t="shared" si="3"/>
        <v>HICNH11MDF=</v>
      </c>
      <c r="L20" s="262" t="s">
        <v>119</v>
      </c>
      <c r="M20" s="63"/>
      <c r="N20" s="263" t="s">
        <v>119</v>
      </c>
      <c r="O20" s="63"/>
      <c r="P20" s="257" t="str">
        <v>The record could not be found</v>
      </c>
      <c r="Q20" s="264" t="e">
        <f>_xll.qlSimpleQuoteSetValue(E20,P20/100,Trigger)</f>
        <v>#VALUE!</v>
      </c>
      <c r="R20" s="55"/>
    </row>
    <row r="21" spans="2:18" x14ac:dyDescent="0.2">
      <c r="B21" s="15"/>
      <c r="C21" s="23" t="s">
        <v>67</v>
      </c>
      <c r="D21" s="22" t="e">
        <f t="shared" si="2"/>
        <v>#REF!</v>
      </c>
      <c r="E21" s="22" t="e">
        <f>_xll.qlSimpleQuote(D21,,ONRateTickValue,Permanent,Trigger,ObjectOverwrite)</f>
        <v>#VALUE!</v>
      </c>
      <c r="F21" s="21" t="str">
        <f ca="1">_xll.ohRangeRetrieveError(E21)</f>
        <v/>
      </c>
      <c r="G21" s="247"/>
      <c r="I21" s="31"/>
      <c r="J21" s="260" t="s">
        <v>8</v>
      </c>
      <c r="K21" s="261" t="str">
        <f t="shared" si="3"/>
        <v>HICNH1YDF=</v>
      </c>
      <c r="L21" s="262">
        <v>3.1811099999999999</v>
      </c>
      <c r="M21" s="63"/>
      <c r="N21" s="263">
        <v>3.0165000000000002</v>
      </c>
      <c r="O21" s="63"/>
      <c r="P21" s="258">
        <v>3.0165000000000002</v>
      </c>
      <c r="Q21" s="265" t="e">
        <f>_xll.qlSimpleQuoteSetValue(E21,P21/100,Trigger)</f>
        <v>#VALUE!</v>
      </c>
      <c r="R21" s="55"/>
    </row>
    <row r="22" spans="2:18" ht="12" thickBot="1" x14ac:dyDescent="0.25">
      <c r="B22" s="266"/>
      <c r="C22" s="10"/>
      <c r="D22" s="10"/>
      <c r="E22" s="10"/>
      <c r="F22" s="10"/>
      <c r="G22" s="267"/>
      <c r="I22" s="6"/>
      <c r="J22" s="59"/>
      <c r="K22" s="59"/>
      <c r="L22" s="59"/>
      <c r="M22" s="5"/>
      <c r="N22" s="59"/>
      <c r="O22" s="5"/>
      <c r="P22" s="59"/>
      <c r="Q22" s="59"/>
      <c r="R22" s="4"/>
    </row>
    <row r="26" spans="2:18" ht="19.5" customHeight="1" x14ac:dyDescent="0.2"/>
  </sheetData>
  <conditionalFormatting sqref="Q4:Q2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activeCell="D3" sqref="D3"/>
    </sheetView>
  </sheetViews>
  <sheetFormatPr defaultRowHeight="12.75" x14ac:dyDescent="0.2"/>
  <cols>
    <col min="1" max="1" width="2.7109375" style="1" customWidth="1"/>
    <col min="2" max="2" width="5.85546875" style="1" bestFit="1" customWidth="1"/>
    <col min="3" max="3" width="4.42578125" style="1" bestFit="1" customWidth="1"/>
    <col min="4" max="4" width="15.5703125" style="268" bestFit="1" customWidth="1"/>
    <col min="5" max="5" width="20" style="1" bestFit="1" customWidth="1"/>
    <col min="6" max="6" width="57.42578125" style="27" customWidth="1"/>
    <col min="7" max="9" width="2.7109375" style="1" customWidth="1"/>
    <col min="10" max="11" width="9.140625" style="1"/>
    <col min="12" max="12" width="13" style="1" customWidth="1"/>
    <col min="13" max="13" width="9.28515625" style="1" bestFit="1" customWidth="1"/>
    <col min="14" max="14" width="13.5703125" style="1" bestFit="1" customWidth="1"/>
    <col min="15" max="17" width="9.140625" style="1"/>
    <col min="18" max="18" width="10.42578125" style="1" customWidth="1"/>
    <col min="19" max="19" width="9.140625" style="1"/>
    <col min="20" max="20" width="2.7109375" style="1" customWidth="1"/>
    <col min="21" max="21" width="9.140625" style="1"/>
    <col min="22" max="22" width="2.7109375" style="1" customWidth="1"/>
    <col min="23" max="24" width="9.140625" style="1"/>
    <col min="25" max="25" width="2.7109375" style="1" customWidth="1"/>
    <col min="26" max="16384" width="9.140625" style="1"/>
  </cols>
  <sheetData>
    <row r="1" spans="1:34" x14ac:dyDescent="0.2">
      <c r="Z1" s="2"/>
      <c r="AA1" s="2"/>
    </row>
    <row r="2" spans="1:34" ht="24" customHeight="1" thickBot="1" x14ac:dyDescent="0.25">
      <c r="Z2" s="2"/>
      <c r="AA2" s="2"/>
    </row>
    <row r="3" spans="1:34" x14ac:dyDescent="0.2">
      <c r="I3" s="103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6"/>
      <c r="Z3" s="2"/>
      <c r="AA3" s="2"/>
    </row>
    <row r="4" spans="1:34" x14ac:dyDescent="0.2">
      <c r="I4" s="86"/>
      <c r="J4" s="34"/>
      <c r="K4" s="2"/>
      <c r="L4" s="34"/>
      <c r="M4" s="34"/>
      <c r="N4" s="35" t="s">
        <v>179</v>
      </c>
      <c r="O4" s="34"/>
      <c r="P4" s="34"/>
      <c r="Q4" s="34"/>
      <c r="R4" s="34"/>
      <c r="S4" s="63"/>
      <c r="T4" s="63"/>
      <c r="U4" s="63"/>
      <c r="V4" s="63"/>
      <c r="W4" s="63"/>
      <c r="X4" s="34"/>
      <c r="Y4" s="7"/>
      <c r="Z4" s="2"/>
      <c r="AA4" s="100"/>
    </row>
    <row r="5" spans="1:34" x14ac:dyDescent="0.2">
      <c r="A5" s="38"/>
      <c r="B5" s="34"/>
      <c r="C5" s="34"/>
      <c r="D5" s="1"/>
      <c r="E5" s="27"/>
      <c r="F5" s="1"/>
      <c r="G5" s="7"/>
      <c r="I5" s="31"/>
      <c r="J5" s="63"/>
      <c r="K5" s="34"/>
      <c r="L5" s="34"/>
      <c r="M5" s="34"/>
      <c r="N5" s="34"/>
      <c r="O5" s="34"/>
      <c r="P5" s="34"/>
      <c r="Q5" s="34"/>
      <c r="R5" s="34"/>
      <c r="S5" s="34"/>
      <c r="T5" s="63"/>
      <c r="U5" s="63"/>
      <c r="V5" s="63"/>
      <c r="W5" s="34"/>
      <c r="X5" s="83">
        <f>_xll.ohTrigger(X7:X33)</f>
        <v>45</v>
      </c>
      <c r="Y5" s="55"/>
      <c r="Z5" s="2"/>
      <c r="AA5" s="269"/>
    </row>
    <row r="6" spans="1:34" ht="22.5" x14ac:dyDescent="0.25">
      <c r="A6" s="31"/>
      <c r="B6" s="270"/>
      <c r="C6" s="33"/>
      <c r="D6" s="271" t="str">
        <f>OFFCurrency&amp;"_010_"&amp;"FRA.xml"</f>
        <v>CNH_010_FRA.xml</v>
      </c>
      <c r="E6" s="272" t="str">
        <f>IF(Serialize,_xll.ohObjectSave(E7:E33,SerializationPath&amp;D6,FileOverwrite,Serialize),"---")</f>
        <v>---</v>
      </c>
      <c r="F6" s="273" t="str">
        <f>_xll.ohRangeRetrieveError(E6)</f>
        <v/>
      </c>
      <c r="G6" s="7"/>
      <c r="I6" s="31"/>
      <c r="J6" s="102"/>
      <c r="K6" s="44"/>
      <c r="L6" s="44"/>
      <c r="M6" s="44"/>
      <c r="N6" s="58" t="str">
        <f>_xll.RData(N7:N33,O6:R6,"RTFEED:IDN",ReutersRtMode,,O7)</f>
        <v>Paused at 16:51:59</v>
      </c>
      <c r="O6" s="274" t="s">
        <v>112</v>
      </c>
      <c r="P6" s="274" t="s">
        <v>111</v>
      </c>
      <c r="Q6" s="274" t="s">
        <v>124</v>
      </c>
      <c r="R6" s="274" t="s">
        <v>132</v>
      </c>
      <c r="S6" s="251" t="s">
        <v>131</v>
      </c>
      <c r="T6" s="63"/>
      <c r="U6" s="250" t="s">
        <v>129</v>
      </c>
      <c r="V6" s="63"/>
      <c r="W6" s="116" t="s">
        <v>128</v>
      </c>
      <c r="X6" s="19" t="s">
        <v>127</v>
      </c>
      <c r="Y6" s="55"/>
      <c r="Z6" s="2"/>
      <c r="AA6" s="269"/>
      <c r="AH6"/>
    </row>
    <row r="7" spans="1:34" x14ac:dyDescent="0.2">
      <c r="A7" s="31"/>
      <c r="B7" s="275">
        <v>1</v>
      </c>
      <c r="C7" s="276" t="s">
        <v>90</v>
      </c>
      <c r="D7" s="275" t="e">
        <f t="shared" ref="D7:D33" si="0">OFFCurrency&amp;$B7&amp;$C7&amp;QuoteSuffix</f>
        <v>#REF!</v>
      </c>
      <c r="E7" s="32" t="e">
        <f>_xll.qlSimpleQuote(D7,,ONRateTickValue,Permanent,Trigger,ObjectOverwrite)</f>
        <v>#VALUE!</v>
      </c>
      <c r="F7" s="277" t="str">
        <f ca="1">_xll.ohRangeRetrieveError(E7)</f>
        <v/>
      </c>
      <c r="G7" s="7"/>
      <c r="I7" s="31"/>
      <c r="J7" s="260">
        <f>K7+3</f>
        <v>4</v>
      </c>
      <c r="K7" s="278">
        <f t="shared" ref="K7:K33" si="1">B7</f>
        <v>1</v>
      </c>
      <c r="L7" s="278" t="s">
        <v>130</v>
      </c>
      <c r="M7" s="279" t="str">
        <f t="shared" ref="M7:M33" si="2">OFFCurrency&amp;$K7&amp;$L7&amp;$J7&amp;"F"</f>
        <v>CNH1X4F</v>
      </c>
      <c r="N7" s="280" t="str">
        <f t="array" ref="N7:N33">Instruments&amp;"="&amp;VLOOKUP(ContributorFRA,ContributorTable,2,FALSE)</f>
        <v>CNH1X4F=</v>
      </c>
      <c r="O7" s="283" t="s">
        <v>119</v>
      </c>
      <c r="P7" s="283" t="s">
        <v>119</v>
      </c>
      <c r="Q7" s="279" t="s">
        <v>119</v>
      </c>
      <c r="R7" s="279" t="s">
        <v>119</v>
      </c>
      <c r="S7" s="284" t="e">
        <f>_xll.qlMidSafe(O7,P7)</f>
        <v>#NUM!</v>
      </c>
      <c r="T7" s="63"/>
      <c r="U7" s="284" t="e">
        <v>#NUM!</v>
      </c>
      <c r="V7" s="63"/>
      <c r="W7" s="256" t="e">
        <f t="array" ref="W7:W33">QuoteStatic</f>
        <v>#NAME?</v>
      </c>
      <c r="X7" s="259" t="e">
        <f>_xll.qlSimpleQuoteSetValue(E7,W7/100,Trigger)</f>
        <v>#VALUE!</v>
      </c>
      <c r="Y7" s="55"/>
      <c r="Z7" s="2"/>
      <c r="AA7" s="269"/>
    </row>
    <row r="8" spans="1:34" x14ac:dyDescent="0.2">
      <c r="A8" s="31"/>
      <c r="B8" s="285">
        <v>2</v>
      </c>
      <c r="C8" s="286" t="s">
        <v>89</v>
      </c>
      <c r="D8" s="285" t="e">
        <f t="shared" ref="D8:D34" si="3">OFFCurrency&amp;$B8&amp;$C8&amp;QuoteSuffix</f>
        <v>#REF!</v>
      </c>
      <c r="E8" s="287" t="e">
        <f>_xll.qlSimpleQuote(D8,,ONRateTickValue,Permanent,Trigger,ObjectOverwrite)</f>
        <v>#VALUE!</v>
      </c>
      <c r="F8" s="288" t="str">
        <f ca="1">_xll.ohRangeRetrieveError(E8)</f>
        <v/>
      </c>
      <c r="G8" s="7"/>
      <c r="I8" s="31"/>
      <c r="J8" s="260">
        <f t="shared" ref="J8:J12" si="4">K8+3</f>
        <v>5</v>
      </c>
      <c r="K8" s="278">
        <f t="shared" si="1"/>
        <v>2</v>
      </c>
      <c r="L8" s="278" t="s">
        <v>130</v>
      </c>
      <c r="M8" s="279" t="str">
        <f t="shared" ref="M8:M34" si="5">OFFCurrency&amp;$K8&amp;$L8&amp;$J8&amp;"F"</f>
        <v>CNH2X5F</v>
      </c>
      <c r="N8" s="280" t="str">
        <v>CNH2X5F=</v>
      </c>
      <c r="O8" s="283" t="s">
        <v>119</v>
      </c>
      <c r="P8" s="283" t="s">
        <v>119</v>
      </c>
      <c r="Q8" s="279" t="s">
        <v>119</v>
      </c>
      <c r="R8" s="279" t="s">
        <v>119</v>
      </c>
      <c r="S8" s="289" t="e">
        <f>_xll.qlMidSafe(O8,P8)</f>
        <v>#NUM!</v>
      </c>
      <c r="T8" s="63"/>
      <c r="U8" s="289" t="e">
        <v>#NUM!</v>
      </c>
      <c r="V8" s="63"/>
      <c r="W8" s="257" t="e">
        <v>#NAME?</v>
      </c>
      <c r="X8" s="264" t="e">
        <f>_xll.qlSimpleQuoteSetValue(E8,W8/100,Trigger)</f>
        <v>#VALUE!</v>
      </c>
      <c r="Y8" s="55"/>
      <c r="Z8" s="2"/>
      <c r="AA8" s="269"/>
    </row>
    <row r="9" spans="1:34" ht="15" x14ac:dyDescent="0.25">
      <c r="A9" s="31"/>
      <c r="B9" s="285">
        <v>3</v>
      </c>
      <c r="C9" s="286" t="s">
        <v>88</v>
      </c>
      <c r="D9" s="285" t="e">
        <f t="shared" si="3"/>
        <v>#REF!</v>
      </c>
      <c r="E9" s="287" t="e">
        <f>_xll.qlSimpleQuote(D9,,ONRateTickValue,Permanent,Trigger,ObjectOverwrite)</f>
        <v>#VALUE!</v>
      </c>
      <c r="F9" s="288" t="str">
        <f ca="1">_xll.ohRangeRetrieveError(E9)</f>
        <v/>
      </c>
      <c r="G9" s="7"/>
      <c r="I9" s="31"/>
      <c r="J9" s="260">
        <f t="shared" si="4"/>
        <v>6</v>
      </c>
      <c r="K9" s="278">
        <f t="shared" si="1"/>
        <v>3</v>
      </c>
      <c r="L9" s="278" t="s">
        <v>130</v>
      </c>
      <c r="M9" s="279" t="str">
        <f t="shared" si="5"/>
        <v>CNH3X6F</v>
      </c>
      <c r="N9" s="280" t="str">
        <v>CNH3X6F=</v>
      </c>
      <c r="O9" s="283" t="s">
        <v>119</v>
      </c>
      <c r="P9" s="283" t="s">
        <v>119</v>
      </c>
      <c r="Q9" s="279" t="s">
        <v>119</v>
      </c>
      <c r="R9" s="279" t="s">
        <v>119</v>
      </c>
      <c r="S9" s="289" t="e">
        <f>_xll.qlMidSafe(O9,P9)</f>
        <v>#NUM!</v>
      </c>
      <c r="T9" s="63"/>
      <c r="U9" s="289">
        <v>2.38</v>
      </c>
      <c r="V9" s="63"/>
      <c r="W9" s="257" t="e">
        <v>#NAME?</v>
      </c>
      <c r="X9" s="264" t="e">
        <f>_xll.qlSimpleQuoteSetValue(E9,W9/100,Trigger)</f>
        <v>#VALUE!</v>
      </c>
      <c r="Y9" s="55"/>
      <c r="Z9" s="2"/>
      <c r="AA9" s="269"/>
      <c r="AH9"/>
    </row>
    <row r="10" spans="1:34" ht="15" x14ac:dyDescent="0.25">
      <c r="A10" s="31"/>
      <c r="B10" s="285">
        <v>4</v>
      </c>
      <c r="C10" s="286" t="s">
        <v>87</v>
      </c>
      <c r="D10" s="285" t="e">
        <f t="shared" si="3"/>
        <v>#REF!</v>
      </c>
      <c r="E10" s="287" t="e">
        <f>_xll.qlSimpleQuote(D10,,ONRateTickValue,Permanent,Trigger,ObjectOverwrite)</f>
        <v>#VALUE!</v>
      </c>
      <c r="F10" s="288" t="str">
        <f ca="1">_xll.ohRangeRetrieveError(E10)</f>
        <v/>
      </c>
      <c r="G10" s="7"/>
      <c r="I10" s="31"/>
      <c r="J10" s="260">
        <f t="shared" si="4"/>
        <v>7</v>
      </c>
      <c r="K10" s="278">
        <f t="shared" si="1"/>
        <v>4</v>
      </c>
      <c r="L10" s="278" t="s">
        <v>130</v>
      </c>
      <c r="M10" s="279" t="str">
        <f t="shared" si="5"/>
        <v>CNH4X7F</v>
      </c>
      <c r="N10" s="280" t="str">
        <v>CNH4X7F=</v>
      </c>
      <c r="O10" s="283" t="s">
        <v>119</v>
      </c>
      <c r="P10" s="283" t="s">
        <v>119</v>
      </c>
      <c r="Q10" s="279" t="s">
        <v>119</v>
      </c>
      <c r="R10" s="279" t="s">
        <v>119</v>
      </c>
      <c r="S10" s="289" t="e">
        <f>_xll.qlMidSafe(O10,P10)</f>
        <v>#NUM!</v>
      </c>
      <c r="T10" s="63"/>
      <c r="U10" s="289" t="e">
        <v>#NUM!</v>
      </c>
      <c r="V10" s="63"/>
      <c r="W10" s="257" t="e">
        <v>#NAME?</v>
      </c>
      <c r="X10" s="264" t="e">
        <f>_xll.qlSimpleQuoteSetValue(E10,W10/100,Trigger)</f>
        <v>#VALUE!</v>
      </c>
      <c r="Y10" s="55"/>
      <c r="Z10" s="2"/>
      <c r="AA10" s="269"/>
      <c r="AH10"/>
    </row>
    <row r="11" spans="1:34" x14ac:dyDescent="0.2">
      <c r="A11" s="31"/>
      <c r="B11" s="285">
        <v>5</v>
      </c>
      <c r="C11" s="286" t="s">
        <v>86</v>
      </c>
      <c r="D11" s="285" t="e">
        <f t="shared" si="3"/>
        <v>#REF!</v>
      </c>
      <c r="E11" s="287" t="e">
        <f>_xll.qlSimpleQuote(D11,,ONRateTickValue,Permanent,Trigger,ObjectOverwrite)</f>
        <v>#VALUE!</v>
      </c>
      <c r="F11" s="288" t="str">
        <f ca="1">_xll.ohRangeRetrieveError(E11)</f>
        <v/>
      </c>
      <c r="G11" s="7"/>
      <c r="I11" s="31"/>
      <c r="J11" s="260">
        <f t="shared" si="4"/>
        <v>8</v>
      </c>
      <c r="K11" s="278">
        <f t="shared" si="1"/>
        <v>5</v>
      </c>
      <c r="L11" s="278" t="s">
        <v>130</v>
      </c>
      <c r="M11" s="279" t="str">
        <f t="shared" si="5"/>
        <v>CNH5X8F</v>
      </c>
      <c r="N11" s="280" t="str">
        <v>CNH5X8F=</v>
      </c>
      <c r="O11" s="283" t="s">
        <v>119</v>
      </c>
      <c r="P11" s="283" t="s">
        <v>119</v>
      </c>
      <c r="Q11" s="279" t="s">
        <v>119</v>
      </c>
      <c r="R11" s="279" t="s">
        <v>119</v>
      </c>
      <c r="S11" s="289" t="e">
        <f>_xll.qlMidSafe(O11,P11)</f>
        <v>#NUM!</v>
      </c>
      <c r="T11" s="63"/>
      <c r="U11" s="289" t="e">
        <v>#NUM!</v>
      </c>
      <c r="V11" s="63"/>
      <c r="W11" s="257" t="e">
        <v>#NAME?</v>
      </c>
      <c r="X11" s="264" t="e">
        <f>_xll.qlSimpleQuoteSetValue(E11,W11/100,Trigger)</f>
        <v>#VALUE!</v>
      </c>
      <c r="Y11" s="55"/>
      <c r="Z11" s="2"/>
      <c r="AA11" s="269"/>
    </row>
    <row r="12" spans="1:34" ht="15" x14ac:dyDescent="0.25">
      <c r="A12" s="31"/>
      <c r="B12" s="290">
        <v>6</v>
      </c>
      <c r="C12" s="291" t="s">
        <v>85</v>
      </c>
      <c r="D12" s="290" t="e">
        <f t="shared" si="3"/>
        <v>#REF!</v>
      </c>
      <c r="E12" s="30" t="e">
        <f>_xll.qlSimpleQuote(D12,,ONRateTickValue,Permanent,Trigger,ObjectOverwrite)</f>
        <v>#VALUE!</v>
      </c>
      <c r="F12" s="292" t="str">
        <f ca="1">_xll.ohRangeRetrieveError(E12)</f>
        <v/>
      </c>
      <c r="G12" s="7"/>
      <c r="I12" s="31"/>
      <c r="J12" s="293">
        <f t="shared" si="4"/>
        <v>9</v>
      </c>
      <c r="K12" s="294">
        <f t="shared" si="1"/>
        <v>6</v>
      </c>
      <c r="L12" s="294" t="s">
        <v>130</v>
      </c>
      <c r="M12" s="295" t="str">
        <f t="shared" si="5"/>
        <v>CNH6X9F</v>
      </c>
      <c r="N12" s="281" t="str">
        <v>CNH6X9F=</v>
      </c>
      <c r="O12" s="296" t="s">
        <v>119</v>
      </c>
      <c r="P12" s="296" t="s">
        <v>119</v>
      </c>
      <c r="Q12" s="295" t="s">
        <v>119</v>
      </c>
      <c r="R12" s="295" t="s">
        <v>119</v>
      </c>
      <c r="S12" s="297" t="e">
        <f>_xll.qlMidSafe(O12,P12)</f>
        <v>#NUM!</v>
      </c>
      <c r="T12" s="63"/>
      <c r="U12" s="297">
        <v>2.4500000000000002</v>
      </c>
      <c r="V12" s="63"/>
      <c r="W12" s="258" t="e">
        <v>#NAME?</v>
      </c>
      <c r="X12" s="265" t="e">
        <f>_xll.qlSimpleQuoteSetValue(E12,W12/100,Trigger)</f>
        <v>#VALUE!</v>
      </c>
      <c r="Y12" s="55"/>
      <c r="Z12" s="2"/>
      <c r="AA12" s="269"/>
      <c r="AG12"/>
    </row>
    <row r="13" spans="1:34" x14ac:dyDescent="0.2">
      <c r="A13" s="31"/>
      <c r="B13" s="275">
        <v>1</v>
      </c>
      <c r="C13" s="276" t="str">
        <f t="shared" ref="C13:C21" si="6">"x"&amp;B13+6&amp;"F"</f>
        <v>x7F</v>
      </c>
      <c r="D13" s="275" t="e">
        <f t="shared" si="3"/>
        <v>#REF!</v>
      </c>
      <c r="E13" s="32" t="e">
        <f>_xll.qlSimpleQuote(D13,,ONRateTickValue,Permanent,Trigger,ObjectOverwrite)</f>
        <v>#VALUE!</v>
      </c>
      <c r="F13" s="277" t="str">
        <f ca="1">_xll.ohRangeRetrieveError(E13)</f>
        <v/>
      </c>
      <c r="G13" s="7"/>
      <c r="I13" s="31"/>
      <c r="J13" s="252">
        <f>K13+6</f>
        <v>7</v>
      </c>
      <c r="K13" s="298">
        <f t="shared" si="1"/>
        <v>1</v>
      </c>
      <c r="L13" s="298" t="s">
        <v>130</v>
      </c>
      <c r="M13" s="299" t="str">
        <f t="shared" si="5"/>
        <v>CNH1X7F</v>
      </c>
      <c r="N13" s="282" t="str">
        <v>CNH1X7F=</v>
      </c>
      <c r="O13" s="300" t="s">
        <v>119</v>
      </c>
      <c r="P13" s="300" t="s">
        <v>119</v>
      </c>
      <c r="Q13" s="299" t="s">
        <v>119</v>
      </c>
      <c r="R13" s="299" t="s">
        <v>119</v>
      </c>
      <c r="S13" s="284" t="e">
        <f>_xll.qlMidSafe(O13,P13)</f>
        <v>#NUM!</v>
      </c>
      <c r="T13" s="63"/>
      <c r="U13" s="284" t="e">
        <v>#NUM!</v>
      </c>
      <c r="V13" s="63"/>
      <c r="W13" s="256" t="e">
        <v>#NAME?</v>
      </c>
      <c r="X13" s="259" t="e">
        <f>_xll.qlSimpleQuoteSetValue(E13,W13/100,Trigger)</f>
        <v>#VALUE!</v>
      </c>
      <c r="Y13" s="55"/>
      <c r="Z13" s="2"/>
      <c r="AA13" s="269"/>
    </row>
    <row r="14" spans="1:34" x14ac:dyDescent="0.2">
      <c r="A14" s="31"/>
      <c r="B14" s="285">
        <v>2</v>
      </c>
      <c r="C14" s="286" t="str">
        <f t="shared" si="6"/>
        <v>x8F</v>
      </c>
      <c r="D14" s="285" t="e">
        <f t="shared" si="3"/>
        <v>#REF!</v>
      </c>
      <c r="E14" s="287" t="e">
        <f>_xll.qlSimpleQuote(D14,,ONRateTickValue,Permanent,Trigger,ObjectOverwrite)</f>
        <v>#VALUE!</v>
      </c>
      <c r="F14" s="288" t="str">
        <f ca="1">_xll.ohRangeRetrieveError(E14)</f>
        <v/>
      </c>
      <c r="G14" s="7"/>
      <c r="I14" s="31"/>
      <c r="J14" s="260">
        <f t="shared" ref="J14:J21" si="7">K14+6</f>
        <v>8</v>
      </c>
      <c r="K14" s="278">
        <f t="shared" si="1"/>
        <v>2</v>
      </c>
      <c r="L14" s="278" t="s">
        <v>130</v>
      </c>
      <c r="M14" s="279" t="str">
        <f t="shared" si="5"/>
        <v>CNH2X8F</v>
      </c>
      <c r="N14" s="280" t="str">
        <v>CNH2X8F=</v>
      </c>
      <c r="O14" s="283" t="s">
        <v>119</v>
      </c>
      <c r="P14" s="283" t="s">
        <v>119</v>
      </c>
      <c r="Q14" s="279" t="s">
        <v>119</v>
      </c>
      <c r="R14" s="279" t="s">
        <v>119</v>
      </c>
      <c r="S14" s="289" t="e">
        <f>_xll.qlMidSafe(O14,P14)</f>
        <v>#NUM!</v>
      </c>
      <c r="T14" s="63"/>
      <c r="U14" s="289" t="e">
        <v>#NUM!</v>
      </c>
      <c r="V14" s="63"/>
      <c r="W14" s="257" t="e">
        <v>#NAME?</v>
      </c>
      <c r="X14" s="264" t="e">
        <f>_xll.qlSimpleQuoteSetValue(E14,W14/100,Trigger)</f>
        <v>#VALUE!</v>
      </c>
      <c r="Y14" s="55"/>
      <c r="Z14" s="2"/>
      <c r="AA14" s="269"/>
    </row>
    <row r="15" spans="1:34" x14ac:dyDescent="0.2">
      <c r="A15" s="31"/>
      <c r="B15" s="285">
        <v>3</v>
      </c>
      <c r="C15" s="286" t="str">
        <f t="shared" si="6"/>
        <v>x9F</v>
      </c>
      <c r="D15" s="285" t="e">
        <f t="shared" si="3"/>
        <v>#REF!</v>
      </c>
      <c r="E15" s="287" t="e">
        <f>_xll.qlSimpleQuote(D15,,ONRateTickValue,Permanent,Trigger,ObjectOverwrite)</f>
        <v>#VALUE!</v>
      </c>
      <c r="F15" s="288" t="str">
        <f ca="1">_xll.ohRangeRetrieveError(E15)</f>
        <v/>
      </c>
      <c r="G15" s="7"/>
      <c r="I15" s="31"/>
      <c r="J15" s="260">
        <f t="shared" si="7"/>
        <v>9</v>
      </c>
      <c r="K15" s="278">
        <f t="shared" si="1"/>
        <v>3</v>
      </c>
      <c r="L15" s="278" t="s">
        <v>130</v>
      </c>
      <c r="M15" s="279" t="str">
        <f t="shared" si="5"/>
        <v>CNH3X9F</v>
      </c>
      <c r="N15" s="280" t="str">
        <v>CNH3X9F=</v>
      </c>
      <c r="O15" s="283" t="s">
        <v>119</v>
      </c>
      <c r="P15" s="283" t="s">
        <v>119</v>
      </c>
      <c r="Q15" s="279" t="s">
        <v>119</v>
      </c>
      <c r="R15" s="279" t="s">
        <v>119</v>
      </c>
      <c r="S15" s="289" t="e">
        <f>_xll.qlMidSafe(O15,P15)</f>
        <v>#NUM!</v>
      </c>
      <c r="T15" s="63"/>
      <c r="U15" s="289">
        <v>2.8</v>
      </c>
      <c r="V15" s="63"/>
      <c r="W15" s="257" t="e">
        <v>#NAME?</v>
      </c>
      <c r="X15" s="264" t="e">
        <f>_xll.qlSimpleQuoteSetValue(E15,W15/100,Trigger)</f>
        <v>#VALUE!</v>
      </c>
      <c r="Y15" s="55"/>
      <c r="Z15" s="2"/>
      <c r="AA15" s="269"/>
    </row>
    <row r="16" spans="1:34" x14ac:dyDescent="0.2">
      <c r="A16" s="31"/>
      <c r="B16" s="285">
        <v>4</v>
      </c>
      <c r="C16" s="286" t="str">
        <f t="shared" si="6"/>
        <v>x10F</v>
      </c>
      <c r="D16" s="285" t="e">
        <f t="shared" si="3"/>
        <v>#REF!</v>
      </c>
      <c r="E16" s="287" t="e">
        <f>_xll.qlSimpleQuote(D16,,ONRateTickValue,Permanent,Trigger,ObjectOverwrite)</f>
        <v>#VALUE!</v>
      </c>
      <c r="F16" s="288" t="str">
        <f ca="1">_xll.ohRangeRetrieveError(E16)</f>
        <v/>
      </c>
      <c r="G16" s="7"/>
      <c r="I16" s="31"/>
      <c r="J16" s="260">
        <f t="shared" si="7"/>
        <v>10</v>
      </c>
      <c r="K16" s="278">
        <f t="shared" si="1"/>
        <v>4</v>
      </c>
      <c r="L16" s="278" t="s">
        <v>130</v>
      </c>
      <c r="M16" s="279" t="str">
        <f t="shared" si="5"/>
        <v>CNH4X10F</v>
      </c>
      <c r="N16" s="280" t="str">
        <v>CNH4X10F=</v>
      </c>
      <c r="O16" s="283" t="s">
        <v>119</v>
      </c>
      <c r="P16" s="283" t="s">
        <v>119</v>
      </c>
      <c r="Q16" s="279" t="s">
        <v>119</v>
      </c>
      <c r="R16" s="279" t="s">
        <v>119</v>
      </c>
      <c r="S16" s="289" t="e">
        <f>_xll.qlMidSafe(O16,P16)</f>
        <v>#NUM!</v>
      </c>
      <c r="T16" s="63"/>
      <c r="U16" s="289" t="e">
        <v>#NUM!</v>
      </c>
      <c r="V16" s="63"/>
      <c r="W16" s="257" t="e">
        <v>#NAME?</v>
      </c>
      <c r="X16" s="264" t="e">
        <f>_xll.qlSimpleQuoteSetValue(E16,W16/100,Trigger)</f>
        <v>#VALUE!</v>
      </c>
      <c r="Y16" s="55"/>
      <c r="Z16" s="2"/>
      <c r="AA16" s="269"/>
    </row>
    <row r="17" spans="1:27" x14ac:dyDescent="0.2">
      <c r="A17" s="31"/>
      <c r="B17" s="285">
        <v>5</v>
      </c>
      <c r="C17" s="286" t="str">
        <f t="shared" si="6"/>
        <v>x11F</v>
      </c>
      <c r="D17" s="285" t="e">
        <f t="shared" si="3"/>
        <v>#REF!</v>
      </c>
      <c r="E17" s="287" t="e">
        <f>_xll.qlSimpleQuote(D17,,ONRateTickValue,Permanent,Trigger,ObjectOverwrite)</f>
        <v>#VALUE!</v>
      </c>
      <c r="F17" s="288" t="str">
        <f ca="1">_xll.ohRangeRetrieveError(E17)</f>
        <v/>
      </c>
      <c r="G17" s="7"/>
      <c r="I17" s="31"/>
      <c r="J17" s="260">
        <f t="shared" si="7"/>
        <v>11</v>
      </c>
      <c r="K17" s="278">
        <f t="shared" si="1"/>
        <v>5</v>
      </c>
      <c r="L17" s="278" t="s">
        <v>130</v>
      </c>
      <c r="M17" s="279" t="str">
        <f t="shared" si="5"/>
        <v>CNH5X11F</v>
      </c>
      <c r="N17" s="280" t="str">
        <v>CNH5X11F=</v>
      </c>
      <c r="O17" s="283" t="s">
        <v>119</v>
      </c>
      <c r="P17" s="283" t="s">
        <v>119</v>
      </c>
      <c r="Q17" s="279" t="s">
        <v>119</v>
      </c>
      <c r="R17" s="279" t="s">
        <v>119</v>
      </c>
      <c r="S17" s="289" t="e">
        <f>_xll.qlMidSafe(O17,P17)</f>
        <v>#NUM!</v>
      </c>
      <c r="T17" s="63"/>
      <c r="U17" s="289" t="e">
        <v>#NUM!</v>
      </c>
      <c r="V17" s="63"/>
      <c r="W17" s="257" t="e">
        <v>#NAME?</v>
      </c>
      <c r="X17" s="264" t="e">
        <f>_xll.qlSimpleQuoteSetValue(E17,W17/100,Trigger)</f>
        <v>#VALUE!</v>
      </c>
      <c r="Y17" s="55"/>
      <c r="Z17" s="2"/>
      <c r="AA17" s="269"/>
    </row>
    <row r="18" spans="1:27" x14ac:dyDescent="0.2">
      <c r="A18" s="31"/>
      <c r="B18" s="285">
        <v>6</v>
      </c>
      <c r="C18" s="286" t="str">
        <f t="shared" si="6"/>
        <v>x12F</v>
      </c>
      <c r="D18" s="285" t="e">
        <f t="shared" si="3"/>
        <v>#REF!</v>
      </c>
      <c r="E18" s="287" t="e">
        <f>_xll.qlSimpleQuote(D18,,ONRateTickValue,Permanent,Trigger,ObjectOverwrite)</f>
        <v>#VALUE!</v>
      </c>
      <c r="F18" s="288" t="str">
        <f ca="1">_xll.ohRangeRetrieveError(E18)</f>
        <v/>
      </c>
      <c r="G18" s="7"/>
      <c r="I18" s="31"/>
      <c r="J18" s="260">
        <f t="shared" si="7"/>
        <v>12</v>
      </c>
      <c r="K18" s="278">
        <f t="shared" si="1"/>
        <v>6</v>
      </c>
      <c r="L18" s="278" t="s">
        <v>130</v>
      </c>
      <c r="M18" s="279" t="str">
        <f t="shared" si="5"/>
        <v>CNH6X12F</v>
      </c>
      <c r="N18" s="280" t="str">
        <v>CNH6X12F=</v>
      </c>
      <c r="O18" s="283" t="s">
        <v>119</v>
      </c>
      <c r="P18" s="283" t="s">
        <v>119</v>
      </c>
      <c r="Q18" s="279" t="s">
        <v>119</v>
      </c>
      <c r="R18" s="279" t="s">
        <v>119</v>
      </c>
      <c r="S18" s="289" t="e">
        <f>_xll.qlMidSafe(O18,P18)</f>
        <v>#NUM!</v>
      </c>
      <c r="T18" s="63"/>
      <c r="U18" s="289">
        <v>2.9</v>
      </c>
      <c r="V18" s="63"/>
      <c r="W18" s="257" t="e">
        <v>#NAME?</v>
      </c>
      <c r="X18" s="264" t="e">
        <f>_xll.qlSimpleQuoteSetValue(E18,W18/100,Trigger)</f>
        <v>#VALUE!</v>
      </c>
      <c r="Y18" s="55"/>
      <c r="Z18" s="2"/>
      <c r="AA18" s="269"/>
    </row>
    <row r="19" spans="1:27" x14ac:dyDescent="0.2">
      <c r="A19" s="31"/>
      <c r="B19" s="285">
        <v>9</v>
      </c>
      <c r="C19" s="286" t="str">
        <f t="shared" si="6"/>
        <v>x15F</v>
      </c>
      <c r="D19" s="285" t="e">
        <f t="shared" si="3"/>
        <v>#REF!</v>
      </c>
      <c r="E19" s="287" t="e">
        <f>_xll.qlSimpleQuote(D19,,ONRateTickValue,Permanent,Trigger,ObjectOverwrite)</f>
        <v>#VALUE!</v>
      </c>
      <c r="F19" s="288" t="str">
        <f ca="1">_xll.ohRangeRetrieveError(E19)</f>
        <v/>
      </c>
      <c r="G19" s="7"/>
      <c r="I19" s="31"/>
      <c r="J19" s="260">
        <f t="shared" si="7"/>
        <v>15</v>
      </c>
      <c r="K19" s="278">
        <f t="shared" si="1"/>
        <v>9</v>
      </c>
      <c r="L19" s="278" t="s">
        <v>130</v>
      </c>
      <c r="M19" s="279" t="str">
        <f t="shared" si="5"/>
        <v>CNH9X15F</v>
      </c>
      <c r="N19" s="280" t="str">
        <v>CNH9X15F=</v>
      </c>
      <c r="O19" s="283" t="s">
        <v>119</v>
      </c>
      <c r="P19" s="283" t="s">
        <v>119</v>
      </c>
      <c r="Q19" s="279" t="s">
        <v>119</v>
      </c>
      <c r="R19" s="279" t="s">
        <v>119</v>
      </c>
      <c r="S19" s="289" t="e">
        <f>_xll.qlMidSafe(O19,P19)</f>
        <v>#NUM!</v>
      </c>
      <c r="T19" s="63"/>
      <c r="U19" s="289" t="e">
        <v>#NUM!</v>
      </c>
      <c r="V19" s="63"/>
      <c r="W19" s="257" t="e">
        <v>#NAME?</v>
      </c>
      <c r="X19" s="264" t="e">
        <f>_xll.qlSimpleQuoteSetValue(E19,W19/100,Trigger)</f>
        <v>#VALUE!</v>
      </c>
      <c r="Y19" s="55"/>
      <c r="Z19" s="2"/>
      <c r="AA19" s="269"/>
    </row>
    <row r="20" spans="1:27" x14ac:dyDescent="0.2">
      <c r="A20" s="31"/>
      <c r="B20" s="285">
        <v>12</v>
      </c>
      <c r="C20" s="286" t="str">
        <f t="shared" si="6"/>
        <v>x18F</v>
      </c>
      <c r="D20" s="285" t="e">
        <f t="shared" si="3"/>
        <v>#REF!</v>
      </c>
      <c r="E20" s="287" t="e">
        <f>_xll.qlSimpleQuote(D20,,ONRateTickValue,Permanent,Trigger,ObjectOverwrite)</f>
        <v>#VALUE!</v>
      </c>
      <c r="F20" s="288" t="str">
        <f ca="1">_xll.ohRangeRetrieveError(E20)</f>
        <v/>
      </c>
      <c r="G20" s="7"/>
      <c r="I20" s="31"/>
      <c r="J20" s="260">
        <f t="shared" si="7"/>
        <v>18</v>
      </c>
      <c r="K20" s="278">
        <f t="shared" si="1"/>
        <v>12</v>
      </c>
      <c r="L20" s="278" t="s">
        <v>130</v>
      </c>
      <c r="M20" s="279" t="str">
        <f t="shared" si="5"/>
        <v>CNH12X18F</v>
      </c>
      <c r="N20" s="280" t="str">
        <v>CNH12X18F=</v>
      </c>
      <c r="O20" s="283" t="s">
        <v>119</v>
      </c>
      <c r="P20" s="283" t="s">
        <v>119</v>
      </c>
      <c r="Q20" s="279" t="s">
        <v>119</v>
      </c>
      <c r="R20" s="279" t="s">
        <v>119</v>
      </c>
      <c r="S20" s="289" t="e">
        <f>_xll.qlMidSafe(O20,P20)</f>
        <v>#NUM!</v>
      </c>
      <c r="T20" s="63"/>
      <c r="U20" s="289" t="e">
        <v>#NUM!</v>
      </c>
      <c r="V20" s="63"/>
      <c r="W20" s="257" t="e">
        <v>#NAME?</v>
      </c>
      <c r="X20" s="264" t="e">
        <f>_xll.qlSimpleQuoteSetValue(E20,W20/100,Trigger)</f>
        <v>#VALUE!</v>
      </c>
      <c r="Y20" s="55"/>
      <c r="Z20" s="2"/>
      <c r="AA20" s="269"/>
    </row>
    <row r="21" spans="1:27" x14ac:dyDescent="0.2">
      <c r="A21" s="31"/>
      <c r="B21" s="290">
        <v>18</v>
      </c>
      <c r="C21" s="291" t="str">
        <f t="shared" si="6"/>
        <v>x24F</v>
      </c>
      <c r="D21" s="290" t="e">
        <f t="shared" si="3"/>
        <v>#REF!</v>
      </c>
      <c r="E21" s="30" t="e">
        <f>_xll.qlSimpleQuote(D21,,ONRateTickValue,Permanent,Trigger,ObjectOverwrite)</f>
        <v>#VALUE!</v>
      </c>
      <c r="F21" s="292" t="str">
        <f ca="1">_xll.ohRangeRetrieveError(E21)</f>
        <v/>
      </c>
      <c r="G21" s="7"/>
      <c r="I21" s="31"/>
      <c r="J21" s="293">
        <f t="shared" si="7"/>
        <v>24</v>
      </c>
      <c r="K21" s="294">
        <f t="shared" si="1"/>
        <v>18</v>
      </c>
      <c r="L21" s="294" t="s">
        <v>130</v>
      </c>
      <c r="M21" s="295" t="str">
        <f t="shared" si="5"/>
        <v>CNH18X24F</v>
      </c>
      <c r="N21" s="281" t="str">
        <v>CNH18X24F=</v>
      </c>
      <c r="O21" s="296" t="s">
        <v>119</v>
      </c>
      <c r="P21" s="296" t="s">
        <v>119</v>
      </c>
      <c r="Q21" s="295" t="s">
        <v>119</v>
      </c>
      <c r="R21" s="295" t="s">
        <v>119</v>
      </c>
      <c r="S21" s="297" t="e">
        <f>_xll.qlMidSafe(O21,P21)</f>
        <v>#NUM!</v>
      </c>
      <c r="T21" s="63"/>
      <c r="U21" s="297" t="e">
        <v>#NUM!</v>
      </c>
      <c r="V21" s="63"/>
      <c r="W21" s="258" t="e">
        <v>#NAME?</v>
      </c>
      <c r="X21" s="265" t="e">
        <f>_xll.qlSimpleQuoteSetValue(E21,W21/100,Trigger)</f>
        <v>#VALUE!</v>
      </c>
      <c r="Y21" s="55"/>
      <c r="Z21" s="2"/>
      <c r="AA21" s="269"/>
    </row>
    <row r="22" spans="1:27" x14ac:dyDescent="0.2">
      <c r="A22" s="31"/>
      <c r="B22" s="275">
        <v>1</v>
      </c>
      <c r="C22" s="301" t="str">
        <f>"x"&amp;B22+12&amp;"F"</f>
        <v>x13F</v>
      </c>
      <c r="D22" s="275" t="e">
        <f t="shared" si="3"/>
        <v>#REF!</v>
      </c>
      <c r="E22" s="32" t="e">
        <f>_xll.qlSimpleQuote(D22,,ONRateTickValue,Permanent,Trigger,ObjectOverwrite)</f>
        <v>#VALUE!</v>
      </c>
      <c r="F22" s="277" t="str">
        <f ca="1">_xll.ohRangeRetrieveError(E22)</f>
        <v/>
      </c>
      <c r="G22" s="7"/>
      <c r="I22" s="31"/>
      <c r="J22" s="252">
        <f>K22+12</f>
        <v>13</v>
      </c>
      <c r="K22" s="298">
        <f t="shared" si="1"/>
        <v>1</v>
      </c>
      <c r="L22" s="298" t="s">
        <v>130</v>
      </c>
      <c r="M22" s="299" t="str">
        <f t="shared" si="5"/>
        <v>CNH1X13F</v>
      </c>
      <c r="N22" s="282" t="str">
        <v>CNH1X13F=</v>
      </c>
      <c r="O22" s="300" t="s">
        <v>119</v>
      </c>
      <c r="P22" s="300" t="s">
        <v>119</v>
      </c>
      <c r="Q22" s="299" t="s">
        <v>119</v>
      </c>
      <c r="R22" s="299" t="s">
        <v>119</v>
      </c>
      <c r="S22" s="284" t="e">
        <f>_xll.qlMidSafe(O22,P22)</f>
        <v>#NUM!</v>
      </c>
      <c r="T22" s="63"/>
      <c r="U22" s="284" t="e">
        <v>#NUM!</v>
      </c>
      <c r="V22" s="63"/>
      <c r="W22" s="256" t="e">
        <v>#NAME?</v>
      </c>
      <c r="X22" s="259" t="e">
        <f>_xll.qlSimpleQuoteSetValue(E22,W22/100,Trigger)</f>
        <v>#VALUE!</v>
      </c>
      <c r="Y22" s="55"/>
    </row>
    <row r="23" spans="1:27" x14ac:dyDescent="0.2">
      <c r="A23" s="31"/>
      <c r="B23" s="285">
        <v>2</v>
      </c>
      <c r="C23" s="302" t="str">
        <f t="shared" ref="C23:C33" si="8">"x"&amp;B23+12&amp;"F"</f>
        <v>x14F</v>
      </c>
      <c r="D23" s="285" t="e">
        <f t="shared" si="3"/>
        <v>#REF!</v>
      </c>
      <c r="E23" s="287" t="e">
        <f>_xll.qlSimpleQuote(D23,,ONRateTickValue,Permanent,Trigger,ObjectOverwrite)</f>
        <v>#VALUE!</v>
      </c>
      <c r="F23" s="288" t="str">
        <f ca="1">_xll.ohRangeRetrieveError(E23)</f>
        <v/>
      </c>
      <c r="G23" s="7"/>
      <c r="I23" s="31"/>
      <c r="J23" s="260">
        <f t="shared" ref="J23:J33" si="9">K23+12</f>
        <v>14</v>
      </c>
      <c r="K23" s="278">
        <f t="shared" si="1"/>
        <v>2</v>
      </c>
      <c r="L23" s="278" t="s">
        <v>130</v>
      </c>
      <c r="M23" s="279" t="str">
        <f t="shared" si="5"/>
        <v>CNH2X14F</v>
      </c>
      <c r="N23" s="280" t="str">
        <v>CNH2X14F=</v>
      </c>
      <c r="O23" s="283" t="s">
        <v>119</v>
      </c>
      <c r="P23" s="283" t="s">
        <v>119</v>
      </c>
      <c r="Q23" s="279" t="s">
        <v>119</v>
      </c>
      <c r="R23" s="279" t="s">
        <v>119</v>
      </c>
      <c r="S23" s="289" t="e">
        <f>_xll.qlMidSafe(O23,P23)</f>
        <v>#NUM!</v>
      </c>
      <c r="T23" s="63"/>
      <c r="U23" s="289" t="e">
        <v>#NUM!</v>
      </c>
      <c r="V23" s="63"/>
      <c r="W23" s="257" t="e">
        <v>#NAME?</v>
      </c>
      <c r="X23" s="264" t="e">
        <f>_xll.qlSimpleQuoteSetValue(E23,W23/100,Trigger)</f>
        <v>#VALUE!</v>
      </c>
      <c r="Y23" s="55"/>
    </row>
    <row r="24" spans="1:27" x14ac:dyDescent="0.2">
      <c r="A24" s="31"/>
      <c r="B24" s="285">
        <v>3</v>
      </c>
      <c r="C24" s="302" t="str">
        <f t="shared" si="8"/>
        <v>x15F</v>
      </c>
      <c r="D24" s="285" t="e">
        <f t="shared" si="3"/>
        <v>#REF!</v>
      </c>
      <c r="E24" s="287" t="e">
        <f>_xll.qlSimpleQuote(D24,,ONRateTickValue,Permanent,Trigger,ObjectOverwrite)</f>
        <v>#VALUE!</v>
      </c>
      <c r="F24" s="288" t="str">
        <f ca="1">_xll.ohRangeRetrieveError(E24)</f>
        <v/>
      </c>
      <c r="G24" s="7"/>
      <c r="I24" s="31"/>
      <c r="J24" s="260">
        <f t="shared" si="9"/>
        <v>15</v>
      </c>
      <c r="K24" s="278">
        <f t="shared" si="1"/>
        <v>3</v>
      </c>
      <c r="L24" s="278" t="s">
        <v>130</v>
      </c>
      <c r="M24" s="279" t="str">
        <f t="shared" si="5"/>
        <v>CNH3X15F</v>
      </c>
      <c r="N24" s="280" t="str">
        <v>CNH3X15F=</v>
      </c>
      <c r="O24" s="283" t="s">
        <v>119</v>
      </c>
      <c r="P24" s="283" t="s">
        <v>119</v>
      </c>
      <c r="Q24" s="279" t="s">
        <v>119</v>
      </c>
      <c r="R24" s="279" t="s">
        <v>119</v>
      </c>
      <c r="S24" s="289" t="e">
        <f>_xll.qlMidSafe(O24,P24)</f>
        <v>#NUM!</v>
      </c>
      <c r="T24" s="63"/>
      <c r="U24" s="289" t="e">
        <v>#NUM!</v>
      </c>
      <c r="V24" s="63"/>
      <c r="W24" s="257" t="e">
        <v>#NAME?</v>
      </c>
      <c r="X24" s="264" t="e">
        <f>_xll.qlSimpleQuoteSetValue(E24,W24/100,Trigger)</f>
        <v>#VALUE!</v>
      </c>
      <c r="Y24" s="55"/>
    </row>
    <row r="25" spans="1:27" x14ac:dyDescent="0.2">
      <c r="A25" s="31"/>
      <c r="B25" s="285">
        <v>4</v>
      </c>
      <c r="C25" s="302" t="str">
        <f t="shared" si="8"/>
        <v>x16F</v>
      </c>
      <c r="D25" s="285" t="e">
        <f t="shared" si="3"/>
        <v>#REF!</v>
      </c>
      <c r="E25" s="287" t="e">
        <f>_xll.qlSimpleQuote(D25,,ONRateTickValue,Permanent,Trigger,ObjectOverwrite)</f>
        <v>#VALUE!</v>
      </c>
      <c r="F25" s="288" t="str">
        <f ca="1">_xll.ohRangeRetrieveError(E25)</f>
        <v/>
      </c>
      <c r="G25" s="7"/>
      <c r="I25" s="31"/>
      <c r="J25" s="260">
        <f t="shared" si="9"/>
        <v>16</v>
      </c>
      <c r="K25" s="278">
        <f t="shared" si="1"/>
        <v>4</v>
      </c>
      <c r="L25" s="278" t="s">
        <v>130</v>
      </c>
      <c r="M25" s="279" t="str">
        <f t="shared" si="5"/>
        <v>CNH4X16F</v>
      </c>
      <c r="N25" s="280" t="str">
        <v>CNH4X16F=</v>
      </c>
      <c r="O25" s="283" t="s">
        <v>119</v>
      </c>
      <c r="P25" s="283" t="s">
        <v>119</v>
      </c>
      <c r="Q25" s="279" t="s">
        <v>119</v>
      </c>
      <c r="R25" s="279" t="s">
        <v>119</v>
      </c>
      <c r="S25" s="289" t="e">
        <f>_xll.qlMidSafe(O25,P25)</f>
        <v>#NUM!</v>
      </c>
      <c r="T25" s="63"/>
      <c r="U25" s="289" t="e">
        <v>#NUM!</v>
      </c>
      <c r="V25" s="63"/>
      <c r="W25" s="257" t="e">
        <v>#NAME?</v>
      </c>
      <c r="X25" s="264" t="e">
        <f>_xll.qlSimpleQuoteSetValue(E25,W25/100,Trigger)</f>
        <v>#VALUE!</v>
      </c>
      <c r="Y25" s="55"/>
    </row>
    <row r="26" spans="1:27" x14ac:dyDescent="0.2">
      <c r="A26" s="31"/>
      <c r="B26" s="285">
        <v>5</v>
      </c>
      <c r="C26" s="302" t="str">
        <f t="shared" si="8"/>
        <v>x17F</v>
      </c>
      <c r="D26" s="285" t="e">
        <f t="shared" si="3"/>
        <v>#REF!</v>
      </c>
      <c r="E26" s="287" t="e">
        <f>_xll.qlSimpleQuote(D26,,ONRateTickValue,Permanent,Trigger,ObjectOverwrite)</f>
        <v>#VALUE!</v>
      </c>
      <c r="F26" s="288" t="str">
        <f ca="1">_xll.ohRangeRetrieveError(E26)</f>
        <v/>
      </c>
      <c r="G26" s="7"/>
      <c r="I26" s="31"/>
      <c r="J26" s="260">
        <f t="shared" si="9"/>
        <v>17</v>
      </c>
      <c r="K26" s="278">
        <f t="shared" si="1"/>
        <v>5</v>
      </c>
      <c r="L26" s="278" t="s">
        <v>130</v>
      </c>
      <c r="M26" s="279" t="str">
        <f t="shared" si="5"/>
        <v>CNH5X17F</v>
      </c>
      <c r="N26" s="280" t="str">
        <v>CNH5X17F=</v>
      </c>
      <c r="O26" s="283" t="s">
        <v>119</v>
      </c>
      <c r="P26" s="283" t="s">
        <v>119</v>
      </c>
      <c r="Q26" s="279" t="s">
        <v>119</v>
      </c>
      <c r="R26" s="279" t="s">
        <v>119</v>
      </c>
      <c r="S26" s="289" t="e">
        <f>_xll.qlMidSafe(O26,P26)</f>
        <v>#NUM!</v>
      </c>
      <c r="T26" s="63"/>
      <c r="U26" s="289" t="e">
        <v>#NUM!</v>
      </c>
      <c r="V26" s="63"/>
      <c r="W26" s="257" t="e">
        <v>#NAME?</v>
      </c>
      <c r="X26" s="264" t="e">
        <f>_xll.qlSimpleQuoteSetValue(E26,W26/100,Trigger)</f>
        <v>#VALUE!</v>
      </c>
      <c r="Y26" s="55"/>
    </row>
    <row r="27" spans="1:27" x14ac:dyDescent="0.2">
      <c r="A27" s="31"/>
      <c r="B27" s="285">
        <v>6</v>
      </c>
      <c r="C27" s="302" t="str">
        <f t="shared" si="8"/>
        <v>x18F</v>
      </c>
      <c r="D27" s="285" t="e">
        <f t="shared" si="3"/>
        <v>#REF!</v>
      </c>
      <c r="E27" s="287" t="e">
        <f>_xll.qlSimpleQuote(D27,,ONRateTickValue,Permanent,Trigger,ObjectOverwrite)</f>
        <v>#VALUE!</v>
      </c>
      <c r="F27" s="288" t="str">
        <f ca="1">_xll.ohRangeRetrieveError(E27)</f>
        <v/>
      </c>
      <c r="G27" s="7"/>
      <c r="I27" s="31"/>
      <c r="J27" s="260">
        <f t="shared" si="9"/>
        <v>18</v>
      </c>
      <c r="K27" s="278">
        <f t="shared" si="1"/>
        <v>6</v>
      </c>
      <c r="L27" s="278" t="s">
        <v>130</v>
      </c>
      <c r="M27" s="279" t="str">
        <f t="shared" si="5"/>
        <v>CNH6X18F</v>
      </c>
      <c r="N27" s="280" t="str">
        <v>CNH6X18F=</v>
      </c>
      <c r="O27" s="283" t="s">
        <v>119</v>
      </c>
      <c r="P27" s="283" t="s">
        <v>119</v>
      </c>
      <c r="Q27" s="279" t="s">
        <v>119</v>
      </c>
      <c r="R27" s="279" t="s">
        <v>119</v>
      </c>
      <c r="S27" s="289" t="e">
        <f>_xll.qlMidSafe(O27,P27)</f>
        <v>#NUM!</v>
      </c>
      <c r="T27" s="63"/>
      <c r="U27" s="289" t="e">
        <v>#NUM!</v>
      </c>
      <c r="V27" s="63"/>
      <c r="W27" s="257" t="e">
        <v>#NAME?</v>
      </c>
      <c r="X27" s="264" t="e">
        <f>_xll.qlSimpleQuoteSetValue(E27,W27/100,Trigger)</f>
        <v>#VALUE!</v>
      </c>
      <c r="Y27" s="55"/>
    </row>
    <row r="28" spans="1:27" x14ac:dyDescent="0.2">
      <c r="A28" s="31"/>
      <c r="B28" s="285">
        <v>7</v>
      </c>
      <c r="C28" s="302" t="str">
        <f t="shared" si="8"/>
        <v>x19F</v>
      </c>
      <c r="D28" s="285" t="e">
        <f t="shared" si="3"/>
        <v>#REF!</v>
      </c>
      <c r="E28" s="287" t="e">
        <f>_xll.qlSimpleQuote(D28,,ONRateTickValue,Permanent,Trigger,ObjectOverwrite)</f>
        <v>#VALUE!</v>
      </c>
      <c r="F28" s="288" t="str">
        <f ca="1">_xll.ohRangeRetrieveError(E28)</f>
        <v/>
      </c>
      <c r="G28" s="7"/>
      <c r="I28" s="31"/>
      <c r="J28" s="260">
        <f t="shared" si="9"/>
        <v>19</v>
      </c>
      <c r="K28" s="278">
        <f t="shared" si="1"/>
        <v>7</v>
      </c>
      <c r="L28" s="278" t="s">
        <v>130</v>
      </c>
      <c r="M28" s="279" t="str">
        <f t="shared" si="5"/>
        <v>CNH7X19F</v>
      </c>
      <c r="N28" s="280" t="str">
        <v>CNH7X19F=</v>
      </c>
      <c r="O28" s="283" t="s">
        <v>119</v>
      </c>
      <c r="P28" s="283" t="s">
        <v>119</v>
      </c>
      <c r="Q28" s="279" t="s">
        <v>119</v>
      </c>
      <c r="R28" s="279" t="s">
        <v>119</v>
      </c>
      <c r="S28" s="289" t="e">
        <f>_xll.qlMidSafe(O28,P28)</f>
        <v>#NUM!</v>
      </c>
      <c r="T28" s="63"/>
      <c r="U28" s="289" t="e">
        <v>#NUM!</v>
      </c>
      <c r="V28" s="63"/>
      <c r="W28" s="257" t="e">
        <v>#NAME?</v>
      </c>
      <c r="X28" s="264" t="e">
        <f>_xll.qlSimpleQuoteSetValue(E28,W28/100,Trigger)</f>
        <v>#VALUE!</v>
      </c>
      <c r="Y28" s="55"/>
    </row>
    <row r="29" spans="1:27" x14ac:dyDescent="0.2">
      <c r="A29" s="31"/>
      <c r="B29" s="285">
        <v>8</v>
      </c>
      <c r="C29" s="302" t="str">
        <f t="shared" si="8"/>
        <v>x20F</v>
      </c>
      <c r="D29" s="285" t="e">
        <f t="shared" si="3"/>
        <v>#REF!</v>
      </c>
      <c r="E29" s="287" t="e">
        <f>_xll.qlSimpleQuote(D29,,ONRateTickValue,Permanent,Trigger,ObjectOverwrite)</f>
        <v>#VALUE!</v>
      </c>
      <c r="F29" s="288" t="str">
        <f ca="1">_xll.ohRangeRetrieveError(E29)</f>
        <v/>
      </c>
      <c r="G29" s="7"/>
      <c r="I29" s="31"/>
      <c r="J29" s="260">
        <f t="shared" si="9"/>
        <v>20</v>
      </c>
      <c r="K29" s="278">
        <f t="shared" si="1"/>
        <v>8</v>
      </c>
      <c r="L29" s="278" t="s">
        <v>130</v>
      </c>
      <c r="M29" s="279" t="str">
        <f t="shared" si="5"/>
        <v>CNH8X20F</v>
      </c>
      <c r="N29" s="280" t="str">
        <v>CNH8X20F=</v>
      </c>
      <c r="O29" s="283" t="s">
        <v>119</v>
      </c>
      <c r="P29" s="283" t="s">
        <v>119</v>
      </c>
      <c r="Q29" s="279" t="s">
        <v>119</v>
      </c>
      <c r="R29" s="279" t="s">
        <v>119</v>
      </c>
      <c r="S29" s="289" t="e">
        <f>_xll.qlMidSafe(O29,P29)</f>
        <v>#NUM!</v>
      </c>
      <c r="T29" s="63"/>
      <c r="U29" s="289" t="e">
        <v>#NUM!</v>
      </c>
      <c r="V29" s="63"/>
      <c r="W29" s="257" t="e">
        <v>#NAME?</v>
      </c>
      <c r="X29" s="264" t="e">
        <f>_xll.qlSimpleQuoteSetValue(E29,W29/100,Trigger)</f>
        <v>#VALUE!</v>
      </c>
      <c r="Y29" s="55"/>
    </row>
    <row r="30" spans="1:27" x14ac:dyDescent="0.2">
      <c r="A30" s="31"/>
      <c r="B30" s="285">
        <v>9</v>
      </c>
      <c r="C30" s="302" t="str">
        <f t="shared" si="8"/>
        <v>x21F</v>
      </c>
      <c r="D30" s="285" t="e">
        <f t="shared" si="3"/>
        <v>#REF!</v>
      </c>
      <c r="E30" s="287" t="e">
        <f>_xll.qlSimpleQuote(D30,,ONRateTickValue,Permanent,Trigger,ObjectOverwrite)</f>
        <v>#VALUE!</v>
      </c>
      <c r="F30" s="288" t="str">
        <f ca="1">_xll.ohRangeRetrieveError(E30)</f>
        <v/>
      </c>
      <c r="G30" s="7"/>
      <c r="I30" s="31"/>
      <c r="J30" s="260">
        <f t="shared" si="9"/>
        <v>21</v>
      </c>
      <c r="K30" s="278">
        <f t="shared" si="1"/>
        <v>9</v>
      </c>
      <c r="L30" s="278" t="s">
        <v>130</v>
      </c>
      <c r="M30" s="279" t="str">
        <f t="shared" si="5"/>
        <v>CNH9X21F</v>
      </c>
      <c r="N30" s="280" t="str">
        <v>CNH9X21F=</v>
      </c>
      <c r="O30" s="283" t="s">
        <v>119</v>
      </c>
      <c r="P30" s="283" t="s">
        <v>119</v>
      </c>
      <c r="Q30" s="279" t="s">
        <v>119</v>
      </c>
      <c r="R30" s="279" t="s">
        <v>119</v>
      </c>
      <c r="S30" s="289" t="e">
        <f>_xll.qlMidSafe(O30,P30)</f>
        <v>#NUM!</v>
      </c>
      <c r="T30" s="63"/>
      <c r="U30" s="289" t="e">
        <v>#NUM!</v>
      </c>
      <c r="V30" s="63"/>
      <c r="W30" s="257" t="e">
        <v>#NAME?</v>
      </c>
      <c r="X30" s="264" t="e">
        <f>_xll.qlSimpleQuoteSetValue(E30,W30/100,Trigger)</f>
        <v>#VALUE!</v>
      </c>
      <c r="Y30" s="55"/>
    </row>
    <row r="31" spans="1:27" x14ac:dyDescent="0.2">
      <c r="A31" s="31"/>
      <c r="B31" s="285">
        <v>10</v>
      </c>
      <c r="C31" s="302" t="str">
        <f t="shared" si="8"/>
        <v>x22F</v>
      </c>
      <c r="D31" s="285" t="e">
        <f t="shared" si="3"/>
        <v>#REF!</v>
      </c>
      <c r="E31" s="287" t="e">
        <f>_xll.qlSimpleQuote(D31,,ONRateTickValue,Permanent,Trigger,ObjectOverwrite)</f>
        <v>#VALUE!</v>
      </c>
      <c r="F31" s="288" t="str">
        <f ca="1">_xll.ohRangeRetrieveError(E31)</f>
        <v/>
      </c>
      <c r="G31" s="7"/>
      <c r="I31" s="31"/>
      <c r="J31" s="260">
        <f t="shared" si="9"/>
        <v>22</v>
      </c>
      <c r="K31" s="278">
        <f t="shared" si="1"/>
        <v>10</v>
      </c>
      <c r="L31" s="278" t="s">
        <v>130</v>
      </c>
      <c r="M31" s="279" t="str">
        <f t="shared" si="5"/>
        <v>CNH10X22F</v>
      </c>
      <c r="N31" s="280" t="str">
        <v>CNH10X22F=</v>
      </c>
      <c r="O31" s="283" t="s">
        <v>119</v>
      </c>
      <c r="P31" s="283" t="s">
        <v>119</v>
      </c>
      <c r="Q31" s="279" t="s">
        <v>119</v>
      </c>
      <c r="R31" s="279" t="s">
        <v>119</v>
      </c>
      <c r="S31" s="289" t="e">
        <f>_xll.qlMidSafe(O31,P31)</f>
        <v>#NUM!</v>
      </c>
      <c r="T31" s="63"/>
      <c r="U31" s="289" t="e">
        <v>#NUM!</v>
      </c>
      <c r="V31" s="63"/>
      <c r="W31" s="257" t="e">
        <v>#NAME?</v>
      </c>
      <c r="X31" s="264" t="e">
        <f>_xll.qlSimpleQuoteSetValue(E31,W31/100,Trigger)</f>
        <v>#VALUE!</v>
      </c>
      <c r="Y31" s="55"/>
    </row>
    <row r="32" spans="1:27" x14ac:dyDescent="0.2">
      <c r="A32" s="31"/>
      <c r="B32" s="285">
        <v>11</v>
      </c>
      <c r="C32" s="302" t="str">
        <f t="shared" si="8"/>
        <v>x23F</v>
      </c>
      <c r="D32" s="285" t="e">
        <f t="shared" si="3"/>
        <v>#REF!</v>
      </c>
      <c r="E32" s="287" t="e">
        <f>_xll.qlSimpleQuote(D32,,ONRateTickValue,Permanent,Trigger,ObjectOverwrite)</f>
        <v>#VALUE!</v>
      </c>
      <c r="F32" s="288" t="str">
        <f ca="1">_xll.ohRangeRetrieveError(E32)</f>
        <v/>
      </c>
      <c r="G32" s="7"/>
      <c r="I32" s="31"/>
      <c r="J32" s="260">
        <f t="shared" si="9"/>
        <v>23</v>
      </c>
      <c r="K32" s="278">
        <f t="shared" si="1"/>
        <v>11</v>
      </c>
      <c r="L32" s="278" t="s">
        <v>130</v>
      </c>
      <c r="M32" s="279" t="str">
        <f t="shared" si="5"/>
        <v>CNH11X23F</v>
      </c>
      <c r="N32" s="280" t="str">
        <v>CNH11X23F=</v>
      </c>
      <c r="O32" s="283" t="s">
        <v>119</v>
      </c>
      <c r="P32" s="283" t="s">
        <v>119</v>
      </c>
      <c r="Q32" s="279" t="s">
        <v>119</v>
      </c>
      <c r="R32" s="279" t="s">
        <v>119</v>
      </c>
      <c r="S32" s="289" t="e">
        <f>_xll.qlMidSafe(O32,P32)</f>
        <v>#NUM!</v>
      </c>
      <c r="T32" s="63"/>
      <c r="U32" s="289" t="e">
        <v>#NUM!</v>
      </c>
      <c r="V32" s="63"/>
      <c r="W32" s="257" t="e">
        <v>#NAME?</v>
      </c>
      <c r="X32" s="264" t="e">
        <f>_xll.qlSimpleQuoteSetValue(E32,W32/100,Trigger)</f>
        <v>#VALUE!</v>
      </c>
      <c r="Y32" s="55"/>
    </row>
    <row r="33" spans="1:25" x14ac:dyDescent="0.2">
      <c r="A33" s="31"/>
      <c r="B33" s="290">
        <v>12</v>
      </c>
      <c r="C33" s="303" t="str">
        <f t="shared" si="8"/>
        <v>x24F</v>
      </c>
      <c r="D33" s="290" t="e">
        <f t="shared" si="3"/>
        <v>#REF!</v>
      </c>
      <c r="E33" s="30" t="e">
        <f>_xll.qlSimpleQuote(D33,,ONRateTickValue,Permanent,Trigger,ObjectOverwrite)</f>
        <v>#VALUE!</v>
      </c>
      <c r="F33" s="292" t="str">
        <f ca="1">_xll.ohRangeRetrieveError(E33)</f>
        <v/>
      </c>
      <c r="G33" s="7"/>
      <c r="I33" s="31"/>
      <c r="J33" s="293">
        <f t="shared" si="9"/>
        <v>24</v>
      </c>
      <c r="K33" s="294">
        <f t="shared" si="1"/>
        <v>12</v>
      </c>
      <c r="L33" s="294" t="s">
        <v>130</v>
      </c>
      <c r="M33" s="295" t="str">
        <f t="shared" si="5"/>
        <v>CNH12X24F</v>
      </c>
      <c r="N33" s="281" t="str">
        <v>CNH12X24F=</v>
      </c>
      <c r="O33" s="296" t="s">
        <v>119</v>
      </c>
      <c r="P33" s="296" t="s">
        <v>119</v>
      </c>
      <c r="Q33" s="295" t="s">
        <v>119</v>
      </c>
      <c r="R33" s="295" t="s">
        <v>119</v>
      </c>
      <c r="S33" s="297" t="e">
        <f>_xll.qlMidSafe(O33,P33)</f>
        <v>#NUM!</v>
      </c>
      <c r="T33" s="63"/>
      <c r="U33" s="297" t="e">
        <v>#NUM!</v>
      </c>
      <c r="V33" s="63"/>
      <c r="W33" s="258" t="e">
        <v>#NAME?</v>
      </c>
      <c r="X33" s="265" t="e">
        <f>_xll.qlSimpleQuoteSetValue(E33,W33/100,Trigger)</f>
        <v>#VALUE!</v>
      </c>
      <c r="Y33" s="55"/>
    </row>
    <row r="34" spans="1:25" ht="13.5" thickBot="1" x14ac:dyDescent="0.25">
      <c r="A34" s="6"/>
      <c r="B34" s="5"/>
      <c r="C34" s="5"/>
      <c r="D34" s="5"/>
      <c r="E34" s="29"/>
      <c r="F34" s="29"/>
      <c r="G34" s="4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88"/>
    </row>
  </sheetData>
  <conditionalFormatting sqref="X7:X33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workbookViewId="0">
      <selection activeCell="D3" sqref="D3"/>
    </sheetView>
  </sheetViews>
  <sheetFormatPr defaultRowHeight="11.25" x14ac:dyDescent="0.2"/>
  <cols>
    <col min="1" max="1" width="2.7109375" style="2" customWidth="1"/>
    <col min="2" max="3" width="4" style="2" bestFit="1" customWidth="1"/>
    <col min="4" max="4" width="6" style="2" bestFit="1" customWidth="1"/>
    <col min="5" max="5" width="21.42578125" style="2" bestFit="1" customWidth="1"/>
    <col min="6" max="6" width="26.5703125" style="9" bestFit="1" customWidth="1"/>
    <col min="7" max="7" width="38.28515625" style="2" customWidth="1"/>
    <col min="8" max="10" width="2.7109375" style="2" customWidth="1"/>
    <col min="11" max="13" width="9.140625" style="2"/>
    <col min="14" max="14" width="9.28515625" style="2" bestFit="1" customWidth="1"/>
    <col min="15" max="15" width="13.5703125" style="2" bestFit="1" customWidth="1"/>
    <col min="16" max="18" width="9.140625" style="2"/>
    <col min="19" max="19" width="10" style="2" customWidth="1"/>
    <col min="20" max="20" width="9.140625" style="2"/>
    <col min="21" max="21" width="2.7109375" style="2" customWidth="1"/>
    <col min="22" max="22" width="9.140625" style="2"/>
    <col min="23" max="23" width="2.7109375" style="2" customWidth="1"/>
    <col min="24" max="24" width="10.5703125" style="2" bestFit="1" customWidth="1"/>
    <col min="25" max="25" width="7.7109375" style="2" bestFit="1" customWidth="1"/>
    <col min="26" max="26" width="2.7109375" style="2" customWidth="1"/>
    <col min="27" max="16384" width="9.140625" style="2"/>
  </cols>
  <sheetData>
    <row r="1" spans="1:26" x14ac:dyDescent="0.2">
      <c r="J1" s="103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6"/>
    </row>
    <row r="2" spans="1:26" ht="12" thickBot="1" x14ac:dyDescent="0.25">
      <c r="J2" s="86"/>
      <c r="K2" s="34"/>
      <c r="L2" s="34"/>
      <c r="M2" s="34"/>
      <c r="N2" s="34"/>
      <c r="O2" s="35" t="s">
        <v>179</v>
      </c>
      <c r="P2" s="34"/>
      <c r="Q2" s="34"/>
      <c r="R2" s="34"/>
      <c r="S2" s="34"/>
      <c r="T2" s="34"/>
      <c r="U2" s="63"/>
      <c r="V2" s="63"/>
      <c r="W2" s="63"/>
      <c r="X2" s="63"/>
      <c r="Y2" s="63"/>
      <c r="Z2" s="7"/>
    </row>
    <row r="3" spans="1:26" x14ac:dyDescent="0.2">
      <c r="A3" s="54"/>
      <c r="B3" s="47"/>
      <c r="C3" s="47"/>
      <c r="D3" s="47"/>
      <c r="E3" s="57"/>
      <c r="F3" s="304"/>
      <c r="G3" s="57"/>
      <c r="H3" s="46"/>
      <c r="J3" s="31"/>
      <c r="K3" s="63"/>
      <c r="L3" s="34"/>
      <c r="M3" s="34"/>
      <c r="N3" s="34"/>
      <c r="O3" s="34"/>
      <c r="P3" s="34"/>
      <c r="Q3" s="34"/>
      <c r="R3" s="34"/>
      <c r="S3" s="34"/>
      <c r="T3" s="34"/>
      <c r="U3" s="63"/>
      <c r="V3" s="63"/>
      <c r="W3" s="63"/>
      <c r="X3" s="34"/>
      <c r="Y3" s="83">
        <f>_xll.ohTrigger(Y5:Y24)</f>
        <v>46</v>
      </c>
      <c r="Z3" s="55"/>
    </row>
    <row r="4" spans="1:26" ht="22.5" x14ac:dyDescent="0.2">
      <c r="A4" s="31"/>
      <c r="B4" s="18"/>
      <c r="C4" s="18"/>
      <c r="D4" s="45"/>
      <c r="E4" s="118" t="str">
        <f>OFFCurrency&amp;"_010_"&amp;"OIS.xml"</f>
        <v>CNH_010_OIS.xml</v>
      </c>
      <c r="F4" s="119" t="str">
        <f>IF(Serialize,_xll.ohObjectSave(_xll.ohPack(F5:F59),SerializationPath&amp;E4,FileOverwrite,Serialize),"---")</f>
        <v>---</v>
      </c>
      <c r="G4" s="120" t="str">
        <f>_xll.ohRangeRetrieveError(F4)</f>
        <v/>
      </c>
      <c r="H4" s="7"/>
      <c r="J4" s="31"/>
      <c r="K4" s="115"/>
      <c r="L4" s="33"/>
      <c r="M4" s="33"/>
      <c r="N4" s="33"/>
      <c r="O4" s="110" t="str">
        <f>_xll.RData(O5:O58,P4:S4,"RTFEED:IDN",ReutersRtMode,,P5)</f>
        <v>Paused at 16:51:59</v>
      </c>
      <c r="P4" s="305" t="s">
        <v>112</v>
      </c>
      <c r="Q4" s="305" t="s">
        <v>111</v>
      </c>
      <c r="R4" s="305" t="s">
        <v>124</v>
      </c>
      <c r="S4" s="305" t="s">
        <v>132</v>
      </c>
      <c r="T4" s="306" t="s">
        <v>133</v>
      </c>
      <c r="U4" s="63"/>
      <c r="V4" s="250" t="s">
        <v>129</v>
      </c>
      <c r="W4" s="63"/>
      <c r="X4" s="116" t="s">
        <v>128</v>
      </c>
      <c r="Y4" s="19" t="s">
        <v>127</v>
      </c>
      <c r="Z4" s="55"/>
    </row>
    <row r="5" spans="1:26" x14ac:dyDescent="0.2">
      <c r="A5" s="31"/>
      <c r="B5" s="40"/>
      <c r="C5" s="40" t="s">
        <v>91</v>
      </c>
      <c r="D5" s="121" t="s">
        <v>22</v>
      </c>
      <c r="E5" s="56" t="e">
        <f t="shared" ref="E5:E36" si="0">OFFCurrency&amp;$B5&amp;$C5&amp;$D5&amp;QuoteSuffix</f>
        <v>#REF!</v>
      </c>
      <c r="F5" s="56" t="e">
        <f>_xll.qlSimpleQuote(OFFCurrency&amp;$B5&amp;$C5&amp;$D5&amp;QuoteSuffix,,ONRateTickValue,Permanent,Trigger,ObjectOverwrite)</f>
        <v>#VALUE!</v>
      </c>
      <c r="G5" s="8" t="str">
        <f ca="1">_xll.ohRangeRetrieveError(F5)</f>
        <v/>
      </c>
      <c r="H5" s="7"/>
      <c r="J5" s="31"/>
      <c r="K5" s="252" t="s">
        <v>22</v>
      </c>
      <c r="L5" s="298"/>
      <c r="M5" s="298" t="s">
        <v>91</v>
      </c>
      <c r="N5" s="299" t="str">
        <f t="shared" ref="N5:N36" si="1">OFFCurrency&amp;$K5&amp;$L5&amp;$M5</f>
        <v>CNHSWOIS</v>
      </c>
      <c r="O5" s="299" t="str">
        <f t="array" ref="O5:O58">Instruments&amp;"="&amp;VLOOKUP(Contributor,ContributorTable,2,FALSE)</f>
        <v>CNHSWOIS=TRHK</v>
      </c>
      <c r="P5" s="307" t="s">
        <v>119</v>
      </c>
      <c r="Q5" s="307" t="s">
        <v>119</v>
      </c>
      <c r="R5" s="307" t="s">
        <v>119</v>
      </c>
      <c r="S5" s="307" t="s">
        <v>119</v>
      </c>
      <c r="T5" s="254" t="e">
        <f>_xll.qlMidEquivalent($P5,$Q5,$R5,$S5)</f>
        <v>#NUM!</v>
      </c>
      <c r="U5" s="63"/>
      <c r="V5" s="308" t="e">
        <v>#NUM!</v>
      </c>
      <c r="W5" s="63"/>
      <c r="X5" s="256" t="e">
        <f t="array" ref="X5:X58">QuoteStatic</f>
        <v>#NAME?</v>
      </c>
      <c r="Y5" s="259" t="e">
        <f>_xll.qlSimpleQuoteSetValue(F5,X5/100,Trigger)</f>
        <v>#VALUE!</v>
      </c>
      <c r="Z5" s="55"/>
    </row>
    <row r="6" spans="1:26" x14ac:dyDescent="0.2">
      <c r="A6" s="31"/>
      <c r="B6" s="40"/>
      <c r="C6" s="40" t="s">
        <v>91</v>
      </c>
      <c r="D6" s="121" t="s">
        <v>21</v>
      </c>
      <c r="E6" s="56" t="e">
        <f t="shared" ref="E6:E37" si="2">OFFCurrency&amp;$B6&amp;$C6&amp;$D6&amp;QuoteSuffix</f>
        <v>#REF!</v>
      </c>
      <c r="F6" s="56" t="e">
        <f>_xll.qlSimpleQuote(OFFCurrency&amp;$B6&amp;$C6&amp;$D6&amp;QuoteSuffix,,ONRateTickValue,Permanent,Trigger,ObjectOverwrite)</f>
        <v>#VALUE!</v>
      </c>
      <c r="G6" s="8" t="str">
        <f ca="1">_xll.ohRangeRetrieveError(F6)</f>
        <v/>
      </c>
      <c r="H6" s="7"/>
      <c r="J6" s="31"/>
      <c r="K6" s="260" t="s">
        <v>21</v>
      </c>
      <c r="L6" s="278"/>
      <c r="M6" s="278" t="s">
        <v>91</v>
      </c>
      <c r="N6" s="279" t="str">
        <f t="shared" ref="N6:N37" si="3">OFFCurrency&amp;$K6&amp;$L6&amp;$M6</f>
        <v>CNH2WOIS</v>
      </c>
      <c r="O6" s="279" t="str">
        <v>CNH2WOIS=TRHK</v>
      </c>
      <c r="P6" s="309" t="s">
        <v>119</v>
      </c>
      <c r="Q6" s="309" t="s">
        <v>119</v>
      </c>
      <c r="R6" s="309" t="s">
        <v>119</v>
      </c>
      <c r="S6" s="309" t="s">
        <v>119</v>
      </c>
      <c r="T6" s="262" t="e">
        <f>_xll.qlMidEquivalent($P6,$Q6,$R6,$S6)</f>
        <v>#NUM!</v>
      </c>
      <c r="U6" s="63"/>
      <c r="V6" s="310" t="e">
        <v>#NUM!</v>
      </c>
      <c r="W6" s="63"/>
      <c r="X6" s="257" t="e">
        <v>#NAME?</v>
      </c>
      <c r="Y6" s="264" t="e">
        <f>_xll.qlSimpleQuoteSetValue(F6,X6/100,Trigger)</f>
        <v>#VALUE!</v>
      </c>
      <c r="Z6" s="55"/>
    </row>
    <row r="7" spans="1:26" x14ac:dyDescent="0.2">
      <c r="A7" s="31"/>
      <c r="B7" s="40"/>
      <c r="C7" s="40" t="s">
        <v>91</v>
      </c>
      <c r="D7" s="121" t="s">
        <v>20</v>
      </c>
      <c r="E7" s="56" t="e">
        <f t="shared" si="2"/>
        <v>#REF!</v>
      </c>
      <c r="F7" s="56" t="e">
        <f>_xll.qlSimpleQuote(OFFCurrency&amp;$B7&amp;$C7&amp;$D7&amp;QuoteSuffix,,ONRateTickValue,Permanent,Trigger,ObjectOverwrite)</f>
        <v>#VALUE!</v>
      </c>
      <c r="G7" s="8" t="str">
        <f ca="1">_xll.ohRangeRetrieveError(F7)</f>
        <v/>
      </c>
      <c r="H7" s="7"/>
      <c r="J7" s="31"/>
      <c r="K7" s="260" t="s">
        <v>20</v>
      </c>
      <c r="L7" s="278"/>
      <c r="M7" s="278" t="s">
        <v>91</v>
      </c>
      <c r="N7" s="279" t="str">
        <f t="shared" si="3"/>
        <v>CNH3WOIS</v>
      </c>
      <c r="O7" s="279" t="str">
        <v>CNH3WOIS=TRHK</v>
      </c>
      <c r="P7" s="309" t="s">
        <v>119</v>
      </c>
      <c r="Q7" s="309" t="s">
        <v>119</v>
      </c>
      <c r="R7" s="309" t="s">
        <v>119</v>
      </c>
      <c r="S7" s="309" t="s">
        <v>119</v>
      </c>
      <c r="T7" s="262" t="e">
        <f>_xll.qlMidEquivalent($P7,$Q7,$R7,$S7)</f>
        <v>#NUM!</v>
      </c>
      <c r="U7" s="63"/>
      <c r="V7" s="310" t="e">
        <v>#NUM!</v>
      </c>
      <c r="W7" s="63"/>
      <c r="X7" s="257" t="e">
        <v>#NAME?</v>
      </c>
      <c r="Y7" s="264" t="e">
        <f>_xll.qlSimpleQuoteSetValue(F7,X7/100,Trigger)</f>
        <v>#VALUE!</v>
      </c>
      <c r="Z7" s="55"/>
    </row>
    <row r="8" spans="1:26" x14ac:dyDescent="0.2">
      <c r="A8" s="31"/>
      <c r="B8" s="40"/>
      <c r="C8" s="40" t="s">
        <v>91</v>
      </c>
      <c r="D8" s="121" t="s">
        <v>19</v>
      </c>
      <c r="E8" s="56" t="e">
        <f t="shared" si="2"/>
        <v>#REF!</v>
      </c>
      <c r="F8" s="56" t="e">
        <f>_xll.qlSimpleQuote(OFFCurrency&amp;$B8&amp;$C8&amp;$D8&amp;QuoteSuffix,,ONRateTickValue,Permanent,Trigger,ObjectOverwrite)</f>
        <v>#VALUE!</v>
      </c>
      <c r="G8" s="8" t="str">
        <f ca="1">_xll.ohRangeRetrieveError(F8)</f>
        <v/>
      </c>
      <c r="H8" s="7"/>
      <c r="J8" s="31"/>
      <c r="K8" s="260" t="s">
        <v>19</v>
      </c>
      <c r="L8" s="278"/>
      <c r="M8" s="278" t="s">
        <v>91</v>
      </c>
      <c r="N8" s="279" t="str">
        <f t="shared" si="3"/>
        <v>CNH1MOIS</v>
      </c>
      <c r="O8" s="279" t="str">
        <v>CNH1MOIS=TRHK</v>
      </c>
      <c r="P8" s="309">
        <v>0.35</v>
      </c>
      <c r="Q8" s="309">
        <v>0.65</v>
      </c>
      <c r="R8" s="309">
        <v>0</v>
      </c>
      <c r="S8" s="309">
        <v>0</v>
      </c>
      <c r="T8" s="262">
        <f>_xll.qlMidEquivalent($P8,$Q8,$R8,$S8)</f>
        <v>0.5</v>
      </c>
      <c r="U8" s="63"/>
      <c r="V8" s="310">
        <v>0.5</v>
      </c>
      <c r="W8" s="63"/>
      <c r="X8" s="257" t="e">
        <v>#NAME?</v>
      </c>
      <c r="Y8" s="264" t="e">
        <f>_xll.qlSimpleQuoteSetValue(F8,X8/100,Trigger)</f>
        <v>#VALUE!</v>
      </c>
      <c r="Z8" s="55"/>
    </row>
    <row r="9" spans="1:26" x14ac:dyDescent="0.2">
      <c r="A9" s="31"/>
      <c r="B9" s="40"/>
      <c r="C9" s="40" t="s">
        <v>91</v>
      </c>
      <c r="D9" s="121" t="s">
        <v>18</v>
      </c>
      <c r="E9" s="56" t="e">
        <f t="shared" si="2"/>
        <v>#REF!</v>
      </c>
      <c r="F9" s="56" t="e">
        <f>_xll.qlSimpleQuote(OFFCurrency&amp;$B9&amp;$C9&amp;$D9&amp;QuoteSuffix,,ONRateTickValue,Permanent,Trigger,ObjectOverwrite)</f>
        <v>#VALUE!</v>
      </c>
      <c r="G9" s="8" t="str">
        <f ca="1">_xll.ohRangeRetrieveError(F9)</f>
        <v/>
      </c>
      <c r="H9" s="7"/>
      <c r="J9" s="31"/>
      <c r="K9" s="260" t="s">
        <v>18</v>
      </c>
      <c r="L9" s="278"/>
      <c r="M9" s="278" t="s">
        <v>91</v>
      </c>
      <c r="N9" s="279" t="str">
        <f t="shared" si="3"/>
        <v>CNH2MOIS</v>
      </c>
      <c r="O9" s="279" t="str">
        <v>CNH2MOIS=TRHK</v>
      </c>
      <c r="P9" s="309">
        <v>0.35</v>
      </c>
      <c r="Q9" s="309">
        <v>0.65</v>
      </c>
      <c r="R9" s="309">
        <v>0</v>
      </c>
      <c r="S9" s="309">
        <v>0</v>
      </c>
      <c r="T9" s="262">
        <f>_xll.qlMidEquivalent($P9,$Q9,$R9,$S9)</f>
        <v>0.5</v>
      </c>
      <c r="U9" s="63"/>
      <c r="V9" s="310">
        <v>0.5</v>
      </c>
      <c r="W9" s="63"/>
      <c r="X9" s="257" t="e">
        <v>#NAME?</v>
      </c>
      <c r="Y9" s="264" t="e">
        <f>_xll.qlSimpleQuoteSetValue(F9,X9/100,Trigger)</f>
        <v>#VALUE!</v>
      </c>
      <c r="Z9" s="55"/>
    </row>
    <row r="10" spans="1:26" x14ac:dyDescent="0.2">
      <c r="A10" s="31"/>
      <c r="B10" s="40"/>
      <c r="C10" s="40" t="s">
        <v>91</v>
      </c>
      <c r="D10" s="121" t="s">
        <v>17</v>
      </c>
      <c r="E10" s="56" t="e">
        <f t="shared" si="2"/>
        <v>#REF!</v>
      </c>
      <c r="F10" s="56" t="e">
        <f>_xll.qlSimpleQuote(OFFCurrency&amp;$B10&amp;$C10&amp;$D10&amp;QuoteSuffix,,ONRateTickValue,Permanent,Trigger,ObjectOverwrite)</f>
        <v>#VALUE!</v>
      </c>
      <c r="G10" s="8" t="str">
        <f ca="1">_xll.ohRangeRetrieveError(F10)</f>
        <v/>
      </c>
      <c r="H10" s="7"/>
      <c r="J10" s="31"/>
      <c r="K10" s="260" t="s">
        <v>17</v>
      </c>
      <c r="L10" s="278"/>
      <c r="M10" s="278" t="s">
        <v>91</v>
      </c>
      <c r="N10" s="279" t="str">
        <f t="shared" si="3"/>
        <v>CNH3MOIS</v>
      </c>
      <c r="O10" s="279" t="str">
        <v>CNH3MOIS=TRHK</v>
      </c>
      <c r="P10" s="309">
        <v>0.33</v>
      </c>
      <c r="Q10" s="309">
        <v>0.63</v>
      </c>
      <c r="R10" s="309">
        <v>0</v>
      </c>
      <c r="S10" s="309">
        <v>0</v>
      </c>
      <c r="T10" s="262">
        <f>_xll.qlMidEquivalent($P10,$Q10,$R10,$S10)</f>
        <v>0.48</v>
      </c>
      <c r="U10" s="63"/>
      <c r="V10" s="310">
        <v>0.48</v>
      </c>
      <c r="W10" s="63"/>
      <c r="X10" s="257" t="e">
        <v>#NAME?</v>
      </c>
      <c r="Y10" s="264" t="e">
        <f>_xll.qlSimpleQuoteSetValue(F10,X10/100,Trigger)</f>
        <v>#VALUE!</v>
      </c>
      <c r="Z10" s="55"/>
    </row>
    <row r="11" spans="1:26" x14ac:dyDescent="0.2">
      <c r="A11" s="31"/>
      <c r="B11" s="40"/>
      <c r="C11" s="40" t="s">
        <v>91</v>
      </c>
      <c r="D11" s="121" t="s">
        <v>16</v>
      </c>
      <c r="E11" s="56" t="e">
        <f t="shared" si="2"/>
        <v>#REF!</v>
      </c>
      <c r="F11" s="56" t="e">
        <f>_xll.qlSimpleQuote(OFFCurrency&amp;$B11&amp;$C11&amp;$D11&amp;QuoteSuffix,,ONRateTickValue,Permanent,Trigger,ObjectOverwrite)</f>
        <v>#VALUE!</v>
      </c>
      <c r="G11" s="8" t="str">
        <f ca="1">_xll.ohRangeRetrieveError(F11)</f>
        <v/>
      </c>
      <c r="H11" s="7"/>
      <c r="J11" s="31"/>
      <c r="K11" s="260" t="s">
        <v>16</v>
      </c>
      <c r="L11" s="278"/>
      <c r="M11" s="278" t="s">
        <v>91</v>
      </c>
      <c r="N11" s="279" t="str">
        <f t="shared" si="3"/>
        <v>CNH4MOIS</v>
      </c>
      <c r="O11" s="279" t="str">
        <v>CNH4MOIS=TRHK</v>
      </c>
      <c r="P11" s="309" t="s">
        <v>119</v>
      </c>
      <c r="Q11" s="309" t="s">
        <v>119</v>
      </c>
      <c r="R11" s="309" t="s">
        <v>119</v>
      </c>
      <c r="S11" s="309" t="s">
        <v>119</v>
      </c>
      <c r="T11" s="262" t="e">
        <f>_xll.qlMidEquivalent($P11,$Q11,$R11,$S11)</f>
        <v>#NUM!</v>
      </c>
      <c r="U11" s="63"/>
      <c r="V11" s="310" t="e">
        <v>#NUM!</v>
      </c>
      <c r="W11" s="63"/>
      <c r="X11" s="257" t="e">
        <v>#NAME?</v>
      </c>
      <c r="Y11" s="264" t="e">
        <f>_xll.qlSimpleQuoteSetValue(F11,X11/100,Trigger)</f>
        <v>#VALUE!</v>
      </c>
      <c r="Z11" s="55"/>
    </row>
    <row r="12" spans="1:26" x14ac:dyDescent="0.2">
      <c r="A12" s="31"/>
      <c r="B12" s="40"/>
      <c r="C12" s="40" t="s">
        <v>91</v>
      </c>
      <c r="D12" s="121" t="s">
        <v>15</v>
      </c>
      <c r="E12" s="56" t="e">
        <f t="shared" si="2"/>
        <v>#REF!</v>
      </c>
      <c r="F12" s="56" t="e">
        <f>_xll.qlSimpleQuote(OFFCurrency&amp;$B12&amp;$C12&amp;$D12&amp;QuoteSuffix,,ONRateTickValue,Permanent,Trigger,ObjectOverwrite)</f>
        <v>#VALUE!</v>
      </c>
      <c r="G12" s="8" t="str">
        <f ca="1">_xll.ohRangeRetrieveError(F12)</f>
        <v/>
      </c>
      <c r="H12" s="7"/>
      <c r="J12" s="31"/>
      <c r="K12" s="260" t="s">
        <v>15</v>
      </c>
      <c r="L12" s="278"/>
      <c r="M12" s="278" t="s">
        <v>91</v>
      </c>
      <c r="N12" s="279" t="str">
        <f t="shared" si="3"/>
        <v>CNH5MOIS</v>
      </c>
      <c r="O12" s="279" t="str">
        <v>CNH5MOIS=TRHK</v>
      </c>
      <c r="P12" s="309" t="s">
        <v>119</v>
      </c>
      <c r="Q12" s="309" t="s">
        <v>119</v>
      </c>
      <c r="R12" s="309" t="s">
        <v>119</v>
      </c>
      <c r="S12" s="309" t="s">
        <v>119</v>
      </c>
      <c r="T12" s="262" t="e">
        <f>_xll.qlMidEquivalent($P12,$Q12,$R12,$S12)</f>
        <v>#NUM!</v>
      </c>
      <c r="U12" s="63"/>
      <c r="V12" s="310" t="e">
        <v>#NUM!</v>
      </c>
      <c r="W12" s="63"/>
      <c r="X12" s="257" t="e">
        <v>#NAME?</v>
      </c>
      <c r="Y12" s="264" t="e">
        <f>_xll.qlSimpleQuoteSetValue(F12,X12/100,Trigger)</f>
        <v>#VALUE!</v>
      </c>
      <c r="Z12" s="55"/>
    </row>
    <row r="13" spans="1:26" x14ac:dyDescent="0.2">
      <c r="A13" s="31"/>
      <c r="B13" s="40"/>
      <c r="C13" s="40" t="s">
        <v>91</v>
      </c>
      <c r="D13" s="121" t="s">
        <v>14</v>
      </c>
      <c r="E13" s="56" t="e">
        <f t="shared" si="2"/>
        <v>#REF!</v>
      </c>
      <c r="F13" s="56" t="e">
        <f>_xll.qlSimpleQuote(OFFCurrency&amp;$B13&amp;$C13&amp;$D13&amp;QuoteSuffix,,ONRateTickValue,Permanent,Trigger,ObjectOverwrite)</f>
        <v>#VALUE!</v>
      </c>
      <c r="G13" s="8" t="str">
        <f ca="1">_xll.ohRangeRetrieveError(F13)</f>
        <v/>
      </c>
      <c r="H13" s="7"/>
      <c r="J13" s="31"/>
      <c r="K13" s="260" t="s">
        <v>14</v>
      </c>
      <c r="L13" s="278"/>
      <c r="M13" s="278" t="s">
        <v>91</v>
      </c>
      <c r="N13" s="279" t="str">
        <f t="shared" si="3"/>
        <v>CNH6MOIS</v>
      </c>
      <c r="O13" s="279" t="str">
        <v>CNH6MOIS=TRHK</v>
      </c>
      <c r="P13" s="309">
        <v>0</v>
      </c>
      <c r="Q13" s="309">
        <v>0</v>
      </c>
      <c r="R13" s="309">
        <v>0</v>
      </c>
      <c r="S13" s="309">
        <v>0</v>
      </c>
      <c r="T13" s="262" t="e">
        <f>_xll.qlMidEquivalent($P13,$Q13,$R13,$S13)</f>
        <v>#NUM!</v>
      </c>
      <c r="U13" s="63"/>
      <c r="V13" s="310" t="e">
        <v>#NUM!</v>
      </c>
      <c r="W13" s="63"/>
      <c r="X13" s="257" t="e">
        <v>#NAME?</v>
      </c>
      <c r="Y13" s="264" t="e">
        <f>_xll.qlSimpleQuoteSetValue(F13,X13/100,Trigger)</f>
        <v>#VALUE!</v>
      </c>
      <c r="Z13" s="55"/>
    </row>
    <row r="14" spans="1:26" x14ac:dyDescent="0.2">
      <c r="A14" s="31"/>
      <c r="B14" s="40"/>
      <c r="C14" s="40" t="s">
        <v>91</v>
      </c>
      <c r="D14" s="121" t="s">
        <v>13</v>
      </c>
      <c r="E14" s="56" t="e">
        <f t="shared" si="2"/>
        <v>#REF!</v>
      </c>
      <c r="F14" s="56" t="e">
        <f>_xll.qlSimpleQuote(OFFCurrency&amp;$B14&amp;$C14&amp;$D14&amp;QuoteSuffix,,ONRateTickValue,Permanent,Trigger,ObjectOverwrite)</f>
        <v>#VALUE!</v>
      </c>
      <c r="G14" s="8" t="str">
        <f ca="1">_xll.ohRangeRetrieveError(F14)</f>
        <v/>
      </c>
      <c r="H14" s="7"/>
      <c r="J14" s="31"/>
      <c r="K14" s="260" t="s">
        <v>13</v>
      </c>
      <c r="L14" s="278"/>
      <c r="M14" s="278" t="s">
        <v>91</v>
      </c>
      <c r="N14" s="279" t="str">
        <f t="shared" si="3"/>
        <v>CNH7MOIS</v>
      </c>
      <c r="O14" s="279" t="str">
        <v>CNH7MOIS=TRHK</v>
      </c>
      <c r="P14" s="309" t="s">
        <v>119</v>
      </c>
      <c r="Q14" s="309" t="s">
        <v>119</v>
      </c>
      <c r="R14" s="309" t="s">
        <v>119</v>
      </c>
      <c r="S14" s="309" t="s">
        <v>119</v>
      </c>
      <c r="T14" s="262" t="e">
        <f>_xll.qlMidEquivalent($P14,$Q14,$R14,$S14)</f>
        <v>#NUM!</v>
      </c>
      <c r="U14" s="63"/>
      <c r="V14" s="310" t="e">
        <v>#NUM!</v>
      </c>
      <c r="W14" s="63"/>
      <c r="X14" s="257" t="e">
        <v>#NAME?</v>
      </c>
      <c r="Y14" s="264" t="e">
        <f>_xll.qlSimpleQuoteSetValue(F14,X14/100,Trigger)</f>
        <v>#VALUE!</v>
      </c>
      <c r="Z14" s="55"/>
    </row>
    <row r="15" spans="1:26" x14ac:dyDescent="0.2">
      <c r="A15" s="31"/>
      <c r="B15" s="40"/>
      <c r="C15" s="40" t="s">
        <v>91</v>
      </c>
      <c r="D15" s="121" t="s">
        <v>12</v>
      </c>
      <c r="E15" s="56" t="e">
        <f t="shared" si="2"/>
        <v>#REF!</v>
      </c>
      <c r="F15" s="56" t="e">
        <f>_xll.qlSimpleQuote(OFFCurrency&amp;$B15&amp;$C15&amp;$D15&amp;QuoteSuffix,,ONRateTickValue,Permanent,Trigger,ObjectOverwrite)</f>
        <v>#VALUE!</v>
      </c>
      <c r="G15" s="8" t="str">
        <f ca="1">_xll.ohRangeRetrieveError(F15)</f>
        <v/>
      </c>
      <c r="H15" s="7"/>
      <c r="J15" s="31"/>
      <c r="K15" s="260" t="s">
        <v>12</v>
      </c>
      <c r="L15" s="278"/>
      <c r="M15" s="278" t="s">
        <v>91</v>
      </c>
      <c r="N15" s="279" t="str">
        <f t="shared" si="3"/>
        <v>CNH8MOIS</v>
      </c>
      <c r="O15" s="279" t="str">
        <v>CNH8MOIS=TRHK</v>
      </c>
      <c r="P15" s="309" t="s">
        <v>119</v>
      </c>
      <c r="Q15" s="309" t="s">
        <v>119</v>
      </c>
      <c r="R15" s="309" t="s">
        <v>119</v>
      </c>
      <c r="S15" s="309" t="s">
        <v>119</v>
      </c>
      <c r="T15" s="262" t="e">
        <f>_xll.qlMidEquivalent($P15,$Q15,$R15,$S15)</f>
        <v>#NUM!</v>
      </c>
      <c r="U15" s="63"/>
      <c r="V15" s="310" t="e">
        <v>#NUM!</v>
      </c>
      <c r="W15" s="63"/>
      <c r="X15" s="257" t="e">
        <v>#NAME?</v>
      </c>
      <c r="Y15" s="264" t="e">
        <f>_xll.qlSimpleQuoteSetValue(F15,X15/100,Trigger)</f>
        <v>#VALUE!</v>
      </c>
      <c r="Z15" s="55"/>
    </row>
    <row r="16" spans="1:26" x14ac:dyDescent="0.2">
      <c r="A16" s="31"/>
      <c r="B16" s="40"/>
      <c r="C16" s="40" t="s">
        <v>91</v>
      </c>
      <c r="D16" s="121" t="s">
        <v>11</v>
      </c>
      <c r="E16" s="56" t="e">
        <f t="shared" si="2"/>
        <v>#REF!</v>
      </c>
      <c r="F16" s="56" t="e">
        <f>_xll.qlSimpleQuote(OFFCurrency&amp;$B16&amp;$C16&amp;$D16&amp;QuoteSuffix,,ONRateTickValue,Permanent,Trigger,ObjectOverwrite)</f>
        <v>#VALUE!</v>
      </c>
      <c r="G16" s="8" t="str">
        <f ca="1">_xll.ohRangeRetrieveError(F16)</f>
        <v/>
      </c>
      <c r="H16" s="7"/>
      <c r="J16" s="31"/>
      <c r="K16" s="260" t="s">
        <v>11</v>
      </c>
      <c r="L16" s="278"/>
      <c r="M16" s="278" t="s">
        <v>91</v>
      </c>
      <c r="N16" s="279" t="str">
        <f t="shared" si="3"/>
        <v>CNH9MOIS</v>
      </c>
      <c r="O16" s="279" t="str">
        <v>CNH9MOIS=TRHK</v>
      </c>
      <c r="P16" s="309">
        <v>0</v>
      </c>
      <c r="Q16" s="309">
        <v>0</v>
      </c>
      <c r="R16" s="309">
        <v>0</v>
      </c>
      <c r="S16" s="309">
        <v>0</v>
      </c>
      <c r="T16" s="262" t="e">
        <f>_xll.qlMidEquivalent($P16,$Q16,$R16,$S16)</f>
        <v>#NUM!</v>
      </c>
      <c r="U16" s="63"/>
      <c r="V16" s="310" t="e">
        <v>#NUM!</v>
      </c>
      <c r="W16" s="63"/>
      <c r="X16" s="257" t="e">
        <v>#NAME?</v>
      </c>
      <c r="Y16" s="264" t="e">
        <f>_xll.qlSimpleQuoteSetValue(F16,X16/100,Trigger)</f>
        <v>#VALUE!</v>
      </c>
      <c r="Z16" s="55"/>
    </row>
    <row r="17" spans="1:28" ht="15" x14ac:dyDescent="0.25">
      <c r="A17" s="31"/>
      <c r="B17" s="40"/>
      <c r="C17" s="40" t="s">
        <v>91</v>
      </c>
      <c r="D17" s="121" t="s">
        <v>10</v>
      </c>
      <c r="E17" s="56" t="e">
        <f t="shared" si="2"/>
        <v>#REF!</v>
      </c>
      <c r="F17" s="56" t="e">
        <f>_xll.qlSimpleQuote(OFFCurrency&amp;$B17&amp;$C17&amp;$D17&amp;QuoteSuffix,,ONRateTickValue,Permanent,Trigger,ObjectOverwrite)</f>
        <v>#VALUE!</v>
      </c>
      <c r="G17" s="8" t="str">
        <f ca="1">_xll.ohRangeRetrieveError(F17)</f>
        <v/>
      </c>
      <c r="H17" s="7"/>
      <c r="J17" s="31"/>
      <c r="K17" s="260" t="s">
        <v>10</v>
      </c>
      <c r="L17" s="278"/>
      <c r="M17" s="278" t="s">
        <v>91</v>
      </c>
      <c r="N17" s="279" t="str">
        <f t="shared" si="3"/>
        <v>CNH10MOIS</v>
      </c>
      <c r="O17" s="279" t="str">
        <v>CNH10MOIS=TRHK</v>
      </c>
      <c r="P17" s="309" t="s">
        <v>119</v>
      </c>
      <c r="Q17" s="309" t="s">
        <v>119</v>
      </c>
      <c r="R17" s="309" t="s">
        <v>119</v>
      </c>
      <c r="S17" s="309" t="s">
        <v>119</v>
      </c>
      <c r="T17" s="262" t="e">
        <f>_xll.qlMidEquivalent($P17,$Q17,$R17,$S17)</f>
        <v>#NUM!</v>
      </c>
      <c r="U17" s="63"/>
      <c r="V17" s="310" t="e">
        <v>#NUM!</v>
      </c>
      <c r="W17" s="63"/>
      <c r="X17" s="257" t="e">
        <v>#NAME?</v>
      </c>
      <c r="Y17" s="264" t="e">
        <f>_xll.qlSimpleQuoteSetValue(F17,X17/100,Trigger)</f>
        <v>#VALUE!</v>
      </c>
      <c r="Z17" s="55"/>
      <c r="AB17"/>
    </row>
    <row r="18" spans="1:28" x14ac:dyDescent="0.2">
      <c r="A18" s="31"/>
      <c r="B18" s="40"/>
      <c r="C18" s="40" t="s">
        <v>91</v>
      </c>
      <c r="D18" s="121" t="s">
        <v>9</v>
      </c>
      <c r="E18" s="56" t="e">
        <f t="shared" si="2"/>
        <v>#REF!</v>
      </c>
      <c r="F18" s="56" t="e">
        <f>_xll.qlSimpleQuote(OFFCurrency&amp;$B18&amp;$C18&amp;$D18&amp;QuoteSuffix,,ONRateTickValue,Permanent,Trigger,ObjectOverwrite)</f>
        <v>#VALUE!</v>
      </c>
      <c r="G18" s="8" t="str">
        <f ca="1">_xll.ohRangeRetrieveError(F18)</f>
        <v/>
      </c>
      <c r="H18" s="7"/>
      <c r="J18" s="31"/>
      <c r="K18" s="260" t="s">
        <v>9</v>
      </c>
      <c r="L18" s="278"/>
      <c r="M18" s="278" t="s">
        <v>91</v>
      </c>
      <c r="N18" s="279" t="str">
        <f t="shared" si="3"/>
        <v>CNH11MOIS</v>
      </c>
      <c r="O18" s="279" t="str">
        <v>CNH11MOIS=TRHK</v>
      </c>
      <c r="P18" s="309" t="s">
        <v>119</v>
      </c>
      <c r="Q18" s="309" t="s">
        <v>119</v>
      </c>
      <c r="R18" s="309" t="s">
        <v>119</v>
      </c>
      <c r="S18" s="309" t="s">
        <v>119</v>
      </c>
      <c r="T18" s="262" t="e">
        <f>_xll.qlMidEquivalent($P18,$Q18,$R18,$S18)</f>
        <v>#NUM!</v>
      </c>
      <c r="U18" s="63"/>
      <c r="V18" s="310" t="e">
        <v>#NUM!</v>
      </c>
      <c r="W18" s="63"/>
      <c r="X18" s="257" t="e">
        <v>#NAME?</v>
      </c>
      <c r="Y18" s="264" t="e">
        <f>_xll.qlSimpleQuoteSetValue(F18,X18/100,Trigger)</f>
        <v>#VALUE!</v>
      </c>
      <c r="Z18" s="55"/>
    </row>
    <row r="19" spans="1:28" x14ac:dyDescent="0.2">
      <c r="A19" s="31"/>
      <c r="B19" s="40"/>
      <c r="C19" s="40" t="s">
        <v>91</v>
      </c>
      <c r="D19" s="121" t="s">
        <v>8</v>
      </c>
      <c r="E19" s="56" t="e">
        <f t="shared" si="2"/>
        <v>#REF!</v>
      </c>
      <c r="F19" s="56" t="e">
        <f>_xll.qlSimpleQuote(OFFCurrency&amp;$B19&amp;$C19&amp;$D19&amp;QuoteSuffix,,ONRateTickValue,Permanent,Trigger,ObjectOverwrite)</f>
        <v>#VALUE!</v>
      </c>
      <c r="G19" s="8" t="str">
        <f ca="1">_xll.ohRangeRetrieveError(F19)</f>
        <v/>
      </c>
      <c r="H19" s="7"/>
      <c r="J19" s="31"/>
      <c r="K19" s="260" t="s">
        <v>8</v>
      </c>
      <c r="L19" s="278"/>
      <c r="M19" s="278" t="s">
        <v>91</v>
      </c>
      <c r="N19" s="279" t="str">
        <f t="shared" si="3"/>
        <v>CNH1YOIS</v>
      </c>
      <c r="O19" s="279" t="str">
        <v>CNH1YOIS=TRHK</v>
      </c>
      <c r="P19" s="309">
        <v>0</v>
      </c>
      <c r="Q19" s="309">
        <v>0</v>
      </c>
      <c r="R19" s="309">
        <v>0</v>
      </c>
      <c r="S19" s="309">
        <v>0</v>
      </c>
      <c r="T19" s="262" t="e">
        <f>_xll.qlMidEquivalent($P19,$Q19,$R19,$S19)</f>
        <v>#NUM!</v>
      </c>
      <c r="U19" s="63"/>
      <c r="V19" s="310" t="e">
        <v>#NUM!</v>
      </c>
      <c r="W19" s="63"/>
      <c r="X19" s="257" t="e">
        <v>#NAME?</v>
      </c>
      <c r="Y19" s="264" t="e">
        <f>_xll.qlSimpleQuoteSetValue(F19,X19/100,Trigger)</f>
        <v>#VALUE!</v>
      </c>
      <c r="Z19" s="55"/>
    </row>
    <row r="20" spans="1:28" x14ac:dyDescent="0.2">
      <c r="A20" s="31"/>
      <c r="B20" s="40"/>
      <c r="C20" s="40" t="s">
        <v>91</v>
      </c>
      <c r="D20" s="121" t="s">
        <v>108</v>
      </c>
      <c r="E20" s="56" t="e">
        <f t="shared" si="2"/>
        <v>#REF!</v>
      </c>
      <c r="F20" s="56" t="e">
        <f>_xll.qlSimpleQuote(OFFCurrency&amp;$B20&amp;$C20&amp;$D20&amp;QuoteSuffix,,ONRateTickValue,Permanent,Trigger,ObjectOverwrite)</f>
        <v>#VALUE!</v>
      </c>
      <c r="G20" s="8" t="str">
        <f ca="1">_xll.ohRangeRetrieveError(F20)</f>
        <v/>
      </c>
      <c r="H20" s="7"/>
      <c r="J20" s="31"/>
      <c r="K20" s="260" t="s">
        <v>108</v>
      </c>
      <c r="L20" s="278"/>
      <c r="M20" s="278" t="s">
        <v>91</v>
      </c>
      <c r="N20" s="279" t="str">
        <f t="shared" si="3"/>
        <v>CNH13MOIS</v>
      </c>
      <c r="O20" s="279" t="str">
        <v>CNH13MOIS=TRHK</v>
      </c>
      <c r="P20" s="309" t="s">
        <v>119</v>
      </c>
      <c r="Q20" s="309" t="s">
        <v>119</v>
      </c>
      <c r="R20" s="309" t="s">
        <v>119</v>
      </c>
      <c r="S20" s="309" t="s">
        <v>119</v>
      </c>
      <c r="T20" s="262" t="e">
        <f>_xll.qlMidEquivalent($P20,$Q20,$R20,$S20)</f>
        <v>#NUM!</v>
      </c>
      <c r="U20" s="63"/>
      <c r="V20" s="310" t="e">
        <v>#NUM!</v>
      </c>
      <c r="W20" s="63"/>
      <c r="X20" s="257" t="e">
        <v>#NAME?</v>
      </c>
      <c r="Y20" s="264" t="e">
        <f>_xll.qlSimpleQuoteSetValue(F20,X20/100,Trigger)</f>
        <v>#VALUE!</v>
      </c>
      <c r="Z20" s="55"/>
    </row>
    <row r="21" spans="1:28" x14ac:dyDescent="0.2">
      <c r="A21" s="31"/>
      <c r="B21" s="40"/>
      <c r="C21" s="40" t="s">
        <v>91</v>
      </c>
      <c r="D21" s="121" t="s">
        <v>107</v>
      </c>
      <c r="E21" s="56" t="e">
        <f t="shared" si="2"/>
        <v>#REF!</v>
      </c>
      <c r="F21" s="56" t="e">
        <f>_xll.qlSimpleQuote(OFFCurrency&amp;$B21&amp;$C21&amp;$D21&amp;QuoteSuffix,,ONRateTickValue,Permanent,Trigger,ObjectOverwrite)</f>
        <v>#VALUE!</v>
      </c>
      <c r="G21" s="8" t="str">
        <f ca="1">_xll.ohRangeRetrieveError(F21)</f>
        <v/>
      </c>
      <c r="H21" s="7"/>
      <c r="J21" s="31"/>
      <c r="K21" s="260" t="s">
        <v>107</v>
      </c>
      <c r="L21" s="278"/>
      <c r="M21" s="278" t="s">
        <v>91</v>
      </c>
      <c r="N21" s="279" t="str">
        <f t="shared" si="3"/>
        <v>CNH14MOIS</v>
      </c>
      <c r="O21" s="279" t="str">
        <v>CNH14MOIS=TRHK</v>
      </c>
      <c r="P21" s="309" t="s">
        <v>119</v>
      </c>
      <c r="Q21" s="309" t="s">
        <v>119</v>
      </c>
      <c r="R21" s="309" t="s">
        <v>119</v>
      </c>
      <c r="S21" s="309" t="s">
        <v>119</v>
      </c>
      <c r="T21" s="262" t="e">
        <f>_xll.qlMidEquivalent($P21,$Q21,$R21,$S21)</f>
        <v>#NUM!</v>
      </c>
      <c r="U21" s="63"/>
      <c r="V21" s="310" t="e">
        <v>#NUM!</v>
      </c>
      <c r="W21" s="63"/>
      <c r="X21" s="257" t="e">
        <v>#NAME?</v>
      </c>
      <c r="Y21" s="264" t="e">
        <f>_xll.qlSimpleQuoteSetValue(F21,X21/100,Trigger)</f>
        <v>#VALUE!</v>
      </c>
      <c r="Z21" s="55"/>
    </row>
    <row r="22" spans="1:28" x14ac:dyDescent="0.2">
      <c r="A22" s="31"/>
      <c r="B22" s="40"/>
      <c r="C22" s="40" t="s">
        <v>91</v>
      </c>
      <c r="D22" s="121" t="s">
        <v>61</v>
      </c>
      <c r="E22" s="56" t="e">
        <f t="shared" si="2"/>
        <v>#REF!</v>
      </c>
      <c r="F22" s="56" t="e">
        <f>_xll.qlSimpleQuote(OFFCurrency&amp;$B22&amp;$C22&amp;$D22&amp;QuoteSuffix,,ONRateTickValue,Permanent,Trigger,ObjectOverwrite)</f>
        <v>#VALUE!</v>
      </c>
      <c r="G22" s="8" t="str">
        <f ca="1">_xll.ohRangeRetrieveError(F22)</f>
        <v/>
      </c>
      <c r="H22" s="7"/>
      <c r="J22" s="31"/>
      <c r="K22" s="260" t="s">
        <v>61</v>
      </c>
      <c r="L22" s="278"/>
      <c r="M22" s="278" t="s">
        <v>91</v>
      </c>
      <c r="N22" s="279" t="str">
        <f t="shared" si="3"/>
        <v>CNH15MOIS</v>
      </c>
      <c r="O22" s="279" t="str">
        <v>CNH15MOIS=TRHK</v>
      </c>
      <c r="P22" s="309" t="s">
        <v>119</v>
      </c>
      <c r="Q22" s="309" t="s">
        <v>119</v>
      </c>
      <c r="R22" s="309" t="s">
        <v>119</v>
      </c>
      <c r="S22" s="309" t="s">
        <v>119</v>
      </c>
      <c r="T22" s="262" t="e">
        <f>_xll.qlMidEquivalent($P22,$Q22,$R22,$S22)</f>
        <v>#NUM!</v>
      </c>
      <c r="U22" s="63"/>
      <c r="V22" s="310" t="e">
        <v>#NUM!</v>
      </c>
      <c r="W22" s="63"/>
      <c r="X22" s="257" t="e">
        <v>#NAME?</v>
      </c>
      <c r="Y22" s="264" t="e">
        <f>_xll.qlSimpleQuoteSetValue(F22,X22/100,Trigger)</f>
        <v>#VALUE!</v>
      </c>
      <c r="Z22" s="55"/>
    </row>
    <row r="23" spans="1:28" x14ac:dyDescent="0.2">
      <c r="A23" s="31"/>
      <c r="B23" s="40"/>
      <c r="C23" s="40" t="s">
        <v>91</v>
      </c>
      <c r="D23" s="121" t="s">
        <v>106</v>
      </c>
      <c r="E23" s="56" t="e">
        <f t="shared" si="2"/>
        <v>#REF!</v>
      </c>
      <c r="F23" s="56" t="e">
        <f>_xll.qlSimpleQuote(OFFCurrency&amp;$B23&amp;$C23&amp;$D23&amp;QuoteSuffix,,ONRateTickValue,Permanent,Trigger,ObjectOverwrite)</f>
        <v>#VALUE!</v>
      </c>
      <c r="G23" s="8" t="str">
        <f ca="1">_xll.ohRangeRetrieveError(F23)</f>
        <v/>
      </c>
      <c r="H23" s="7"/>
      <c r="J23" s="31"/>
      <c r="K23" s="260" t="s">
        <v>106</v>
      </c>
      <c r="L23" s="278"/>
      <c r="M23" s="278" t="s">
        <v>91</v>
      </c>
      <c r="N23" s="279" t="str">
        <f t="shared" si="3"/>
        <v>CNH16MOIS</v>
      </c>
      <c r="O23" s="279" t="str">
        <v>CNH16MOIS=TRHK</v>
      </c>
      <c r="P23" s="309" t="s">
        <v>119</v>
      </c>
      <c r="Q23" s="309" t="s">
        <v>119</v>
      </c>
      <c r="R23" s="309" t="s">
        <v>119</v>
      </c>
      <c r="S23" s="309" t="s">
        <v>119</v>
      </c>
      <c r="T23" s="262" t="e">
        <f>_xll.qlMidEquivalent($P23,$Q23,$R23,$S23)</f>
        <v>#NUM!</v>
      </c>
      <c r="U23" s="63"/>
      <c r="V23" s="310" t="e">
        <v>#NUM!</v>
      </c>
      <c r="W23" s="63"/>
      <c r="X23" s="257" t="e">
        <v>#NAME?</v>
      </c>
      <c r="Y23" s="264" t="e">
        <f>_xll.qlSimpleQuoteSetValue(F23,X23/100,Trigger)</f>
        <v>#VALUE!</v>
      </c>
      <c r="Z23" s="55"/>
    </row>
    <row r="24" spans="1:28" x14ac:dyDescent="0.2">
      <c r="A24" s="31"/>
      <c r="B24" s="40"/>
      <c r="C24" s="40" t="s">
        <v>91</v>
      </c>
      <c r="D24" s="121" t="s">
        <v>105</v>
      </c>
      <c r="E24" s="56" t="e">
        <f t="shared" si="2"/>
        <v>#REF!</v>
      </c>
      <c r="F24" s="56" t="e">
        <f>_xll.qlSimpleQuote(OFFCurrency&amp;$B24&amp;$C24&amp;$D24&amp;QuoteSuffix,,ONRateTickValue,Permanent,Trigger,ObjectOverwrite)</f>
        <v>#VALUE!</v>
      </c>
      <c r="G24" s="8" t="str">
        <f ca="1">_xll.ohRangeRetrieveError(F24)</f>
        <v/>
      </c>
      <c r="H24" s="7"/>
      <c r="J24" s="31"/>
      <c r="K24" s="260" t="s">
        <v>105</v>
      </c>
      <c r="L24" s="278"/>
      <c r="M24" s="278" t="s">
        <v>91</v>
      </c>
      <c r="N24" s="279" t="str">
        <f t="shared" si="3"/>
        <v>CNH17MOIS</v>
      </c>
      <c r="O24" s="279" t="str">
        <v>CNH17MOIS=TRHK</v>
      </c>
      <c r="P24" s="309" t="s">
        <v>119</v>
      </c>
      <c r="Q24" s="309" t="s">
        <v>119</v>
      </c>
      <c r="R24" s="309" t="s">
        <v>119</v>
      </c>
      <c r="S24" s="309" t="s">
        <v>119</v>
      </c>
      <c r="T24" s="262" t="e">
        <f>_xll.qlMidEquivalent($P24,$Q24,$R24,$S24)</f>
        <v>#NUM!</v>
      </c>
      <c r="U24" s="63"/>
      <c r="V24" s="310" t="e">
        <v>#NUM!</v>
      </c>
      <c r="W24" s="63"/>
      <c r="X24" s="257" t="e">
        <v>#NAME?</v>
      </c>
      <c r="Y24" s="264" t="e">
        <f>_xll.qlSimpleQuoteSetValue(F24,X24/100,Trigger)</f>
        <v>#VALUE!</v>
      </c>
      <c r="Z24" s="55"/>
    </row>
    <row r="25" spans="1:28" x14ac:dyDescent="0.2">
      <c r="A25" s="31"/>
      <c r="B25" s="40"/>
      <c r="C25" s="40" t="s">
        <v>91</v>
      </c>
      <c r="D25" s="121" t="s">
        <v>60</v>
      </c>
      <c r="E25" s="56" t="e">
        <f t="shared" si="2"/>
        <v>#REF!</v>
      </c>
      <c r="F25" s="56" t="e">
        <f>_xll.qlSimpleQuote(OFFCurrency&amp;$B25&amp;$C25&amp;$D25&amp;QuoteSuffix,,ONRateTickValue,Permanent,Trigger,ObjectOverwrite)</f>
        <v>#VALUE!</v>
      </c>
      <c r="G25" s="8" t="str">
        <f ca="1">_xll.ohRangeRetrieveError(F25)</f>
        <v/>
      </c>
      <c r="H25" s="7"/>
      <c r="J25" s="31"/>
      <c r="K25" s="260" t="s">
        <v>60</v>
      </c>
      <c r="L25" s="278"/>
      <c r="M25" s="278" t="s">
        <v>91</v>
      </c>
      <c r="N25" s="279" t="str">
        <f t="shared" si="3"/>
        <v>CNH18MOIS</v>
      </c>
      <c r="O25" s="279" t="str">
        <v>CNH18MOIS=TRHK</v>
      </c>
      <c r="P25" s="309" t="s">
        <v>119</v>
      </c>
      <c r="Q25" s="309" t="s">
        <v>119</v>
      </c>
      <c r="R25" s="309" t="s">
        <v>119</v>
      </c>
      <c r="S25" s="309" t="s">
        <v>119</v>
      </c>
      <c r="T25" s="262" t="e">
        <f>_xll.qlMidEquivalent($P25,$Q25,$R25,$S25)</f>
        <v>#NUM!</v>
      </c>
      <c r="U25" s="63"/>
      <c r="V25" s="310" t="e">
        <v>#NUM!</v>
      </c>
      <c r="W25" s="63"/>
      <c r="X25" s="257" t="e">
        <v>#NAME?</v>
      </c>
      <c r="Y25" s="264" t="e">
        <f>_xll.qlSimpleQuoteSetValue(F25,X25/100,Trigger)</f>
        <v>#VALUE!</v>
      </c>
      <c r="Z25" s="55"/>
    </row>
    <row r="26" spans="1:28" x14ac:dyDescent="0.2">
      <c r="A26" s="31"/>
      <c r="B26" s="40"/>
      <c r="C26" s="40" t="s">
        <v>91</v>
      </c>
      <c r="D26" s="121" t="s">
        <v>104</v>
      </c>
      <c r="E26" s="56" t="e">
        <f t="shared" si="2"/>
        <v>#REF!</v>
      </c>
      <c r="F26" s="56" t="e">
        <f>_xll.qlSimpleQuote(OFFCurrency&amp;$B26&amp;$C26&amp;$D26&amp;QuoteSuffix,,ONRateTickValue,Permanent,Trigger,ObjectOverwrite)</f>
        <v>#VALUE!</v>
      </c>
      <c r="G26" s="8" t="str">
        <f ca="1">_xll.ohRangeRetrieveError(F26)</f>
        <v/>
      </c>
      <c r="H26" s="7"/>
      <c r="J26" s="31"/>
      <c r="K26" s="260" t="s">
        <v>104</v>
      </c>
      <c r="L26" s="278"/>
      <c r="M26" s="278" t="s">
        <v>91</v>
      </c>
      <c r="N26" s="279" t="str">
        <f t="shared" si="3"/>
        <v>CNH19MOIS</v>
      </c>
      <c r="O26" s="279" t="str">
        <v>CNH19MOIS=TRHK</v>
      </c>
      <c r="P26" s="309" t="s">
        <v>119</v>
      </c>
      <c r="Q26" s="309" t="s">
        <v>119</v>
      </c>
      <c r="R26" s="309" t="s">
        <v>119</v>
      </c>
      <c r="S26" s="309" t="s">
        <v>119</v>
      </c>
      <c r="T26" s="262" t="e">
        <f>_xll.qlMidEquivalent($P26,$Q26,$R26,$S26)</f>
        <v>#NUM!</v>
      </c>
      <c r="U26" s="63"/>
      <c r="V26" s="310" t="e">
        <v>#NUM!</v>
      </c>
      <c r="W26" s="63"/>
      <c r="X26" s="257" t="e">
        <v>#NAME?</v>
      </c>
      <c r="Y26" s="264" t="e">
        <f>_xll.qlSimpleQuoteSetValue(F26,X26/100,Trigger)</f>
        <v>#VALUE!</v>
      </c>
      <c r="Z26" s="55"/>
    </row>
    <row r="27" spans="1:28" x14ac:dyDescent="0.2">
      <c r="A27" s="31"/>
      <c r="B27" s="40"/>
      <c r="C27" s="40" t="s">
        <v>91</v>
      </c>
      <c r="D27" s="121" t="s">
        <v>103</v>
      </c>
      <c r="E27" s="56" t="e">
        <f t="shared" si="2"/>
        <v>#REF!</v>
      </c>
      <c r="F27" s="56" t="e">
        <f>_xll.qlSimpleQuote(OFFCurrency&amp;$B27&amp;$C27&amp;$D27&amp;QuoteSuffix,,ONRateTickValue,Permanent,Trigger,ObjectOverwrite)</f>
        <v>#VALUE!</v>
      </c>
      <c r="G27" s="8" t="str">
        <f ca="1">_xll.ohRangeRetrieveError(F27)</f>
        <v/>
      </c>
      <c r="H27" s="7"/>
      <c r="J27" s="31"/>
      <c r="K27" s="260" t="s">
        <v>103</v>
      </c>
      <c r="L27" s="278"/>
      <c r="M27" s="278" t="s">
        <v>91</v>
      </c>
      <c r="N27" s="279" t="str">
        <f t="shared" si="3"/>
        <v>CNH20MOIS</v>
      </c>
      <c r="O27" s="279" t="str">
        <v>CNH20MOIS=TRHK</v>
      </c>
      <c r="P27" s="309" t="s">
        <v>119</v>
      </c>
      <c r="Q27" s="309" t="s">
        <v>119</v>
      </c>
      <c r="R27" s="309" t="s">
        <v>119</v>
      </c>
      <c r="S27" s="309" t="s">
        <v>119</v>
      </c>
      <c r="T27" s="262" t="e">
        <f>_xll.qlMidEquivalent($P27,$Q27,$R27,$S27)</f>
        <v>#NUM!</v>
      </c>
      <c r="U27" s="63"/>
      <c r="V27" s="310" t="e">
        <v>#NUM!</v>
      </c>
      <c r="W27" s="63"/>
      <c r="X27" s="257" t="e">
        <v>#NAME?</v>
      </c>
      <c r="Y27" s="264" t="e">
        <f>_xll.qlSimpleQuoteSetValue(F27,X27/100,Trigger)</f>
        <v>#VALUE!</v>
      </c>
      <c r="Z27" s="55"/>
    </row>
    <row r="28" spans="1:28" x14ac:dyDescent="0.2">
      <c r="A28" s="31"/>
      <c r="B28" s="40"/>
      <c r="C28" s="40" t="s">
        <v>91</v>
      </c>
      <c r="D28" s="121" t="s">
        <v>59</v>
      </c>
      <c r="E28" s="56" t="e">
        <f t="shared" si="2"/>
        <v>#REF!</v>
      </c>
      <c r="F28" s="56" t="e">
        <f>_xll.qlSimpleQuote(OFFCurrency&amp;$B28&amp;$C28&amp;$D28&amp;QuoteSuffix,,ONRateTickValue,Permanent,Trigger,ObjectOverwrite)</f>
        <v>#VALUE!</v>
      </c>
      <c r="G28" s="8" t="str">
        <f ca="1">_xll.ohRangeRetrieveError(F28)</f>
        <v/>
      </c>
      <c r="H28" s="7"/>
      <c r="J28" s="31"/>
      <c r="K28" s="260" t="s">
        <v>59</v>
      </c>
      <c r="L28" s="278"/>
      <c r="M28" s="278" t="s">
        <v>91</v>
      </c>
      <c r="N28" s="279" t="str">
        <f t="shared" si="3"/>
        <v>CNH21MOIS</v>
      </c>
      <c r="O28" s="279" t="str">
        <v>CNH21MOIS=TRHK</v>
      </c>
      <c r="P28" s="309" t="s">
        <v>119</v>
      </c>
      <c r="Q28" s="309" t="s">
        <v>119</v>
      </c>
      <c r="R28" s="309" t="s">
        <v>119</v>
      </c>
      <c r="S28" s="309" t="s">
        <v>119</v>
      </c>
      <c r="T28" s="262" t="e">
        <f>_xll.qlMidEquivalent($P28,$Q28,$R28,$S28)</f>
        <v>#NUM!</v>
      </c>
      <c r="U28" s="63"/>
      <c r="V28" s="310" t="e">
        <v>#NUM!</v>
      </c>
      <c r="W28" s="63"/>
      <c r="X28" s="257" t="e">
        <v>#NAME?</v>
      </c>
      <c r="Y28" s="264" t="e">
        <f>_xll.qlSimpleQuoteSetValue(F28,X28/100,Trigger)</f>
        <v>#VALUE!</v>
      </c>
      <c r="Z28" s="55"/>
    </row>
    <row r="29" spans="1:28" x14ac:dyDescent="0.2">
      <c r="A29" s="31"/>
      <c r="B29" s="40"/>
      <c r="C29" s="40" t="s">
        <v>91</v>
      </c>
      <c r="D29" s="121" t="s">
        <v>102</v>
      </c>
      <c r="E29" s="56" t="e">
        <f t="shared" si="2"/>
        <v>#REF!</v>
      </c>
      <c r="F29" s="56" t="e">
        <f>_xll.qlSimpleQuote(OFFCurrency&amp;$B29&amp;$C29&amp;$D29&amp;QuoteSuffix,,ONRateTickValue,Permanent,Trigger,ObjectOverwrite)</f>
        <v>#VALUE!</v>
      </c>
      <c r="G29" s="8" t="str">
        <f ca="1">_xll.ohRangeRetrieveError(F29)</f>
        <v/>
      </c>
      <c r="H29" s="7"/>
      <c r="J29" s="31"/>
      <c r="K29" s="260" t="s">
        <v>102</v>
      </c>
      <c r="L29" s="278"/>
      <c r="M29" s="278" t="s">
        <v>91</v>
      </c>
      <c r="N29" s="279" t="str">
        <f t="shared" si="3"/>
        <v>CNH22MOIS</v>
      </c>
      <c r="O29" s="279" t="str">
        <v>CNH22MOIS=TRHK</v>
      </c>
      <c r="P29" s="309" t="s">
        <v>119</v>
      </c>
      <c r="Q29" s="309" t="s">
        <v>119</v>
      </c>
      <c r="R29" s="309" t="s">
        <v>119</v>
      </c>
      <c r="S29" s="309" t="s">
        <v>119</v>
      </c>
      <c r="T29" s="262" t="e">
        <f>_xll.qlMidEquivalent($P29,$Q29,$R29,$S29)</f>
        <v>#NUM!</v>
      </c>
      <c r="U29" s="63"/>
      <c r="V29" s="310" t="e">
        <v>#NUM!</v>
      </c>
      <c r="W29" s="63"/>
      <c r="X29" s="257" t="e">
        <v>#NAME?</v>
      </c>
      <c r="Y29" s="264" t="e">
        <f>_xll.qlSimpleQuoteSetValue(F29,X29/100,Trigger)</f>
        <v>#VALUE!</v>
      </c>
      <c r="Z29" s="55"/>
    </row>
    <row r="30" spans="1:28" x14ac:dyDescent="0.2">
      <c r="A30" s="31"/>
      <c r="B30" s="40"/>
      <c r="C30" s="40" t="s">
        <v>91</v>
      </c>
      <c r="D30" s="121" t="s">
        <v>101</v>
      </c>
      <c r="E30" s="56" t="e">
        <f t="shared" si="2"/>
        <v>#REF!</v>
      </c>
      <c r="F30" s="56" t="e">
        <f>_xll.qlSimpleQuote(OFFCurrency&amp;$B30&amp;$C30&amp;$D30&amp;QuoteSuffix,,ONRateTickValue,Permanent,Trigger,ObjectOverwrite)</f>
        <v>#VALUE!</v>
      </c>
      <c r="G30" s="8" t="str">
        <f ca="1">_xll.ohRangeRetrieveError(F30)</f>
        <v/>
      </c>
      <c r="H30" s="7"/>
      <c r="J30" s="31"/>
      <c r="K30" s="260" t="s">
        <v>101</v>
      </c>
      <c r="L30" s="278"/>
      <c r="M30" s="278" t="s">
        <v>91</v>
      </c>
      <c r="N30" s="279" t="str">
        <f t="shared" si="3"/>
        <v>CNH23MOIS</v>
      </c>
      <c r="O30" s="279" t="str">
        <v>CNH23MOIS=TRHK</v>
      </c>
      <c r="P30" s="309" t="s">
        <v>119</v>
      </c>
      <c r="Q30" s="309" t="s">
        <v>119</v>
      </c>
      <c r="R30" s="309" t="s">
        <v>119</v>
      </c>
      <c r="S30" s="309" t="s">
        <v>119</v>
      </c>
      <c r="T30" s="262" t="e">
        <f>_xll.qlMidEquivalent($P30,$Q30,$R30,$S30)</f>
        <v>#NUM!</v>
      </c>
      <c r="U30" s="63"/>
      <c r="V30" s="310" t="e">
        <v>#NUM!</v>
      </c>
      <c r="W30" s="63"/>
      <c r="X30" s="257" t="e">
        <v>#NAME?</v>
      </c>
      <c r="Y30" s="264" t="e">
        <f>_xll.qlSimpleQuoteSetValue(F30,X30/100,Trigger)</f>
        <v>#VALUE!</v>
      </c>
      <c r="Z30" s="55"/>
    </row>
    <row r="31" spans="1:28" x14ac:dyDescent="0.2">
      <c r="A31" s="31"/>
      <c r="B31" s="40"/>
      <c r="C31" s="40" t="s">
        <v>91</v>
      </c>
      <c r="D31" s="121" t="s">
        <v>58</v>
      </c>
      <c r="E31" s="56" t="e">
        <f t="shared" si="2"/>
        <v>#REF!</v>
      </c>
      <c r="F31" s="56" t="e">
        <f>_xll.qlSimpleQuote(OFFCurrency&amp;$B31&amp;$C31&amp;$D31&amp;QuoteSuffix,,ONRateTickValue,Permanent,Trigger,ObjectOverwrite)</f>
        <v>#VALUE!</v>
      </c>
      <c r="G31" s="8" t="str">
        <f ca="1">_xll.ohRangeRetrieveError(F31)</f>
        <v/>
      </c>
      <c r="H31" s="7"/>
      <c r="J31" s="31"/>
      <c r="K31" s="260" t="s">
        <v>58</v>
      </c>
      <c r="L31" s="278"/>
      <c r="M31" s="278" t="s">
        <v>91</v>
      </c>
      <c r="N31" s="279" t="str">
        <f t="shared" si="3"/>
        <v>CNH2YOIS</v>
      </c>
      <c r="O31" s="279" t="str">
        <v>CNH2YOIS=TRHK</v>
      </c>
      <c r="P31" s="309" t="s">
        <v>119</v>
      </c>
      <c r="Q31" s="309" t="s">
        <v>119</v>
      </c>
      <c r="R31" s="309" t="s">
        <v>119</v>
      </c>
      <c r="S31" s="309" t="s">
        <v>119</v>
      </c>
      <c r="T31" s="262" t="e">
        <f>_xll.qlMidEquivalent($P31,$Q31,$R31,$S31)</f>
        <v>#NUM!</v>
      </c>
      <c r="U31" s="63"/>
      <c r="V31" s="310" t="e">
        <v>#NUM!</v>
      </c>
      <c r="W31" s="63"/>
      <c r="X31" s="257" t="e">
        <v>#NAME?</v>
      </c>
      <c r="Y31" s="264" t="e">
        <f>_xll.qlSimpleQuoteSetValue(F31,X31/100,Trigger)</f>
        <v>#VALUE!</v>
      </c>
      <c r="Z31" s="55"/>
    </row>
    <row r="32" spans="1:28" x14ac:dyDescent="0.2">
      <c r="A32" s="31"/>
      <c r="B32" s="40"/>
      <c r="C32" s="40" t="s">
        <v>91</v>
      </c>
      <c r="D32" s="121" t="s">
        <v>100</v>
      </c>
      <c r="E32" s="56" t="e">
        <f t="shared" si="2"/>
        <v>#REF!</v>
      </c>
      <c r="F32" s="56" t="e">
        <f>_xll.qlSimpleQuote(OFFCurrency&amp;$B32&amp;$C32&amp;$D32&amp;QuoteSuffix,,ONRateTickValue,Permanent,Trigger,ObjectOverwrite)</f>
        <v>#VALUE!</v>
      </c>
      <c r="G32" s="8" t="str">
        <f ca="1">_xll.ohRangeRetrieveError(F32)</f>
        <v/>
      </c>
      <c r="H32" s="7"/>
      <c r="J32" s="31"/>
      <c r="K32" s="260" t="s">
        <v>100</v>
      </c>
      <c r="L32" s="278"/>
      <c r="M32" s="278" t="s">
        <v>91</v>
      </c>
      <c r="N32" s="279" t="str">
        <f t="shared" si="3"/>
        <v>CNH27MOIS</v>
      </c>
      <c r="O32" s="279" t="str">
        <v>CNH27MOIS=TRHK</v>
      </c>
      <c r="P32" s="309" t="s">
        <v>119</v>
      </c>
      <c r="Q32" s="309" t="s">
        <v>119</v>
      </c>
      <c r="R32" s="309" t="s">
        <v>119</v>
      </c>
      <c r="S32" s="309" t="s">
        <v>119</v>
      </c>
      <c r="T32" s="262" t="e">
        <f>_xll.qlMidEquivalent($P32,$Q32,$R32,$S32)</f>
        <v>#NUM!</v>
      </c>
      <c r="U32" s="63"/>
      <c r="V32" s="310" t="e">
        <v>#NUM!</v>
      </c>
      <c r="W32" s="63"/>
      <c r="X32" s="257" t="e">
        <v>#NAME?</v>
      </c>
      <c r="Y32" s="264" t="e">
        <f>_xll.qlSimpleQuoteSetValue(F32,X32/100,Trigger)</f>
        <v>#VALUE!</v>
      </c>
      <c r="Z32" s="55"/>
    </row>
    <row r="33" spans="1:26" x14ac:dyDescent="0.2">
      <c r="A33" s="31"/>
      <c r="B33" s="40"/>
      <c r="C33" s="40" t="s">
        <v>91</v>
      </c>
      <c r="D33" s="121" t="s">
        <v>99</v>
      </c>
      <c r="E33" s="56" t="e">
        <f t="shared" si="2"/>
        <v>#REF!</v>
      </c>
      <c r="F33" s="56" t="e">
        <f>_xll.qlSimpleQuote(OFFCurrency&amp;$B33&amp;$C33&amp;$D33&amp;QuoteSuffix,,ONRateTickValue,Permanent,Trigger,ObjectOverwrite)</f>
        <v>#VALUE!</v>
      </c>
      <c r="G33" s="8" t="str">
        <f ca="1">_xll.ohRangeRetrieveError(F33)</f>
        <v/>
      </c>
      <c r="H33" s="7"/>
      <c r="J33" s="31"/>
      <c r="K33" s="260" t="s">
        <v>99</v>
      </c>
      <c r="L33" s="278"/>
      <c r="M33" s="278" t="s">
        <v>91</v>
      </c>
      <c r="N33" s="279" t="str">
        <f t="shared" si="3"/>
        <v>CNH30MOIS</v>
      </c>
      <c r="O33" s="279" t="str">
        <v>CNH30MOIS=TRHK</v>
      </c>
      <c r="P33" s="309" t="s">
        <v>119</v>
      </c>
      <c r="Q33" s="309" t="s">
        <v>119</v>
      </c>
      <c r="R33" s="309" t="s">
        <v>119</v>
      </c>
      <c r="S33" s="309" t="s">
        <v>119</v>
      </c>
      <c r="T33" s="262" t="e">
        <f>_xll.qlMidEquivalent($P33,$Q33,$R33,$S33)</f>
        <v>#NUM!</v>
      </c>
      <c r="U33" s="63"/>
      <c r="V33" s="310" t="e">
        <v>#NUM!</v>
      </c>
      <c r="W33" s="63"/>
      <c r="X33" s="257" t="e">
        <v>#NAME?</v>
      </c>
      <c r="Y33" s="264" t="e">
        <f>_xll.qlSimpleQuoteSetValue(F33,X33/100,Trigger)</f>
        <v>#VALUE!</v>
      </c>
      <c r="Z33" s="55"/>
    </row>
    <row r="34" spans="1:26" x14ac:dyDescent="0.2">
      <c r="A34" s="31"/>
      <c r="B34" s="40"/>
      <c r="C34" s="40" t="s">
        <v>91</v>
      </c>
      <c r="D34" s="121" t="s">
        <v>98</v>
      </c>
      <c r="E34" s="56" t="e">
        <f t="shared" si="2"/>
        <v>#REF!</v>
      </c>
      <c r="F34" s="56" t="e">
        <f>_xll.qlSimpleQuote(OFFCurrency&amp;$B34&amp;$C34&amp;$D34&amp;QuoteSuffix,,ONRateTickValue,Permanent,Trigger,ObjectOverwrite)</f>
        <v>#VALUE!</v>
      </c>
      <c r="G34" s="8" t="str">
        <f ca="1">_xll.ohRangeRetrieveError(F34)</f>
        <v/>
      </c>
      <c r="H34" s="7"/>
      <c r="J34" s="31"/>
      <c r="K34" s="260" t="s">
        <v>98</v>
      </c>
      <c r="L34" s="278"/>
      <c r="M34" s="278" t="s">
        <v>91</v>
      </c>
      <c r="N34" s="279" t="str">
        <f t="shared" si="3"/>
        <v>CNH33MOIS</v>
      </c>
      <c r="O34" s="279" t="str">
        <v>CNH33MOIS=TRHK</v>
      </c>
      <c r="P34" s="309" t="s">
        <v>119</v>
      </c>
      <c r="Q34" s="309" t="s">
        <v>119</v>
      </c>
      <c r="R34" s="309" t="s">
        <v>119</v>
      </c>
      <c r="S34" s="309" t="s">
        <v>119</v>
      </c>
      <c r="T34" s="262" t="e">
        <f>_xll.qlMidEquivalent($P34,$Q34,$R34,$S34)</f>
        <v>#NUM!</v>
      </c>
      <c r="U34" s="63"/>
      <c r="V34" s="310" t="e">
        <v>#NUM!</v>
      </c>
      <c r="W34" s="63"/>
      <c r="X34" s="257" t="e">
        <v>#NAME?</v>
      </c>
      <c r="Y34" s="264" t="e">
        <f>_xll.qlSimpleQuoteSetValue(F34,X34/100,Trigger)</f>
        <v>#VALUE!</v>
      </c>
      <c r="Z34" s="55"/>
    </row>
    <row r="35" spans="1:26" x14ac:dyDescent="0.2">
      <c r="A35" s="31"/>
      <c r="B35" s="40"/>
      <c r="C35" s="40" t="s">
        <v>91</v>
      </c>
      <c r="D35" s="121" t="s">
        <v>57</v>
      </c>
      <c r="E35" s="56" t="e">
        <f t="shared" si="2"/>
        <v>#REF!</v>
      </c>
      <c r="F35" s="56" t="e">
        <f>_xll.qlSimpleQuote(OFFCurrency&amp;$B35&amp;$C35&amp;$D35&amp;QuoteSuffix,,ONRateTickValue,Permanent,Trigger,ObjectOverwrite)</f>
        <v>#VALUE!</v>
      </c>
      <c r="G35" s="8" t="str">
        <f ca="1">_xll.ohRangeRetrieveError(F35)</f>
        <v/>
      </c>
      <c r="H35" s="7"/>
      <c r="J35" s="31"/>
      <c r="K35" s="260" t="s">
        <v>57</v>
      </c>
      <c r="L35" s="278"/>
      <c r="M35" s="278" t="s">
        <v>91</v>
      </c>
      <c r="N35" s="279" t="str">
        <f t="shared" si="3"/>
        <v>CNH3YOIS</v>
      </c>
      <c r="O35" s="279" t="str">
        <v>CNH3YOIS=TRHK</v>
      </c>
      <c r="P35" s="309" t="s">
        <v>119</v>
      </c>
      <c r="Q35" s="309" t="s">
        <v>119</v>
      </c>
      <c r="R35" s="309" t="s">
        <v>119</v>
      </c>
      <c r="S35" s="309" t="s">
        <v>119</v>
      </c>
      <c r="T35" s="262" t="e">
        <f>_xll.qlMidEquivalent($P35,$Q35,$R35,$S35)</f>
        <v>#NUM!</v>
      </c>
      <c r="U35" s="63"/>
      <c r="V35" s="310" t="e">
        <v>#NUM!</v>
      </c>
      <c r="W35" s="63"/>
      <c r="X35" s="257" t="e">
        <v>#NAME?</v>
      </c>
      <c r="Y35" s="264" t="e">
        <f>_xll.qlSimpleQuoteSetValue(F35,X35/100,Trigger)</f>
        <v>#VALUE!</v>
      </c>
      <c r="Z35" s="55"/>
    </row>
    <row r="36" spans="1:26" x14ac:dyDescent="0.2">
      <c r="A36" s="31"/>
      <c r="B36" s="40"/>
      <c r="C36" s="40" t="s">
        <v>91</v>
      </c>
      <c r="D36" s="121" t="s">
        <v>97</v>
      </c>
      <c r="E36" s="56" t="e">
        <f t="shared" si="2"/>
        <v>#REF!</v>
      </c>
      <c r="F36" s="56" t="e">
        <f>_xll.qlSimpleQuote(OFFCurrency&amp;$B36&amp;$C36&amp;$D36&amp;QuoteSuffix,,ONRateTickValue,Permanent,Trigger,ObjectOverwrite)</f>
        <v>#VALUE!</v>
      </c>
      <c r="G36" s="8" t="str">
        <f ca="1">_xll.ohRangeRetrieveError(F36)</f>
        <v/>
      </c>
      <c r="H36" s="7"/>
      <c r="J36" s="31"/>
      <c r="K36" s="260" t="s">
        <v>97</v>
      </c>
      <c r="L36" s="278"/>
      <c r="M36" s="278" t="s">
        <v>91</v>
      </c>
      <c r="N36" s="279" t="str">
        <f t="shared" si="3"/>
        <v>CNH39MOIS</v>
      </c>
      <c r="O36" s="279" t="str">
        <v>CNH39MOIS=TRHK</v>
      </c>
      <c r="P36" s="309" t="s">
        <v>119</v>
      </c>
      <c r="Q36" s="309" t="s">
        <v>119</v>
      </c>
      <c r="R36" s="309" t="s">
        <v>119</v>
      </c>
      <c r="S36" s="309" t="s">
        <v>119</v>
      </c>
      <c r="T36" s="262" t="e">
        <f>_xll.qlMidEquivalent($P36,$Q36,$R36,$S36)</f>
        <v>#NUM!</v>
      </c>
      <c r="U36" s="63"/>
      <c r="V36" s="310" t="e">
        <v>#NUM!</v>
      </c>
      <c r="W36" s="63"/>
      <c r="X36" s="257" t="e">
        <v>#NAME?</v>
      </c>
      <c r="Y36" s="264" t="e">
        <f>_xll.qlSimpleQuoteSetValue(F36,X36/100,Trigger)</f>
        <v>#VALUE!</v>
      </c>
      <c r="Z36" s="55"/>
    </row>
    <row r="37" spans="1:26" x14ac:dyDescent="0.2">
      <c r="A37" s="31"/>
      <c r="B37" s="40"/>
      <c r="C37" s="40" t="s">
        <v>91</v>
      </c>
      <c r="D37" s="121" t="s">
        <v>96</v>
      </c>
      <c r="E37" s="56" t="e">
        <f t="shared" ref="E37:E58" si="4">OFFCurrency&amp;$B37&amp;$C37&amp;$D37&amp;QuoteSuffix</f>
        <v>#REF!</v>
      </c>
      <c r="F37" s="56" t="e">
        <f>_xll.qlSimpleQuote(OFFCurrency&amp;$B37&amp;$C37&amp;$D37&amp;QuoteSuffix,,ONRateTickValue,Permanent,Trigger,ObjectOverwrite)</f>
        <v>#VALUE!</v>
      </c>
      <c r="G37" s="8" t="str">
        <f ca="1">_xll.ohRangeRetrieveError(F37)</f>
        <v/>
      </c>
      <c r="H37" s="7"/>
      <c r="J37" s="31"/>
      <c r="K37" s="260" t="s">
        <v>96</v>
      </c>
      <c r="L37" s="278"/>
      <c r="M37" s="278" t="s">
        <v>91</v>
      </c>
      <c r="N37" s="279" t="str">
        <f t="shared" ref="N37:N58" si="5">OFFCurrency&amp;$K37&amp;$L37&amp;$M37</f>
        <v>CNH42MOIS</v>
      </c>
      <c r="O37" s="279" t="str">
        <v>CNH42MOIS=TRHK</v>
      </c>
      <c r="P37" s="309" t="s">
        <v>119</v>
      </c>
      <c r="Q37" s="309" t="s">
        <v>119</v>
      </c>
      <c r="R37" s="309" t="s">
        <v>119</v>
      </c>
      <c r="S37" s="309" t="s">
        <v>119</v>
      </c>
      <c r="T37" s="262" t="e">
        <f>_xll.qlMidEquivalent($P37,$Q37,$R37,$S37)</f>
        <v>#NUM!</v>
      </c>
      <c r="U37" s="63"/>
      <c r="V37" s="310" t="e">
        <v>#NUM!</v>
      </c>
      <c r="W37" s="63"/>
      <c r="X37" s="257" t="e">
        <v>#NAME?</v>
      </c>
      <c r="Y37" s="264" t="e">
        <f>_xll.qlSimpleQuoteSetValue(F37,X37/100,Trigger)</f>
        <v>#VALUE!</v>
      </c>
      <c r="Z37" s="55"/>
    </row>
    <row r="38" spans="1:26" x14ac:dyDescent="0.2">
      <c r="A38" s="31"/>
      <c r="B38" s="40"/>
      <c r="C38" s="40" t="s">
        <v>91</v>
      </c>
      <c r="D38" s="121" t="s">
        <v>95</v>
      </c>
      <c r="E38" s="56" t="e">
        <f t="shared" si="4"/>
        <v>#REF!</v>
      </c>
      <c r="F38" s="56" t="e">
        <f>_xll.qlSimpleQuote(OFFCurrency&amp;$B38&amp;$C38&amp;$D38&amp;QuoteSuffix,,ONRateTickValue,Permanent,Trigger,ObjectOverwrite)</f>
        <v>#VALUE!</v>
      </c>
      <c r="G38" s="8" t="str">
        <f ca="1">_xll.ohRangeRetrieveError(F38)</f>
        <v/>
      </c>
      <c r="H38" s="7"/>
      <c r="J38" s="31"/>
      <c r="K38" s="260" t="s">
        <v>95</v>
      </c>
      <c r="L38" s="278"/>
      <c r="M38" s="278" t="s">
        <v>91</v>
      </c>
      <c r="N38" s="279" t="str">
        <f t="shared" si="5"/>
        <v>CNH45MOIS</v>
      </c>
      <c r="O38" s="279" t="str">
        <v>CNH45MOIS=TRHK</v>
      </c>
      <c r="P38" s="309" t="s">
        <v>119</v>
      </c>
      <c r="Q38" s="309" t="s">
        <v>119</v>
      </c>
      <c r="R38" s="309" t="s">
        <v>119</v>
      </c>
      <c r="S38" s="309" t="s">
        <v>119</v>
      </c>
      <c r="T38" s="262" t="e">
        <f>_xll.qlMidEquivalent($P38,$Q38,$R38,$S38)</f>
        <v>#NUM!</v>
      </c>
      <c r="U38" s="63"/>
      <c r="V38" s="310" t="e">
        <v>#NUM!</v>
      </c>
      <c r="W38" s="63"/>
      <c r="X38" s="257" t="e">
        <v>#NAME?</v>
      </c>
      <c r="Y38" s="264" t="e">
        <f>_xll.qlSimpleQuoteSetValue(F38,X38/100,Trigger)</f>
        <v>#VALUE!</v>
      </c>
      <c r="Z38" s="55"/>
    </row>
    <row r="39" spans="1:26" x14ac:dyDescent="0.2">
      <c r="A39" s="31"/>
      <c r="B39" s="40"/>
      <c r="C39" s="40" t="s">
        <v>91</v>
      </c>
      <c r="D39" s="121" t="s">
        <v>56</v>
      </c>
      <c r="E39" s="56" t="e">
        <f t="shared" si="4"/>
        <v>#REF!</v>
      </c>
      <c r="F39" s="56" t="e">
        <f>_xll.qlSimpleQuote(OFFCurrency&amp;$B39&amp;$C39&amp;$D39&amp;QuoteSuffix,,ONRateTickValue,Permanent,Trigger,ObjectOverwrite)</f>
        <v>#VALUE!</v>
      </c>
      <c r="G39" s="8" t="str">
        <f ca="1">_xll.ohRangeRetrieveError(F39)</f>
        <v/>
      </c>
      <c r="H39" s="7"/>
      <c r="J39" s="31"/>
      <c r="K39" s="260" t="s">
        <v>56</v>
      </c>
      <c r="L39" s="278"/>
      <c r="M39" s="278" t="s">
        <v>91</v>
      </c>
      <c r="N39" s="279" t="str">
        <f t="shared" si="5"/>
        <v>CNH4YOIS</v>
      </c>
      <c r="O39" s="279" t="str">
        <v>CNH4YOIS=TRHK</v>
      </c>
      <c r="P39" s="309" t="s">
        <v>119</v>
      </c>
      <c r="Q39" s="309" t="s">
        <v>119</v>
      </c>
      <c r="R39" s="309" t="s">
        <v>119</v>
      </c>
      <c r="S39" s="309" t="s">
        <v>119</v>
      </c>
      <c r="T39" s="262" t="e">
        <f>_xll.qlMidEquivalent($P39,$Q39,$R39,$S39)</f>
        <v>#NUM!</v>
      </c>
      <c r="U39" s="63"/>
      <c r="V39" s="310" t="e">
        <v>#NUM!</v>
      </c>
      <c r="W39" s="63"/>
      <c r="X39" s="257" t="e">
        <v>#NAME?</v>
      </c>
      <c r="Y39" s="264" t="e">
        <f>_xll.qlSimpleQuoteSetValue(F39,X39/100,Trigger)</f>
        <v>#VALUE!</v>
      </c>
      <c r="Z39" s="55"/>
    </row>
    <row r="40" spans="1:26" x14ac:dyDescent="0.2">
      <c r="A40" s="31"/>
      <c r="B40" s="40"/>
      <c r="C40" s="40" t="s">
        <v>91</v>
      </c>
      <c r="D40" s="121" t="s">
        <v>94</v>
      </c>
      <c r="E40" s="56" t="e">
        <f t="shared" si="4"/>
        <v>#REF!</v>
      </c>
      <c r="F40" s="56" t="e">
        <f>_xll.qlSimpleQuote(OFFCurrency&amp;$B40&amp;$C40&amp;$D40&amp;QuoteSuffix,,ONRateTickValue,Permanent,Trigger,ObjectOverwrite)</f>
        <v>#VALUE!</v>
      </c>
      <c r="G40" s="8" t="str">
        <f ca="1">_xll.ohRangeRetrieveError(F40)</f>
        <v/>
      </c>
      <c r="H40" s="7"/>
      <c r="J40" s="31"/>
      <c r="K40" s="260" t="s">
        <v>94</v>
      </c>
      <c r="L40" s="278"/>
      <c r="M40" s="278" t="s">
        <v>91</v>
      </c>
      <c r="N40" s="279" t="str">
        <f t="shared" si="5"/>
        <v>CNH51MOIS</v>
      </c>
      <c r="O40" s="279" t="str">
        <v>CNH51MOIS=TRHK</v>
      </c>
      <c r="P40" s="309" t="s">
        <v>119</v>
      </c>
      <c r="Q40" s="309" t="s">
        <v>119</v>
      </c>
      <c r="R40" s="309" t="s">
        <v>119</v>
      </c>
      <c r="S40" s="309" t="s">
        <v>119</v>
      </c>
      <c r="T40" s="262" t="e">
        <f>_xll.qlMidEquivalent($P40,$Q40,$R40,$S40)</f>
        <v>#NUM!</v>
      </c>
      <c r="U40" s="63"/>
      <c r="V40" s="310" t="e">
        <v>#NUM!</v>
      </c>
      <c r="W40" s="63"/>
      <c r="X40" s="257" t="e">
        <v>#NAME?</v>
      </c>
      <c r="Y40" s="264" t="e">
        <f>_xll.qlSimpleQuoteSetValue(F40,X40/100,Trigger)</f>
        <v>#VALUE!</v>
      </c>
      <c r="Z40" s="55"/>
    </row>
    <row r="41" spans="1:26" x14ac:dyDescent="0.2">
      <c r="A41" s="31"/>
      <c r="B41" s="40"/>
      <c r="C41" s="40" t="s">
        <v>91</v>
      </c>
      <c r="D41" s="121" t="s">
        <v>93</v>
      </c>
      <c r="E41" s="56" t="e">
        <f t="shared" si="4"/>
        <v>#REF!</v>
      </c>
      <c r="F41" s="56" t="e">
        <f>_xll.qlSimpleQuote(OFFCurrency&amp;$B41&amp;$C41&amp;$D41&amp;QuoteSuffix,,ONRateTickValue,Permanent,Trigger,ObjectOverwrite)</f>
        <v>#VALUE!</v>
      </c>
      <c r="G41" s="8" t="str">
        <f ca="1">_xll.ohRangeRetrieveError(F41)</f>
        <v/>
      </c>
      <c r="H41" s="7"/>
      <c r="J41" s="31"/>
      <c r="K41" s="260" t="s">
        <v>93</v>
      </c>
      <c r="L41" s="278"/>
      <c r="M41" s="278" t="s">
        <v>91</v>
      </c>
      <c r="N41" s="279" t="str">
        <f t="shared" si="5"/>
        <v>CNH54MOIS</v>
      </c>
      <c r="O41" s="279" t="str">
        <v>CNH54MOIS=TRHK</v>
      </c>
      <c r="P41" s="309" t="s">
        <v>119</v>
      </c>
      <c r="Q41" s="309" t="s">
        <v>119</v>
      </c>
      <c r="R41" s="309" t="s">
        <v>119</v>
      </c>
      <c r="S41" s="309" t="s">
        <v>119</v>
      </c>
      <c r="T41" s="262" t="e">
        <f>_xll.qlMidEquivalent($P41,$Q41,$R41,$S41)</f>
        <v>#NUM!</v>
      </c>
      <c r="U41" s="63"/>
      <c r="V41" s="310" t="e">
        <v>#NUM!</v>
      </c>
      <c r="W41" s="63"/>
      <c r="X41" s="257" t="e">
        <v>#NAME?</v>
      </c>
      <c r="Y41" s="264" t="e">
        <f>_xll.qlSimpleQuoteSetValue(F41,X41/100,Trigger)</f>
        <v>#VALUE!</v>
      </c>
      <c r="Z41" s="55"/>
    </row>
    <row r="42" spans="1:26" x14ac:dyDescent="0.2">
      <c r="A42" s="31"/>
      <c r="B42" s="40"/>
      <c r="C42" s="40" t="s">
        <v>91</v>
      </c>
      <c r="D42" s="121" t="s">
        <v>92</v>
      </c>
      <c r="E42" s="56" t="e">
        <f t="shared" si="4"/>
        <v>#REF!</v>
      </c>
      <c r="F42" s="56" t="e">
        <f>_xll.qlSimpleQuote(OFFCurrency&amp;$B42&amp;$C42&amp;$D42&amp;QuoteSuffix,,ONRateTickValue,Permanent,Trigger,ObjectOverwrite)</f>
        <v>#VALUE!</v>
      </c>
      <c r="G42" s="8" t="str">
        <f ca="1">_xll.ohRangeRetrieveError(F42)</f>
        <v/>
      </c>
      <c r="H42" s="7"/>
      <c r="J42" s="31"/>
      <c r="K42" s="260" t="s">
        <v>92</v>
      </c>
      <c r="L42" s="278"/>
      <c r="M42" s="278" t="s">
        <v>91</v>
      </c>
      <c r="N42" s="279" t="str">
        <f t="shared" si="5"/>
        <v>CNH57MOIS</v>
      </c>
      <c r="O42" s="279" t="str">
        <v>CNH57MOIS=TRHK</v>
      </c>
      <c r="P42" s="309" t="s">
        <v>119</v>
      </c>
      <c r="Q42" s="309" t="s">
        <v>119</v>
      </c>
      <c r="R42" s="309" t="s">
        <v>119</v>
      </c>
      <c r="S42" s="309" t="s">
        <v>119</v>
      </c>
      <c r="T42" s="262" t="e">
        <f>_xll.qlMidEquivalent($P42,$Q42,$R42,$S42)</f>
        <v>#NUM!</v>
      </c>
      <c r="U42" s="63"/>
      <c r="V42" s="310" t="e">
        <v>#NUM!</v>
      </c>
      <c r="W42" s="63"/>
      <c r="X42" s="257" t="e">
        <v>#NAME?</v>
      </c>
      <c r="Y42" s="264" t="e">
        <f>_xll.qlSimpleQuoteSetValue(F42,X42/100,Trigger)</f>
        <v>#VALUE!</v>
      </c>
      <c r="Z42" s="55"/>
    </row>
    <row r="43" spans="1:26" x14ac:dyDescent="0.2">
      <c r="A43" s="31"/>
      <c r="B43" s="40"/>
      <c r="C43" s="40" t="s">
        <v>91</v>
      </c>
      <c r="D43" s="121" t="s">
        <v>55</v>
      </c>
      <c r="E43" s="56" t="e">
        <f t="shared" si="4"/>
        <v>#REF!</v>
      </c>
      <c r="F43" s="56" t="e">
        <f>_xll.qlSimpleQuote(OFFCurrency&amp;$B43&amp;$C43&amp;$D43&amp;QuoteSuffix,,ONRateTickValue,Permanent,Trigger,ObjectOverwrite)</f>
        <v>#VALUE!</v>
      </c>
      <c r="G43" s="8" t="str">
        <f ca="1">_xll.ohRangeRetrieveError(F43)</f>
        <v/>
      </c>
      <c r="H43" s="7"/>
      <c r="J43" s="31"/>
      <c r="K43" s="260" t="s">
        <v>55</v>
      </c>
      <c r="L43" s="278"/>
      <c r="M43" s="278" t="s">
        <v>91</v>
      </c>
      <c r="N43" s="279" t="str">
        <f t="shared" si="5"/>
        <v>CNH5YOIS</v>
      </c>
      <c r="O43" s="279" t="str">
        <v>CNH5YOIS=TRHK</v>
      </c>
      <c r="P43" s="309" t="s">
        <v>119</v>
      </c>
      <c r="Q43" s="309" t="s">
        <v>119</v>
      </c>
      <c r="R43" s="309" t="s">
        <v>119</v>
      </c>
      <c r="S43" s="309" t="s">
        <v>119</v>
      </c>
      <c r="T43" s="262" t="e">
        <f>_xll.qlMidEquivalent($P43,$Q43,$R43,$S43)</f>
        <v>#NUM!</v>
      </c>
      <c r="U43" s="63"/>
      <c r="V43" s="310" t="e">
        <v>#NUM!</v>
      </c>
      <c r="W43" s="63"/>
      <c r="X43" s="257" t="e">
        <v>#NAME?</v>
      </c>
      <c r="Y43" s="264" t="e">
        <f>_xll.qlSimpleQuoteSetValue(F43,X43/100,Trigger)</f>
        <v>#VALUE!</v>
      </c>
      <c r="Z43" s="55"/>
    </row>
    <row r="44" spans="1:26" x14ac:dyDescent="0.2">
      <c r="A44" s="31"/>
      <c r="B44" s="40"/>
      <c r="C44" s="40" t="s">
        <v>91</v>
      </c>
      <c r="D44" s="121" t="s">
        <v>54</v>
      </c>
      <c r="E44" s="56" t="e">
        <f t="shared" si="4"/>
        <v>#REF!</v>
      </c>
      <c r="F44" s="56" t="e">
        <f>_xll.qlSimpleQuote(OFFCurrency&amp;$B44&amp;$C44&amp;$D44&amp;QuoteSuffix,,ONRateTickValue,Permanent,Trigger,ObjectOverwrite)</f>
        <v>#VALUE!</v>
      </c>
      <c r="G44" s="8" t="str">
        <f ca="1">_xll.ohRangeRetrieveError(F44)</f>
        <v/>
      </c>
      <c r="H44" s="7"/>
      <c r="J44" s="31"/>
      <c r="K44" s="260" t="s">
        <v>54</v>
      </c>
      <c r="L44" s="278"/>
      <c r="M44" s="278" t="s">
        <v>91</v>
      </c>
      <c r="N44" s="279" t="str">
        <f t="shared" si="5"/>
        <v>CNH6YOIS</v>
      </c>
      <c r="O44" s="279" t="str">
        <v>CNH6YOIS=TRHK</v>
      </c>
      <c r="P44" s="309" t="s">
        <v>119</v>
      </c>
      <c r="Q44" s="309" t="s">
        <v>119</v>
      </c>
      <c r="R44" s="309" t="s">
        <v>119</v>
      </c>
      <c r="S44" s="309" t="s">
        <v>119</v>
      </c>
      <c r="T44" s="262" t="e">
        <f>_xll.qlMidEquivalent($P44,$Q44,$R44,$S44)</f>
        <v>#NUM!</v>
      </c>
      <c r="U44" s="63"/>
      <c r="V44" s="310" t="e">
        <v>#NUM!</v>
      </c>
      <c r="W44" s="63"/>
      <c r="X44" s="257" t="e">
        <v>#NAME?</v>
      </c>
      <c r="Y44" s="264" t="e">
        <f>_xll.qlSimpleQuoteSetValue(F44,X44/100,Trigger)</f>
        <v>#VALUE!</v>
      </c>
      <c r="Z44" s="55"/>
    </row>
    <row r="45" spans="1:26" x14ac:dyDescent="0.2">
      <c r="A45" s="31"/>
      <c r="B45" s="40"/>
      <c r="C45" s="40" t="s">
        <v>91</v>
      </c>
      <c r="D45" s="121" t="s">
        <v>53</v>
      </c>
      <c r="E45" s="56" t="e">
        <f t="shared" si="4"/>
        <v>#REF!</v>
      </c>
      <c r="F45" s="56" t="e">
        <f>_xll.qlSimpleQuote(OFFCurrency&amp;$B45&amp;$C45&amp;$D45&amp;QuoteSuffix,,ONRateTickValue,Permanent,Trigger,ObjectOverwrite)</f>
        <v>#VALUE!</v>
      </c>
      <c r="G45" s="8" t="str">
        <f ca="1">_xll.ohRangeRetrieveError(F45)</f>
        <v/>
      </c>
      <c r="H45" s="7"/>
      <c r="J45" s="31"/>
      <c r="K45" s="260" t="s">
        <v>53</v>
      </c>
      <c r="L45" s="278"/>
      <c r="M45" s="278" t="s">
        <v>91</v>
      </c>
      <c r="N45" s="279" t="str">
        <f t="shared" si="5"/>
        <v>CNH7YOIS</v>
      </c>
      <c r="O45" s="279" t="str">
        <v>CNH7YOIS=TRHK</v>
      </c>
      <c r="P45" s="309" t="s">
        <v>119</v>
      </c>
      <c r="Q45" s="309" t="s">
        <v>119</v>
      </c>
      <c r="R45" s="309" t="s">
        <v>119</v>
      </c>
      <c r="S45" s="309" t="s">
        <v>119</v>
      </c>
      <c r="T45" s="262" t="e">
        <f>_xll.qlMidEquivalent($P45,$Q45,$R45,$S45)</f>
        <v>#NUM!</v>
      </c>
      <c r="U45" s="63"/>
      <c r="V45" s="310" t="e">
        <v>#NUM!</v>
      </c>
      <c r="W45" s="63"/>
      <c r="X45" s="257" t="e">
        <v>#NAME?</v>
      </c>
      <c r="Y45" s="264" t="e">
        <f>_xll.qlSimpleQuoteSetValue(F45,X45/100,Trigger)</f>
        <v>#VALUE!</v>
      </c>
      <c r="Z45" s="55"/>
    </row>
    <row r="46" spans="1:26" x14ac:dyDescent="0.2">
      <c r="A46" s="31"/>
      <c r="B46" s="40"/>
      <c r="C46" s="40" t="s">
        <v>91</v>
      </c>
      <c r="D46" s="121" t="s">
        <v>52</v>
      </c>
      <c r="E46" s="56" t="e">
        <f t="shared" si="4"/>
        <v>#REF!</v>
      </c>
      <c r="F46" s="56" t="e">
        <f>_xll.qlSimpleQuote(OFFCurrency&amp;$B46&amp;$C46&amp;$D46&amp;QuoteSuffix,,ONRateTickValue,Permanent,Trigger,ObjectOverwrite)</f>
        <v>#VALUE!</v>
      </c>
      <c r="G46" s="8" t="str">
        <f ca="1">_xll.ohRangeRetrieveError(F46)</f>
        <v/>
      </c>
      <c r="H46" s="7"/>
      <c r="J46" s="31"/>
      <c r="K46" s="260" t="s">
        <v>52</v>
      </c>
      <c r="L46" s="278"/>
      <c r="M46" s="278" t="s">
        <v>91</v>
      </c>
      <c r="N46" s="279" t="str">
        <f t="shared" si="5"/>
        <v>CNH8YOIS</v>
      </c>
      <c r="O46" s="279" t="str">
        <v>CNH8YOIS=TRHK</v>
      </c>
      <c r="P46" s="309" t="s">
        <v>119</v>
      </c>
      <c r="Q46" s="309" t="s">
        <v>119</v>
      </c>
      <c r="R46" s="309" t="s">
        <v>119</v>
      </c>
      <c r="S46" s="309" t="s">
        <v>119</v>
      </c>
      <c r="T46" s="262" t="e">
        <f>_xll.qlMidEquivalent($P46,$Q46,$R46,$S46)</f>
        <v>#NUM!</v>
      </c>
      <c r="U46" s="63"/>
      <c r="V46" s="310" t="e">
        <v>#NUM!</v>
      </c>
      <c r="W46" s="63"/>
      <c r="X46" s="257" t="e">
        <v>#NAME?</v>
      </c>
      <c r="Y46" s="264" t="e">
        <f>_xll.qlSimpleQuoteSetValue(F46,X46/100,Trigger)</f>
        <v>#VALUE!</v>
      </c>
      <c r="Z46" s="55"/>
    </row>
    <row r="47" spans="1:26" x14ac:dyDescent="0.2">
      <c r="A47" s="31"/>
      <c r="B47" s="40"/>
      <c r="C47" s="40" t="s">
        <v>91</v>
      </c>
      <c r="D47" s="121" t="s">
        <v>51</v>
      </c>
      <c r="E47" s="56" t="e">
        <f t="shared" si="4"/>
        <v>#REF!</v>
      </c>
      <c r="F47" s="56" t="e">
        <f>_xll.qlSimpleQuote(OFFCurrency&amp;$B47&amp;$C47&amp;$D47&amp;QuoteSuffix,,ONRateTickValue,Permanent,Trigger,ObjectOverwrite)</f>
        <v>#VALUE!</v>
      </c>
      <c r="G47" s="8" t="str">
        <f ca="1">_xll.ohRangeRetrieveError(F47)</f>
        <v/>
      </c>
      <c r="H47" s="7"/>
      <c r="J47" s="31"/>
      <c r="K47" s="260" t="s">
        <v>51</v>
      </c>
      <c r="L47" s="278"/>
      <c r="M47" s="278" t="s">
        <v>91</v>
      </c>
      <c r="N47" s="279" t="str">
        <f t="shared" si="5"/>
        <v>CNH9YOIS</v>
      </c>
      <c r="O47" s="279" t="str">
        <v>CNH9YOIS=TRHK</v>
      </c>
      <c r="P47" s="309" t="s">
        <v>119</v>
      </c>
      <c r="Q47" s="309" t="s">
        <v>119</v>
      </c>
      <c r="R47" s="309" t="s">
        <v>119</v>
      </c>
      <c r="S47" s="309" t="s">
        <v>119</v>
      </c>
      <c r="T47" s="262" t="e">
        <f>_xll.qlMidEquivalent($P47,$Q47,$R47,$S47)</f>
        <v>#NUM!</v>
      </c>
      <c r="U47" s="63"/>
      <c r="V47" s="310" t="e">
        <v>#NUM!</v>
      </c>
      <c r="W47" s="63"/>
      <c r="X47" s="257" t="e">
        <v>#NAME?</v>
      </c>
      <c r="Y47" s="264" t="e">
        <f>_xll.qlSimpleQuoteSetValue(F47,X47/100,Trigger)</f>
        <v>#VALUE!</v>
      </c>
      <c r="Z47" s="55"/>
    </row>
    <row r="48" spans="1:26" x14ac:dyDescent="0.2">
      <c r="A48" s="31"/>
      <c r="B48" s="40"/>
      <c r="C48" s="40" t="s">
        <v>91</v>
      </c>
      <c r="D48" s="121" t="s">
        <v>50</v>
      </c>
      <c r="E48" s="56" t="e">
        <f t="shared" si="4"/>
        <v>#REF!</v>
      </c>
      <c r="F48" s="56" t="e">
        <f>_xll.qlSimpleQuote(OFFCurrency&amp;$B48&amp;$C48&amp;$D48&amp;QuoteSuffix,,ONRateTickValue,Permanent,Trigger,ObjectOverwrite)</f>
        <v>#VALUE!</v>
      </c>
      <c r="G48" s="8" t="str">
        <f ca="1">_xll.ohRangeRetrieveError(F48)</f>
        <v/>
      </c>
      <c r="H48" s="7"/>
      <c r="J48" s="31"/>
      <c r="K48" s="260" t="s">
        <v>50</v>
      </c>
      <c r="L48" s="278"/>
      <c r="M48" s="278" t="s">
        <v>91</v>
      </c>
      <c r="N48" s="279" t="str">
        <f t="shared" si="5"/>
        <v>CNH10YOIS</v>
      </c>
      <c r="O48" s="279" t="str">
        <v>CNH10YOIS=TRHK</v>
      </c>
      <c r="P48" s="309" t="s">
        <v>119</v>
      </c>
      <c r="Q48" s="309" t="s">
        <v>119</v>
      </c>
      <c r="R48" s="309" t="s">
        <v>119</v>
      </c>
      <c r="S48" s="309" t="s">
        <v>119</v>
      </c>
      <c r="T48" s="262" t="e">
        <f>_xll.qlMidEquivalent($P48,$Q48,$R48,$S48)</f>
        <v>#NUM!</v>
      </c>
      <c r="U48" s="63"/>
      <c r="V48" s="310" t="e">
        <v>#NUM!</v>
      </c>
      <c r="W48" s="63"/>
      <c r="X48" s="257" t="e">
        <v>#NAME?</v>
      </c>
      <c r="Y48" s="264" t="e">
        <f>_xll.qlSimpleQuoteSetValue(F48,X48/100,Trigger)</f>
        <v>#VALUE!</v>
      </c>
      <c r="Z48" s="55"/>
    </row>
    <row r="49" spans="1:26" x14ac:dyDescent="0.2">
      <c r="A49" s="31"/>
      <c r="B49" s="40"/>
      <c r="C49" s="40" t="s">
        <v>91</v>
      </c>
      <c r="D49" s="121" t="s">
        <v>48</v>
      </c>
      <c r="E49" s="56" t="e">
        <f t="shared" si="4"/>
        <v>#REF!</v>
      </c>
      <c r="F49" s="56" t="e">
        <f>_xll.qlSimpleQuote(OFFCurrency&amp;$B49&amp;$C49&amp;$D49&amp;QuoteSuffix,,ONRateTickValue,Permanent,Trigger,ObjectOverwrite)</f>
        <v>#VALUE!</v>
      </c>
      <c r="G49" s="8" t="str">
        <f ca="1">_xll.ohRangeRetrieveError(F49)</f>
        <v/>
      </c>
      <c r="H49" s="7"/>
      <c r="J49" s="31"/>
      <c r="K49" s="260" t="s">
        <v>48</v>
      </c>
      <c r="L49" s="278"/>
      <c r="M49" s="278" t="s">
        <v>91</v>
      </c>
      <c r="N49" s="279" t="str">
        <f t="shared" si="5"/>
        <v>CNH12YOIS</v>
      </c>
      <c r="O49" s="279" t="str">
        <v>CNH12YOIS=TRHK</v>
      </c>
      <c r="P49" s="309" t="s">
        <v>119</v>
      </c>
      <c r="Q49" s="309" t="s">
        <v>119</v>
      </c>
      <c r="R49" s="309" t="s">
        <v>119</v>
      </c>
      <c r="S49" s="309" t="s">
        <v>119</v>
      </c>
      <c r="T49" s="262" t="e">
        <f>_xll.qlMidEquivalent($P49,$Q49,$R49,$S49)</f>
        <v>#NUM!</v>
      </c>
      <c r="U49" s="63"/>
      <c r="V49" s="310" t="e">
        <v>#NUM!</v>
      </c>
      <c r="W49" s="63"/>
      <c r="X49" s="257" t="e">
        <v>#NAME?</v>
      </c>
      <c r="Y49" s="264" t="e">
        <f>_xll.qlSimpleQuoteSetValue(F49,X49/100,Trigger)</f>
        <v>#VALUE!</v>
      </c>
      <c r="Z49" s="55"/>
    </row>
    <row r="50" spans="1:26" x14ac:dyDescent="0.2">
      <c r="A50" s="31"/>
      <c r="B50" s="40"/>
      <c r="C50" s="40" t="s">
        <v>91</v>
      </c>
      <c r="D50" s="121" t="s">
        <v>45</v>
      </c>
      <c r="E50" s="56" t="e">
        <f t="shared" si="4"/>
        <v>#REF!</v>
      </c>
      <c r="F50" s="56" t="e">
        <f>_xll.qlSimpleQuote(OFFCurrency&amp;$B50&amp;$C50&amp;$D50&amp;QuoteSuffix,,ONRateTickValue,Permanent,Trigger,ObjectOverwrite)</f>
        <v>#VALUE!</v>
      </c>
      <c r="G50" s="8" t="str">
        <f ca="1">_xll.ohRangeRetrieveError(F50)</f>
        <v/>
      </c>
      <c r="H50" s="7"/>
      <c r="J50" s="31"/>
      <c r="K50" s="260" t="s">
        <v>45</v>
      </c>
      <c r="L50" s="278"/>
      <c r="M50" s="278" t="s">
        <v>91</v>
      </c>
      <c r="N50" s="279" t="str">
        <f t="shared" si="5"/>
        <v>CNH15YOIS</v>
      </c>
      <c r="O50" s="279" t="str">
        <v>CNH15YOIS=TRHK</v>
      </c>
      <c r="P50" s="309" t="s">
        <v>119</v>
      </c>
      <c r="Q50" s="309" t="s">
        <v>119</v>
      </c>
      <c r="R50" s="309" t="s">
        <v>119</v>
      </c>
      <c r="S50" s="309" t="s">
        <v>119</v>
      </c>
      <c r="T50" s="262" t="e">
        <f>_xll.qlMidEquivalent($P50,$Q50,$R50,$S50)</f>
        <v>#NUM!</v>
      </c>
      <c r="U50" s="63"/>
      <c r="V50" s="310" t="e">
        <v>#NUM!</v>
      </c>
      <c r="W50" s="63"/>
      <c r="X50" s="257" t="e">
        <v>#NAME?</v>
      </c>
      <c r="Y50" s="264" t="e">
        <f>_xll.qlSimpleQuoteSetValue(F50,X50/100,Trigger)</f>
        <v>#VALUE!</v>
      </c>
      <c r="Z50" s="55"/>
    </row>
    <row r="51" spans="1:26" x14ac:dyDescent="0.2">
      <c r="A51" s="31"/>
      <c r="B51" s="40"/>
      <c r="C51" s="40" t="s">
        <v>91</v>
      </c>
      <c r="D51" s="121" t="s">
        <v>40</v>
      </c>
      <c r="E51" s="56" t="e">
        <f t="shared" si="4"/>
        <v>#REF!</v>
      </c>
      <c r="F51" s="56" t="e">
        <f>_xll.qlSimpleQuote(OFFCurrency&amp;$B51&amp;$C51&amp;$D51&amp;QuoteSuffix,,ONRateTickValue,Permanent,Trigger,ObjectOverwrite)</f>
        <v>#VALUE!</v>
      </c>
      <c r="G51" s="8" t="str">
        <f ca="1">_xll.ohRangeRetrieveError(F51)</f>
        <v/>
      </c>
      <c r="H51" s="7"/>
      <c r="J51" s="31"/>
      <c r="K51" s="260" t="s">
        <v>40</v>
      </c>
      <c r="L51" s="278"/>
      <c r="M51" s="278" t="s">
        <v>91</v>
      </c>
      <c r="N51" s="279" t="str">
        <f t="shared" si="5"/>
        <v>CNH20YOIS</v>
      </c>
      <c r="O51" s="279" t="str">
        <v>CNH20YOIS=TRHK</v>
      </c>
      <c r="P51" s="309" t="s">
        <v>119</v>
      </c>
      <c r="Q51" s="309" t="s">
        <v>119</v>
      </c>
      <c r="R51" s="309" t="s">
        <v>119</v>
      </c>
      <c r="S51" s="309" t="s">
        <v>119</v>
      </c>
      <c r="T51" s="262" t="e">
        <f>_xll.qlMidEquivalent($P51,$Q51,$R51,$S51)</f>
        <v>#NUM!</v>
      </c>
      <c r="U51" s="63"/>
      <c r="V51" s="310" t="e">
        <v>#NUM!</v>
      </c>
      <c r="W51" s="63"/>
      <c r="X51" s="257" t="e">
        <v>#NAME?</v>
      </c>
      <c r="Y51" s="264" t="e">
        <f>_xll.qlSimpleQuoteSetValue(F51,X51/100,Trigger)</f>
        <v>#VALUE!</v>
      </c>
      <c r="Z51" s="55"/>
    </row>
    <row r="52" spans="1:26" x14ac:dyDescent="0.2">
      <c r="A52" s="31"/>
      <c r="B52" s="40"/>
      <c r="C52" s="40" t="s">
        <v>91</v>
      </c>
      <c r="D52" s="121" t="s">
        <v>35</v>
      </c>
      <c r="E52" s="56" t="e">
        <f t="shared" si="4"/>
        <v>#REF!</v>
      </c>
      <c r="F52" s="56" t="e">
        <f>_xll.qlSimpleQuote(OFFCurrency&amp;$B52&amp;$C52&amp;$D52&amp;QuoteSuffix,,ONRateTickValue,Permanent,Trigger,ObjectOverwrite)</f>
        <v>#VALUE!</v>
      </c>
      <c r="G52" s="8" t="str">
        <f ca="1">_xll.ohRangeRetrieveError(F52)</f>
        <v/>
      </c>
      <c r="H52" s="7"/>
      <c r="J52" s="31"/>
      <c r="K52" s="260" t="s">
        <v>35</v>
      </c>
      <c r="L52" s="278"/>
      <c r="M52" s="278" t="s">
        <v>91</v>
      </c>
      <c r="N52" s="279" t="str">
        <f t="shared" si="5"/>
        <v>CNH25YOIS</v>
      </c>
      <c r="O52" s="279" t="str">
        <v>CNH25YOIS=TRHK</v>
      </c>
      <c r="P52" s="309" t="s">
        <v>119</v>
      </c>
      <c r="Q52" s="309" t="s">
        <v>119</v>
      </c>
      <c r="R52" s="309" t="s">
        <v>119</v>
      </c>
      <c r="S52" s="309" t="s">
        <v>119</v>
      </c>
      <c r="T52" s="262" t="e">
        <f>_xll.qlMidEquivalent($P52,$Q52,$R52,$S52)</f>
        <v>#NUM!</v>
      </c>
      <c r="U52" s="63"/>
      <c r="V52" s="310" t="e">
        <v>#NUM!</v>
      </c>
      <c r="W52" s="63"/>
      <c r="X52" s="257" t="e">
        <v>#NAME?</v>
      </c>
      <c r="Y52" s="264" t="e">
        <f>_xll.qlSimpleQuoteSetValue(F52,X52/100,Trigger)</f>
        <v>#VALUE!</v>
      </c>
      <c r="Z52" s="55"/>
    </row>
    <row r="53" spans="1:26" x14ac:dyDescent="0.2">
      <c r="A53" s="31"/>
      <c r="B53" s="40"/>
      <c r="C53" s="40" t="s">
        <v>91</v>
      </c>
      <c r="D53" s="121" t="s">
        <v>33</v>
      </c>
      <c r="E53" s="56" t="e">
        <f t="shared" si="4"/>
        <v>#REF!</v>
      </c>
      <c r="F53" s="56" t="e">
        <f>_xll.qlSimpleQuote(OFFCurrency&amp;$B53&amp;$C53&amp;$D53&amp;QuoteSuffix,,ONRateTickValue,Permanent,Trigger,ObjectOverwrite)</f>
        <v>#VALUE!</v>
      </c>
      <c r="G53" s="8" t="str">
        <f ca="1">_xll.ohRangeRetrieveError(F53)</f>
        <v/>
      </c>
      <c r="H53" s="7"/>
      <c r="J53" s="31"/>
      <c r="K53" s="260" t="s">
        <v>33</v>
      </c>
      <c r="L53" s="278"/>
      <c r="M53" s="278" t="s">
        <v>91</v>
      </c>
      <c r="N53" s="279" t="str">
        <f t="shared" si="5"/>
        <v>CNH27YOIS</v>
      </c>
      <c r="O53" s="279" t="str">
        <v>CNH27YOIS=TRHK</v>
      </c>
      <c r="P53" s="309" t="s">
        <v>119</v>
      </c>
      <c r="Q53" s="309" t="s">
        <v>119</v>
      </c>
      <c r="R53" s="309" t="s">
        <v>119</v>
      </c>
      <c r="S53" s="309" t="s">
        <v>119</v>
      </c>
      <c r="T53" s="262" t="e">
        <f>_xll.qlMidEquivalent($P53,$Q53,$R53,$S53)</f>
        <v>#NUM!</v>
      </c>
      <c r="U53" s="63"/>
      <c r="V53" s="310" t="e">
        <v>#NUM!</v>
      </c>
      <c r="W53" s="63"/>
      <c r="X53" s="257" t="e">
        <v>#NAME?</v>
      </c>
      <c r="Y53" s="264" t="e">
        <f>_xll.qlSimpleQuoteSetValue(F53,X53/100,Trigger)</f>
        <v>#VALUE!</v>
      </c>
      <c r="Z53" s="55"/>
    </row>
    <row r="54" spans="1:26" x14ac:dyDescent="0.2">
      <c r="A54" s="31"/>
      <c r="B54" s="40"/>
      <c r="C54" s="40" t="s">
        <v>91</v>
      </c>
      <c r="D54" s="121" t="s">
        <v>30</v>
      </c>
      <c r="E54" s="56" t="e">
        <f t="shared" si="4"/>
        <v>#REF!</v>
      </c>
      <c r="F54" s="56" t="e">
        <f>_xll.qlSimpleQuote(OFFCurrency&amp;$B54&amp;$C54&amp;$D54&amp;QuoteSuffix,,ONRateTickValue,Permanent,Trigger,ObjectOverwrite)</f>
        <v>#VALUE!</v>
      </c>
      <c r="G54" s="8" t="str">
        <f ca="1">_xll.ohRangeRetrieveError(F54)</f>
        <v/>
      </c>
      <c r="H54" s="7"/>
      <c r="J54" s="31"/>
      <c r="K54" s="260" t="s">
        <v>30</v>
      </c>
      <c r="L54" s="278"/>
      <c r="M54" s="278" t="s">
        <v>91</v>
      </c>
      <c r="N54" s="279" t="str">
        <f t="shared" si="5"/>
        <v>CNH30YOIS</v>
      </c>
      <c r="O54" s="279" t="str">
        <v>CNH30YOIS=TRHK</v>
      </c>
      <c r="P54" s="309" t="s">
        <v>119</v>
      </c>
      <c r="Q54" s="309" t="s">
        <v>119</v>
      </c>
      <c r="R54" s="309" t="s">
        <v>119</v>
      </c>
      <c r="S54" s="309" t="s">
        <v>119</v>
      </c>
      <c r="T54" s="262" t="e">
        <f>_xll.qlMidEquivalent($P54,$Q54,$R54,$S54)</f>
        <v>#NUM!</v>
      </c>
      <c r="U54" s="63"/>
      <c r="V54" s="310" t="e">
        <v>#NUM!</v>
      </c>
      <c r="W54" s="63"/>
      <c r="X54" s="257" t="e">
        <v>#NAME?</v>
      </c>
      <c r="Y54" s="264" t="e">
        <f>_xll.qlSimpleQuoteSetValue(F54,X54/100,Trigger)</f>
        <v>#VALUE!</v>
      </c>
      <c r="Z54" s="55"/>
    </row>
    <row r="55" spans="1:26" x14ac:dyDescent="0.2">
      <c r="A55" s="31"/>
      <c r="B55" s="40"/>
      <c r="C55" s="40" t="s">
        <v>91</v>
      </c>
      <c r="D55" s="121" t="s">
        <v>29</v>
      </c>
      <c r="E55" s="56" t="e">
        <f t="shared" si="4"/>
        <v>#REF!</v>
      </c>
      <c r="F55" s="56" t="e">
        <f>_xll.qlSimpleQuote(OFFCurrency&amp;$B55&amp;$C55&amp;$D55&amp;QuoteSuffix,,ONRateTickValue,Permanent,Trigger,ObjectOverwrite)</f>
        <v>#VALUE!</v>
      </c>
      <c r="G55" s="8" t="str">
        <f ca="1">_xll.ohRangeRetrieveError(F55)</f>
        <v/>
      </c>
      <c r="H55" s="7"/>
      <c r="J55" s="31"/>
      <c r="K55" s="260" t="s">
        <v>29</v>
      </c>
      <c r="L55" s="278"/>
      <c r="M55" s="278" t="s">
        <v>91</v>
      </c>
      <c r="N55" s="279" t="str">
        <f t="shared" si="5"/>
        <v>CNH35YOIS</v>
      </c>
      <c r="O55" s="279" t="str">
        <v>CNH35YOIS=TRHK</v>
      </c>
      <c r="P55" s="309" t="s">
        <v>119</v>
      </c>
      <c r="Q55" s="309" t="s">
        <v>119</v>
      </c>
      <c r="R55" s="309" t="s">
        <v>119</v>
      </c>
      <c r="S55" s="309" t="s">
        <v>119</v>
      </c>
      <c r="T55" s="262" t="e">
        <f>_xll.qlMidEquivalent($P55,$Q55,$R55,$S55)</f>
        <v>#NUM!</v>
      </c>
      <c r="U55" s="63"/>
      <c r="V55" s="310" t="e">
        <v>#NUM!</v>
      </c>
      <c r="W55" s="63"/>
      <c r="X55" s="257" t="e">
        <v>#NAME?</v>
      </c>
      <c r="Y55" s="264" t="e">
        <f>_xll.qlSimpleQuoteSetValue(F55,X55/100,Trigger)</f>
        <v>#VALUE!</v>
      </c>
      <c r="Z55" s="55"/>
    </row>
    <row r="56" spans="1:26" x14ac:dyDescent="0.2">
      <c r="A56" s="31"/>
      <c r="B56" s="40"/>
      <c r="C56" s="40" t="s">
        <v>91</v>
      </c>
      <c r="D56" s="121" t="s">
        <v>28</v>
      </c>
      <c r="E56" s="56" t="e">
        <f t="shared" si="4"/>
        <v>#REF!</v>
      </c>
      <c r="F56" s="56" t="e">
        <f>_xll.qlSimpleQuote(OFFCurrency&amp;$B56&amp;$C56&amp;$D56&amp;QuoteSuffix,,ONRateTickValue,Permanent,Trigger,ObjectOverwrite)</f>
        <v>#VALUE!</v>
      </c>
      <c r="G56" s="8" t="str">
        <f ca="1">_xll.ohRangeRetrieveError(F56)</f>
        <v/>
      </c>
      <c r="H56" s="7"/>
      <c r="J56" s="31"/>
      <c r="K56" s="260" t="s">
        <v>28</v>
      </c>
      <c r="L56" s="278"/>
      <c r="M56" s="278" t="s">
        <v>91</v>
      </c>
      <c r="N56" s="279" t="str">
        <f t="shared" si="5"/>
        <v>CNH40YOIS</v>
      </c>
      <c r="O56" s="279" t="str">
        <v>CNH40YOIS=TRHK</v>
      </c>
      <c r="P56" s="309" t="s">
        <v>119</v>
      </c>
      <c r="Q56" s="309" t="s">
        <v>119</v>
      </c>
      <c r="R56" s="309" t="s">
        <v>119</v>
      </c>
      <c r="S56" s="309" t="s">
        <v>119</v>
      </c>
      <c r="T56" s="262" t="e">
        <f>_xll.qlMidEquivalent($P56,$Q56,$R56,$S56)</f>
        <v>#NUM!</v>
      </c>
      <c r="U56" s="63"/>
      <c r="V56" s="310" t="e">
        <v>#NUM!</v>
      </c>
      <c r="W56" s="63"/>
      <c r="X56" s="257" t="e">
        <v>#NAME?</v>
      </c>
      <c r="Y56" s="264" t="e">
        <f>_xll.qlSimpleQuoteSetValue(F56,X56/100,Trigger)</f>
        <v>#VALUE!</v>
      </c>
      <c r="Z56" s="55"/>
    </row>
    <row r="57" spans="1:26" x14ac:dyDescent="0.2">
      <c r="A57" s="31"/>
      <c r="B57" s="40"/>
      <c r="C57" s="40" t="s">
        <v>91</v>
      </c>
      <c r="D57" s="121" t="s">
        <v>27</v>
      </c>
      <c r="E57" s="56" t="e">
        <f t="shared" si="4"/>
        <v>#REF!</v>
      </c>
      <c r="F57" s="56" t="e">
        <f>_xll.qlSimpleQuote(OFFCurrency&amp;$B57&amp;$C57&amp;$D57&amp;QuoteSuffix,,ONRateTickValue,Permanent,Trigger,ObjectOverwrite)</f>
        <v>#VALUE!</v>
      </c>
      <c r="G57" s="8" t="str">
        <f ca="1">_xll.ohRangeRetrieveError(F57)</f>
        <v/>
      </c>
      <c r="H57" s="7"/>
      <c r="J57" s="31"/>
      <c r="K57" s="260" t="s">
        <v>27</v>
      </c>
      <c r="L57" s="278"/>
      <c r="M57" s="278" t="s">
        <v>91</v>
      </c>
      <c r="N57" s="279" t="str">
        <f t="shared" si="5"/>
        <v>CNH45YOIS</v>
      </c>
      <c r="O57" s="279" t="str">
        <v>CNH45YOIS=TRHK</v>
      </c>
      <c r="P57" s="309" t="s">
        <v>119</v>
      </c>
      <c r="Q57" s="309" t="s">
        <v>119</v>
      </c>
      <c r="R57" s="309" t="s">
        <v>119</v>
      </c>
      <c r="S57" s="309" t="s">
        <v>119</v>
      </c>
      <c r="T57" s="262" t="e">
        <f>_xll.qlMidEquivalent($P57,$Q57,$R57,$S57)</f>
        <v>#NUM!</v>
      </c>
      <c r="U57" s="63"/>
      <c r="V57" s="310" t="e">
        <v>#NUM!</v>
      </c>
      <c r="W57" s="63"/>
      <c r="X57" s="257" t="e">
        <v>#NAME?</v>
      </c>
      <c r="Y57" s="264" t="e">
        <f>_xll.qlSimpleQuoteSetValue(F57,X57/100,Trigger)</f>
        <v>#VALUE!</v>
      </c>
      <c r="Z57" s="55"/>
    </row>
    <row r="58" spans="1:26" x14ac:dyDescent="0.2">
      <c r="A58" s="31"/>
      <c r="B58" s="40"/>
      <c r="C58" s="40" t="s">
        <v>91</v>
      </c>
      <c r="D58" s="121" t="s">
        <v>26</v>
      </c>
      <c r="E58" s="56" t="e">
        <f t="shared" si="4"/>
        <v>#REF!</v>
      </c>
      <c r="F58" s="56" t="e">
        <f>_xll.qlSimpleQuote(OFFCurrency&amp;$B58&amp;$C58&amp;$D58&amp;QuoteSuffix,,ONRateTickValue,Permanent,Trigger,ObjectOverwrite)</f>
        <v>#VALUE!</v>
      </c>
      <c r="G58" s="8" t="str">
        <f ca="1">_xll.ohRangeRetrieveError(F58)</f>
        <v/>
      </c>
      <c r="H58" s="7"/>
      <c r="J58" s="31"/>
      <c r="K58" s="293" t="s">
        <v>26</v>
      </c>
      <c r="L58" s="294"/>
      <c r="M58" s="294" t="s">
        <v>91</v>
      </c>
      <c r="N58" s="295" t="str">
        <f t="shared" si="5"/>
        <v>CNH50YOIS</v>
      </c>
      <c r="O58" s="295" t="str">
        <v>CNH50YOIS=TRHK</v>
      </c>
      <c r="P58" s="311" t="s">
        <v>119</v>
      </c>
      <c r="Q58" s="311" t="s">
        <v>119</v>
      </c>
      <c r="R58" s="311" t="s">
        <v>119</v>
      </c>
      <c r="S58" s="311" t="s">
        <v>119</v>
      </c>
      <c r="T58" s="312" t="e">
        <f>_xll.qlMidEquivalent($P58,$Q58,$R58,$S58)</f>
        <v>#NUM!</v>
      </c>
      <c r="U58" s="63"/>
      <c r="V58" s="310" t="e">
        <v>#NUM!</v>
      </c>
      <c r="W58" s="63"/>
      <c r="X58" s="258" t="e">
        <v>#NAME?</v>
      </c>
      <c r="Y58" s="265" t="e">
        <f>_xll.qlSimpleQuoteSetValue(F58,X58/100,Trigger)</f>
        <v>#VALUE!</v>
      </c>
      <c r="Z58" s="55"/>
    </row>
    <row r="59" spans="1:26" ht="12" thickBot="1" x14ac:dyDescent="0.25">
      <c r="A59" s="31"/>
      <c r="B59" s="313"/>
      <c r="C59" s="313"/>
      <c r="D59" s="314"/>
      <c r="E59" s="315"/>
      <c r="F59" s="315"/>
      <c r="G59" s="316"/>
      <c r="H59" s="7"/>
      <c r="J59" s="48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1"/>
    </row>
    <row r="60" spans="1:26" x14ac:dyDescent="0.2">
      <c r="A60" s="57"/>
      <c r="B60" s="57"/>
      <c r="C60" s="57"/>
      <c r="D60" s="57"/>
      <c r="E60" s="57"/>
      <c r="F60" s="304"/>
      <c r="G60" s="57"/>
      <c r="H60" s="57"/>
    </row>
  </sheetData>
  <conditionalFormatting sqref="Y5:Y58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workbookViewId="0">
      <selection activeCell="D3" sqref="D3"/>
    </sheetView>
  </sheetViews>
  <sheetFormatPr defaultRowHeight="12.75" x14ac:dyDescent="0.2"/>
  <cols>
    <col min="1" max="1" width="2.7109375" style="1" customWidth="1"/>
    <col min="2" max="2" width="6.5703125" style="268" bestFit="1" customWidth="1"/>
    <col min="3" max="4" width="4.85546875" style="1" bestFit="1" customWidth="1"/>
    <col min="5" max="5" width="18" style="1" bestFit="1" customWidth="1"/>
    <col min="6" max="6" width="20.140625" style="27" bestFit="1" customWidth="1"/>
    <col min="7" max="7" width="38.28515625" style="1" customWidth="1"/>
    <col min="8" max="10" width="2.7109375" style="1" customWidth="1"/>
    <col min="11" max="13" width="9.140625" style="117"/>
    <col min="14" max="14" width="10.85546875" style="1" bestFit="1" customWidth="1"/>
    <col min="15" max="15" width="15.85546875" style="1" bestFit="1" customWidth="1"/>
    <col min="16" max="18" width="9.140625" style="1"/>
    <col min="19" max="19" width="10.42578125" style="1" customWidth="1"/>
    <col min="20" max="20" width="9.140625" style="1"/>
    <col min="21" max="21" width="2.7109375" style="1" customWidth="1"/>
    <col min="22" max="22" width="9.140625" style="1"/>
    <col min="23" max="23" width="2.7109375" style="1" customWidth="1"/>
    <col min="24" max="25" width="9.140625" style="1"/>
    <col min="26" max="27" width="2.7109375" style="1" customWidth="1"/>
    <col min="28" max="16384" width="9.140625" style="1"/>
  </cols>
  <sheetData>
    <row r="1" spans="1:27" x14ac:dyDescent="0.2">
      <c r="J1" s="103"/>
      <c r="K1" s="107"/>
      <c r="L1" s="107"/>
      <c r="M1" s="10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6"/>
      <c r="AA1" s="2"/>
    </row>
    <row r="2" spans="1:27" ht="13.5" thickBot="1" x14ac:dyDescent="0.25">
      <c r="J2" s="86"/>
      <c r="K2" s="63"/>
      <c r="L2" s="63"/>
      <c r="M2" s="63"/>
      <c r="N2" s="63"/>
      <c r="O2" s="35" t="s">
        <v>179</v>
      </c>
      <c r="P2" s="63"/>
      <c r="Q2" s="63"/>
      <c r="R2" s="63"/>
      <c r="S2" s="63"/>
      <c r="T2" s="34"/>
      <c r="U2" s="63"/>
      <c r="V2" s="63"/>
      <c r="W2" s="63"/>
      <c r="X2" s="63"/>
      <c r="Y2" s="34"/>
      <c r="Z2" s="7"/>
      <c r="AA2" s="2"/>
    </row>
    <row r="3" spans="1:27" x14ac:dyDescent="0.2">
      <c r="A3" s="54" t="s">
        <v>197</v>
      </c>
      <c r="B3" s="47"/>
      <c r="C3" s="47"/>
      <c r="D3" s="47"/>
      <c r="E3" s="317"/>
      <c r="F3" s="318"/>
      <c r="G3" s="317"/>
      <c r="H3" s="46"/>
      <c r="J3" s="31"/>
      <c r="K3" s="63"/>
      <c r="L3" s="63"/>
      <c r="M3" s="63"/>
      <c r="N3" s="34"/>
      <c r="O3" s="34"/>
      <c r="P3" s="34"/>
      <c r="Q3" s="34"/>
      <c r="R3" s="34"/>
      <c r="S3" s="34"/>
      <c r="T3" s="34"/>
      <c r="U3" s="63"/>
      <c r="V3" s="63"/>
      <c r="W3" s="63"/>
      <c r="X3" s="34"/>
      <c r="Y3" s="83">
        <f>_xll.ohTrigger(Y5:Y43)</f>
        <v>44</v>
      </c>
      <c r="Z3" s="55"/>
      <c r="AA3" s="2"/>
    </row>
    <row r="4" spans="1:27" x14ac:dyDescent="0.2">
      <c r="A4" s="31"/>
      <c r="B4" s="18" t="s">
        <v>62</v>
      </c>
      <c r="C4" s="18"/>
      <c r="D4" s="18"/>
      <c r="E4" s="17" t="str">
        <f>OFFCurrency&amp;"_010_Sw"&amp;$C$7&amp;$D$7&amp;".xml"</f>
        <v>CNH_010_SwQM3H.xml</v>
      </c>
      <c r="F4" s="16" t="str">
        <f>IF(Serialize,_xll.ohObjectSave(F7:F43,SerializationPath&amp;E4,FileOverwrite,Serialize),"---")</f>
        <v>---</v>
      </c>
      <c r="G4" s="11" t="str">
        <f>_xll.ohRangeRetrieveError(F4)</f>
        <v/>
      </c>
      <c r="H4" s="7"/>
      <c r="J4" s="31"/>
      <c r="K4" s="102"/>
      <c r="L4" s="44"/>
      <c r="M4" s="44"/>
      <c r="N4" s="44"/>
      <c r="O4" s="58" t="str">
        <f>_xll.RData(O5:O43,P4:S4,"RTFEED:IDN",ReutersRtMode,,P5)</f>
        <v>Paused at 16:51:59</v>
      </c>
      <c r="P4" s="274" t="s">
        <v>112</v>
      </c>
      <c r="Q4" s="274" t="s">
        <v>111</v>
      </c>
      <c r="R4" s="274" t="s">
        <v>124</v>
      </c>
      <c r="S4" s="274" t="s">
        <v>132</v>
      </c>
      <c r="T4" s="251" t="s">
        <v>131</v>
      </c>
      <c r="U4" s="63"/>
      <c r="V4" s="250" t="s">
        <v>129</v>
      </c>
      <c r="W4" s="63"/>
      <c r="X4" s="116" t="s">
        <v>128</v>
      </c>
      <c r="Y4" s="19" t="s">
        <v>127</v>
      </c>
      <c r="Z4" s="55"/>
      <c r="AA4" s="2"/>
    </row>
    <row r="5" spans="1:27" x14ac:dyDescent="0.2">
      <c r="A5" s="31"/>
      <c r="B5" s="43" t="s">
        <v>14</v>
      </c>
      <c r="C5" s="14" t="s">
        <v>160</v>
      </c>
      <c r="D5" s="14" t="s">
        <v>198</v>
      </c>
      <c r="E5" s="12" t="e">
        <f t="shared" ref="E5:E43" si="0">OFFCurrency&amp;$C5&amp;$D5&amp;$B5&amp;QuoteSuffix</f>
        <v>#REF!</v>
      </c>
      <c r="F5" s="12" t="e">
        <f>_xll.qlSimpleQuote(OFFCurrency&amp;$C5&amp;$D5&amp;$B5&amp;QuoteSuffix,,ONRateTickValue,Permanent,Trigger,ObjectOverwrite)</f>
        <v>#VALUE!</v>
      </c>
      <c r="G5" s="3"/>
      <c r="H5" s="7"/>
      <c r="J5" s="31"/>
      <c r="K5" s="260" t="s">
        <v>14</v>
      </c>
      <c r="L5" s="278" t="s">
        <v>160</v>
      </c>
      <c r="M5" s="278" t="s">
        <v>198</v>
      </c>
      <c r="N5" s="279" t="str">
        <f t="shared" ref="N5:N43" si="1">OFFCurrency&amp;$L5&amp;$M5&amp;$K5</f>
        <v>CNHQM3H6M</v>
      </c>
      <c r="O5" s="279" t="str">
        <f t="array" ref="O5:O43">Instruments&amp;"="&amp;VLOOKUP(Contributor,ContributorTable,2,FALSE)</f>
        <v>CNHQM3H6M=TRHK</v>
      </c>
      <c r="P5" s="309">
        <v>2.9</v>
      </c>
      <c r="Q5" s="309">
        <v>3.1</v>
      </c>
      <c r="R5" s="309">
        <v>0</v>
      </c>
      <c r="S5" s="309">
        <v>0</v>
      </c>
      <c r="T5" s="262">
        <f>_xll.qlMidSafe($P5,$Q5)</f>
        <v>3</v>
      </c>
      <c r="U5" s="63"/>
      <c r="V5" s="310">
        <v>2.8200000000000003</v>
      </c>
      <c r="W5" s="63"/>
      <c r="X5" s="257">
        <f t="array" ref="X5:X43">QuoteStatic</f>
        <v>2.8200000000000003</v>
      </c>
      <c r="Y5" s="264" t="e">
        <f>_xll.qlSimpleQuoteSetValue(F5,X5/100,Trigger)</f>
        <v>#VALUE!</v>
      </c>
      <c r="Z5" s="55"/>
      <c r="AA5" s="2"/>
    </row>
    <row r="6" spans="1:27" x14ac:dyDescent="0.2">
      <c r="A6" s="31"/>
      <c r="B6" s="43" t="s">
        <v>11</v>
      </c>
      <c r="C6" s="14" t="s">
        <v>160</v>
      </c>
      <c r="D6" s="14" t="s">
        <v>198</v>
      </c>
      <c r="E6" s="12" t="e">
        <f t="shared" ref="E6:E44" si="2">OFFCurrency&amp;$C6&amp;$D6&amp;$B6&amp;QuoteSuffix</f>
        <v>#REF!</v>
      </c>
      <c r="F6" s="12" t="e">
        <f>_xll.qlSimpleQuote(OFFCurrency&amp;$C6&amp;$D6&amp;$B6&amp;QuoteSuffix,,ONRateTickValue,Permanent,Trigger,ObjectOverwrite)</f>
        <v>#VALUE!</v>
      </c>
      <c r="G6" s="3"/>
      <c r="H6" s="7"/>
      <c r="J6" s="31"/>
      <c r="K6" s="260" t="s">
        <v>11</v>
      </c>
      <c r="L6" s="278" t="s">
        <v>160</v>
      </c>
      <c r="M6" s="278" t="s">
        <v>198</v>
      </c>
      <c r="N6" s="279" t="str">
        <f t="shared" ref="N6:N44" si="3">OFFCurrency&amp;$L6&amp;$M6&amp;$K6</f>
        <v>CNHQM3H9M</v>
      </c>
      <c r="O6" s="279" t="str">
        <v>CNHQM3H9M=TRHK</v>
      </c>
      <c r="P6" s="309">
        <v>2.9</v>
      </c>
      <c r="Q6" s="309">
        <v>3.1</v>
      </c>
      <c r="R6" s="309">
        <v>0</v>
      </c>
      <c r="S6" s="309">
        <v>0</v>
      </c>
      <c r="T6" s="262">
        <f>_xll.qlMidSafe($P6,$Q6)</f>
        <v>3</v>
      </c>
      <c r="U6" s="63"/>
      <c r="V6" s="310">
        <v>2.75</v>
      </c>
      <c r="W6" s="63"/>
      <c r="X6" s="257">
        <v>2.75</v>
      </c>
      <c r="Y6" s="264" t="e">
        <f>_xll.qlSimpleQuoteSetValue(F6,X6/100,Trigger)</f>
        <v>#VALUE!</v>
      </c>
      <c r="Z6" s="55"/>
      <c r="AA6" s="2"/>
    </row>
    <row r="7" spans="1:27" x14ac:dyDescent="0.2">
      <c r="A7" s="31"/>
      <c r="B7" s="43" t="s">
        <v>8</v>
      </c>
      <c r="C7" s="14" t="s">
        <v>160</v>
      </c>
      <c r="D7" s="14" t="s">
        <v>198</v>
      </c>
      <c r="E7" s="12" t="e">
        <f t="shared" si="2"/>
        <v>#REF!</v>
      </c>
      <c r="F7" s="12" t="e">
        <f>_xll.qlSimpleQuote(OFFCurrency&amp;$C7&amp;$D7&amp;$B7&amp;QuoteSuffix,,ONRateTickValue,Permanent,Trigger,ObjectOverwrite)</f>
        <v>#VALUE!</v>
      </c>
      <c r="G7" s="3" t="str">
        <f ca="1">_xll.ohRangeRetrieveError(F7)</f>
        <v/>
      </c>
      <c r="H7" s="7"/>
      <c r="J7" s="31"/>
      <c r="K7" s="260" t="s">
        <v>8</v>
      </c>
      <c r="L7" s="278" t="s">
        <v>160</v>
      </c>
      <c r="M7" s="278" t="s">
        <v>198</v>
      </c>
      <c r="N7" s="279" t="str">
        <f t="shared" si="3"/>
        <v>CNHQM3H1Y</v>
      </c>
      <c r="O7" s="279" t="str">
        <v>CNHQM3H1Y=TRHK</v>
      </c>
      <c r="P7" s="309">
        <v>3.05</v>
      </c>
      <c r="Q7" s="309">
        <v>3.15</v>
      </c>
      <c r="R7" s="309">
        <v>0</v>
      </c>
      <c r="S7" s="309">
        <v>0</v>
      </c>
      <c r="T7" s="262">
        <f>_xll.qlMidSafe($P7,$Q7)</f>
        <v>3.0999999999999996</v>
      </c>
      <c r="U7" s="63"/>
      <c r="V7" s="310">
        <v>2.75</v>
      </c>
      <c r="W7" s="63"/>
      <c r="X7" s="257">
        <v>2.75</v>
      </c>
      <c r="Y7" s="264" t="e">
        <f>_xll.qlSimpleQuoteSetValue(F7,X7/100,Trigger)</f>
        <v>#VALUE!</v>
      </c>
      <c r="Z7" s="55"/>
      <c r="AA7" s="2"/>
    </row>
    <row r="8" spans="1:27" x14ac:dyDescent="0.2">
      <c r="A8" s="31"/>
      <c r="B8" s="42" t="s">
        <v>61</v>
      </c>
      <c r="C8" s="14" t="s">
        <v>160</v>
      </c>
      <c r="D8" s="14" t="s">
        <v>198</v>
      </c>
      <c r="E8" s="12" t="e">
        <f t="shared" si="2"/>
        <v>#REF!</v>
      </c>
      <c r="F8" s="12" t="e">
        <f>_xll.qlSimpleQuote(OFFCurrency&amp;$C8&amp;$D8&amp;$B8&amp;QuoteSuffix,,ONRateTickValue,Permanent,Trigger,ObjectOverwrite)</f>
        <v>#VALUE!</v>
      </c>
      <c r="G8" s="39" t="str">
        <f ca="1">_xll.ohRangeRetrieveError(F8)</f>
        <v/>
      </c>
      <c r="H8" s="7"/>
      <c r="J8" s="31"/>
      <c r="K8" s="260" t="s">
        <v>61</v>
      </c>
      <c r="L8" s="278" t="s">
        <v>160</v>
      </c>
      <c r="M8" s="278" t="s">
        <v>198</v>
      </c>
      <c r="N8" s="279" t="str">
        <f t="shared" si="3"/>
        <v>CNHQM3H15M</v>
      </c>
      <c r="O8" s="279" t="str">
        <v>CNHQM3H15M=TRHK</v>
      </c>
      <c r="P8" s="309" t="s">
        <v>119</v>
      </c>
      <c r="Q8" s="309" t="s">
        <v>119</v>
      </c>
      <c r="R8" s="309" t="s">
        <v>119</v>
      </c>
      <c r="S8" s="309" t="s">
        <v>119</v>
      </c>
      <c r="T8" s="262" t="e">
        <f>_xll.qlMidSafe($P8,$Q8)</f>
        <v>#NUM!</v>
      </c>
      <c r="U8" s="63"/>
      <c r="V8" s="310" t="e">
        <v>#NUM!</v>
      </c>
      <c r="W8" s="63"/>
      <c r="X8" s="257" t="e">
        <v>#NUM!</v>
      </c>
      <c r="Y8" s="264" t="e">
        <f>_xll.qlSimpleQuoteSetValue(F8,X8/100,Trigger)</f>
        <v>#VALUE!</v>
      </c>
      <c r="Z8" s="55"/>
      <c r="AA8" s="2"/>
    </row>
    <row r="9" spans="1:27" x14ac:dyDescent="0.2">
      <c r="A9" s="31"/>
      <c r="B9" s="42" t="s">
        <v>60</v>
      </c>
      <c r="C9" s="14" t="s">
        <v>160</v>
      </c>
      <c r="D9" s="14" t="s">
        <v>198</v>
      </c>
      <c r="E9" s="12" t="e">
        <f t="shared" si="2"/>
        <v>#REF!</v>
      </c>
      <c r="F9" s="12" t="e">
        <f>_xll.qlSimpleQuote(OFFCurrency&amp;$C9&amp;$D9&amp;$B9&amp;QuoteSuffix,,ONRateTickValue,Permanent,Trigger,ObjectOverwrite)</f>
        <v>#VALUE!</v>
      </c>
      <c r="G9" s="39" t="str">
        <f ca="1">_xll.ohRangeRetrieveError(F9)</f>
        <v/>
      </c>
      <c r="H9" s="7"/>
      <c r="J9" s="31"/>
      <c r="K9" s="260" t="s">
        <v>60</v>
      </c>
      <c r="L9" s="278" t="s">
        <v>160</v>
      </c>
      <c r="M9" s="278" t="s">
        <v>198</v>
      </c>
      <c r="N9" s="279" t="str">
        <f t="shared" si="3"/>
        <v>CNHQM3H18M</v>
      </c>
      <c r="O9" s="279" t="str">
        <v>CNHQM3H18M=TRHK</v>
      </c>
      <c r="P9" s="309" t="s">
        <v>119</v>
      </c>
      <c r="Q9" s="309" t="s">
        <v>119</v>
      </c>
      <c r="R9" s="309" t="s">
        <v>119</v>
      </c>
      <c r="S9" s="309" t="s">
        <v>119</v>
      </c>
      <c r="T9" s="262" t="e">
        <f>_xll.qlMidSafe($P9,$Q9)</f>
        <v>#NUM!</v>
      </c>
      <c r="U9" s="63"/>
      <c r="V9" s="310" t="e">
        <v>#NUM!</v>
      </c>
      <c r="W9" s="63"/>
      <c r="X9" s="257" t="e">
        <v>#NUM!</v>
      </c>
      <c r="Y9" s="264" t="e">
        <f>_xll.qlSimpleQuoteSetValue(F9,X9/100,Trigger)</f>
        <v>#VALUE!</v>
      </c>
      <c r="Z9" s="55"/>
      <c r="AA9" s="2"/>
    </row>
    <row r="10" spans="1:27" x14ac:dyDescent="0.2">
      <c r="A10" s="31"/>
      <c r="B10" s="42" t="s">
        <v>59</v>
      </c>
      <c r="C10" s="14" t="s">
        <v>160</v>
      </c>
      <c r="D10" s="14" t="s">
        <v>198</v>
      </c>
      <c r="E10" s="12" t="e">
        <f t="shared" si="2"/>
        <v>#REF!</v>
      </c>
      <c r="F10" s="12" t="e">
        <f>_xll.qlSimpleQuote(OFFCurrency&amp;$C10&amp;$D10&amp;$B10&amp;QuoteSuffix,,ONRateTickValue,Permanent,Trigger,ObjectOverwrite)</f>
        <v>#VALUE!</v>
      </c>
      <c r="G10" s="39" t="str">
        <f ca="1">_xll.ohRangeRetrieveError(F10)</f>
        <v/>
      </c>
      <c r="H10" s="7"/>
      <c r="J10" s="31"/>
      <c r="K10" s="260" t="s">
        <v>59</v>
      </c>
      <c r="L10" s="278" t="s">
        <v>160</v>
      </c>
      <c r="M10" s="278" t="s">
        <v>198</v>
      </c>
      <c r="N10" s="279" t="str">
        <f t="shared" si="3"/>
        <v>CNHQM3H21M</v>
      </c>
      <c r="O10" s="279" t="str">
        <v>CNHQM3H21M=TRHK</v>
      </c>
      <c r="P10" s="309" t="s">
        <v>119</v>
      </c>
      <c r="Q10" s="309" t="s">
        <v>119</v>
      </c>
      <c r="R10" s="309" t="s">
        <v>119</v>
      </c>
      <c r="S10" s="309" t="s">
        <v>119</v>
      </c>
      <c r="T10" s="262" t="e">
        <f>_xll.qlMidSafe($P10,$Q10)</f>
        <v>#NUM!</v>
      </c>
      <c r="U10" s="63"/>
      <c r="V10" s="310" t="e">
        <v>#NUM!</v>
      </c>
      <c r="W10" s="63"/>
      <c r="X10" s="257" t="e">
        <v>#NUM!</v>
      </c>
      <c r="Y10" s="264" t="e">
        <f>_xll.qlSimpleQuoteSetValue(F10,X10/100,Trigger)</f>
        <v>#VALUE!</v>
      </c>
      <c r="Z10" s="55"/>
      <c r="AA10" s="2"/>
    </row>
    <row r="11" spans="1:27" x14ac:dyDescent="0.2">
      <c r="A11" s="31"/>
      <c r="B11" s="42" t="s">
        <v>58</v>
      </c>
      <c r="C11" s="14" t="s">
        <v>160</v>
      </c>
      <c r="D11" s="14" t="s">
        <v>198</v>
      </c>
      <c r="E11" s="12" t="e">
        <f t="shared" si="2"/>
        <v>#REF!</v>
      </c>
      <c r="F11" s="12" t="e">
        <f>_xll.qlSimpleQuote(OFFCurrency&amp;$C11&amp;$D11&amp;$B11&amp;QuoteSuffix,,ONRateTickValue,Permanent,Trigger,ObjectOverwrite)</f>
        <v>#VALUE!</v>
      </c>
      <c r="G11" s="39" t="str">
        <f ca="1">_xll.ohRangeRetrieveError(F11)</f>
        <v/>
      </c>
      <c r="H11" s="7"/>
      <c r="J11" s="31"/>
      <c r="K11" s="260" t="s">
        <v>58</v>
      </c>
      <c r="L11" s="278" t="s">
        <v>160</v>
      </c>
      <c r="M11" s="278" t="s">
        <v>198</v>
      </c>
      <c r="N11" s="279" t="str">
        <f t="shared" si="3"/>
        <v>CNHQM3H2Y</v>
      </c>
      <c r="O11" s="279" t="str">
        <v>CNHQM3H2Y=TRHK</v>
      </c>
      <c r="P11" s="309">
        <v>3.1</v>
      </c>
      <c r="Q11" s="309">
        <v>3.18</v>
      </c>
      <c r="R11" s="309">
        <v>0</v>
      </c>
      <c r="S11" s="309">
        <v>0</v>
      </c>
      <c r="T11" s="262">
        <f>_xll.qlMidSafe($P11,$Q11)</f>
        <v>3.14</v>
      </c>
      <c r="U11" s="63"/>
      <c r="V11" s="310">
        <v>2.85</v>
      </c>
      <c r="W11" s="63"/>
      <c r="X11" s="257">
        <v>2.85</v>
      </c>
      <c r="Y11" s="264" t="e">
        <f>_xll.qlSimpleQuoteSetValue(F11,X11/100,Trigger)</f>
        <v>#VALUE!</v>
      </c>
      <c r="Z11" s="55"/>
      <c r="AA11" s="2"/>
    </row>
    <row r="12" spans="1:27" x14ac:dyDescent="0.2">
      <c r="A12" s="31"/>
      <c r="B12" s="42" t="s">
        <v>57</v>
      </c>
      <c r="C12" s="14" t="s">
        <v>160</v>
      </c>
      <c r="D12" s="14" t="s">
        <v>198</v>
      </c>
      <c r="E12" s="12" t="e">
        <f t="shared" si="2"/>
        <v>#REF!</v>
      </c>
      <c r="F12" s="12" t="e">
        <f>_xll.qlSimpleQuote(OFFCurrency&amp;$C12&amp;$D12&amp;$B12&amp;QuoteSuffix,,ONRateTickValue,Permanent,Trigger,ObjectOverwrite)</f>
        <v>#VALUE!</v>
      </c>
      <c r="G12" s="39" t="str">
        <f ca="1">_xll.ohRangeRetrieveError(F12)</f>
        <v/>
      </c>
      <c r="H12" s="7"/>
      <c r="J12" s="31"/>
      <c r="K12" s="260" t="s">
        <v>57</v>
      </c>
      <c r="L12" s="319" t="s">
        <v>160</v>
      </c>
      <c r="M12" s="319" t="s">
        <v>198</v>
      </c>
      <c r="N12" s="279" t="str">
        <f t="shared" si="3"/>
        <v>CNHQM3H3Y</v>
      </c>
      <c r="O12" s="279" t="str">
        <v>CNHQM3H3Y=TRHK</v>
      </c>
      <c r="P12" s="309">
        <v>3</v>
      </c>
      <c r="Q12" s="309">
        <v>3.2</v>
      </c>
      <c r="R12" s="309">
        <v>0</v>
      </c>
      <c r="S12" s="309">
        <v>0</v>
      </c>
      <c r="T12" s="262">
        <f>_xll.qlMidSafe($P12,$Q12)</f>
        <v>3.1</v>
      </c>
      <c r="U12" s="63"/>
      <c r="V12" s="310">
        <v>2.85</v>
      </c>
      <c r="W12" s="63"/>
      <c r="X12" s="257">
        <v>2.85</v>
      </c>
      <c r="Y12" s="264" t="e">
        <f>_xll.qlSimpleQuoteSetValue(F12,X12/100,Trigger)</f>
        <v>#VALUE!</v>
      </c>
      <c r="Z12" s="55"/>
      <c r="AA12" s="2"/>
    </row>
    <row r="13" spans="1:27" x14ac:dyDescent="0.2">
      <c r="A13" s="31"/>
      <c r="B13" s="42" t="s">
        <v>56</v>
      </c>
      <c r="C13" s="14" t="s">
        <v>160</v>
      </c>
      <c r="D13" s="14" t="s">
        <v>198</v>
      </c>
      <c r="E13" s="12" t="e">
        <f t="shared" si="2"/>
        <v>#REF!</v>
      </c>
      <c r="F13" s="12" t="e">
        <f>_xll.qlSimpleQuote(OFFCurrency&amp;$C13&amp;$D13&amp;$B13&amp;QuoteSuffix,,ONRateTickValue,Permanent,Trigger,ObjectOverwrite)</f>
        <v>#VALUE!</v>
      </c>
      <c r="G13" s="39" t="str">
        <f ca="1">_xll.ohRangeRetrieveError(F13)</f>
        <v/>
      </c>
      <c r="H13" s="7"/>
      <c r="J13" s="31"/>
      <c r="K13" s="260" t="s">
        <v>56</v>
      </c>
      <c r="L13" s="319" t="s">
        <v>160</v>
      </c>
      <c r="M13" s="319" t="s">
        <v>198</v>
      </c>
      <c r="N13" s="279" t="str">
        <f t="shared" si="3"/>
        <v>CNHQM3H4Y</v>
      </c>
      <c r="O13" s="279" t="str">
        <v>CNHQM3H4Y=TRHK</v>
      </c>
      <c r="P13" s="309">
        <v>3.1</v>
      </c>
      <c r="Q13" s="309">
        <v>3.5</v>
      </c>
      <c r="R13" s="309">
        <v>0</v>
      </c>
      <c r="S13" s="309">
        <v>0</v>
      </c>
      <c r="T13" s="262">
        <f>_xll.qlMidSafe($P13,$Q13)</f>
        <v>3.3</v>
      </c>
      <c r="U13" s="63"/>
      <c r="V13" s="310">
        <v>2.875</v>
      </c>
      <c r="W13" s="63"/>
      <c r="X13" s="257">
        <v>2.875</v>
      </c>
      <c r="Y13" s="264" t="e">
        <f>_xll.qlSimpleQuoteSetValue(F13,X13/100,Trigger)</f>
        <v>#VALUE!</v>
      </c>
      <c r="Z13" s="55"/>
      <c r="AA13" s="2"/>
    </row>
    <row r="14" spans="1:27" x14ac:dyDescent="0.2">
      <c r="A14" s="31"/>
      <c r="B14" s="42" t="s">
        <v>55</v>
      </c>
      <c r="C14" s="14" t="s">
        <v>160</v>
      </c>
      <c r="D14" s="14" t="s">
        <v>198</v>
      </c>
      <c r="E14" s="12" t="e">
        <f t="shared" si="2"/>
        <v>#REF!</v>
      </c>
      <c r="F14" s="12" t="e">
        <f>_xll.qlSimpleQuote(OFFCurrency&amp;$C14&amp;$D14&amp;$B14&amp;QuoteSuffix,,ONRateTickValue,Permanent,Trigger,ObjectOverwrite)</f>
        <v>#VALUE!</v>
      </c>
      <c r="G14" s="39" t="str">
        <f ca="1">_xll.ohRangeRetrieveError(F14)</f>
        <v/>
      </c>
      <c r="H14" s="7"/>
      <c r="J14" s="31"/>
      <c r="K14" s="260" t="s">
        <v>55</v>
      </c>
      <c r="L14" s="319" t="s">
        <v>160</v>
      </c>
      <c r="M14" s="319" t="s">
        <v>198</v>
      </c>
      <c r="N14" s="279" t="str">
        <f t="shared" si="3"/>
        <v>CNHQM3H5Y</v>
      </c>
      <c r="O14" s="279" t="str">
        <v>CNHQM3H5Y=TRHK</v>
      </c>
      <c r="P14" s="309">
        <v>3.2</v>
      </c>
      <c r="Q14" s="309">
        <v>3.7</v>
      </c>
      <c r="R14" s="309">
        <v>0</v>
      </c>
      <c r="S14" s="309">
        <v>0</v>
      </c>
      <c r="T14" s="262">
        <f>_xll.qlMidSafe($P14,$Q14)</f>
        <v>3.45</v>
      </c>
      <c r="U14" s="63"/>
      <c r="V14" s="310">
        <v>3</v>
      </c>
      <c r="W14" s="63"/>
      <c r="X14" s="257">
        <v>3</v>
      </c>
      <c r="Y14" s="264" t="e">
        <f>_xll.qlSimpleQuoteSetValue(F14,X14/100,Trigger)</f>
        <v>#VALUE!</v>
      </c>
      <c r="Z14" s="55"/>
      <c r="AA14" s="2"/>
    </row>
    <row r="15" spans="1:27" x14ac:dyDescent="0.2">
      <c r="A15" s="31"/>
      <c r="B15" s="42" t="s">
        <v>54</v>
      </c>
      <c r="C15" s="14" t="s">
        <v>160</v>
      </c>
      <c r="D15" s="14" t="s">
        <v>198</v>
      </c>
      <c r="E15" s="12" t="e">
        <f t="shared" si="2"/>
        <v>#REF!</v>
      </c>
      <c r="F15" s="12" t="e">
        <f>_xll.qlSimpleQuote(OFFCurrency&amp;$C15&amp;$D15&amp;$B15&amp;QuoteSuffix,,ONRateTickValue,Permanent,Trigger,ObjectOverwrite)</f>
        <v>#VALUE!</v>
      </c>
      <c r="G15" s="39" t="str">
        <f ca="1">_xll.ohRangeRetrieveError(F15)</f>
        <v/>
      </c>
      <c r="H15" s="7"/>
      <c r="J15" s="31"/>
      <c r="K15" s="260" t="s">
        <v>54</v>
      </c>
      <c r="L15" s="319" t="s">
        <v>160</v>
      </c>
      <c r="M15" s="319" t="s">
        <v>198</v>
      </c>
      <c r="N15" s="279" t="str">
        <f t="shared" si="3"/>
        <v>CNHQM3H6Y</v>
      </c>
      <c r="O15" s="279" t="str">
        <v>CNHQM3H6Y=TRHK</v>
      </c>
      <c r="P15" s="309" t="s">
        <v>119</v>
      </c>
      <c r="Q15" s="309" t="s">
        <v>119</v>
      </c>
      <c r="R15" s="309" t="s">
        <v>119</v>
      </c>
      <c r="S15" s="309" t="s">
        <v>119</v>
      </c>
      <c r="T15" s="262" t="e">
        <f>_xll.qlMidSafe($P15,$Q15)</f>
        <v>#NUM!</v>
      </c>
      <c r="U15" s="63"/>
      <c r="V15" s="310" t="e">
        <v>#NUM!</v>
      </c>
      <c r="W15" s="63"/>
      <c r="X15" s="257" t="e">
        <v>#NUM!</v>
      </c>
      <c r="Y15" s="264" t="e">
        <f>_xll.qlSimpleQuoteSetValue(F15,X15/100,Trigger)</f>
        <v>#VALUE!</v>
      </c>
      <c r="Z15" s="55"/>
      <c r="AA15" s="2"/>
    </row>
    <row r="16" spans="1:27" x14ac:dyDescent="0.2">
      <c r="A16" s="31"/>
      <c r="B16" s="42" t="s">
        <v>53</v>
      </c>
      <c r="C16" s="14" t="s">
        <v>160</v>
      </c>
      <c r="D16" s="14" t="s">
        <v>198</v>
      </c>
      <c r="E16" s="12" t="e">
        <f t="shared" si="2"/>
        <v>#REF!</v>
      </c>
      <c r="F16" s="12" t="e">
        <f>_xll.qlSimpleQuote(OFFCurrency&amp;$C16&amp;$D16&amp;$B16&amp;QuoteSuffix,,ONRateTickValue,Permanent,Trigger,ObjectOverwrite)</f>
        <v>#VALUE!</v>
      </c>
      <c r="G16" s="39" t="str">
        <f ca="1">_xll.ohRangeRetrieveError(F16)</f>
        <v/>
      </c>
      <c r="H16" s="7"/>
      <c r="J16" s="31"/>
      <c r="K16" s="260" t="s">
        <v>53</v>
      </c>
      <c r="L16" s="319" t="s">
        <v>160</v>
      </c>
      <c r="M16" s="319" t="s">
        <v>198</v>
      </c>
      <c r="N16" s="279" t="str">
        <f t="shared" si="3"/>
        <v>CNHQM3H7Y</v>
      </c>
      <c r="O16" s="279" t="str">
        <v>CNHQM3H7Y=TRHK</v>
      </c>
      <c r="P16" s="309">
        <v>0</v>
      </c>
      <c r="Q16" s="309">
        <v>0</v>
      </c>
      <c r="R16" s="309">
        <v>0</v>
      </c>
      <c r="S16" s="309">
        <v>0</v>
      </c>
      <c r="T16" s="262" t="e">
        <f>_xll.qlMidSafe($P16,$Q16)</f>
        <v>#NUM!</v>
      </c>
      <c r="U16" s="63"/>
      <c r="V16" s="310" t="e">
        <v>#NUM!</v>
      </c>
      <c r="W16" s="63"/>
      <c r="X16" s="257" t="e">
        <v>#NUM!</v>
      </c>
      <c r="Y16" s="264" t="e">
        <f>_xll.qlSimpleQuoteSetValue(F16,X16/100,Trigger)</f>
        <v>#VALUE!</v>
      </c>
      <c r="Z16" s="55"/>
      <c r="AA16" s="2"/>
    </row>
    <row r="17" spans="1:27" x14ac:dyDescent="0.2">
      <c r="A17" s="31"/>
      <c r="B17" s="42" t="s">
        <v>52</v>
      </c>
      <c r="C17" s="14" t="s">
        <v>160</v>
      </c>
      <c r="D17" s="14" t="s">
        <v>198</v>
      </c>
      <c r="E17" s="12" t="e">
        <f t="shared" si="2"/>
        <v>#REF!</v>
      </c>
      <c r="F17" s="12" t="e">
        <f>_xll.qlSimpleQuote(OFFCurrency&amp;$C17&amp;$D17&amp;$B17&amp;QuoteSuffix,,ONRateTickValue,Permanent,Trigger,ObjectOverwrite)</f>
        <v>#VALUE!</v>
      </c>
      <c r="G17" s="39" t="str">
        <f ca="1">_xll.ohRangeRetrieveError(F17)</f>
        <v/>
      </c>
      <c r="H17" s="7"/>
      <c r="J17" s="31"/>
      <c r="K17" s="260" t="s">
        <v>52</v>
      </c>
      <c r="L17" s="319" t="s">
        <v>160</v>
      </c>
      <c r="M17" s="319" t="s">
        <v>198</v>
      </c>
      <c r="N17" s="279" t="str">
        <f t="shared" si="3"/>
        <v>CNHQM3H8Y</v>
      </c>
      <c r="O17" s="279" t="str">
        <v>CNHQM3H8Y=TRHK</v>
      </c>
      <c r="P17" s="309" t="s">
        <v>119</v>
      </c>
      <c r="Q17" s="309" t="s">
        <v>119</v>
      </c>
      <c r="R17" s="309" t="s">
        <v>119</v>
      </c>
      <c r="S17" s="309" t="s">
        <v>119</v>
      </c>
      <c r="T17" s="262" t="e">
        <f>_xll.qlMidSafe($P17,$Q17)</f>
        <v>#NUM!</v>
      </c>
      <c r="U17" s="63"/>
      <c r="V17" s="310" t="e">
        <v>#NUM!</v>
      </c>
      <c r="W17" s="63"/>
      <c r="X17" s="257" t="e">
        <v>#NUM!</v>
      </c>
      <c r="Y17" s="264" t="e">
        <f>_xll.qlSimpleQuoteSetValue(F17,X17/100,Trigger)</f>
        <v>#VALUE!</v>
      </c>
      <c r="Z17" s="55"/>
      <c r="AA17" s="2"/>
    </row>
    <row r="18" spans="1:27" x14ac:dyDescent="0.2">
      <c r="A18" s="31"/>
      <c r="B18" s="42" t="s">
        <v>51</v>
      </c>
      <c r="C18" s="14" t="s">
        <v>160</v>
      </c>
      <c r="D18" s="14" t="s">
        <v>198</v>
      </c>
      <c r="E18" s="12" t="e">
        <f t="shared" si="2"/>
        <v>#REF!</v>
      </c>
      <c r="F18" s="12" t="e">
        <f>_xll.qlSimpleQuote(OFFCurrency&amp;$C18&amp;$D18&amp;$B18&amp;QuoteSuffix,,ONRateTickValue,Permanent,Trigger,ObjectOverwrite)</f>
        <v>#VALUE!</v>
      </c>
      <c r="G18" s="39" t="str">
        <f ca="1">_xll.ohRangeRetrieveError(F18)</f>
        <v/>
      </c>
      <c r="H18" s="7"/>
      <c r="J18" s="31"/>
      <c r="K18" s="260" t="s">
        <v>51</v>
      </c>
      <c r="L18" s="319" t="s">
        <v>160</v>
      </c>
      <c r="M18" s="319" t="s">
        <v>198</v>
      </c>
      <c r="N18" s="279" t="str">
        <f t="shared" si="3"/>
        <v>CNHQM3H9Y</v>
      </c>
      <c r="O18" s="279" t="str">
        <v>CNHQM3H9Y=TRHK</v>
      </c>
      <c r="P18" s="309" t="s">
        <v>119</v>
      </c>
      <c r="Q18" s="309" t="s">
        <v>119</v>
      </c>
      <c r="R18" s="309" t="s">
        <v>119</v>
      </c>
      <c r="S18" s="309" t="s">
        <v>119</v>
      </c>
      <c r="T18" s="262" t="e">
        <f>_xll.qlMidSafe($P18,$Q18)</f>
        <v>#NUM!</v>
      </c>
      <c r="U18" s="63"/>
      <c r="V18" s="310" t="e">
        <v>#NUM!</v>
      </c>
      <c r="W18" s="63"/>
      <c r="X18" s="257" t="e">
        <v>#NUM!</v>
      </c>
      <c r="Y18" s="264" t="e">
        <f>_xll.qlSimpleQuoteSetValue(F18,X18/100,Trigger)</f>
        <v>#VALUE!</v>
      </c>
      <c r="Z18" s="55"/>
      <c r="AA18" s="2"/>
    </row>
    <row r="19" spans="1:27" x14ac:dyDescent="0.2">
      <c r="A19" s="31"/>
      <c r="B19" s="42" t="s">
        <v>50</v>
      </c>
      <c r="C19" s="14" t="s">
        <v>160</v>
      </c>
      <c r="D19" s="14" t="s">
        <v>198</v>
      </c>
      <c r="E19" s="12" t="e">
        <f t="shared" si="2"/>
        <v>#REF!</v>
      </c>
      <c r="F19" s="12" t="e">
        <f>_xll.qlSimpleQuote(OFFCurrency&amp;$C19&amp;$D19&amp;$B19&amp;QuoteSuffix,,ONRateTickValue,Permanent,Trigger,ObjectOverwrite)</f>
        <v>#VALUE!</v>
      </c>
      <c r="G19" s="39" t="str">
        <f ca="1">_xll.ohRangeRetrieveError(F19)</f>
        <v/>
      </c>
      <c r="H19" s="7"/>
      <c r="J19" s="31"/>
      <c r="K19" s="260" t="s">
        <v>50</v>
      </c>
      <c r="L19" s="319" t="s">
        <v>160</v>
      </c>
      <c r="M19" s="319" t="s">
        <v>198</v>
      </c>
      <c r="N19" s="279" t="str">
        <f t="shared" si="3"/>
        <v>CNHQM3H10Y</v>
      </c>
      <c r="O19" s="279" t="str">
        <v>CNHQM3H10Y=TRHK</v>
      </c>
      <c r="P19" s="309">
        <v>2.9</v>
      </c>
      <c r="Q19" s="309">
        <v>0</v>
      </c>
      <c r="R19" s="309">
        <v>0</v>
      </c>
      <c r="S19" s="309">
        <v>0</v>
      </c>
      <c r="T19" s="262" t="e">
        <f>_xll.qlMidSafe($P19,$Q19)</f>
        <v>#NUM!</v>
      </c>
      <c r="U19" s="63"/>
      <c r="V19" s="310" t="e">
        <v>#NUM!</v>
      </c>
      <c r="W19" s="63"/>
      <c r="X19" s="257" t="e">
        <v>#NUM!</v>
      </c>
      <c r="Y19" s="264" t="e">
        <f>_xll.qlSimpleQuoteSetValue(F19,X19/100,Trigger)</f>
        <v>#VALUE!</v>
      </c>
      <c r="Z19" s="55"/>
      <c r="AA19" s="2"/>
    </row>
    <row r="20" spans="1:27" x14ac:dyDescent="0.2">
      <c r="A20" s="31"/>
      <c r="B20" s="42" t="s">
        <v>49</v>
      </c>
      <c r="C20" s="14" t="s">
        <v>160</v>
      </c>
      <c r="D20" s="14" t="s">
        <v>198</v>
      </c>
      <c r="E20" s="12" t="e">
        <f t="shared" si="2"/>
        <v>#REF!</v>
      </c>
      <c r="F20" s="12" t="e">
        <f>_xll.qlSimpleQuote(OFFCurrency&amp;$C20&amp;$D20&amp;$B20&amp;QuoteSuffix,,ONRateTickValue,Permanent,Trigger,ObjectOverwrite)</f>
        <v>#VALUE!</v>
      </c>
      <c r="G20" s="39" t="str">
        <f ca="1">_xll.ohRangeRetrieveError(F20)</f>
        <v/>
      </c>
      <c r="H20" s="7"/>
      <c r="J20" s="31"/>
      <c r="K20" s="260" t="s">
        <v>49</v>
      </c>
      <c r="L20" s="319" t="s">
        <v>160</v>
      </c>
      <c r="M20" s="319" t="s">
        <v>198</v>
      </c>
      <c r="N20" s="279" t="str">
        <f t="shared" si="3"/>
        <v>CNHQM3H11Y</v>
      </c>
      <c r="O20" s="279" t="str">
        <v>CNHQM3H11Y=TRHK</v>
      </c>
      <c r="P20" s="309" t="s">
        <v>119</v>
      </c>
      <c r="Q20" s="309" t="s">
        <v>119</v>
      </c>
      <c r="R20" s="309" t="s">
        <v>119</v>
      </c>
      <c r="S20" s="309" t="s">
        <v>119</v>
      </c>
      <c r="T20" s="262" t="e">
        <f>_xll.qlMidSafe($P20,$Q20)</f>
        <v>#NUM!</v>
      </c>
      <c r="U20" s="63"/>
      <c r="V20" s="310" t="e">
        <v>#NUM!</v>
      </c>
      <c r="W20" s="63"/>
      <c r="X20" s="257" t="e">
        <v>#NUM!</v>
      </c>
      <c r="Y20" s="264" t="e">
        <f>_xll.qlSimpleQuoteSetValue(F20,X20/100,Trigger)</f>
        <v>#VALUE!</v>
      </c>
      <c r="Z20" s="55"/>
      <c r="AA20" s="2"/>
    </row>
    <row r="21" spans="1:27" x14ac:dyDescent="0.2">
      <c r="A21" s="31"/>
      <c r="B21" s="42" t="s">
        <v>48</v>
      </c>
      <c r="C21" s="14" t="s">
        <v>160</v>
      </c>
      <c r="D21" s="14" t="s">
        <v>198</v>
      </c>
      <c r="E21" s="12" t="e">
        <f t="shared" si="2"/>
        <v>#REF!</v>
      </c>
      <c r="F21" s="12" t="e">
        <f>_xll.qlSimpleQuote(OFFCurrency&amp;$C21&amp;$D21&amp;$B21&amp;QuoteSuffix,,ONRateTickValue,Permanent,Trigger,ObjectOverwrite)</f>
        <v>#VALUE!</v>
      </c>
      <c r="G21" s="39" t="str">
        <f ca="1">_xll.ohRangeRetrieveError(F21)</f>
        <v/>
      </c>
      <c r="H21" s="7"/>
      <c r="J21" s="31"/>
      <c r="K21" s="260" t="s">
        <v>48</v>
      </c>
      <c r="L21" s="319" t="s">
        <v>160</v>
      </c>
      <c r="M21" s="319" t="s">
        <v>198</v>
      </c>
      <c r="N21" s="279" t="str">
        <f t="shared" si="3"/>
        <v>CNHQM3H12Y</v>
      </c>
      <c r="O21" s="279" t="str">
        <v>CNHQM3H12Y=TRHK</v>
      </c>
      <c r="P21" s="309" t="s">
        <v>119</v>
      </c>
      <c r="Q21" s="309" t="s">
        <v>119</v>
      </c>
      <c r="R21" s="309" t="s">
        <v>119</v>
      </c>
      <c r="S21" s="309" t="s">
        <v>119</v>
      </c>
      <c r="T21" s="262" t="e">
        <f>_xll.qlMidSafe($P21,$Q21)</f>
        <v>#NUM!</v>
      </c>
      <c r="U21" s="63"/>
      <c r="V21" s="310" t="e">
        <v>#NUM!</v>
      </c>
      <c r="W21" s="63"/>
      <c r="X21" s="257" t="e">
        <v>#NUM!</v>
      </c>
      <c r="Y21" s="264" t="e">
        <f>_xll.qlSimpleQuoteSetValue(F21,X21/100,Trigger)</f>
        <v>#VALUE!</v>
      </c>
      <c r="Z21" s="55"/>
      <c r="AA21" s="2"/>
    </row>
    <row r="22" spans="1:27" x14ac:dyDescent="0.2">
      <c r="A22" s="31"/>
      <c r="B22" s="42" t="s">
        <v>47</v>
      </c>
      <c r="C22" s="14" t="s">
        <v>160</v>
      </c>
      <c r="D22" s="14" t="s">
        <v>198</v>
      </c>
      <c r="E22" s="12" t="e">
        <f t="shared" si="2"/>
        <v>#REF!</v>
      </c>
      <c r="F22" s="12" t="e">
        <f>_xll.qlSimpleQuote(OFFCurrency&amp;$C22&amp;$D22&amp;$B22&amp;QuoteSuffix,,ONRateTickValue,Permanent,Trigger,ObjectOverwrite)</f>
        <v>#VALUE!</v>
      </c>
      <c r="G22" s="39" t="str">
        <f ca="1">_xll.ohRangeRetrieveError(F22)</f>
        <v/>
      </c>
      <c r="H22" s="7"/>
      <c r="J22" s="31"/>
      <c r="K22" s="260" t="s">
        <v>47</v>
      </c>
      <c r="L22" s="319" t="s">
        <v>160</v>
      </c>
      <c r="M22" s="319" t="s">
        <v>198</v>
      </c>
      <c r="N22" s="279" t="str">
        <f t="shared" si="3"/>
        <v>CNHQM3H13Y</v>
      </c>
      <c r="O22" s="279" t="str">
        <v>CNHQM3H13Y=TRHK</v>
      </c>
      <c r="P22" s="309" t="s">
        <v>119</v>
      </c>
      <c r="Q22" s="309" t="s">
        <v>119</v>
      </c>
      <c r="R22" s="309" t="s">
        <v>119</v>
      </c>
      <c r="S22" s="309" t="s">
        <v>119</v>
      </c>
      <c r="T22" s="262" t="e">
        <f>_xll.qlMidSafe($P22,$Q22)</f>
        <v>#NUM!</v>
      </c>
      <c r="U22" s="63"/>
      <c r="V22" s="310" t="e">
        <v>#NUM!</v>
      </c>
      <c r="W22" s="63"/>
      <c r="X22" s="257" t="e">
        <v>#NUM!</v>
      </c>
      <c r="Y22" s="264" t="e">
        <f>_xll.qlSimpleQuoteSetValue(F22,X22/100,Trigger)</f>
        <v>#VALUE!</v>
      </c>
      <c r="Z22" s="55"/>
      <c r="AA22" s="2"/>
    </row>
    <row r="23" spans="1:27" x14ac:dyDescent="0.2">
      <c r="A23" s="31"/>
      <c r="B23" s="42" t="s">
        <v>46</v>
      </c>
      <c r="C23" s="14" t="s">
        <v>160</v>
      </c>
      <c r="D23" s="14" t="s">
        <v>198</v>
      </c>
      <c r="E23" s="12" t="e">
        <f t="shared" si="2"/>
        <v>#REF!</v>
      </c>
      <c r="F23" s="12" t="e">
        <f>_xll.qlSimpleQuote(OFFCurrency&amp;$C23&amp;$D23&amp;$B23&amp;QuoteSuffix,,ONRateTickValue,Permanent,Trigger,ObjectOverwrite)</f>
        <v>#VALUE!</v>
      </c>
      <c r="G23" s="39" t="str">
        <f ca="1">_xll.ohRangeRetrieveError(F23)</f>
        <v/>
      </c>
      <c r="H23" s="7"/>
      <c r="J23" s="31"/>
      <c r="K23" s="260" t="s">
        <v>46</v>
      </c>
      <c r="L23" s="319" t="s">
        <v>160</v>
      </c>
      <c r="M23" s="319" t="s">
        <v>198</v>
      </c>
      <c r="N23" s="279" t="str">
        <f t="shared" si="3"/>
        <v>CNHQM3H14Y</v>
      </c>
      <c r="O23" s="279" t="str">
        <v>CNHQM3H14Y=TRHK</v>
      </c>
      <c r="P23" s="309" t="s">
        <v>119</v>
      </c>
      <c r="Q23" s="309" t="s">
        <v>119</v>
      </c>
      <c r="R23" s="309" t="s">
        <v>119</v>
      </c>
      <c r="S23" s="309" t="s">
        <v>119</v>
      </c>
      <c r="T23" s="262" t="e">
        <f>_xll.qlMidSafe($P23,$Q23)</f>
        <v>#NUM!</v>
      </c>
      <c r="U23" s="63"/>
      <c r="V23" s="310" t="e">
        <v>#NUM!</v>
      </c>
      <c r="W23" s="63"/>
      <c r="X23" s="257" t="e">
        <v>#NUM!</v>
      </c>
      <c r="Y23" s="264" t="e">
        <f>_xll.qlSimpleQuoteSetValue(F23,X23/100,Trigger)</f>
        <v>#VALUE!</v>
      </c>
      <c r="Z23" s="55"/>
      <c r="AA23" s="2"/>
    </row>
    <row r="24" spans="1:27" x14ac:dyDescent="0.2">
      <c r="A24" s="31"/>
      <c r="B24" s="42" t="s">
        <v>45</v>
      </c>
      <c r="C24" s="14" t="s">
        <v>160</v>
      </c>
      <c r="D24" s="14" t="s">
        <v>198</v>
      </c>
      <c r="E24" s="12" t="e">
        <f t="shared" si="2"/>
        <v>#REF!</v>
      </c>
      <c r="F24" s="12" t="e">
        <f>_xll.qlSimpleQuote(OFFCurrency&amp;$C24&amp;$D24&amp;$B24&amp;QuoteSuffix,,ONRateTickValue,Permanent,Trigger,ObjectOverwrite)</f>
        <v>#VALUE!</v>
      </c>
      <c r="G24" s="39" t="str">
        <f ca="1">_xll.ohRangeRetrieveError(F24)</f>
        <v/>
      </c>
      <c r="H24" s="7"/>
      <c r="J24" s="31"/>
      <c r="K24" s="260" t="s">
        <v>45</v>
      </c>
      <c r="L24" s="319" t="s">
        <v>160</v>
      </c>
      <c r="M24" s="319" t="s">
        <v>198</v>
      </c>
      <c r="N24" s="279" t="str">
        <f t="shared" si="3"/>
        <v>CNHQM3H15Y</v>
      </c>
      <c r="O24" s="279" t="str">
        <v>CNHQM3H15Y=TRHK</v>
      </c>
      <c r="P24" s="309" t="s">
        <v>119</v>
      </c>
      <c r="Q24" s="309" t="s">
        <v>119</v>
      </c>
      <c r="R24" s="309" t="s">
        <v>119</v>
      </c>
      <c r="S24" s="309" t="s">
        <v>119</v>
      </c>
      <c r="T24" s="262" t="e">
        <f>_xll.qlMidSafe($P24,$Q24)</f>
        <v>#NUM!</v>
      </c>
      <c r="U24" s="63"/>
      <c r="V24" s="310" t="e">
        <v>#NUM!</v>
      </c>
      <c r="W24" s="63"/>
      <c r="X24" s="257" t="e">
        <v>#NUM!</v>
      </c>
      <c r="Y24" s="264" t="e">
        <f>_xll.qlSimpleQuoteSetValue(F24,X24/100,Trigger)</f>
        <v>#VALUE!</v>
      </c>
      <c r="Z24" s="55"/>
      <c r="AA24" s="2"/>
    </row>
    <row r="25" spans="1:27" x14ac:dyDescent="0.2">
      <c r="A25" s="31"/>
      <c r="B25" s="42" t="s">
        <v>44</v>
      </c>
      <c r="C25" s="14" t="s">
        <v>160</v>
      </c>
      <c r="D25" s="14" t="s">
        <v>198</v>
      </c>
      <c r="E25" s="12" t="e">
        <f t="shared" si="2"/>
        <v>#REF!</v>
      </c>
      <c r="F25" s="12" t="e">
        <f>_xll.qlSimpleQuote(OFFCurrency&amp;$C25&amp;$D25&amp;$B25&amp;QuoteSuffix,,ONRateTickValue,Permanent,Trigger,ObjectOverwrite)</f>
        <v>#VALUE!</v>
      </c>
      <c r="G25" s="39" t="str">
        <f ca="1">_xll.ohRangeRetrieveError(F25)</f>
        <v/>
      </c>
      <c r="H25" s="7"/>
      <c r="J25" s="31"/>
      <c r="K25" s="260" t="s">
        <v>44</v>
      </c>
      <c r="L25" s="319" t="s">
        <v>160</v>
      </c>
      <c r="M25" s="319" t="s">
        <v>198</v>
      </c>
      <c r="N25" s="279" t="str">
        <f t="shared" si="3"/>
        <v>CNHQM3H16Y</v>
      </c>
      <c r="O25" s="279" t="str">
        <v>CNHQM3H16Y=TRHK</v>
      </c>
      <c r="P25" s="309" t="s">
        <v>119</v>
      </c>
      <c r="Q25" s="309" t="s">
        <v>119</v>
      </c>
      <c r="R25" s="309" t="s">
        <v>119</v>
      </c>
      <c r="S25" s="309" t="s">
        <v>119</v>
      </c>
      <c r="T25" s="262" t="e">
        <f>_xll.qlMidSafe($P25,$Q25)</f>
        <v>#NUM!</v>
      </c>
      <c r="U25" s="63"/>
      <c r="V25" s="310" t="e">
        <v>#NUM!</v>
      </c>
      <c r="W25" s="63"/>
      <c r="X25" s="257" t="e">
        <v>#NUM!</v>
      </c>
      <c r="Y25" s="264" t="e">
        <f>_xll.qlSimpleQuoteSetValue(F25,X25/100,Trigger)</f>
        <v>#VALUE!</v>
      </c>
      <c r="Z25" s="55"/>
      <c r="AA25" s="2"/>
    </row>
    <row r="26" spans="1:27" x14ac:dyDescent="0.2">
      <c r="A26" s="31"/>
      <c r="B26" s="42" t="s">
        <v>43</v>
      </c>
      <c r="C26" s="14" t="s">
        <v>160</v>
      </c>
      <c r="D26" s="14" t="s">
        <v>198</v>
      </c>
      <c r="E26" s="12" t="e">
        <f t="shared" si="2"/>
        <v>#REF!</v>
      </c>
      <c r="F26" s="12" t="e">
        <f>_xll.qlSimpleQuote(OFFCurrency&amp;$C26&amp;$D26&amp;$B26&amp;QuoteSuffix,,ONRateTickValue,Permanent,Trigger,ObjectOverwrite)</f>
        <v>#VALUE!</v>
      </c>
      <c r="G26" s="39" t="str">
        <f ca="1">_xll.ohRangeRetrieveError(F26)</f>
        <v/>
      </c>
      <c r="H26" s="7"/>
      <c r="J26" s="31"/>
      <c r="K26" s="260" t="s">
        <v>43</v>
      </c>
      <c r="L26" s="319" t="s">
        <v>160</v>
      </c>
      <c r="M26" s="319" t="s">
        <v>198</v>
      </c>
      <c r="N26" s="279" t="str">
        <f t="shared" si="3"/>
        <v>CNHQM3H17Y</v>
      </c>
      <c r="O26" s="279" t="str">
        <v>CNHQM3H17Y=TRHK</v>
      </c>
      <c r="P26" s="309" t="s">
        <v>119</v>
      </c>
      <c r="Q26" s="309" t="s">
        <v>119</v>
      </c>
      <c r="R26" s="309" t="s">
        <v>119</v>
      </c>
      <c r="S26" s="309" t="s">
        <v>119</v>
      </c>
      <c r="T26" s="262" t="e">
        <f>_xll.qlMidSafe($P26,$Q26)</f>
        <v>#NUM!</v>
      </c>
      <c r="U26" s="63"/>
      <c r="V26" s="310" t="e">
        <v>#NUM!</v>
      </c>
      <c r="W26" s="63"/>
      <c r="X26" s="257" t="e">
        <v>#NUM!</v>
      </c>
      <c r="Y26" s="264" t="e">
        <f>_xll.qlSimpleQuoteSetValue(F26,X26/100,Trigger)</f>
        <v>#VALUE!</v>
      </c>
      <c r="Z26" s="55"/>
      <c r="AA26" s="2"/>
    </row>
    <row r="27" spans="1:27" x14ac:dyDescent="0.2">
      <c r="A27" s="31"/>
      <c r="B27" s="42" t="s">
        <v>42</v>
      </c>
      <c r="C27" s="14" t="s">
        <v>160</v>
      </c>
      <c r="D27" s="14" t="s">
        <v>198</v>
      </c>
      <c r="E27" s="12" t="e">
        <f t="shared" si="2"/>
        <v>#REF!</v>
      </c>
      <c r="F27" s="12" t="e">
        <f>_xll.qlSimpleQuote(OFFCurrency&amp;$C27&amp;$D27&amp;$B27&amp;QuoteSuffix,,ONRateTickValue,Permanent,Trigger,ObjectOverwrite)</f>
        <v>#VALUE!</v>
      </c>
      <c r="G27" s="39" t="str">
        <f ca="1">_xll.ohRangeRetrieveError(F27)</f>
        <v/>
      </c>
      <c r="H27" s="7"/>
      <c r="J27" s="31"/>
      <c r="K27" s="260" t="s">
        <v>42</v>
      </c>
      <c r="L27" s="319" t="s">
        <v>160</v>
      </c>
      <c r="M27" s="319" t="s">
        <v>198</v>
      </c>
      <c r="N27" s="279" t="str">
        <f t="shared" si="3"/>
        <v>CNHQM3H18Y</v>
      </c>
      <c r="O27" s="279" t="str">
        <v>CNHQM3H18Y=TRHK</v>
      </c>
      <c r="P27" s="309" t="s">
        <v>119</v>
      </c>
      <c r="Q27" s="309" t="s">
        <v>119</v>
      </c>
      <c r="R27" s="309" t="s">
        <v>119</v>
      </c>
      <c r="S27" s="309" t="s">
        <v>119</v>
      </c>
      <c r="T27" s="262" t="e">
        <f>_xll.qlMidSafe($P27,$Q27)</f>
        <v>#NUM!</v>
      </c>
      <c r="U27" s="63"/>
      <c r="V27" s="310" t="e">
        <v>#NUM!</v>
      </c>
      <c r="W27" s="63"/>
      <c r="X27" s="257" t="e">
        <v>#NUM!</v>
      </c>
      <c r="Y27" s="264" t="e">
        <f>_xll.qlSimpleQuoteSetValue(F27,X27/100,Trigger)</f>
        <v>#VALUE!</v>
      </c>
      <c r="Z27" s="55"/>
      <c r="AA27" s="2"/>
    </row>
    <row r="28" spans="1:27" x14ac:dyDescent="0.2">
      <c r="A28" s="31"/>
      <c r="B28" s="42" t="s">
        <v>41</v>
      </c>
      <c r="C28" s="14" t="s">
        <v>160</v>
      </c>
      <c r="D28" s="14" t="s">
        <v>198</v>
      </c>
      <c r="E28" s="12" t="e">
        <f t="shared" si="2"/>
        <v>#REF!</v>
      </c>
      <c r="F28" s="12" t="e">
        <f>_xll.qlSimpleQuote(OFFCurrency&amp;$C28&amp;$D28&amp;$B28&amp;QuoteSuffix,,ONRateTickValue,Permanent,Trigger,ObjectOverwrite)</f>
        <v>#VALUE!</v>
      </c>
      <c r="G28" s="39" t="str">
        <f ca="1">_xll.ohRangeRetrieveError(F28)</f>
        <v/>
      </c>
      <c r="H28" s="7"/>
      <c r="J28" s="31"/>
      <c r="K28" s="260" t="s">
        <v>41</v>
      </c>
      <c r="L28" s="319" t="s">
        <v>160</v>
      </c>
      <c r="M28" s="319" t="s">
        <v>198</v>
      </c>
      <c r="N28" s="279" t="str">
        <f t="shared" si="3"/>
        <v>CNHQM3H19Y</v>
      </c>
      <c r="O28" s="279" t="str">
        <v>CNHQM3H19Y=TRHK</v>
      </c>
      <c r="P28" s="309" t="s">
        <v>119</v>
      </c>
      <c r="Q28" s="309" t="s">
        <v>119</v>
      </c>
      <c r="R28" s="309" t="s">
        <v>119</v>
      </c>
      <c r="S28" s="309" t="s">
        <v>119</v>
      </c>
      <c r="T28" s="262" t="e">
        <f>_xll.qlMidSafe($P28,$Q28)</f>
        <v>#NUM!</v>
      </c>
      <c r="U28" s="63"/>
      <c r="V28" s="310" t="e">
        <v>#NUM!</v>
      </c>
      <c r="W28" s="63"/>
      <c r="X28" s="257" t="e">
        <v>#NUM!</v>
      </c>
      <c r="Y28" s="264" t="e">
        <f>_xll.qlSimpleQuoteSetValue(F28,X28/100,Trigger)</f>
        <v>#VALUE!</v>
      </c>
      <c r="Z28" s="55"/>
      <c r="AA28" s="2"/>
    </row>
    <row r="29" spans="1:27" x14ac:dyDescent="0.2">
      <c r="A29" s="31"/>
      <c r="B29" s="42" t="s">
        <v>40</v>
      </c>
      <c r="C29" s="14" t="s">
        <v>160</v>
      </c>
      <c r="D29" s="14" t="s">
        <v>198</v>
      </c>
      <c r="E29" s="12" t="e">
        <f t="shared" si="2"/>
        <v>#REF!</v>
      </c>
      <c r="F29" s="12" t="e">
        <f>_xll.qlSimpleQuote(OFFCurrency&amp;$C29&amp;$D29&amp;$B29&amp;QuoteSuffix,,ONRateTickValue,Permanent,Trigger,ObjectOverwrite)</f>
        <v>#VALUE!</v>
      </c>
      <c r="G29" s="39" t="str">
        <f ca="1">_xll.ohRangeRetrieveError(F29)</f>
        <v/>
      </c>
      <c r="H29" s="7"/>
      <c r="J29" s="31"/>
      <c r="K29" s="260" t="s">
        <v>40</v>
      </c>
      <c r="L29" s="319" t="s">
        <v>160</v>
      </c>
      <c r="M29" s="319" t="s">
        <v>198</v>
      </c>
      <c r="N29" s="279" t="str">
        <f t="shared" si="3"/>
        <v>CNHQM3H20Y</v>
      </c>
      <c r="O29" s="279" t="str">
        <v>CNHQM3H20Y=TRHK</v>
      </c>
      <c r="P29" s="309" t="s">
        <v>119</v>
      </c>
      <c r="Q29" s="309" t="s">
        <v>119</v>
      </c>
      <c r="R29" s="309" t="s">
        <v>119</v>
      </c>
      <c r="S29" s="309" t="s">
        <v>119</v>
      </c>
      <c r="T29" s="262" t="e">
        <f>_xll.qlMidSafe($P29,$Q29)</f>
        <v>#NUM!</v>
      </c>
      <c r="U29" s="63"/>
      <c r="V29" s="310" t="e">
        <v>#NUM!</v>
      </c>
      <c r="W29" s="63"/>
      <c r="X29" s="257" t="e">
        <v>#NUM!</v>
      </c>
      <c r="Y29" s="264" t="e">
        <f>_xll.qlSimpleQuoteSetValue(F29,X29/100,Trigger)</f>
        <v>#VALUE!</v>
      </c>
      <c r="Z29" s="55"/>
      <c r="AA29" s="2"/>
    </row>
    <row r="30" spans="1:27" x14ac:dyDescent="0.2">
      <c r="A30" s="31"/>
      <c r="B30" s="42" t="s">
        <v>39</v>
      </c>
      <c r="C30" s="14" t="s">
        <v>160</v>
      </c>
      <c r="D30" s="14" t="s">
        <v>198</v>
      </c>
      <c r="E30" s="12" t="e">
        <f t="shared" si="2"/>
        <v>#REF!</v>
      </c>
      <c r="F30" s="12" t="e">
        <f>_xll.qlSimpleQuote(OFFCurrency&amp;$C30&amp;$D30&amp;$B30&amp;QuoteSuffix,,ONRateTickValue,Permanent,Trigger,ObjectOverwrite)</f>
        <v>#VALUE!</v>
      </c>
      <c r="G30" s="39" t="str">
        <f ca="1">_xll.ohRangeRetrieveError(F30)</f>
        <v/>
      </c>
      <c r="H30" s="7"/>
      <c r="J30" s="31"/>
      <c r="K30" s="260" t="s">
        <v>39</v>
      </c>
      <c r="L30" s="63" t="s">
        <v>160</v>
      </c>
      <c r="M30" s="63" t="s">
        <v>198</v>
      </c>
      <c r="N30" s="279" t="str">
        <f t="shared" si="3"/>
        <v>CNHQM3H21Y</v>
      </c>
      <c r="O30" s="279" t="str">
        <v>CNHQM3H21Y=TRHK</v>
      </c>
      <c r="P30" s="309" t="s">
        <v>119</v>
      </c>
      <c r="Q30" s="309" t="s">
        <v>119</v>
      </c>
      <c r="R30" s="309" t="s">
        <v>119</v>
      </c>
      <c r="S30" s="309" t="s">
        <v>119</v>
      </c>
      <c r="T30" s="262" t="e">
        <f>_xll.qlMidSafe($P30,$Q30)</f>
        <v>#NUM!</v>
      </c>
      <c r="U30" s="63"/>
      <c r="V30" s="310" t="e">
        <v>#NUM!</v>
      </c>
      <c r="W30" s="63"/>
      <c r="X30" s="257" t="e">
        <v>#NUM!</v>
      </c>
      <c r="Y30" s="264" t="e">
        <f>_xll.qlSimpleQuoteSetValue(F30,X30/100,Trigger)</f>
        <v>#VALUE!</v>
      </c>
      <c r="Z30" s="55"/>
      <c r="AA30" s="2"/>
    </row>
    <row r="31" spans="1:27" x14ac:dyDescent="0.2">
      <c r="A31" s="31"/>
      <c r="B31" s="42" t="s">
        <v>38</v>
      </c>
      <c r="C31" s="14" t="s">
        <v>160</v>
      </c>
      <c r="D31" s="14" t="s">
        <v>198</v>
      </c>
      <c r="E31" s="12" t="e">
        <f t="shared" si="2"/>
        <v>#REF!</v>
      </c>
      <c r="F31" s="12" t="e">
        <f>_xll.qlSimpleQuote(OFFCurrency&amp;$C31&amp;$D31&amp;$B31&amp;QuoteSuffix,,ONRateTickValue,Permanent,Trigger,ObjectOverwrite)</f>
        <v>#VALUE!</v>
      </c>
      <c r="G31" s="39" t="str">
        <f ca="1">_xll.ohRangeRetrieveError(F31)</f>
        <v/>
      </c>
      <c r="H31" s="7"/>
      <c r="J31" s="31"/>
      <c r="K31" s="260" t="s">
        <v>38</v>
      </c>
      <c r="L31" s="319" t="s">
        <v>160</v>
      </c>
      <c r="M31" s="319" t="s">
        <v>198</v>
      </c>
      <c r="N31" s="279" t="str">
        <f t="shared" si="3"/>
        <v>CNHQM3H22Y</v>
      </c>
      <c r="O31" s="279" t="str">
        <v>CNHQM3H22Y=TRHK</v>
      </c>
      <c r="P31" s="309" t="s">
        <v>119</v>
      </c>
      <c r="Q31" s="309" t="s">
        <v>119</v>
      </c>
      <c r="R31" s="309" t="s">
        <v>119</v>
      </c>
      <c r="S31" s="309" t="s">
        <v>119</v>
      </c>
      <c r="T31" s="262" t="e">
        <f>_xll.qlMidSafe($P31,$Q31)</f>
        <v>#NUM!</v>
      </c>
      <c r="U31" s="63"/>
      <c r="V31" s="310" t="e">
        <v>#NUM!</v>
      </c>
      <c r="W31" s="63"/>
      <c r="X31" s="257" t="e">
        <v>#NUM!</v>
      </c>
      <c r="Y31" s="264" t="e">
        <f>_xll.qlSimpleQuoteSetValue(F31,X31/100,Trigger)</f>
        <v>#VALUE!</v>
      </c>
      <c r="Z31" s="55"/>
      <c r="AA31" s="2"/>
    </row>
    <row r="32" spans="1:27" x14ac:dyDescent="0.2">
      <c r="A32" s="31"/>
      <c r="B32" s="42" t="s">
        <v>37</v>
      </c>
      <c r="C32" s="14" t="s">
        <v>160</v>
      </c>
      <c r="D32" s="14" t="s">
        <v>198</v>
      </c>
      <c r="E32" s="12" t="e">
        <f t="shared" si="2"/>
        <v>#REF!</v>
      </c>
      <c r="F32" s="12" t="e">
        <f>_xll.qlSimpleQuote(OFFCurrency&amp;$C32&amp;$D32&amp;$B32&amp;QuoteSuffix,,ONRateTickValue,Permanent,Trigger,ObjectOverwrite)</f>
        <v>#VALUE!</v>
      </c>
      <c r="G32" s="39" t="str">
        <f ca="1">_xll.ohRangeRetrieveError(F32)</f>
        <v/>
      </c>
      <c r="H32" s="7"/>
      <c r="J32" s="31"/>
      <c r="K32" s="260" t="s">
        <v>37</v>
      </c>
      <c r="L32" s="319" t="s">
        <v>160</v>
      </c>
      <c r="M32" s="319" t="s">
        <v>198</v>
      </c>
      <c r="N32" s="279" t="str">
        <f t="shared" si="3"/>
        <v>CNHQM3H23Y</v>
      </c>
      <c r="O32" s="279" t="str">
        <v>CNHQM3H23Y=TRHK</v>
      </c>
      <c r="P32" s="309" t="s">
        <v>119</v>
      </c>
      <c r="Q32" s="309" t="s">
        <v>119</v>
      </c>
      <c r="R32" s="309" t="s">
        <v>119</v>
      </c>
      <c r="S32" s="309" t="s">
        <v>119</v>
      </c>
      <c r="T32" s="262" t="e">
        <f>_xll.qlMidSafe($P32,$Q32)</f>
        <v>#NUM!</v>
      </c>
      <c r="U32" s="63"/>
      <c r="V32" s="310" t="e">
        <v>#NUM!</v>
      </c>
      <c r="W32" s="63"/>
      <c r="X32" s="257" t="e">
        <v>#NUM!</v>
      </c>
      <c r="Y32" s="264" t="e">
        <f>_xll.qlSimpleQuoteSetValue(F32,X32/100,Trigger)</f>
        <v>#VALUE!</v>
      </c>
      <c r="Z32" s="55"/>
      <c r="AA32" s="2"/>
    </row>
    <row r="33" spans="1:27" x14ac:dyDescent="0.2">
      <c r="A33" s="31"/>
      <c r="B33" s="42" t="s">
        <v>36</v>
      </c>
      <c r="C33" s="14" t="s">
        <v>160</v>
      </c>
      <c r="D33" s="14" t="s">
        <v>198</v>
      </c>
      <c r="E33" s="12" t="e">
        <f t="shared" si="2"/>
        <v>#REF!</v>
      </c>
      <c r="F33" s="12" t="e">
        <f>_xll.qlSimpleQuote(OFFCurrency&amp;$C33&amp;$D33&amp;$B33&amp;QuoteSuffix,,ONRateTickValue,Permanent,Trigger,ObjectOverwrite)</f>
        <v>#VALUE!</v>
      </c>
      <c r="G33" s="39" t="str">
        <f ca="1">_xll.ohRangeRetrieveError(F33)</f>
        <v/>
      </c>
      <c r="H33" s="7"/>
      <c r="J33" s="31"/>
      <c r="K33" s="260" t="s">
        <v>36</v>
      </c>
      <c r="L33" s="319" t="s">
        <v>160</v>
      </c>
      <c r="M33" s="319" t="s">
        <v>198</v>
      </c>
      <c r="N33" s="279" t="str">
        <f t="shared" si="3"/>
        <v>CNHQM3H24Y</v>
      </c>
      <c r="O33" s="279" t="str">
        <v>CNHQM3H24Y=TRHK</v>
      </c>
      <c r="P33" s="309" t="s">
        <v>119</v>
      </c>
      <c r="Q33" s="309" t="s">
        <v>119</v>
      </c>
      <c r="R33" s="309" t="s">
        <v>119</v>
      </c>
      <c r="S33" s="309" t="s">
        <v>119</v>
      </c>
      <c r="T33" s="262" t="e">
        <f>_xll.qlMidSafe($P33,$Q33)</f>
        <v>#NUM!</v>
      </c>
      <c r="U33" s="63"/>
      <c r="V33" s="310" t="e">
        <v>#NUM!</v>
      </c>
      <c r="W33" s="63"/>
      <c r="X33" s="257" t="e">
        <v>#NUM!</v>
      </c>
      <c r="Y33" s="264" t="e">
        <f>_xll.qlSimpleQuoteSetValue(F33,X33/100,Trigger)</f>
        <v>#VALUE!</v>
      </c>
      <c r="Z33" s="55"/>
      <c r="AA33" s="2"/>
    </row>
    <row r="34" spans="1:27" x14ac:dyDescent="0.2">
      <c r="A34" s="31"/>
      <c r="B34" s="42" t="s">
        <v>35</v>
      </c>
      <c r="C34" s="14" t="s">
        <v>160</v>
      </c>
      <c r="D34" s="14" t="s">
        <v>198</v>
      </c>
      <c r="E34" s="12" t="e">
        <f t="shared" si="2"/>
        <v>#REF!</v>
      </c>
      <c r="F34" s="12" t="e">
        <f>_xll.qlSimpleQuote(OFFCurrency&amp;$C34&amp;$D34&amp;$B34&amp;QuoteSuffix,,ONRateTickValue,Permanent,Trigger,ObjectOverwrite)</f>
        <v>#VALUE!</v>
      </c>
      <c r="G34" s="39" t="str">
        <f ca="1">_xll.ohRangeRetrieveError(F34)</f>
        <v/>
      </c>
      <c r="H34" s="7"/>
      <c r="J34" s="31"/>
      <c r="K34" s="260" t="s">
        <v>35</v>
      </c>
      <c r="L34" s="319" t="s">
        <v>160</v>
      </c>
      <c r="M34" s="319" t="s">
        <v>198</v>
      </c>
      <c r="N34" s="279" t="str">
        <f t="shared" si="3"/>
        <v>CNHQM3H25Y</v>
      </c>
      <c r="O34" s="279" t="str">
        <v>CNHQM3H25Y=TRHK</v>
      </c>
      <c r="P34" s="309" t="s">
        <v>119</v>
      </c>
      <c r="Q34" s="309" t="s">
        <v>119</v>
      </c>
      <c r="R34" s="309" t="s">
        <v>119</v>
      </c>
      <c r="S34" s="309" t="s">
        <v>119</v>
      </c>
      <c r="T34" s="262" t="e">
        <f>_xll.qlMidSafe($P34,$Q34)</f>
        <v>#NUM!</v>
      </c>
      <c r="U34" s="63"/>
      <c r="V34" s="310" t="e">
        <v>#NUM!</v>
      </c>
      <c r="W34" s="63"/>
      <c r="X34" s="257" t="e">
        <v>#NUM!</v>
      </c>
      <c r="Y34" s="264" t="e">
        <f>_xll.qlSimpleQuoteSetValue(F34,X34/100,Trigger)</f>
        <v>#VALUE!</v>
      </c>
      <c r="Z34" s="55"/>
      <c r="AA34" s="2"/>
    </row>
    <row r="35" spans="1:27" x14ac:dyDescent="0.2">
      <c r="A35" s="31"/>
      <c r="B35" s="42" t="s">
        <v>34</v>
      </c>
      <c r="C35" s="14" t="s">
        <v>160</v>
      </c>
      <c r="D35" s="14" t="s">
        <v>198</v>
      </c>
      <c r="E35" s="12" t="e">
        <f t="shared" si="2"/>
        <v>#REF!</v>
      </c>
      <c r="F35" s="12" t="e">
        <f>_xll.qlSimpleQuote(OFFCurrency&amp;$C35&amp;$D35&amp;$B35&amp;QuoteSuffix,,ONRateTickValue,Permanent,Trigger,ObjectOverwrite)</f>
        <v>#VALUE!</v>
      </c>
      <c r="G35" s="39" t="str">
        <f ca="1">_xll.ohRangeRetrieveError(F35)</f>
        <v/>
      </c>
      <c r="H35" s="7"/>
      <c r="J35" s="31"/>
      <c r="K35" s="260" t="s">
        <v>34</v>
      </c>
      <c r="L35" s="319" t="s">
        <v>160</v>
      </c>
      <c r="M35" s="319" t="s">
        <v>198</v>
      </c>
      <c r="N35" s="279" t="str">
        <f t="shared" si="3"/>
        <v>CNHQM3H26Y</v>
      </c>
      <c r="O35" s="279" t="str">
        <v>CNHQM3H26Y=TRHK</v>
      </c>
      <c r="P35" s="309" t="s">
        <v>119</v>
      </c>
      <c r="Q35" s="309" t="s">
        <v>119</v>
      </c>
      <c r="R35" s="309" t="s">
        <v>119</v>
      </c>
      <c r="S35" s="309" t="s">
        <v>119</v>
      </c>
      <c r="T35" s="262" t="e">
        <f>_xll.qlMidSafe($P35,$Q35)</f>
        <v>#NUM!</v>
      </c>
      <c r="U35" s="63"/>
      <c r="V35" s="310" t="e">
        <v>#NUM!</v>
      </c>
      <c r="W35" s="63"/>
      <c r="X35" s="257" t="e">
        <v>#NUM!</v>
      </c>
      <c r="Y35" s="264" t="e">
        <f>_xll.qlSimpleQuoteSetValue(F35,X35/100,Trigger)</f>
        <v>#VALUE!</v>
      </c>
      <c r="Z35" s="55"/>
      <c r="AA35" s="2"/>
    </row>
    <row r="36" spans="1:27" x14ac:dyDescent="0.2">
      <c r="A36" s="31"/>
      <c r="B36" s="42" t="s">
        <v>33</v>
      </c>
      <c r="C36" s="14" t="s">
        <v>160</v>
      </c>
      <c r="D36" s="14" t="s">
        <v>198</v>
      </c>
      <c r="E36" s="12" t="e">
        <f t="shared" si="2"/>
        <v>#REF!</v>
      </c>
      <c r="F36" s="12" t="e">
        <f>_xll.qlSimpleQuote(OFFCurrency&amp;$C36&amp;$D36&amp;$B36&amp;QuoteSuffix,,ONRateTickValue,Permanent,Trigger,ObjectOverwrite)</f>
        <v>#VALUE!</v>
      </c>
      <c r="G36" s="39" t="str">
        <f ca="1">_xll.ohRangeRetrieveError(F36)</f>
        <v/>
      </c>
      <c r="H36" s="7"/>
      <c r="J36" s="31"/>
      <c r="K36" s="260" t="s">
        <v>33</v>
      </c>
      <c r="L36" s="319" t="s">
        <v>160</v>
      </c>
      <c r="M36" s="319" t="s">
        <v>198</v>
      </c>
      <c r="N36" s="279" t="str">
        <f t="shared" si="3"/>
        <v>CNHQM3H27Y</v>
      </c>
      <c r="O36" s="279" t="str">
        <v>CNHQM3H27Y=TRHK</v>
      </c>
      <c r="P36" s="309" t="s">
        <v>119</v>
      </c>
      <c r="Q36" s="309" t="s">
        <v>119</v>
      </c>
      <c r="R36" s="309" t="s">
        <v>119</v>
      </c>
      <c r="S36" s="309" t="s">
        <v>119</v>
      </c>
      <c r="T36" s="262" t="e">
        <f>_xll.qlMidSafe($P36,$Q36)</f>
        <v>#NUM!</v>
      </c>
      <c r="U36" s="63"/>
      <c r="V36" s="310" t="e">
        <v>#NUM!</v>
      </c>
      <c r="W36" s="63"/>
      <c r="X36" s="257" t="e">
        <v>#NUM!</v>
      </c>
      <c r="Y36" s="264" t="e">
        <f>_xll.qlSimpleQuoteSetValue(F36,X36/100,Trigger)</f>
        <v>#VALUE!</v>
      </c>
      <c r="Z36" s="55"/>
      <c r="AA36" s="2"/>
    </row>
    <row r="37" spans="1:27" x14ac:dyDescent="0.2">
      <c r="A37" s="31"/>
      <c r="B37" s="42" t="s">
        <v>32</v>
      </c>
      <c r="C37" s="14" t="s">
        <v>160</v>
      </c>
      <c r="D37" s="14" t="s">
        <v>198</v>
      </c>
      <c r="E37" s="12" t="e">
        <f t="shared" si="2"/>
        <v>#REF!</v>
      </c>
      <c r="F37" s="12" t="e">
        <f>_xll.qlSimpleQuote(OFFCurrency&amp;$C37&amp;$D37&amp;$B37&amp;QuoteSuffix,,ONRateTickValue,Permanent,Trigger,ObjectOverwrite)</f>
        <v>#VALUE!</v>
      </c>
      <c r="G37" s="39" t="str">
        <f ca="1">_xll.ohRangeRetrieveError(F37)</f>
        <v/>
      </c>
      <c r="H37" s="7"/>
      <c r="J37" s="31"/>
      <c r="K37" s="260" t="s">
        <v>32</v>
      </c>
      <c r="L37" s="319" t="s">
        <v>160</v>
      </c>
      <c r="M37" s="319" t="s">
        <v>198</v>
      </c>
      <c r="N37" s="279" t="str">
        <f t="shared" si="3"/>
        <v>CNHQM3H28Y</v>
      </c>
      <c r="O37" s="279" t="str">
        <v>CNHQM3H28Y=TRHK</v>
      </c>
      <c r="P37" s="309" t="s">
        <v>119</v>
      </c>
      <c r="Q37" s="309" t="s">
        <v>119</v>
      </c>
      <c r="R37" s="309" t="s">
        <v>119</v>
      </c>
      <c r="S37" s="309" t="s">
        <v>119</v>
      </c>
      <c r="T37" s="262" t="e">
        <f>_xll.qlMidSafe($P37,$Q37)</f>
        <v>#NUM!</v>
      </c>
      <c r="U37" s="63"/>
      <c r="V37" s="310" t="e">
        <v>#NUM!</v>
      </c>
      <c r="W37" s="63"/>
      <c r="X37" s="257" t="e">
        <v>#NUM!</v>
      </c>
      <c r="Y37" s="264" t="e">
        <f>_xll.qlSimpleQuoteSetValue(F37,X37/100,Trigger)</f>
        <v>#VALUE!</v>
      </c>
      <c r="Z37" s="55"/>
      <c r="AA37" s="2"/>
    </row>
    <row r="38" spans="1:27" x14ac:dyDescent="0.2">
      <c r="A38" s="31"/>
      <c r="B38" s="42" t="s">
        <v>31</v>
      </c>
      <c r="C38" s="14" t="s">
        <v>160</v>
      </c>
      <c r="D38" s="14" t="s">
        <v>198</v>
      </c>
      <c r="E38" s="12" t="e">
        <f t="shared" si="2"/>
        <v>#REF!</v>
      </c>
      <c r="F38" s="12" t="e">
        <f>_xll.qlSimpleQuote(OFFCurrency&amp;$C38&amp;$D38&amp;$B38&amp;QuoteSuffix,,ONRateTickValue,Permanent,Trigger,ObjectOverwrite)</f>
        <v>#VALUE!</v>
      </c>
      <c r="G38" s="39" t="str">
        <f ca="1">_xll.ohRangeRetrieveError(F38)</f>
        <v/>
      </c>
      <c r="H38" s="7"/>
      <c r="J38" s="31"/>
      <c r="K38" s="260" t="s">
        <v>31</v>
      </c>
      <c r="L38" s="319" t="s">
        <v>160</v>
      </c>
      <c r="M38" s="319" t="s">
        <v>198</v>
      </c>
      <c r="N38" s="279" t="str">
        <f t="shared" si="3"/>
        <v>CNHQM3H29Y</v>
      </c>
      <c r="O38" s="279" t="str">
        <v>CNHQM3H29Y=TRHK</v>
      </c>
      <c r="P38" s="309" t="s">
        <v>119</v>
      </c>
      <c r="Q38" s="309" t="s">
        <v>119</v>
      </c>
      <c r="R38" s="309" t="s">
        <v>119</v>
      </c>
      <c r="S38" s="309" t="s">
        <v>119</v>
      </c>
      <c r="T38" s="262" t="e">
        <f>_xll.qlMidSafe($P38,$Q38)</f>
        <v>#NUM!</v>
      </c>
      <c r="U38" s="63"/>
      <c r="V38" s="310" t="e">
        <v>#NUM!</v>
      </c>
      <c r="W38" s="63"/>
      <c r="X38" s="257" t="e">
        <v>#NUM!</v>
      </c>
      <c r="Y38" s="264" t="e">
        <f>_xll.qlSimpleQuoteSetValue(F38,X38/100,Trigger)</f>
        <v>#VALUE!</v>
      </c>
      <c r="Z38" s="55"/>
      <c r="AA38" s="2"/>
    </row>
    <row r="39" spans="1:27" x14ac:dyDescent="0.2">
      <c r="A39" s="31"/>
      <c r="B39" s="42" t="s">
        <v>30</v>
      </c>
      <c r="C39" s="14" t="s">
        <v>160</v>
      </c>
      <c r="D39" s="14" t="s">
        <v>198</v>
      </c>
      <c r="E39" s="12" t="e">
        <f t="shared" si="2"/>
        <v>#REF!</v>
      </c>
      <c r="F39" s="12" t="e">
        <f>_xll.qlSimpleQuote(OFFCurrency&amp;$C39&amp;$D39&amp;$B39&amp;QuoteSuffix,,ONRateTickValue,Permanent,Trigger,ObjectOverwrite)</f>
        <v>#VALUE!</v>
      </c>
      <c r="G39" s="39" t="str">
        <f ca="1">_xll.ohRangeRetrieveError(F39)</f>
        <v/>
      </c>
      <c r="H39" s="7"/>
      <c r="J39" s="31"/>
      <c r="K39" s="260" t="s">
        <v>30</v>
      </c>
      <c r="L39" s="319" t="s">
        <v>160</v>
      </c>
      <c r="M39" s="319" t="s">
        <v>198</v>
      </c>
      <c r="N39" s="279" t="str">
        <f t="shared" si="3"/>
        <v>CNHQM3H30Y</v>
      </c>
      <c r="O39" s="279" t="str">
        <v>CNHQM3H30Y=TRHK</v>
      </c>
      <c r="P39" s="309" t="s">
        <v>119</v>
      </c>
      <c r="Q39" s="309" t="s">
        <v>119</v>
      </c>
      <c r="R39" s="309" t="s">
        <v>119</v>
      </c>
      <c r="S39" s="309" t="s">
        <v>119</v>
      </c>
      <c r="T39" s="262" t="e">
        <f>_xll.qlMidSafe($P39,$Q39)</f>
        <v>#NUM!</v>
      </c>
      <c r="U39" s="63"/>
      <c r="V39" s="310" t="e">
        <v>#NUM!</v>
      </c>
      <c r="W39" s="63"/>
      <c r="X39" s="257" t="e">
        <v>#NUM!</v>
      </c>
      <c r="Y39" s="264" t="e">
        <f>_xll.qlSimpleQuoteSetValue(F39,X39/100,Trigger)</f>
        <v>#VALUE!</v>
      </c>
      <c r="Z39" s="55"/>
      <c r="AA39" s="2"/>
    </row>
    <row r="40" spans="1:27" x14ac:dyDescent="0.2">
      <c r="A40" s="31"/>
      <c r="B40" s="42" t="s">
        <v>29</v>
      </c>
      <c r="C40" s="14" t="s">
        <v>160</v>
      </c>
      <c r="D40" s="14" t="s">
        <v>198</v>
      </c>
      <c r="E40" s="12" t="e">
        <f t="shared" si="2"/>
        <v>#REF!</v>
      </c>
      <c r="F40" s="12" t="e">
        <f>_xll.qlSimpleQuote(OFFCurrency&amp;$C40&amp;$D40&amp;$B40&amp;QuoteSuffix,,ONRateTickValue,Permanent,Trigger,ObjectOverwrite)</f>
        <v>#VALUE!</v>
      </c>
      <c r="G40" s="39" t="str">
        <f ca="1">_xll.ohRangeRetrieveError(F40)</f>
        <v/>
      </c>
      <c r="H40" s="7"/>
      <c r="J40" s="31"/>
      <c r="K40" s="260" t="s">
        <v>29</v>
      </c>
      <c r="L40" s="319" t="s">
        <v>160</v>
      </c>
      <c r="M40" s="319" t="s">
        <v>198</v>
      </c>
      <c r="N40" s="279" t="str">
        <f t="shared" si="3"/>
        <v>CNHQM3H35Y</v>
      </c>
      <c r="O40" s="279" t="str">
        <v>CNHQM3H35Y=TRHK</v>
      </c>
      <c r="P40" s="309" t="s">
        <v>119</v>
      </c>
      <c r="Q40" s="309" t="s">
        <v>119</v>
      </c>
      <c r="R40" s="309" t="s">
        <v>119</v>
      </c>
      <c r="S40" s="309" t="s">
        <v>119</v>
      </c>
      <c r="T40" s="262" t="e">
        <f>_xll.qlMidSafe($P40,$Q40)</f>
        <v>#NUM!</v>
      </c>
      <c r="U40" s="63"/>
      <c r="V40" s="310" t="e">
        <v>#NUM!</v>
      </c>
      <c r="W40" s="63"/>
      <c r="X40" s="257" t="e">
        <v>#NUM!</v>
      </c>
      <c r="Y40" s="264" t="e">
        <f>_xll.qlSimpleQuoteSetValue(F40,X40/100,Trigger)</f>
        <v>#VALUE!</v>
      </c>
      <c r="Z40" s="55"/>
      <c r="AA40" s="2"/>
    </row>
    <row r="41" spans="1:27" x14ac:dyDescent="0.2">
      <c r="A41" s="31"/>
      <c r="B41" s="42" t="s">
        <v>28</v>
      </c>
      <c r="C41" s="14" t="s">
        <v>160</v>
      </c>
      <c r="D41" s="14" t="s">
        <v>198</v>
      </c>
      <c r="E41" s="12" t="e">
        <f t="shared" si="2"/>
        <v>#REF!</v>
      </c>
      <c r="F41" s="12" t="e">
        <f>_xll.qlSimpleQuote(OFFCurrency&amp;$C41&amp;$D41&amp;$B41&amp;QuoteSuffix,,ONRateTickValue,Permanent,Trigger,ObjectOverwrite)</f>
        <v>#VALUE!</v>
      </c>
      <c r="G41" s="39" t="str">
        <f ca="1">_xll.ohRangeRetrieveError(F41)</f>
        <v/>
      </c>
      <c r="H41" s="7"/>
      <c r="J41" s="31"/>
      <c r="K41" s="260" t="s">
        <v>28</v>
      </c>
      <c r="L41" s="319" t="s">
        <v>160</v>
      </c>
      <c r="M41" s="319" t="s">
        <v>198</v>
      </c>
      <c r="N41" s="279" t="str">
        <f t="shared" si="3"/>
        <v>CNHQM3H40Y</v>
      </c>
      <c r="O41" s="279" t="str">
        <v>CNHQM3H40Y=TRHK</v>
      </c>
      <c r="P41" s="309" t="s">
        <v>119</v>
      </c>
      <c r="Q41" s="309" t="s">
        <v>119</v>
      </c>
      <c r="R41" s="309" t="s">
        <v>119</v>
      </c>
      <c r="S41" s="309" t="s">
        <v>119</v>
      </c>
      <c r="T41" s="262" t="e">
        <f>_xll.qlMidSafe($P41,$Q41)</f>
        <v>#NUM!</v>
      </c>
      <c r="U41" s="63"/>
      <c r="V41" s="310" t="e">
        <v>#NUM!</v>
      </c>
      <c r="W41" s="63"/>
      <c r="X41" s="257" t="e">
        <v>#NUM!</v>
      </c>
      <c r="Y41" s="264" t="e">
        <f>_xll.qlSimpleQuoteSetValue(F41,X41/100,Trigger)</f>
        <v>#VALUE!</v>
      </c>
      <c r="Z41" s="55"/>
      <c r="AA41" s="2"/>
    </row>
    <row r="42" spans="1:27" x14ac:dyDescent="0.2">
      <c r="A42" s="31"/>
      <c r="B42" s="42" t="s">
        <v>26</v>
      </c>
      <c r="C42" s="14" t="s">
        <v>160</v>
      </c>
      <c r="D42" s="14" t="s">
        <v>198</v>
      </c>
      <c r="E42" s="12" t="e">
        <f t="shared" si="2"/>
        <v>#REF!</v>
      </c>
      <c r="F42" s="12" t="e">
        <f>_xll.qlSimpleQuote(OFFCurrency&amp;$C42&amp;$D42&amp;$B42&amp;QuoteSuffix,,ONRateTickValue,Permanent,Trigger,ObjectOverwrite)</f>
        <v>#VALUE!</v>
      </c>
      <c r="G42" s="39" t="str">
        <f ca="1">_xll.ohRangeRetrieveError(F42)</f>
        <v/>
      </c>
      <c r="H42" s="7"/>
      <c r="J42" s="31"/>
      <c r="K42" s="260" t="s">
        <v>26</v>
      </c>
      <c r="L42" s="319" t="s">
        <v>160</v>
      </c>
      <c r="M42" s="319" t="s">
        <v>198</v>
      </c>
      <c r="N42" s="279" t="str">
        <f t="shared" si="3"/>
        <v>CNHQM3H50Y</v>
      </c>
      <c r="O42" s="279" t="str">
        <v>CNHQM3H50Y=TRHK</v>
      </c>
      <c r="P42" s="309" t="s">
        <v>119</v>
      </c>
      <c r="Q42" s="309" t="s">
        <v>119</v>
      </c>
      <c r="R42" s="309" t="s">
        <v>119</v>
      </c>
      <c r="S42" s="309" t="s">
        <v>119</v>
      </c>
      <c r="T42" s="262" t="e">
        <f>_xll.qlMidSafe($P42,$Q42)</f>
        <v>#NUM!</v>
      </c>
      <c r="U42" s="63"/>
      <c r="V42" s="310" t="e">
        <v>#NUM!</v>
      </c>
      <c r="W42" s="63"/>
      <c r="X42" s="257" t="e">
        <v>#NUM!</v>
      </c>
      <c r="Y42" s="264" t="e">
        <f>_xll.qlSimpleQuoteSetValue(F42,X42/100,Trigger)</f>
        <v>#VALUE!</v>
      </c>
      <c r="Z42" s="55"/>
      <c r="AA42" s="2"/>
    </row>
    <row r="43" spans="1:27" x14ac:dyDescent="0.2">
      <c r="A43" s="31"/>
      <c r="B43" s="42" t="s">
        <v>25</v>
      </c>
      <c r="C43" s="14" t="s">
        <v>160</v>
      </c>
      <c r="D43" s="14" t="s">
        <v>198</v>
      </c>
      <c r="E43" s="12" t="e">
        <f t="shared" si="2"/>
        <v>#REF!</v>
      </c>
      <c r="F43" s="12" t="e">
        <f>_xll.qlSimpleQuote(OFFCurrency&amp;$C43&amp;$D43&amp;$B43&amp;QuoteSuffix,,ONRateTickValue,Permanent,Trigger,ObjectOverwrite)</f>
        <v>#VALUE!</v>
      </c>
      <c r="G43" s="39" t="str">
        <f ca="1">_xll.ohRangeRetrieveError(F43)</f>
        <v/>
      </c>
      <c r="H43" s="7"/>
      <c r="J43" s="31"/>
      <c r="K43" s="293" t="s">
        <v>25</v>
      </c>
      <c r="L43" s="320" t="s">
        <v>160</v>
      </c>
      <c r="M43" s="320" t="s">
        <v>198</v>
      </c>
      <c r="N43" s="295" t="str">
        <f t="shared" si="3"/>
        <v>CNHQM3H60Y</v>
      </c>
      <c r="O43" s="295" t="str">
        <v>CNHQM3H60Y=TRHK</v>
      </c>
      <c r="P43" s="311" t="s">
        <v>119</v>
      </c>
      <c r="Q43" s="311" t="s">
        <v>119</v>
      </c>
      <c r="R43" s="311" t="s">
        <v>119</v>
      </c>
      <c r="S43" s="311" t="s">
        <v>119</v>
      </c>
      <c r="T43" s="312" t="e">
        <f>_xll.qlMidSafe($P43,$Q43)</f>
        <v>#NUM!</v>
      </c>
      <c r="U43" s="63"/>
      <c r="V43" s="321" t="e">
        <v>#NUM!</v>
      </c>
      <c r="W43" s="63"/>
      <c r="X43" s="258" t="e">
        <v>#NUM!</v>
      </c>
      <c r="Y43" s="265" t="e">
        <f>_xll.qlSimpleQuoteSetValue(F43,X43/100,Trigger)</f>
        <v>#VALUE!</v>
      </c>
      <c r="Z43" s="55"/>
      <c r="AA43" s="2"/>
    </row>
    <row r="44" spans="1:27" ht="13.5" thickBot="1" x14ac:dyDescent="0.25">
      <c r="A44" s="6"/>
      <c r="B44" s="5"/>
      <c r="C44" s="5"/>
      <c r="D44" s="5"/>
      <c r="E44" s="5"/>
      <c r="F44" s="29"/>
      <c r="G44" s="29"/>
      <c r="H44" s="4"/>
      <c r="J44" s="51"/>
      <c r="K44" s="50"/>
      <c r="L44" s="50"/>
      <c r="M44" s="50"/>
      <c r="N44" s="5"/>
      <c r="O44" s="5"/>
      <c r="P44" s="5"/>
      <c r="Q44" s="5"/>
      <c r="R44" s="5"/>
      <c r="S44" s="5"/>
      <c r="T44" s="5"/>
      <c r="U44" s="50"/>
      <c r="V44" s="50"/>
      <c r="W44" s="50"/>
      <c r="X44" s="50"/>
      <c r="Y44" s="50"/>
      <c r="Z44" s="88"/>
    </row>
  </sheetData>
  <conditionalFormatting sqref="Y5:Y43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63</vt:i4>
      </vt:variant>
    </vt:vector>
  </HeadingPairs>
  <TitlesOfParts>
    <vt:vector size="77" baseType="lpstr">
      <vt:lpstr>General Settings</vt:lpstr>
      <vt:lpstr>Shibor</vt:lpstr>
      <vt:lpstr>CNH Hibor</vt:lpstr>
      <vt:lpstr>RepoRates</vt:lpstr>
      <vt:lpstr>CNY Deposits</vt:lpstr>
      <vt:lpstr>CNY OIS</vt:lpstr>
      <vt:lpstr>CNY FRA</vt:lpstr>
      <vt:lpstr>CNY Swaps1M</vt:lpstr>
      <vt:lpstr>CNY Swap3M</vt:lpstr>
      <vt:lpstr>CNY Swap7DRepo</vt:lpstr>
      <vt:lpstr>CNH Deposits</vt:lpstr>
      <vt:lpstr>CNH FRAs</vt:lpstr>
      <vt:lpstr>CNH OIS</vt:lpstr>
      <vt:lpstr>CNH Swap3M</vt:lpstr>
      <vt:lpstr>'CNH OIS'!Contributor</vt:lpstr>
      <vt:lpstr>'CNY OIS'!Contributor</vt:lpstr>
      <vt:lpstr>Contributor</vt:lpstr>
      <vt:lpstr>ContributorFRA</vt:lpstr>
      <vt:lpstr>Contributors</vt:lpstr>
      <vt:lpstr>ContributorsCodes</vt:lpstr>
      <vt:lpstr>ContributorTable</vt:lpstr>
      <vt:lpstr>EvaluationDate</vt:lpstr>
      <vt:lpstr>FileOverwrite</vt:lpstr>
      <vt:lpstr>'CNH FRAs'!Instruments</vt:lpstr>
      <vt:lpstr>'CNH OIS'!Instruments</vt:lpstr>
      <vt:lpstr>'CNH Swap3M'!Instruments</vt:lpstr>
      <vt:lpstr>'CNY FRA'!Instruments</vt:lpstr>
      <vt:lpstr>'CNY OIS'!Instruments</vt:lpstr>
      <vt:lpstr>'CNY Swap3M'!Instruments</vt:lpstr>
      <vt:lpstr>'CNY Swap7DRepo'!Instruments</vt:lpstr>
      <vt:lpstr>'CNY Swaps1M'!Instruments</vt:lpstr>
      <vt:lpstr>InterpolationType</vt:lpstr>
      <vt:lpstr>LastFixingsTrigger</vt:lpstr>
      <vt:lpstr>LastUpdate</vt:lpstr>
      <vt:lpstr>LiveDataFeed</vt:lpstr>
      <vt:lpstr>ObjectOverwrite</vt:lpstr>
      <vt:lpstr>OFFCalendar</vt:lpstr>
      <vt:lpstr>OFFCurrency</vt:lpstr>
      <vt:lpstr>OFFFamilyName</vt:lpstr>
      <vt:lpstr>OFFMoneyMarketDayCounter</vt:lpstr>
      <vt:lpstr>OFFPriceTickValue</vt:lpstr>
      <vt:lpstr>OFFRateTickValue</vt:lpstr>
      <vt:lpstr>ONCalendar</vt:lpstr>
      <vt:lpstr>ONCurrency</vt:lpstr>
      <vt:lpstr>ONFamilyName</vt:lpstr>
      <vt:lpstr>ONMoneyMarketDayCounter</vt:lpstr>
      <vt:lpstr>ONPriceTickValue</vt:lpstr>
      <vt:lpstr>ONRateTickValue</vt:lpstr>
      <vt:lpstr>Permanent</vt:lpstr>
      <vt:lpstr>'CNH Deposits'!Quote</vt:lpstr>
      <vt:lpstr>'CNH Swap3M'!Quote</vt:lpstr>
      <vt:lpstr>'CNY Deposits'!Quote</vt:lpstr>
      <vt:lpstr>'CNY FRA'!Quote</vt:lpstr>
      <vt:lpstr>'CNY OIS'!Quote</vt:lpstr>
      <vt:lpstr>'CNY Swap3M'!Quote</vt:lpstr>
      <vt:lpstr>'CNY Swaps1M'!Quote</vt:lpstr>
      <vt:lpstr>'CNH Deposits'!QuoteLive</vt:lpstr>
      <vt:lpstr>'CNH Swap3M'!QuoteLive</vt:lpstr>
      <vt:lpstr>'CNY Deposits'!QuoteLive</vt:lpstr>
      <vt:lpstr>'CNY FRA'!QuoteLive</vt:lpstr>
      <vt:lpstr>'CNY OIS'!QuoteLive</vt:lpstr>
      <vt:lpstr>'CNY Swap3M'!QuoteLive</vt:lpstr>
      <vt:lpstr>'CNY Swap7DRepo'!QuoteLive</vt:lpstr>
      <vt:lpstr>'CNY Swaps1M'!QuoteLive</vt:lpstr>
      <vt:lpstr>'CNH Deposits'!QuoteStatic</vt:lpstr>
      <vt:lpstr>'CNH Swap3M'!QuoteStatic</vt:lpstr>
      <vt:lpstr>'CNY Deposits'!QuoteStatic</vt:lpstr>
      <vt:lpstr>'CNY FRA'!QuoteStatic</vt:lpstr>
      <vt:lpstr>'CNY OIS'!QuoteStatic</vt:lpstr>
      <vt:lpstr>'CNY Swap3M'!QuoteStatic</vt:lpstr>
      <vt:lpstr>'CNY Swap7DRepo'!QuoteStatic</vt:lpstr>
      <vt:lpstr>'CNY Swaps1M'!QuoteStatic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2014-09-08T15:23:20Z</dcterms:modified>
</cp:coreProperties>
</file>