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 activeTab="1"/>
  </bookViews>
  <sheets>
    <sheet name="General Settings" sheetId="56" r:id="rId1"/>
    <sheet name="Stibor" sheetId="64" r:id="rId2"/>
    <sheet name="StiborSwapForBasisCalc" sheetId="63" r:id="rId3"/>
    <sheet name="OIS" sheetId="22" r:id="rId4"/>
    <sheet name="Deposits" sheetId="15" r:id="rId5"/>
    <sheet name="FRA" sheetId="16" r:id="rId6"/>
    <sheet name="Futures1M" sheetId="17" r:id="rId7"/>
    <sheet name="Futures3M" sheetId="18" r:id="rId8"/>
    <sheet name="FuturesHWConvAdj" sheetId="20" r:id="rId9"/>
    <sheet name="Swap3M" sheetId="25" r:id="rId10"/>
    <sheet name="Swap6M" sheetId="26" r:id="rId11"/>
    <sheet name="BasisSwap1M3M" sheetId="11" r:id="rId12"/>
    <sheet name="BasisSwap3M6M" sheetId="12" r:id="rId13"/>
  </sheets>
  <definedNames>
    <definedName name="Calendar">'General Settings'!$I$11</definedName>
    <definedName name="Contributor" localSheetId="4">Deposits!$J$2</definedName>
    <definedName name="Contributor" localSheetId="3">OIS!$N$2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6">Futures1M!$M$3:$M$14</definedName>
    <definedName name="FuturesCodes" localSheetId="7">Futures3M!$M$5:$M$46</definedName>
    <definedName name="FuturesDates" localSheetId="6">Futures1M!$N$3:$N$14</definedName>
    <definedName name="FuturesDates" localSheetId="7">Futures3M!$N$5:$N$46</definedName>
    <definedName name="IborIndex" localSheetId="6">Futures1M!$AM$1</definedName>
    <definedName name="IborIndex" localSheetId="7">Futures3M!$AJ$3</definedName>
    <definedName name="Instruments" localSheetId="11">BasisSwap1M3M!$O$5:$O$44</definedName>
    <definedName name="Instruments" localSheetId="5">FRA!$M$5:$M$19</definedName>
    <definedName name="Instruments" localSheetId="3">OIS!$M$5:$M$58</definedName>
    <definedName name="Instruments" localSheetId="9">Swap3M!$O$5:$O$42</definedName>
    <definedName name="Instruments" localSheetId="10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6">Futures1M!#REF!</definedName>
    <definedName name="MeanReversion" localSheetId="7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1">BasisSwap1M3M!$W$6:$W$44</definedName>
    <definedName name="Quote" localSheetId="12">BasisSwap3M6M!$W$5:$W$42</definedName>
    <definedName name="Quote" localSheetId="4">Deposits!$Q$5:$Q$22</definedName>
    <definedName name="Quote" localSheetId="5">FRA!$W$5:$W$19</definedName>
    <definedName name="Quote" localSheetId="6">Futures1M!$Y$3:$Y$14</definedName>
    <definedName name="Quote" localSheetId="7">Futures3M!$AA$5:$AA$46</definedName>
    <definedName name="Quote" localSheetId="8">FuturesHWConvAdj!$P$5:$P$6</definedName>
    <definedName name="Quote" localSheetId="3">OIS!$W$5:$W$58</definedName>
    <definedName name="Quote" localSheetId="9">Swap3M!$Y$5:$Y$42</definedName>
    <definedName name="QuoteLive" localSheetId="11">BasisSwap1M3M!$S$5:$S$44</definedName>
    <definedName name="QuoteLive" localSheetId="12">BasisSwap3M6M!$S$5:$S$42</definedName>
    <definedName name="QuoteLive" localSheetId="4">Deposits!$M$5:$M$22</definedName>
    <definedName name="QuoteLive" localSheetId="5">FRA!$S$5:$S$19</definedName>
    <definedName name="QuoteLive" localSheetId="6">Futures1M!$U$3:$U$14</definedName>
    <definedName name="QuoteLive" localSheetId="7">Futures3M!$U$5:$U$46</definedName>
    <definedName name="QuoteLive" localSheetId="8">FuturesHWConvAdj!$L$5:$L$6</definedName>
    <definedName name="QuoteLive" localSheetId="3">OIS!$S$5:$S$58</definedName>
    <definedName name="QuoteLive" localSheetId="9">Swap3M!$U$5:$U$42</definedName>
    <definedName name="QuoteLive" localSheetId="10">Swap6M!$U$5:$U$42</definedName>
    <definedName name="QuoteStatic" localSheetId="11">BasisSwap1M3M!$U$5:$U$44</definedName>
    <definedName name="QuoteStatic" localSheetId="12">BasisSwap3M6M!$U$5:$U$42</definedName>
    <definedName name="QuoteStatic" localSheetId="4">Deposits!$O$5:$O$22</definedName>
    <definedName name="QuoteStatic" localSheetId="5">FRA!$U$5:$U$19</definedName>
    <definedName name="QuoteStatic" localSheetId="6">Futures1M!$W$3:$W$14</definedName>
    <definedName name="QuoteStatic" localSheetId="7">Futures3M!$Y$5:$Y$46</definedName>
    <definedName name="QuoteStatic" localSheetId="8">FuturesHWConvAdj!$N$5:$N$6</definedName>
    <definedName name="QuoteStatic" localSheetId="3">OIS!$U$5:$U$58</definedName>
    <definedName name="QuoteStatic" localSheetId="9">Swap3M!$W$5:$W$42</definedName>
    <definedName name="QuoteStatic" localSheetId="10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7">Futures3M!$AJ$1</definedName>
  </definedNames>
  <calcPr calcId="145621"/>
</workbook>
</file>

<file path=xl/calcChain.xml><?xml version="1.0" encoding="utf-8"?>
<calcChain xmlns="http://schemas.openxmlformats.org/spreadsheetml/2006/main">
  <c r="N5" i="22" l="1" a="1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4" i="22"/>
  <c r="Y5" i="25" l="1" a="1"/>
  <c r="AA5" i="18" a="1"/>
  <c r="Y3" i="17" a="1"/>
  <c r="W5" i="16" a="1"/>
  <c r="Q5" i="15" a="1"/>
  <c r="W5" i="22" a="1"/>
  <c r="M6" i="22" l="1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T8" i="64" l="1"/>
  <c r="T9" i="64"/>
  <c r="T10" i="64"/>
  <c r="T11" i="64"/>
  <c r="T7" i="64"/>
  <c r="T6" i="64"/>
  <c r="I6" i="64"/>
  <c r="J10" i="64"/>
  <c r="J6" i="64"/>
  <c r="J11" i="64"/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O7" i="11"/>
  <c r="O5" i="11"/>
  <c r="S7" i="11"/>
  <c r="S5" i="11"/>
  <c r="F5" i="11"/>
  <c r="F7" i="11"/>
  <c r="W5" i="11" l="1"/>
  <c r="W7" i="11"/>
  <c r="G5" i="11"/>
  <c r="G7" i="11"/>
  <c r="X5" i="11"/>
  <c r="X7" i="11"/>
  <c r="W5" i="12" l="1" a="1"/>
  <c r="J6" i="15" l="1" a="1"/>
  <c r="J6" i="15" s="1"/>
  <c r="J21" i="15" l="1"/>
  <c r="J12" i="15"/>
  <c r="J11" i="15"/>
  <c r="J10" i="15"/>
  <c r="J17" i="15"/>
  <c r="J8" i="15"/>
  <c r="J7" i="15"/>
  <c r="J13" i="15"/>
  <c r="J20" i="15"/>
  <c r="J19" i="15"/>
  <c r="J18" i="15"/>
  <c r="J9" i="15"/>
  <c r="J16" i="15"/>
  <c r="J15" i="15"/>
  <c r="J22" i="15"/>
  <c r="J14" i="1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M21" i="15"/>
  <c r="M11" i="15"/>
  <c r="M6" i="15"/>
  <c r="M19" i="15"/>
  <c r="M13" i="15"/>
  <c r="M15" i="15"/>
  <c r="M10" i="15"/>
  <c r="M9" i="15"/>
  <c r="M12" i="15"/>
  <c r="M17" i="15"/>
  <c r="M14" i="15"/>
  <c r="M7" i="15"/>
  <c r="M8" i="15"/>
  <c r="M18" i="15"/>
  <c r="M22" i="15"/>
  <c r="M20" i="15"/>
  <c r="M16" i="15"/>
  <c r="E6" i="22"/>
  <c r="E49" i="22"/>
  <c r="E36" i="22"/>
  <c r="E40" i="22"/>
  <c r="E24" i="22"/>
  <c r="E18" i="22"/>
  <c r="E47" i="22"/>
  <c r="E44" i="22"/>
  <c r="E25" i="22"/>
  <c r="E22" i="22"/>
  <c r="E54" i="22"/>
  <c r="E17" i="22"/>
  <c r="E58" i="22"/>
  <c r="E51" i="22"/>
  <c r="E21" i="22"/>
  <c r="E35" i="22"/>
  <c r="E16" i="22"/>
  <c r="E50" i="22"/>
  <c r="E29" i="22"/>
  <c r="E34" i="22"/>
  <c r="E38" i="22"/>
  <c r="E5" i="22"/>
  <c r="E53" i="22"/>
  <c r="E56" i="22"/>
  <c r="E42" i="22"/>
  <c r="E33" i="22"/>
  <c r="E28" i="22"/>
  <c r="E12" i="22"/>
  <c r="E11" i="22"/>
  <c r="E39" i="22"/>
  <c r="E31" i="22"/>
  <c r="E32" i="22"/>
  <c r="E23" i="22"/>
  <c r="E7" i="22"/>
  <c r="E45" i="22"/>
  <c r="E46" i="22"/>
  <c r="E55" i="22"/>
  <c r="E52" i="22"/>
  <c r="E19" i="22"/>
  <c r="E41" i="22"/>
  <c r="E20" i="22"/>
  <c r="E48" i="22"/>
  <c r="E14" i="22"/>
  <c r="E9" i="22"/>
  <c r="E26" i="22"/>
  <c r="E37" i="22"/>
  <c r="E30" i="22"/>
  <c r="E15" i="22"/>
  <c r="E13" i="22"/>
  <c r="E43" i="22"/>
  <c r="E27" i="22"/>
  <c r="E57" i="22"/>
  <c r="E8" i="22"/>
  <c r="E10" i="22"/>
  <c r="Q16" i="15" l="1"/>
  <c r="Q20" i="15"/>
  <c r="Q22" i="15"/>
  <c r="Q18" i="15"/>
  <c r="Q8" i="15"/>
  <c r="Q7" i="15"/>
  <c r="Q14" i="15"/>
  <c r="Q17" i="15"/>
  <c r="Q12" i="15"/>
  <c r="Q9" i="15"/>
  <c r="Q10" i="15"/>
  <c r="Q15" i="15"/>
  <c r="Q13" i="15"/>
  <c r="Q19" i="15"/>
  <c r="Q6" i="15"/>
  <c r="Q11" i="15"/>
  <c r="Q21" i="15"/>
  <c r="E10" i="63"/>
  <c r="E11" i="63"/>
  <c r="E12" i="63"/>
  <c r="E7" i="63"/>
  <c r="J12" i="64"/>
  <c r="E41" i="26" l="1"/>
  <c r="E41" i="25"/>
  <c r="D3" i="64"/>
  <c r="E3" i="64"/>
  <c r="F7" i="25"/>
  <c r="F16" i="25"/>
  <c r="F33" i="25"/>
  <c r="F22" i="25"/>
  <c r="F8" i="25"/>
  <c r="F39" i="25"/>
  <c r="F19" i="25"/>
  <c r="F36" i="25"/>
  <c r="F13" i="25"/>
  <c r="F41" i="26"/>
  <c r="F9" i="25"/>
  <c r="F17" i="25"/>
  <c r="F29" i="25"/>
  <c r="F28" i="25"/>
  <c r="F37" i="25"/>
  <c r="F14" i="25"/>
  <c r="F27" i="25"/>
  <c r="F38" i="25"/>
  <c r="F24" i="25"/>
  <c r="F10" i="25"/>
  <c r="F18" i="25"/>
  <c r="F41" i="25"/>
  <c r="F31" i="25"/>
  <c r="F25" i="25"/>
  <c r="F12" i="25"/>
  <c r="F26" i="25"/>
  <c r="F23" i="25"/>
  <c r="F40" i="25"/>
  <c r="F35" i="25"/>
  <c r="F20" i="25"/>
  <c r="F30" i="25"/>
  <c r="F6" i="25"/>
  <c r="F32" i="25"/>
  <c r="F11" i="25"/>
  <c r="F34" i="25"/>
  <c r="F15" i="25"/>
  <c r="F21" i="25"/>
  <c r="L5" i="15" l="1"/>
  <c r="K5" i="15"/>
  <c r="M5" i="15"/>
  <c r="Q5" i="15" s="1"/>
  <c r="G41" i="26"/>
  <c r="G41" i="25"/>
  <c r="O6" i="64" l="1"/>
  <c r="Q6" i="64" s="1"/>
  <c r="E6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6" i="64"/>
  <c r="P5" i="11" l="1" a="1"/>
  <c r="P6" i="64"/>
  <c r="P5" i="12" a="1"/>
  <c r="P5" i="12" s="1"/>
  <c r="L6" i="64"/>
  <c r="U6" i="64"/>
  <c r="P7" i="11" l="1"/>
  <c r="P5" i="11"/>
  <c r="P28" i="11"/>
  <c r="P6" i="11"/>
  <c r="P29" i="11"/>
  <c r="P12" i="11"/>
  <c r="P30" i="11"/>
  <c r="P36" i="11"/>
  <c r="P20" i="11"/>
  <c r="P38" i="11"/>
  <c r="P13" i="11"/>
  <c r="P14" i="11"/>
  <c r="P37" i="11"/>
  <c r="P21" i="11"/>
  <c r="P44" i="11"/>
  <c r="P22" i="11"/>
  <c r="P34" i="11"/>
  <c r="P9" i="11"/>
  <c r="P23" i="11"/>
  <c r="P40" i="11"/>
  <c r="P15" i="11"/>
  <c r="P43" i="11"/>
  <c r="P35" i="11"/>
  <c r="P24" i="11"/>
  <c r="P41" i="11"/>
  <c r="P19" i="11"/>
  <c r="P8" i="11"/>
  <c r="P25" i="11"/>
  <c r="P17" i="11"/>
  <c r="P26" i="11"/>
  <c r="P18" i="11"/>
  <c r="P10" i="11"/>
  <c r="P27" i="11"/>
  <c r="P16" i="11"/>
  <c r="P33" i="11"/>
  <c r="P11" i="11"/>
  <c r="P39" i="11"/>
  <c r="P31" i="11"/>
  <c r="P32" i="11"/>
  <c r="P42" i="11"/>
  <c r="P41" i="12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6" i="64"/>
  <c r="E8" i="64" l="1"/>
  <c r="E9" i="64"/>
  <c r="E10" i="64"/>
  <c r="E11" i="64"/>
  <c r="E7" i="64"/>
  <c r="O8" i="64" l="1"/>
  <c r="Q8" i="64" s="1"/>
  <c r="O9" i="64"/>
  <c r="Q9" i="64" s="1"/>
  <c r="O10" i="64"/>
  <c r="Q10" i="64" s="1"/>
  <c r="O11" i="64"/>
  <c r="Q11" i="64" s="1"/>
  <c r="O7" i="64"/>
  <c r="Q7" i="64" s="1"/>
  <c r="I8" i="64"/>
  <c r="I9" i="64"/>
  <c r="I10" i="64"/>
  <c r="I11" i="64"/>
  <c r="I7" i="64"/>
  <c r="K10" i="64"/>
  <c r="K11" i="64"/>
  <c r="K8" i="64"/>
  <c r="P11" i="64" l="1"/>
  <c r="P10" i="64"/>
  <c r="P8" i="64"/>
  <c r="K9" i="64"/>
  <c r="M8" i="64"/>
  <c r="L10" i="64"/>
  <c r="U11" i="64"/>
  <c r="L8" i="64"/>
  <c r="K7" i="64"/>
  <c r="M10" i="64"/>
  <c r="U10" i="64"/>
  <c r="M11" i="64"/>
  <c r="L11" i="64"/>
  <c r="U8" i="64"/>
  <c r="P7" i="64" l="1"/>
  <c r="P9" i="64"/>
  <c r="AJ3" i="18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4" i="16"/>
  <c r="S18" i="16"/>
  <c r="S16" i="16"/>
  <c r="S17" i="16"/>
  <c r="S15" i="16"/>
  <c r="V11" i="64"/>
  <c r="L7" i="64"/>
  <c r="V8" i="64"/>
  <c r="E17" i="16"/>
  <c r="V10" i="64"/>
  <c r="M9" i="64"/>
  <c r="M7" i="64"/>
  <c r="U7" i="64"/>
  <c r="L9" i="64"/>
  <c r="U9" i="64"/>
  <c r="W15" i="16" l="1"/>
  <c r="W17" i="16"/>
  <c r="W16" i="16"/>
  <c r="W18" i="16"/>
  <c r="W14" i="16"/>
  <c r="L17" i="16"/>
  <c r="M17" i="16" s="1"/>
  <c r="V9" i="64"/>
  <c r="V7" i="64"/>
  <c r="F17" i="16"/>
  <c r="F3" i="63" l="1"/>
  <c r="G3" i="63"/>
  <c r="I9" i="56" l="1"/>
  <c r="F35" i="63"/>
  <c r="F27" i="63"/>
  <c r="F39" i="63"/>
  <c r="F38" i="63"/>
  <c r="F5" i="63"/>
  <c r="F6" i="63"/>
  <c r="F8" i="63"/>
  <c r="F36" i="63"/>
  <c r="F26" i="63"/>
  <c r="F29" i="63"/>
  <c r="F7" i="63"/>
  <c r="F31" i="63"/>
  <c r="F30" i="63"/>
  <c r="F15" i="63"/>
  <c r="F18" i="63"/>
  <c r="F13" i="63"/>
  <c r="F42" i="63"/>
  <c r="F33" i="63"/>
  <c r="F14" i="63"/>
  <c r="F37" i="63"/>
  <c r="F41" i="63"/>
  <c r="F16" i="63"/>
  <c r="F12" i="63"/>
  <c r="F20" i="63"/>
  <c r="F32" i="63"/>
  <c r="F24" i="63"/>
  <c r="F25" i="63"/>
  <c r="F9" i="63"/>
  <c r="F10" i="63"/>
  <c r="F22" i="63"/>
  <c r="F40" i="63"/>
  <c r="F11" i="63"/>
  <c r="F28" i="63"/>
  <c r="F23" i="63"/>
  <c r="F19" i="63"/>
  <c r="F21" i="63"/>
  <c r="F17" i="63"/>
  <c r="F34" i="63"/>
  <c r="F4" i="63"/>
  <c r="AM1" i="17" l="1"/>
  <c r="AM3" i="17"/>
  <c r="AK4" i="17" a="1"/>
  <c r="G6" i="63"/>
  <c r="G39" i="63"/>
  <c r="G12" i="63"/>
  <c r="G35" i="63"/>
  <c r="G7" i="63"/>
  <c r="G31" i="63"/>
  <c r="G32" i="63"/>
  <c r="G24" i="63"/>
  <c r="G40" i="63"/>
  <c r="G38" i="63"/>
  <c r="G16" i="63"/>
  <c r="G5" i="63"/>
  <c r="G17" i="63"/>
  <c r="G14" i="63"/>
  <c r="G27" i="63"/>
  <c r="G13" i="63"/>
  <c r="G18" i="63"/>
  <c r="G9" i="63"/>
  <c r="G25" i="63"/>
  <c r="G11" i="63"/>
  <c r="G21" i="63"/>
  <c r="G37" i="63"/>
  <c r="G19" i="63"/>
  <c r="G42" i="63"/>
  <c r="G41" i="63"/>
  <c r="G28" i="63"/>
  <c r="G29" i="63"/>
  <c r="G15" i="63"/>
  <c r="G4" i="63"/>
  <c r="G20" i="63"/>
  <c r="G26" i="63"/>
  <c r="G22" i="63"/>
  <c r="G36" i="63"/>
  <c r="G34" i="63"/>
  <c r="G8" i="63"/>
  <c r="G30" i="63"/>
  <c r="G33" i="63"/>
  <c r="G10" i="63"/>
  <c r="G23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4" i="17"/>
  <c r="AN5" i="17"/>
  <c r="AN6" i="17"/>
  <c r="AM8" i="17" l="1"/>
  <c r="AL9" i="17"/>
  <c r="AM9" i="17"/>
  <c r="AL10" i="17"/>
  <c r="AN8" i="17"/>
  <c r="AN9" i="17"/>
  <c r="AO4" i="17"/>
  <c r="AO5" i="17"/>
  <c r="AO7" i="17"/>
  <c r="AO6" i="17"/>
  <c r="AM10" i="17" l="1"/>
  <c r="AL11" i="17"/>
  <c r="AM11" i="17"/>
  <c r="AL12" i="17"/>
  <c r="AN10" i="17"/>
  <c r="AN11" i="17"/>
  <c r="AO9" i="17"/>
  <c r="AO8" i="17"/>
  <c r="AM12" i="17" l="1"/>
  <c r="AL13" i="17"/>
  <c r="AM13" i="17"/>
  <c r="AL14" i="17"/>
  <c r="AM14" i="17"/>
  <c r="AL15" i="17"/>
  <c r="AN14" i="17"/>
  <c r="AN12" i="17"/>
  <c r="AN13" i="17"/>
  <c r="AO10" i="17"/>
  <c r="AO11" i="17"/>
  <c r="AM15" i="17" l="1"/>
  <c r="AI4" i="18"/>
  <c r="AN15" i="17"/>
  <c r="D3" i="17" a="1"/>
  <c r="AH5" i="18" a="1"/>
  <c r="AO12" i="17"/>
  <c r="AO13" i="17"/>
  <c r="AO14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H5" i="18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/>
  <c r="AH21" i="18"/>
  <c r="AI21" i="18" s="1"/>
  <c r="AH22" i="18"/>
  <c r="AH23" i="18"/>
  <c r="AI23" i="18" s="1"/>
  <c r="AH24" i="18"/>
  <c r="AI24" i="18" s="1"/>
  <c r="AH25" i="18"/>
  <c r="AI25" i="18" s="1"/>
  <c r="AH26" i="18"/>
  <c r="AO15" i="17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29" i="26"/>
  <c r="U30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1" i="26"/>
  <c r="U40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1" i="25"/>
  <c r="Z32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6" i="25"/>
  <c r="Z37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0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U9" i="18"/>
  <c r="U8" i="18"/>
  <c r="U12" i="18"/>
  <c r="U36" i="18"/>
  <c r="U45" i="18"/>
  <c r="U46" i="18"/>
  <c r="U24" i="18"/>
  <c r="U10" i="18"/>
  <c r="U27" i="18"/>
  <c r="U31" i="18"/>
  <c r="U26" i="18"/>
  <c r="U30" i="18"/>
  <c r="U44" i="18"/>
  <c r="U14" i="18"/>
  <c r="U5" i="18"/>
  <c r="U21" i="18"/>
  <c r="U13" i="18"/>
  <c r="U11" i="18"/>
  <c r="U15" i="18"/>
  <c r="U20" i="18"/>
  <c r="U43" i="18"/>
  <c r="U23" i="18"/>
  <c r="U28" i="18"/>
  <c r="U29" i="18"/>
  <c r="U41" i="18"/>
  <c r="U22" i="18"/>
  <c r="U32" i="18"/>
  <c r="U35" i="18"/>
  <c r="U17" i="18"/>
  <c r="U16" i="18"/>
  <c r="U18" i="18"/>
  <c r="U7" i="18"/>
  <c r="U39" i="18"/>
  <c r="U25" i="18"/>
  <c r="U34" i="18"/>
  <c r="U42" i="18"/>
  <c r="U37" i="18"/>
  <c r="U19" i="18"/>
  <c r="U38" i="18"/>
  <c r="U6" i="18"/>
  <c r="U40" i="18"/>
  <c r="U33" i="18"/>
  <c r="N5" i="18" a="1"/>
  <c r="H4" i="20"/>
  <c r="AA33" i="18" l="1"/>
  <c r="AA40" i="18"/>
  <c r="AA6" i="18"/>
  <c r="AA38" i="18"/>
  <c r="AA19" i="18"/>
  <c r="AA37" i="18"/>
  <c r="AA42" i="18"/>
  <c r="AA34" i="18"/>
  <c r="AA25" i="18"/>
  <c r="AA39" i="18"/>
  <c r="AA7" i="18"/>
  <c r="AA18" i="18"/>
  <c r="AA16" i="18"/>
  <c r="AA17" i="18"/>
  <c r="AA35" i="18"/>
  <c r="AA32" i="18"/>
  <c r="AA22" i="18"/>
  <c r="AA41" i="18"/>
  <c r="AA29" i="18"/>
  <c r="AA28" i="18"/>
  <c r="AA23" i="18"/>
  <c r="AA43" i="18"/>
  <c r="AA20" i="18"/>
  <c r="AA15" i="18"/>
  <c r="AA11" i="18"/>
  <c r="AA13" i="18"/>
  <c r="AA21" i="18"/>
  <c r="AA5" i="18"/>
  <c r="AA14" i="18"/>
  <c r="AA44" i="18"/>
  <c r="AA30" i="18"/>
  <c r="AA26" i="18"/>
  <c r="AA31" i="18"/>
  <c r="AA27" i="18"/>
  <c r="AA10" i="18"/>
  <c r="AA24" i="18"/>
  <c r="AA46" i="18"/>
  <c r="AA45" i="18"/>
  <c r="AA36" i="18"/>
  <c r="AA12" i="18"/>
  <c r="AA8" i="18"/>
  <c r="AA9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10" i="17"/>
  <c r="U4" i="17"/>
  <c r="U7" i="17"/>
  <c r="U14" i="17"/>
  <c r="U6" i="17"/>
  <c r="U11" i="17"/>
  <c r="U9" i="17"/>
  <c r="U13" i="17"/>
  <c r="U8" i="17"/>
  <c r="U12" i="17"/>
  <c r="U3" i="17"/>
  <c r="U5" i="17"/>
  <c r="N3" i="17" a="1"/>
  <c r="Y5" i="17" l="1"/>
  <c r="Y3" i="17"/>
  <c r="Y12" i="17"/>
  <c r="Y8" i="17"/>
  <c r="Y13" i="17"/>
  <c r="Y9" i="17"/>
  <c r="Y11" i="17"/>
  <c r="Y6" i="17"/>
  <c r="Y14" i="17"/>
  <c r="Y7" i="17"/>
  <c r="Y4" i="17"/>
  <c r="Y10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6" i="16"/>
  <c r="S5" i="16"/>
  <c r="W5" i="16" l="1"/>
  <c r="W6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12" i="11"/>
  <c r="S30" i="11"/>
  <c r="S35" i="11"/>
  <c r="S44" i="11"/>
  <c r="S41" i="11"/>
  <c r="S9" i="11"/>
  <c r="S14" i="11"/>
  <c r="S23" i="11"/>
  <c r="S25" i="11"/>
  <c r="S42" i="11"/>
  <c r="S28" i="11"/>
  <c r="S34" i="11"/>
  <c r="S21" i="11"/>
  <c r="S38" i="11"/>
  <c r="S10" i="11"/>
  <c r="S24" i="11"/>
  <c r="S8" i="11"/>
  <c r="S36" i="11"/>
  <c r="S31" i="11"/>
  <c r="S39" i="11"/>
  <c r="S16" i="11"/>
  <c r="S11" i="11"/>
  <c r="S40" i="11"/>
  <c r="S5" i="12"/>
  <c r="S17" i="11"/>
  <c r="S29" i="11"/>
  <c r="S27" i="11"/>
  <c r="S26" i="11"/>
  <c r="S33" i="11"/>
  <c r="S13" i="11"/>
  <c r="S15" i="11"/>
  <c r="S32" i="11"/>
  <c r="S43" i="11"/>
  <c r="S37" i="11"/>
  <c r="S20" i="11"/>
  <c r="S18" i="11"/>
  <c r="S22" i="11"/>
  <c r="S19" i="11"/>
  <c r="S6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35" i="12"/>
  <c r="S15" i="12"/>
  <c r="S14" i="12"/>
  <c r="S21" i="12"/>
  <c r="S31" i="12"/>
  <c r="S34" i="12"/>
  <c r="S23" i="12"/>
  <c r="S32" i="12"/>
  <c r="S12" i="12"/>
  <c r="S17" i="12"/>
  <c r="S22" i="12"/>
  <c r="S19" i="12"/>
  <c r="S20" i="12"/>
  <c r="S33" i="12"/>
  <c r="S16" i="12"/>
  <c r="S8" i="12"/>
  <c r="S10" i="12"/>
  <c r="S11" i="12"/>
  <c r="S7" i="12"/>
  <c r="S26" i="12"/>
  <c r="S37" i="12"/>
  <c r="S30" i="12"/>
  <c r="S13" i="12"/>
  <c r="S25" i="12"/>
  <c r="S29" i="12"/>
  <c r="S18" i="12"/>
  <c r="S27" i="12"/>
  <c r="S38" i="12"/>
  <c r="S42" i="12"/>
  <c r="S40" i="12"/>
  <c r="S28" i="12"/>
  <c r="S41" i="12"/>
  <c r="S6" i="12"/>
  <c r="S24" i="12"/>
  <c r="S9" i="12"/>
  <c r="S36" i="12"/>
  <c r="S39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S40" i="22"/>
  <c r="S56" i="22"/>
  <c r="S25" i="22"/>
  <c r="S9" i="22"/>
  <c r="S8" i="22"/>
  <c r="S20" i="22"/>
  <c r="S18" i="22"/>
  <c r="S12" i="22"/>
  <c r="S10" i="22"/>
  <c r="S46" i="22"/>
  <c r="S32" i="22"/>
  <c r="S48" i="22"/>
  <c r="S43" i="22"/>
  <c r="S50" i="22"/>
  <c r="S41" i="22"/>
  <c r="S31" i="22"/>
  <c r="S34" i="22"/>
  <c r="S49" i="22"/>
  <c r="S17" i="22"/>
  <c r="S37" i="22"/>
  <c r="S24" i="22"/>
  <c r="S39" i="22"/>
  <c r="S14" i="22"/>
  <c r="S55" i="22"/>
  <c r="S22" i="22"/>
  <c r="S51" i="22"/>
  <c r="S52" i="22"/>
  <c r="S26" i="22"/>
  <c r="S6" i="22"/>
  <c r="S7" i="22"/>
  <c r="S29" i="22"/>
  <c r="S27" i="22"/>
  <c r="S11" i="22"/>
  <c r="S23" i="22"/>
  <c r="S30" i="22"/>
  <c r="S15" i="22"/>
  <c r="S45" i="22"/>
  <c r="S58" i="22"/>
  <c r="S13" i="22"/>
  <c r="S38" i="22"/>
  <c r="S19" i="22"/>
  <c r="S53" i="22"/>
  <c r="S33" i="22"/>
  <c r="S47" i="22"/>
  <c r="S36" i="22"/>
  <c r="S21" i="22"/>
  <c r="S54" i="22"/>
  <c r="S44" i="22"/>
  <c r="S28" i="22"/>
  <c r="S16" i="22"/>
  <c r="S5" i="22"/>
  <c r="S57" i="22"/>
  <c r="S35" i="22"/>
  <c r="S42" i="22"/>
  <c r="W42" i="22" l="1"/>
  <c r="W35" i="22"/>
  <c r="W57" i="22"/>
  <c r="W5" i="22"/>
  <c r="W16" i="22"/>
  <c r="W28" i="22"/>
  <c r="W44" i="22"/>
  <c r="W54" i="22"/>
  <c r="W21" i="22"/>
  <c r="W36" i="22"/>
  <c r="W47" i="22"/>
  <c r="W33" i="22"/>
  <c r="W53" i="22"/>
  <c r="W19" i="22"/>
  <c r="W38" i="22"/>
  <c r="W13" i="22"/>
  <c r="W58" i="22"/>
  <c r="W45" i="22"/>
  <c r="W15" i="22"/>
  <c r="W30" i="22"/>
  <c r="W23" i="22"/>
  <c r="W11" i="22"/>
  <c r="W27" i="22"/>
  <c r="W29" i="22"/>
  <c r="W7" i="22"/>
  <c r="W6" i="22"/>
  <c r="W26" i="22"/>
  <c r="W52" i="22"/>
  <c r="W51" i="22"/>
  <c r="W22" i="22"/>
  <c r="W55" i="22"/>
  <c r="W14" i="22"/>
  <c r="W39" i="22"/>
  <c r="W24" i="22"/>
  <c r="W37" i="22"/>
  <c r="W17" i="22"/>
  <c r="W49" i="22"/>
  <c r="W34" i="22"/>
  <c r="W31" i="22"/>
  <c r="W41" i="22"/>
  <c r="W50" i="22"/>
  <c r="W43" i="22"/>
  <c r="W48" i="22"/>
  <c r="W32" i="22"/>
  <c r="W46" i="22"/>
  <c r="W10" i="22"/>
  <c r="W12" i="22"/>
  <c r="W18" i="22"/>
  <c r="W20" i="22"/>
  <c r="W8" i="22"/>
  <c r="W9" i="22"/>
  <c r="W25" i="22"/>
  <c r="W56" i="22"/>
  <c r="W40" i="22"/>
  <c r="AN3" i="17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X5" i="22"/>
  <c r="X6" i="22"/>
  <c r="X8" i="22"/>
  <c r="X7" i="22"/>
  <c r="E5" i="26" l="1"/>
  <c r="E11" i="25"/>
  <c r="F18" i="22"/>
  <c r="F15" i="22"/>
  <c r="F14" i="22"/>
  <c r="F34" i="26"/>
  <c r="F58" i="22"/>
  <c r="F49" i="22"/>
  <c r="F16" i="22"/>
  <c r="F26" i="22"/>
  <c r="F12" i="22"/>
  <c r="F33" i="22"/>
  <c r="F31" i="26"/>
  <c r="F44" i="22"/>
  <c r="F48" i="22"/>
  <c r="F6" i="22"/>
  <c r="F8" i="22"/>
  <c r="F51" i="22"/>
  <c r="F56" i="22"/>
  <c r="F46" i="22"/>
  <c r="F9" i="22"/>
  <c r="F38" i="22"/>
  <c r="F11" i="22"/>
  <c r="F39" i="26"/>
  <c r="F10" i="26"/>
  <c r="F10" i="22"/>
  <c r="F52" i="22"/>
  <c r="F23" i="26"/>
  <c r="F40" i="22"/>
  <c r="F23" i="22"/>
  <c r="F24" i="22"/>
  <c r="F37" i="22"/>
  <c r="F28" i="26"/>
  <c r="F26" i="26"/>
  <c r="F42" i="22"/>
  <c r="F45" i="22"/>
  <c r="F18" i="26"/>
  <c r="F7" i="22"/>
  <c r="F28" i="22"/>
  <c r="F53" i="22"/>
  <c r="F25" i="22"/>
  <c r="F21" i="22"/>
  <c r="F31" i="22"/>
  <c r="F57" i="22"/>
  <c r="F50" i="22"/>
  <c r="F29" i="22"/>
  <c r="F20" i="22"/>
  <c r="F19" i="22"/>
  <c r="F36" i="22"/>
  <c r="F35" i="22"/>
  <c r="F47" i="22"/>
  <c r="F17" i="22"/>
  <c r="F30" i="22"/>
  <c r="F27" i="22"/>
  <c r="F13" i="22"/>
  <c r="F55" i="22"/>
  <c r="F5" i="22"/>
  <c r="F54" i="22"/>
  <c r="F41" i="22"/>
  <c r="F22" i="22"/>
  <c r="F34" i="22"/>
  <c r="F7" i="26"/>
  <c r="F32" i="22"/>
  <c r="F39" i="22"/>
  <c r="F43" i="22"/>
  <c r="F15" i="26"/>
  <c r="X16" i="22"/>
  <c r="X9" i="22"/>
  <c r="X21" i="22"/>
  <c r="X51" i="22"/>
  <c r="X40" i="22"/>
  <c r="X49" i="22"/>
  <c r="X33" i="22"/>
  <c r="X20" i="22"/>
  <c r="X46" i="22"/>
  <c r="X18" i="22"/>
  <c r="X39" i="22"/>
  <c r="X32" i="22"/>
  <c r="X24" i="22"/>
  <c r="X50" i="22"/>
  <c r="X11" i="22"/>
  <c r="X48" i="22"/>
  <c r="X27" i="22"/>
  <c r="X43" i="22"/>
  <c r="X54" i="22"/>
  <c r="X34" i="22"/>
  <c r="X56" i="22"/>
  <c r="X38" i="22"/>
  <c r="X19" i="22"/>
  <c r="X17" i="22"/>
  <c r="X41" i="22"/>
  <c r="X30" i="22"/>
  <c r="X31" i="22"/>
  <c r="X35" i="22"/>
  <c r="X53" i="22"/>
  <c r="X10" i="22"/>
  <c r="X45" i="22"/>
  <c r="X13" i="22"/>
  <c r="X12" i="22"/>
  <c r="X52" i="22"/>
  <c r="X47" i="22"/>
  <c r="X42" i="22"/>
  <c r="X25" i="22"/>
  <c r="X37" i="22"/>
  <c r="X44" i="22"/>
  <c r="X15" i="22"/>
  <c r="X26" i="22"/>
  <c r="X58" i="22"/>
  <c r="X57" i="22"/>
  <c r="X29" i="22"/>
  <c r="X28" i="22"/>
  <c r="X14" i="22"/>
  <c r="X22" i="22"/>
  <c r="X36" i="22"/>
  <c r="X23" i="22"/>
  <c r="X55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39" i="26"/>
  <c r="F13" i="26"/>
  <c r="F9" i="26"/>
  <c r="Z34" i="26"/>
  <c r="F20" i="26"/>
  <c r="F11" i="26"/>
  <c r="F36" i="26"/>
  <c r="F42" i="25"/>
  <c r="F29" i="26"/>
  <c r="G23" i="25"/>
  <c r="G18" i="25"/>
  <c r="F6" i="26"/>
  <c r="G23" i="26"/>
  <c r="F14" i="26"/>
  <c r="G7" i="26"/>
  <c r="F21" i="26"/>
  <c r="G28" i="26"/>
  <c r="F27" i="26"/>
  <c r="F5" i="26"/>
  <c r="G11" i="25"/>
  <c r="F8" i="26"/>
  <c r="Z7" i="26"/>
  <c r="F30" i="26"/>
  <c r="F33" i="26"/>
  <c r="F37" i="26"/>
  <c r="G10" i="26"/>
  <c r="F16" i="26"/>
  <c r="G28" i="25"/>
  <c r="F32" i="26"/>
  <c r="F17" i="26"/>
  <c r="G20" i="25"/>
  <c r="F12" i="26"/>
  <c r="F40" i="26"/>
  <c r="G12" i="25"/>
  <c r="Z18" i="26"/>
  <c r="Z28" i="26"/>
  <c r="G26" i="26"/>
  <c r="G7" i="25"/>
  <c r="F38" i="26"/>
  <c r="Z15" i="26"/>
  <c r="Z23" i="26"/>
  <c r="G36" i="25"/>
  <c r="F22" i="26"/>
  <c r="F25" i="26"/>
  <c r="F35" i="26"/>
  <c r="Z39" i="26"/>
  <c r="F42" i="26"/>
  <c r="G18" i="26"/>
  <c r="G10" i="25"/>
  <c r="G34" i="26"/>
  <c r="F24" i="26"/>
  <c r="G31" i="26"/>
  <c r="G15" i="26"/>
  <c r="Z26" i="26"/>
  <c r="G15" i="25"/>
  <c r="F5" i="25"/>
  <c r="Z31" i="26"/>
  <c r="Z10" i="26"/>
  <c r="F19" i="26"/>
  <c r="Z5" i="25"/>
  <c r="Z42" i="25"/>
  <c r="F4" i="25" l="1"/>
  <c r="G5" i="25"/>
  <c r="G40" i="26"/>
  <c r="G39" i="25"/>
  <c r="G5" i="26"/>
  <c r="G37" i="26"/>
  <c r="G6" i="26"/>
  <c r="G38" i="26"/>
  <c r="G22" i="25"/>
  <c r="Z42" i="26"/>
  <c r="G29" i="25"/>
  <c r="Z19" i="26"/>
  <c r="Z21" i="26"/>
  <c r="Z17" i="26"/>
  <c r="Z40" i="26"/>
  <c r="G17" i="26"/>
  <c r="Z24" i="26"/>
  <c r="G9" i="25"/>
  <c r="G32" i="25"/>
  <c r="G19" i="26"/>
  <c r="Z32" i="26"/>
  <c r="G21" i="26"/>
  <c r="G26" i="25"/>
  <c r="G25" i="25"/>
  <c r="Z13" i="26"/>
  <c r="G8" i="25"/>
  <c r="Z6" i="26"/>
  <c r="Z22" i="26"/>
  <c r="Z12" i="26"/>
  <c r="G25" i="26"/>
  <c r="Z29" i="26"/>
  <c r="G13" i="25"/>
  <c r="Z9" i="26"/>
  <c r="G31" i="25"/>
  <c r="Z33" i="26"/>
  <c r="Z38" i="26"/>
  <c r="Z36" i="26"/>
  <c r="G6" i="25"/>
  <c r="G27" i="26"/>
  <c r="G21" i="25"/>
  <c r="G13" i="26"/>
  <c r="G11" i="26"/>
  <c r="Z25" i="26"/>
  <c r="G14" i="25"/>
  <c r="G8" i="26"/>
  <c r="G9" i="26"/>
  <c r="G34" i="25"/>
  <c r="G33" i="26"/>
  <c r="G40" i="25"/>
  <c r="Z11" i="26"/>
  <c r="Z8" i="26"/>
  <c r="G16" i="25"/>
  <c r="G38" i="25"/>
  <c r="Z16" i="26"/>
  <c r="Z35" i="26"/>
  <c r="Z27" i="26"/>
  <c r="G42" i="25"/>
  <c r="Z20" i="26"/>
  <c r="Z30" i="26"/>
  <c r="G42" i="26"/>
  <c r="G19" i="25"/>
  <c r="G24" i="25"/>
  <c r="G16" i="26"/>
  <c r="G30" i="25"/>
  <c r="G36" i="26"/>
  <c r="G37" i="25"/>
  <c r="G27" i="25"/>
  <c r="G32" i="26"/>
  <c r="G12" i="26"/>
  <c r="G35" i="26"/>
  <c r="G20" i="26"/>
  <c r="G30" i="26"/>
  <c r="Z5" i="26"/>
  <c r="G24" i="26"/>
  <c r="G17" i="25"/>
  <c r="G22" i="26"/>
  <c r="G14" i="26"/>
  <c r="Z37" i="26"/>
  <c r="G29" i="26"/>
  <c r="G33" i="25"/>
  <c r="Z14" i="26"/>
  <c r="G35" i="25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D16" i="15"/>
  <c r="D11" i="15"/>
  <c r="D15" i="15"/>
  <c r="D14" i="15"/>
  <c r="D5" i="15"/>
  <c r="C5" i="20"/>
  <c r="E15" i="16"/>
  <c r="C6" i="20"/>
  <c r="D9" i="15"/>
  <c r="E8" i="16"/>
  <c r="E5" i="16"/>
  <c r="D17" i="15"/>
  <c r="E12" i="16"/>
  <c r="D6" i="15"/>
  <c r="E11" i="16"/>
  <c r="D8" i="15"/>
  <c r="D18" i="15"/>
  <c r="E14" i="16"/>
  <c r="D13" i="15"/>
  <c r="D12" i="15"/>
  <c r="D19" i="15"/>
  <c r="E16" i="16"/>
  <c r="D20" i="15"/>
  <c r="E6" i="16"/>
  <c r="E13" i="16"/>
  <c r="D21" i="15"/>
  <c r="E10" i="16"/>
  <c r="D22" i="15"/>
  <c r="G4" i="25"/>
  <c r="E7" i="16"/>
  <c r="E19" i="16"/>
  <c r="D10" i="15"/>
  <c r="E9" i="16"/>
  <c r="E18" i="16"/>
  <c r="X16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27" i="18"/>
  <c r="F45" i="18"/>
  <c r="F14" i="17"/>
  <c r="F14" i="18"/>
  <c r="F23" i="18"/>
  <c r="E15" i="15"/>
  <c r="F41" i="18"/>
  <c r="E16" i="15"/>
  <c r="F12" i="18"/>
  <c r="F19" i="18"/>
  <c r="F36" i="18"/>
  <c r="E21" i="15"/>
  <c r="F31" i="18"/>
  <c r="F4" i="17"/>
  <c r="F11" i="17"/>
  <c r="F9" i="17"/>
  <c r="F33" i="18"/>
  <c r="F12" i="16"/>
  <c r="F6" i="16"/>
  <c r="F15" i="18"/>
  <c r="F43" i="18"/>
  <c r="F16" i="16"/>
  <c r="F9" i="18"/>
  <c r="D6" i="20"/>
  <c r="F10" i="16"/>
  <c r="F32" i="18"/>
  <c r="F7" i="18"/>
  <c r="F35" i="18"/>
  <c r="F9" i="16"/>
  <c r="E17" i="15"/>
  <c r="F18" i="16"/>
  <c r="F14" i="16"/>
  <c r="F18" i="18"/>
  <c r="E6" i="15"/>
  <c r="E18" i="15"/>
  <c r="F40" i="18"/>
  <c r="E13" i="15"/>
  <c r="F8" i="16"/>
  <c r="E10" i="15"/>
  <c r="F30" i="18"/>
  <c r="F13" i="18"/>
  <c r="F19" i="16"/>
  <c r="D5" i="20"/>
  <c r="E14" i="15"/>
  <c r="F5" i="16"/>
  <c r="E7" i="15"/>
  <c r="F29" i="18"/>
  <c r="F25" i="18"/>
  <c r="F37" i="18"/>
  <c r="F17" i="18"/>
  <c r="F11" i="18"/>
  <c r="F21" i="18"/>
  <c r="F22" i="18"/>
  <c r="E11" i="15"/>
  <c r="F34" i="18"/>
  <c r="F10" i="18"/>
  <c r="F38" i="18"/>
  <c r="F20" i="18"/>
  <c r="F7" i="16"/>
  <c r="F13" i="16"/>
  <c r="F16" i="18"/>
  <c r="E19" i="15"/>
  <c r="F42" i="18"/>
  <c r="F10" i="17"/>
  <c r="E20" i="15"/>
  <c r="F5" i="18"/>
  <c r="F13" i="17"/>
  <c r="F7" i="17"/>
  <c r="F6" i="18"/>
  <c r="F12" i="17"/>
  <c r="F15" i="16"/>
  <c r="F39" i="18"/>
  <c r="F6" i="17"/>
  <c r="F44" i="18"/>
  <c r="F28" i="18"/>
  <c r="E5" i="15"/>
  <c r="F8" i="18"/>
  <c r="E12" i="15"/>
  <c r="F11" i="16"/>
  <c r="F46" i="18"/>
  <c r="F3" i="17"/>
  <c r="F26" i="18"/>
  <c r="E9" i="15"/>
  <c r="F5" i="17"/>
  <c r="E8" i="15"/>
  <c r="F24" i="18"/>
  <c r="F8" i="17"/>
  <c r="E22" i="15"/>
  <c r="R15" i="15"/>
  <c r="X12" i="16"/>
  <c r="X5" i="16"/>
  <c r="X14" i="16"/>
  <c r="R9" i="15"/>
  <c r="Z9" i="17"/>
  <c r="Z12" i="17"/>
  <c r="Z5" i="17"/>
  <c r="X11" i="16"/>
  <c r="X18" i="16"/>
  <c r="Z3" i="17"/>
  <c r="R20" i="15"/>
  <c r="R21" i="15"/>
  <c r="R11" i="15"/>
  <c r="Z8" i="17"/>
  <c r="Z13" i="17"/>
  <c r="R16" i="15"/>
  <c r="Z10" i="17"/>
  <c r="Z14" i="17"/>
  <c r="R17" i="15"/>
  <c r="X10" i="16"/>
  <c r="R13" i="15"/>
  <c r="Z7" i="17"/>
  <c r="R10" i="15"/>
  <c r="Q5" i="20"/>
  <c r="Z4" i="17"/>
  <c r="R19" i="15"/>
  <c r="R7" i="15"/>
  <c r="Z6" i="17"/>
  <c r="R14" i="15"/>
  <c r="X8" i="16"/>
  <c r="R8" i="15"/>
  <c r="R5" i="15"/>
  <c r="X6" i="16"/>
  <c r="R6" i="15"/>
  <c r="X9" i="16"/>
  <c r="R22" i="15"/>
  <c r="Q6" i="20"/>
  <c r="X7" i="16"/>
  <c r="R18" i="15"/>
  <c r="X19" i="16"/>
  <c r="X13" i="16"/>
  <c r="Z11" i="17"/>
  <c r="R12" i="15"/>
  <c r="X15" i="16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1" i="18"/>
  <c r="G32" i="18"/>
  <c r="G18" i="18"/>
  <c r="G26" i="18"/>
  <c r="G30" i="18"/>
  <c r="G34" i="18"/>
  <c r="G13" i="17"/>
  <c r="G20" i="18"/>
  <c r="G8" i="17"/>
  <c r="G25" i="18"/>
  <c r="G38" i="18"/>
  <c r="G29" i="18"/>
  <c r="G31" i="18"/>
  <c r="G2" i="17"/>
  <c r="G14" i="18"/>
  <c r="G37" i="18"/>
  <c r="G46" i="18"/>
  <c r="G4" i="18"/>
  <c r="G42" i="18"/>
  <c r="E4" i="15"/>
  <c r="G3" i="17"/>
  <c r="G44" i="18"/>
  <c r="G9" i="17"/>
  <c r="G4" i="17"/>
  <c r="G12" i="17"/>
  <c r="G39" i="18"/>
  <c r="G8" i="18"/>
  <c r="G23" i="18"/>
  <c r="G11" i="17"/>
  <c r="G13" i="18"/>
  <c r="G19" i="18"/>
  <c r="G9" i="18"/>
  <c r="D4" i="20"/>
  <c r="G7" i="18"/>
  <c r="G5" i="17"/>
  <c r="G6" i="17"/>
  <c r="G16" i="18"/>
  <c r="G5" i="18"/>
  <c r="G7" i="17"/>
  <c r="G10" i="18"/>
  <c r="G43" i="18"/>
  <c r="G21" i="18"/>
  <c r="G12" i="18"/>
  <c r="G17" i="18"/>
  <c r="G28" i="18"/>
  <c r="G24" i="18"/>
  <c r="G10" i="17"/>
  <c r="G15" i="18"/>
  <c r="G35" i="18"/>
  <c r="G41" i="18"/>
  <c r="G40" i="18"/>
  <c r="G22" i="18"/>
  <c r="G14" i="17"/>
  <c r="G6" i="18"/>
  <c r="G27" i="18"/>
  <c r="G45" i="18"/>
  <c r="G33" i="18"/>
  <c r="G36" i="18"/>
  <c r="AB9" i="18"/>
  <c r="AB15" i="18"/>
  <c r="AB6" i="18"/>
  <c r="AB43" i="18"/>
  <c r="AB46" i="18"/>
  <c r="AB22" i="18"/>
  <c r="AB23" i="18"/>
  <c r="AB10" i="18"/>
  <c r="AB7" i="18"/>
  <c r="AB17" i="18"/>
  <c r="AB12" i="18"/>
  <c r="AB11" i="18"/>
  <c r="AB31" i="18"/>
  <c r="AB32" i="18"/>
  <c r="AB26" i="18"/>
  <c r="AB35" i="18"/>
  <c r="AB13" i="18"/>
  <c r="AB36" i="18"/>
  <c r="AB42" i="18"/>
  <c r="AB38" i="18"/>
  <c r="AB45" i="18"/>
  <c r="AB30" i="18"/>
  <c r="AB39" i="18"/>
  <c r="AB44" i="18"/>
  <c r="AB25" i="18"/>
  <c r="AB29" i="18"/>
  <c r="AB33" i="18"/>
  <c r="AB34" i="18"/>
  <c r="AB5" i="18"/>
  <c r="AB21" i="18"/>
  <c r="AB41" i="18"/>
  <c r="AB24" i="18"/>
  <c r="AB37" i="18"/>
  <c r="AB28" i="18"/>
  <c r="AB18" i="18"/>
  <c r="AB16" i="18"/>
  <c r="AB27" i="18"/>
  <c r="AB19" i="18"/>
  <c r="AB8" i="18"/>
  <c r="AB40" i="18"/>
  <c r="AB14" i="18"/>
  <c r="AB20" i="18"/>
  <c r="E6" i="11" l="1"/>
  <c r="E5" i="12"/>
  <c r="C8" i="11"/>
  <c r="F6" i="11"/>
  <c r="F5" i="12"/>
  <c r="E4" i="12" l="1"/>
  <c r="E6" i="12"/>
  <c r="E4" i="11"/>
  <c r="C9" i="11"/>
  <c r="E8" i="11"/>
  <c r="F6" i="12"/>
  <c r="G5" i="12"/>
  <c r="F8" i="11"/>
  <c r="G6" i="11"/>
  <c r="E7" i="12" l="1"/>
  <c r="E9" i="11"/>
  <c r="C10" i="11"/>
  <c r="G8" i="11"/>
  <c r="F9" i="11"/>
  <c r="G6" i="12"/>
  <c r="F7" i="12"/>
  <c r="E8" i="12" l="1"/>
  <c r="E10" i="11"/>
  <c r="C11" i="11"/>
  <c r="F8" i="12"/>
  <c r="G9" i="11"/>
  <c r="F10" i="11"/>
  <c r="G7" i="12"/>
  <c r="E9" i="12" l="1"/>
  <c r="C12" i="11"/>
  <c r="E11" i="11"/>
  <c r="G8" i="12"/>
  <c r="F9" i="12"/>
  <c r="G10" i="11"/>
  <c r="F11" i="11"/>
  <c r="E10" i="12" l="1"/>
  <c r="E12" i="11"/>
  <c r="C13" i="11"/>
  <c r="G11" i="11"/>
  <c r="F12" i="11"/>
  <c r="G9" i="12"/>
  <c r="F10" i="12"/>
  <c r="E11" i="12" l="1"/>
  <c r="C14" i="11"/>
  <c r="E13" i="11"/>
  <c r="G10" i="12"/>
  <c r="F13" i="11"/>
  <c r="G12" i="11"/>
  <c r="F11" i="12"/>
  <c r="E12" i="12" l="1"/>
  <c r="E14" i="11"/>
  <c r="C15" i="11"/>
  <c r="G13" i="11"/>
  <c r="F12" i="12"/>
  <c r="G11" i="12"/>
  <c r="F14" i="11"/>
  <c r="E13" i="12" l="1"/>
  <c r="E15" i="11"/>
  <c r="C16" i="11"/>
  <c r="E4" i="22"/>
  <c r="F13" i="12"/>
  <c r="F15" i="11"/>
  <c r="G12" i="12"/>
  <c r="G14" i="11"/>
  <c r="E14" i="12" l="1"/>
  <c r="C17" i="11"/>
  <c r="E16" i="11"/>
  <c r="G15" i="11"/>
  <c r="F4" i="22"/>
  <c r="F14" i="12"/>
  <c r="G13" i="12"/>
  <c r="F16" i="11"/>
  <c r="E15" i="12" l="1"/>
  <c r="E17" i="11"/>
  <c r="C18" i="11"/>
  <c r="G16" i="11"/>
  <c r="G14" i="12"/>
  <c r="F17" i="11"/>
  <c r="F15" i="12"/>
  <c r="E16" i="12" l="1"/>
  <c r="E18" i="11"/>
  <c r="C19" i="11"/>
  <c r="F16" i="12"/>
  <c r="G15" i="12"/>
  <c r="G17" i="11"/>
  <c r="F18" i="11"/>
  <c r="E17" i="12" l="1"/>
  <c r="C20" i="11"/>
  <c r="E19" i="11"/>
  <c r="F19" i="11"/>
  <c r="G18" i="11"/>
  <c r="G16" i="12"/>
  <c r="F17" i="12"/>
  <c r="E18" i="12" l="1"/>
  <c r="E20" i="11"/>
  <c r="C21" i="11"/>
  <c r="G19" i="11"/>
  <c r="F20" i="11"/>
  <c r="G17" i="12"/>
  <c r="F18" i="12"/>
  <c r="E19" i="12" l="1"/>
  <c r="C22" i="11"/>
  <c r="E21" i="11"/>
  <c r="G18" i="12"/>
  <c r="F19" i="12"/>
  <c r="G20" i="11"/>
  <c r="F21" i="11"/>
  <c r="E20" i="12" l="1"/>
  <c r="E22" i="11"/>
  <c r="C23" i="11"/>
  <c r="F20" i="12"/>
  <c r="G19" i="12"/>
  <c r="G21" i="11"/>
  <c r="F22" i="11"/>
  <c r="E21" i="12" l="1"/>
  <c r="E23" i="11"/>
  <c r="C24" i="11"/>
  <c r="G20" i="12"/>
  <c r="F23" i="11"/>
  <c r="G22" i="11"/>
  <c r="F21" i="12"/>
  <c r="E22" i="12" l="1"/>
  <c r="C25" i="11"/>
  <c r="E24" i="11"/>
  <c r="F22" i="12"/>
  <c r="F24" i="11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G25" i="11"/>
  <c r="F24" i="12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F28" i="11"/>
  <c r="G25" i="12"/>
  <c r="G27" i="11"/>
  <c r="E27" i="12" l="1"/>
  <c r="C30" i="11"/>
  <c r="E29" i="11"/>
  <c r="F27" i="12"/>
  <c r="G26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G30" i="11"/>
  <c r="F29" i="12"/>
  <c r="G28" i="12"/>
  <c r="F31" i="11"/>
  <c r="E30" i="12" l="1"/>
  <c r="C33" i="11"/>
  <c r="E32" i="11"/>
  <c r="G31" i="11"/>
  <c r="G29" i="12"/>
  <c r="F30" i="12"/>
  <c r="F32" i="11"/>
  <c r="E31" i="12" l="1"/>
  <c r="E33" i="11"/>
  <c r="C34" i="11"/>
  <c r="G30" i="12"/>
  <c r="F31" i="12"/>
  <c r="F33" i="11"/>
  <c r="G32" i="11"/>
  <c r="E32" i="12" l="1"/>
  <c r="E34" i="11"/>
  <c r="C35" i="11"/>
  <c r="G33" i="11"/>
  <c r="G31" i="12"/>
  <c r="F34" i="11"/>
  <c r="F32" i="12"/>
  <c r="E33" i="12" l="1"/>
  <c r="C36" i="11"/>
  <c r="E35" i="11"/>
  <c r="G32" i="12"/>
  <c r="G34" i="11"/>
  <c r="F35" i="11"/>
  <c r="F33" i="12"/>
  <c r="E34" i="12" l="1"/>
  <c r="E36" i="11"/>
  <c r="C37" i="11"/>
  <c r="G33" i="12"/>
  <c r="F34" i="12"/>
  <c r="F36" i="11"/>
  <c r="G35" i="11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G36" i="12"/>
  <c r="F39" i="11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39" i="12"/>
  <c r="G41" i="11"/>
  <c r="F42" i="11"/>
  <c r="E42" i="12" l="1"/>
  <c r="E41" i="12"/>
  <c r="C44" i="11"/>
  <c r="E44" i="11" s="1"/>
  <c r="E43" i="11"/>
  <c r="F4" i="12"/>
  <c r="F4" i="11"/>
  <c r="G4" i="12"/>
  <c r="F42" i="12"/>
  <c r="M3" i="17" a="1"/>
  <c r="G40" i="12"/>
  <c r="F43" i="11"/>
  <c r="F44" i="11"/>
  <c r="G42" i="11"/>
  <c r="G4" i="11"/>
  <c r="F41" i="12"/>
  <c r="M4" i="17" l="1"/>
  <c r="M3" i="17"/>
  <c r="M5" i="17"/>
  <c r="M6" i="17"/>
  <c r="X6" i="12"/>
  <c r="X20" i="12"/>
  <c r="X30" i="12"/>
  <c r="X29" i="12"/>
  <c r="X38" i="12"/>
  <c r="X8" i="12"/>
  <c r="X23" i="12"/>
  <c r="X5" i="12"/>
  <c r="X21" i="12"/>
  <c r="X37" i="12"/>
  <c r="X7" i="12"/>
  <c r="X10" i="12"/>
  <c r="X35" i="12"/>
  <c r="G44" i="11"/>
  <c r="X22" i="12"/>
  <c r="G43" i="11"/>
  <c r="X36" i="12"/>
  <c r="G41" i="12"/>
  <c r="X34" i="12"/>
  <c r="X14" i="12"/>
  <c r="X27" i="12"/>
  <c r="X42" i="12"/>
  <c r="X18" i="12"/>
  <c r="X28" i="12"/>
  <c r="X12" i="12"/>
  <c r="X15" i="12"/>
  <c r="X33" i="12"/>
  <c r="X41" i="12"/>
  <c r="G42" i="12"/>
  <c r="X32" i="12"/>
  <c r="X19" i="12"/>
  <c r="X17" i="12"/>
  <c r="X24" i="12"/>
  <c r="X13" i="12"/>
  <c r="X39" i="12"/>
  <c r="X9" i="12"/>
  <c r="X25" i="12"/>
  <c r="X40" i="12"/>
  <c r="X31" i="12"/>
  <c r="X11" i="12"/>
  <c r="X26" i="12"/>
  <c r="X16" i="12"/>
  <c r="M7" i="17" l="1"/>
  <c r="M8" i="17"/>
  <c r="M9" i="17" l="1"/>
  <c r="M10" i="17"/>
  <c r="M11" i="17" l="1"/>
  <c r="M12" i="17"/>
  <c r="M13" i="17" l="1"/>
  <c r="M14" i="17"/>
  <c r="O3" i="17" l="1" a="1"/>
  <c r="X34" i="11"/>
  <c r="X21" i="11"/>
  <c r="X16" i="11"/>
  <c r="X17" i="11"/>
  <c r="X29" i="11"/>
  <c r="X24" i="11"/>
  <c r="X11" i="11"/>
  <c r="X43" i="11"/>
  <c r="X32" i="11"/>
  <c r="X22" i="11"/>
  <c r="X26" i="11"/>
  <c r="X37" i="11"/>
  <c r="X36" i="11"/>
  <c r="X30" i="11"/>
  <c r="X31" i="11"/>
  <c r="X15" i="11"/>
  <c r="X13" i="11"/>
  <c r="X18" i="11"/>
  <c r="X25" i="11"/>
  <c r="X20" i="11"/>
  <c r="X12" i="11"/>
  <c r="X33" i="11"/>
  <c r="X38" i="11"/>
  <c r="X44" i="11"/>
  <c r="X35" i="11"/>
  <c r="X27" i="11"/>
  <c r="X19" i="11"/>
  <c r="X40" i="11"/>
  <c r="X6" i="11"/>
  <c r="X28" i="11"/>
  <c r="X23" i="11"/>
  <c r="X14" i="11"/>
  <c r="X10" i="11"/>
  <c r="X8" i="11"/>
  <c r="X41" i="11"/>
  <c r="X9" i="11"/>
  <c r="X39" i="11"/>
  <c r="X42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M6" i="18" l="1"/>
  <c r="M5" i="18"/>
  <c r="M7" i="18"/>
  <c r="M8" i="18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J4" i="18"/>
  <c r="AK4" i="18"/>
  <c r="P4" i="12"/>
  <c r="V44" i="18"/>
  <c r="N4" i="16"/>
  <c r="P4" i="25"/>
  <c r="P4" i="26"/>
  <c r="O2" i="17"/>
  <c r="W44" i="18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P4" i="11" a="1"/>
  <c r="D8" i="56"/>
  <c r="Z3" i="26"/>
  <c r="X3" i="12"/>
  <c r="X3" i="11"/>
  <c r="AJ19" i="18"/>
  <c r="AJ22" i="18"/>
  <c r="AJ11" i="18"/>
  <c r="Z3" i="25"/>
  <c r="AJ28" i="18"/>
  <c r="R3" i="15"/>
  <c r="X3" i="16"/>
  <c r="AJ14" i="18"/>
  <c r="AJ40" i="18"/>
  <c r="AK28" i="18"/>
  <c r="X3" i="22"/>
  <c r="AJ25" i="18"/>
  <c r="AB3" i="18"/>
  <c r="AK22" i="18"/>
  <c r="AJ32" i="18"/>
  <c r="AJ44" i="18"/>
  <c r="AK44" i="18" s="1"/>
  <c r="AJ6" i="18"/>
  <c r="AJ24" i="18"/>
  <c r="AJ20" i="18"/>
  <c r="AJ23" i="18"/>
  <c r="AK23" i="18" s="1"/>
  <c r="AJ42" i="18"/>
  <c r="AJ16" i="18"/>
  <c r="AK16" i="18" s="1"/>
  <c r="AK25" i="18"/>
  <c r="AJ41" i="18"/>
  <c r="AK41" i="18" s="1"/>
  <c r="AK11" i="18"/>
  <c r="AK32" i="18"/>
  <c r="AJ43" i="18"/>
  <c r="AK43" i="18" s="1"/>
  <c r="AK19" i="18"/>
  <c r="AJ21" i="18"/>
  <c r="AK21" i="18" s="1"/>
  <c r="AJ26" i="18"/>
  <c r="AJ36" i="18"/>
  <c r="AJ37" i="18"/>
  <c r="Q3" i="20"/>
  <c r="AJ35" i="18"/>
  <c r="AK35" i="18" s="1"/>
  <c r="AJ10" i="18"/>
  <c r="AK10" i="18" s="1"/>
  <c r="AK20" i="18"/>
  <c r="AJ38" i="18"/>
  <c r="AK38" i="18" s="1"/>
  <c r="AJ33" i="18"/>
  <c r="AK33" i="18" s="1"/>
  <c r="AJ45" i="18"/>
  <c r="AK45" i="18" s="1"/>
  <c r="AJ17" i="18"/>
  <c r="AJ46" i="18"/>
  <c r="AJ8" i="18"/>
  <c r="AJ39" i="18"/>
  <c r="AJ7" i="18"/>
  <c r="AK7" i="18" s="1"/>
  <c r="AJ31" i="18"/>
  <c r="AK31" i="18" s="1"/>
  <c r="AK46" i="18"/>
  <c r="AK8" i="18"/>
  <c r="AJ12" i="18"/>
  <c r="AK12" i="18" s="1"/>
  <c r="AJ13" i="18"/>
  <c r="AK36" i="18"/>
  <c r="AK37" i="18"/>
  <c r="AJ27" i="18"/>
  <c r="AK27" i="18" s="1"/>
  <c r="AJ29" i="18"/>
  <c r="AK29" i="18" s="1"/>
  <c r="AJ15" i="18"/>
  <c r="AK15" i="18" s="1"/>
  <c r="AJ5" i="18"/>
  <c r="AJ18" i="18"/>
  <c r="Z1" i="17"/>
  <c r="AJ9" i="18"/>
  <c r="AK13" i="18"/>
  <c r="AJ34" i="18"/>
  <c r="D7" i="56"/>
  <c r="AK18" i="18"/>
  <c r="AJ30" i="18"/>
  <c r="AK30" i="18" s="1"/>
  <c r="V5" i="18"/>
  <c r="W43" i="18"/>
  <c r="W12" i="18"/>
  <c r="V10" i="18"/>
  <c r="V41" i="18"/>
  <c r="V25" i="18"/>
  <c r="V27" i="18"/>
  <c r="W28" i="18"/>
  <c r="W38" i="18"/>
  <c r="V11" i="18"/>
  <c r="W25" i="18"/>
  <c r="V33" i="18"/>
  <c r="W21" i="18"/>
  <c r="W8" i="18"/>
  <c r="W41" i="18"/>
  <c r="V36" i="18"/>
  <c r="V15" i="18"/>
  <c r="W15" i="18"/>
  <c r="W11" i="18"/>
  <c r="W9" i="18"/>
  <c r="Q5" i="64"/>
  <c r="W22" i="18"/>
  <c r="V13" i="18"/>
  <c r="W23" i="18"/>
  <c r="W6" i="18"/>
  <c r="V19" i="18"/>
  <c r="V46" i="18"/>
  <c r="W16" i="18"/>
  <c r="W10" i="18"/>
  <c r="V14" i="18"/>
  <c r="V37" i="18"/>
  <c r="V31" i="18"/>
  <c r="W29" i="18"/>
  <c r="W14" i="18"/>
  <c r="V12" i="18"/>
  <c r="V45" i="18"/>
  <c r="V39" i="18"/>
  <c r="V17" i="18"/>
  <c r="V42" i="18"/>
  <c r="V23" i="18"/>
  <c r="V22" i="18"/>
  <c r="W13" i="18"/>
  <c r="W17" i="18"/>
  <c r="W45" i="18"/>
  <c r="W36" i="18"/>
  <c r="W39" i="18"/>
  <c r="W5" i="18"/>
  <c r="W19" i="18"/>
  <c r="W46" i="18"/>
  <c r="W24" i="18"/>
  <c r="V7" i="18"/>
  <c r="W42" i="18"/>
  <c r="V18" i="18"/>
  <c r="V9" i="18"/>
  <c r="W27" i="18"/>
  <c r="V30" i="18"/>
  <c r="W20" i="18"/>
  <c r="W30" i="18"/>
  <c r="V6" i="18"/>
  <c r="V38" i="18"/>
  <c r="V21" i="18"/>
  <c r="P4" i="11"/>
  <c r="O4" i="18"/>
  <c r="V40" i="18"/>
  <c r="W32" i="18"/>
  <c r="V28" i="18"/>
  <c r="V26" i="18"/>
  <c r="V20" i="18"/>
  <c r="W34" i="18"/>
  <c r="V32" i="18"/>
  <c r="V24" i="18"/>
  <c r="W40" i="18"/>
  <c r="W31" i="18"/>
  <c r="V16" i="18"/>
  <c r="W7" i="18"/>
  <c r="V8" i="18"/>
  <c r="V43" i="18"/>
  <c r="V29" i="18"/>
  <c r="V35" i="18"/>
  <c r="W37" i="18"/>
  <c r="V34" i="18"/>
  <c r="W26" i="18"/>
  <c r="W18" i="18"/>
  <c r="W35" i="18"/>
  <c r="W33" i="18"/>
  <c r="AK34" i="18"/>
  <c r="AK6" i="18"/>
  <c r="AK9" i="18"/>
  <c r="AK40" i="18"/>
  <c r="AK14" i="18"/>
  <c r="AK39" i="18"/>
  <c r="AK17" i="18"/>
  <c r="AK26" i="18"/>
  <c r="AK42" i="18"/>
  <c r="AK5" i="18"/>
  <c r="AK24" i="18"/>
</calcChain>
</file>

<file path=xl/sharedStrings.xml><?xml version="1.0" encoding="utf-8"?>
<sst xmlns="http://schemas.openxmlformats.org/spreadsheetml/2006/main" count="2300" uniqueCount="225">
  <si>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</si>
  <si>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</si>
  <si>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</si>
  <si>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</si>
  <si>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</si>
  <si>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</si>
  <si>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</si>
  <si>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</si>
  <si>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</si>
  <si>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</si>
  <si>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</si>
  <si>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</si>
  <si>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</si>
  <si>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</si>
  <si>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</si>
  <si>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</si>
  <si>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</si>
  <si>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</si>
  <si>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</si>
  <si>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</si>
  <si>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</si>
  <si>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</si>
  <si>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</si>
  <si>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</si>
  <si>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</si>
  <si>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</si>
  <si>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</si>
  <si>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</si>
  <si>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</si>
  <si>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</si>
  <si>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</si>
  <si>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</si>
  <si>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</si>
  <si>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</si>
  <si>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</si>
  <si>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</si>
  <si>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</si>
  <si>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</si>
  <si>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</si>
  <si>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</si>
  <si>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</si>
  <si>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</si>
  <si>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</si>
  <si>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</si>
  <si>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</si>
  <si>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</si>
  <si>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</si>
  <si>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</si>
  <si>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</si>
  <si>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</si>
  <si>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</si>
  <si>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</si>
  <si>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</si>
  <si>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</si>
  <si>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</si>
  <si>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</si>
  <si>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</si>
  <si>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</si>
  <si>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</si>
  <si>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</si>
  <si>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</si>
  <si>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</si>
  <si>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</si>
  <si>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</si>
  <si>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</si>
  <si>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</si>
  <si>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</si>
  <si>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</si>
  <si>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</si>
  <si>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</si>
  <si>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</si>
  <si>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</si>
  <si>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</si>
  <si>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</si>
  <si>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</si>
  <si>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</si>
  <si>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</si>
  <si>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</si>
  <si>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</si>
  <si>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</si>
  <si>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</si>
  <si>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</si>
  <si>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</si>
  <si>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</si>
  <si>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</si>
  <si>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</si>
  <si>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</si>
  <si>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</si>
  <si>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</si>
  <si>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</si>
  <si>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</si>
  <si>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</si>
  <si>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</si>
  <si>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</si>
  <si>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</si>
  <si>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</si>
  <si>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</si>
  <si>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</si>
  <si>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</si>
  <si>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</si>
  <si>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</si>
  <si>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</si>
  <si>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</si>
  <si>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</si>
  <si>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</si>
  <si>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</si>
  <si>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</si>
  <si>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</si>
  <si>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</si>
  <si>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</si>
  <si>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</si>
  <si>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</si>
  <si>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</si>
  <si>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</si>
  <si>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</si>
  <si>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</si>
  <si>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</si>
  <si>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</si>
  <si>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</si>
  <si>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</si>
  <si>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</si>
  <si>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</si>
  <si>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</si>
  <si>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</si>
  <si>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</si>
  <si>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</si>
  <si>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</si>
  <si>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</si>
  <si>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</si>
  <si>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</si>
  <si>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</si>
  <si>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</si>
  <si>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</si>
  <si>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</si>
  <si>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</si>
  <si>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</si>
  <si>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</si>
  <si>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</si>
  <si>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</si>
  <si>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</si>
  <si>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</si>
  <si>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</si>
  <si>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</si>
  <si>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</si>
  <si>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</si>
  <si>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</si>
  <si>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</si>
  <si>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</si>
  <si>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</si>
  <si>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</si>
  <si>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</si>
  <si>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</si>
  <si>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</si>
  <si>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</si>
  <si>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</si>
  <si>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</si>
  <si>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</si>
  <si>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</si>
  <si>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</si>
  <si>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</si>
  <si>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</si>
  <si>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</si>
  <si>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</si>
  <si>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</si>
  <si>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</si>
  <si>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</si>
  <si>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</si>
  <si>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</si>
  <si>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</si>
  <si>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</si>
  <si>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</si>
  <si>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</si>
  <si>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</si>
  <si>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</si>
  <si>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</si>
  <si>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</si>
  <si>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</si>
  <si>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</si>
  <si>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</si>
  <si>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</si>
  <si>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</si>
  <si>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</si>
  <si>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</si>
  <si>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</si>
  <si>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</si>
  <si>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</si>
  <si>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</si>
  <si>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</si>
  <si>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</si>
  <si>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</si>
  <si>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</si>
  <si>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</si>
  <si>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</si>
  <si>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</si>
  <si>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</si>
  <si>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</si>
  <si>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</si>
  <si>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</si>
  <si>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</si>
  <si>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12M</t>
  </si>
  <si>
    <t>BR</t>
  </si>
  <si>
    <t>ICAA</t>
  </si>
  <si>
    <t>3BR</t>
  </si>
  <si>
    <t>6BR</t>
  </si>
  <si>
    <t>1BR</t>
  </si>
  <si>
    <t>ICAP AUST</t>
  </si>
  <si>
    <t>SwapForBasisCalc</t>
  </si>
  <si>
    <t>tenor</t>
  </si>
  <si>
    <t>GENERAL SETTINGS</t>
  </si>
  <si>
    <t>--</t>
  </si>
  <si>
    <t>The record could not be found</t>
  </si>
  <si>
    <t>Syntax error in request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</si>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</sst>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0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9" borderId="21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/>
    <xf numFmtId="169" fontId="4" fillId="9" borderId="0" xfId="4" applyNumberFormat="1" applyFont="1" applyFill="1" applyBorder="1" applyAlignment="1"/>
    <xf numFmtId="169" fontId="4" fillId="9" borderId="19" xfId="4" applyNumberFormat="1" applyFont="1" applyFill="1" applyBorder="1" applyAlignment="1">
      <alignment horizont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6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7" fontId="18" fillId="7" borderId="0" xfId="12" applyNumberFormat="1" applyFont="1" applyFill="1" applyBorder="1" applyAlignment="1"/>
    <xf numFmtId="2" fontId="18" fillId="7" borderId="0" xfId="12" applyNumberFormat="1" applyFont="1" applyFill="1" applyBorder="1" applyAlignment="1">
      <alignment horizontal="center" vertical="center"/>
    </xf>
    <xf numFmtId="174" fontId="20" fillId="7" borderId="17" xfId="12" applyNumberFormat="1" applyFont="1" applyFill="1" applyBorder="1" applyAlignment="1">
      <alignment horizontal="center" vertical="center" wrapText="1"/>
    </xf>
    <xf numFmtId="174" fontId="18" fillId="7" borderId="17" xfId="1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12:34:39</v>
        <stp/>
        <stp>{D36716CC-7289-4707-9AC0-ACDAF249C72A}</stp>
        <tr r="P4" s="12"/>
      </tp>
      <tp t="s">
        <v>Paused at 12:34:39</v>
        <stp/>
        <stp>{58A29EC2-DB2E-4D22-A4C5-8A7280B64D0B}</stp>
        <tr r="Q5" s="64"/>
      </tp>
      <tp t="s">
        <v>Paused at 12:34:39</v>
        <stp/>
        <stp>{AF62900D-219B-44D7-AE5C-8DD48FB266C6}</stp>
        <tr r="P4" s="26"/>
      </tp>
      <tp t="s">
        <v>Paused at 12:34:39</v>
        <stp/>
        <stp>{27670C6A-9453-41E0-8639-EDBF54EA2A51}</stp>
        <tr r="P4" s="25"/>
      </tp>
      <tp t="s">
        <v>Paused at 12:34:39</v>
        <stp/>
        <stp>{90623309-9AC8-4D75-93B2-B3FAFDCF8545}</stp>
        <tr r="O4" s="18"/>
      </tp>
      <tp t="s">
        <v>Paused at 12:34:39</v>
        <stp/>
        <stp>{2BD43D8A-A919-4402-B811-19058FA7D8FF}</stp>
        <tr r="P4" s="11"/>
      </tp>
      <tp t="s">
        <v>Paused at 12:34:39</v>
        <stp/>
        <stp>{4854FE0A-0A43-4F6C-83AB-EA28A6E3EB2E}</stp>
        <tr r="O2" s="17"/>
      </tp>
      <tp t="s">
        <v>Paused at 12:34:39</v>
        <stp/>
        <stp>{3ED17A11-4F42-4557-88E4-E301725D3EBF}</stp>
        <tr r="N4" s="16"/>
      </tp>
      <tp t="s">
        <v>Paused at 12:34:39</v>
        <stp/>
        <stp>{93E9D9C6-B324-4041-9579-B3F3FA70D234}</stp>
        <tr r="H4" s="20"/>
      </tp>
      <tp t="s">
        <v>Paused at 12:34:39</v>
        <stp/>
        <stp>{424620D9-0561-4DAC-9F21-F0B2C4B57E97}</stp>
        <tr r="J4" s="15"/>
      </tp>
      <tp t="s">
        <v>Paused at 12:34:39</v>
        <stp/>
        <stp>{1CA28F1F-C99B-47F1-8D77-87CE71C72949}</stp>
        <tr r="N4" s="22"/>
      </tp>
    </main>
    <main first="pldatasource.rtgetrtdserver">
      <tp t="s">
        <v>#N/A The record could not be found</v>
        <stp/>
        <stp>_x0005_YBA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 t="s">
        <v>#N/A The record could not be found</v>
        <stp/>
        <stp>_x0005_YBA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0005_YBA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0005_YBA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0005_YBA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0005_YBA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>
        <v>0</v>
        <stp/>
        <stp>_x0005_YBA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>
        <v>1</v>
        <stp/>
        <stp>_x0005_YBA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>
        <v>47</v>
        <stp/>
        <stp>_x0005_YBA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 t="s">
        <v>#N/A The record could not be found</v>
        <stp/>
        <stp>_x0005_YBAZ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>
        <v>0</v>
        <stp/>
        <stp>_x0005_YBA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>
        <v>0</v>
        <stp/>
        <stp>_x0005_YBA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0005_YBA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0005_YBA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0005_YBA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>
        <v>0</v>
        <stp/>
        <stp>_x0005_YBA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>
        <v>1</v>
        <stp/>
        <stp>_x0005_YBA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>
        <v>178</v>
        <stp/>
        <stp>_x0005_YBA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>
        <v>0</v>
        <stp/>
        <stp>_x0005_YBA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>
        <v>0</v>
        <stp/>
        <stp>_x0005_YBA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>
        <v>0</v>
        <stp/>
        <stp>_x0005_YBA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>
        <v>0</v>
        <stp/>
        <stp>_x0005_YBA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0005_YBA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0005_YBA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0005_YBA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0005_YBA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>
        <v>73732</v>
        <stp/>
        <stp>_x0005_YBA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>
        <v>3648</v>
        <stp/>
        <stp>_x0005_YBA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>
        <v>227691</v>
        <stp/>
        <stp>_x0005_YBA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0005_YBA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0005_YBA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0005_YBA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  <tp>
        <v>30</v>
        <stp/>
        <stp>_x0005_YBA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>
        <v>0</v>
        <stp/>
        <stp>_x0005_YBA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0005_YBA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0005_YBA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0005_YBA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>
        <v>39256</v>
        <stp/>
        <stp>_x0005_YBA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>
        <v>3129</v>
        <stp/>
        <stp>_x0005_YBA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>
        <v>230847</v>
        <stp/>
        <stp>_x0005_YBA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0005_YBA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0005_YBA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0005_YBA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0005_YBA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0005_YBA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0005_YBA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>
        <v>1</v>
        <stp/>
        <stp>_x0005_YBA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>
        <v>10</v>
        <stp/>
        <stp>_x0005_YBA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>
        <v>1</v>
        <stp/>
        <stp>_x0005_YBA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>
        <v>0</v>
        <stp/>
        <stp>_x0005_YBA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>
        <v>0</v>
        <stp/>
        <stp>_x0005_YBA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0005_YBA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>
        <v>35</v>
        <stp/>
        <stp>_x0005_YBA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>
        <v>0</v>
        <stp/>
        <stp>_x0005_YBA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0005_YBA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0005_YBA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0005_YBA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>
        <v>28873</v>
        <stp/>
        <stp>_x0005_YBA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>
        <v>3462</v>
        <stp/>
        <stp>_x0005_YBA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>
        <v>168700</v>
        <stp/>
        <stp>_x0005_YBA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0005_YBA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0005_YBA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0005_YBA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0005_YBA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>
        <v>1</v>
        <stp/>
        <stp>_x0005_YBA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>
        <v>240</v>
        <stp/>
        <stp>_x0005_YBA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>
        <v>100</v>
        <stp/>
        <stp>_x0005_YBA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>
        <v>0</v>
        <stp/>
        <stp>_x0005_YBA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>
        <v>0</v>
        <stp/>
        <stp>_x0005_YBA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0005_YBA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 t="s">
        <v>#N/A The record could not be found</v>
        <stp/>
        <stp>_x0005_YBA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0005_YBA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 t="s">
        <v>#N/A The record could not be found</v>
        <stp/>
        <stp>_x0005_YBA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0005_YBA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>
        <v>0</v>
        <stp/>
        <stp>_x0005_YBA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>
        <v>0</v>
        <stp/>
        <stp>_x0005_YBA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0005_YBA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0005_YBA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The record could not be found</v>
        <stp/>
        <stp>_x0005_YBA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>
        <v>14543</v>
        <stp/>
        <stp>_x0005_YBA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>
        <v>25</v>
        <stp/>
        <stp>_x0005_YBA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 t="s">
        <v>#N/A The record could not be found</v>
        <stp/>
        <stp>_x0005_YBAZ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  <tp>
        <v>108566</v>
        <stp/>
        <stp>_x0005_YBA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The record could not be found</v>
        <stp/>
        <stp>_x0005_YBA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workbookViewId="0">
      <selection activeCell="D5" sqref="D5"/>
    </sheetView>
  </sheetViews>
  <sheetFormatPr defaultRowHeight="11.25" x14ac:dyDescent="0.2"/>
  <cols>
    <col min="1" max="1" width="1.7109375" style="323" customWidth="1"/>
    <col min="2" max="2" width="2.7109375" style="323" customWidth="1"/>
    <col min="3" max="3" width="14.85546875" style="323" bestFit="1" customWidth="1"/>
    <col min="4" max="4" width="23.42578125" style="323" bestFit="1" customWidth="1"/>
    <col min="5" max="7" width="2.7109375" style="323" customWidth="1"/>
    <col min="8" max="8" width="18.5703125" style="323" bestFit="1" customWidth="1"/>
    <col min="9" max="9" width="53.85546875" style="323" bestFit="1" customWidth="1"/>
    <col min="10" max="10" width="2.7109375" style="323" customWidth="1"/>
    <col min="11" max="16384" width="9.140625" style="323"/>
  </cols>
  <sheetData>
    <row r="1" spans="2:10" ht="12" thickBot="1" x14ac:dyDescent="0.25">
      <c r="B1" s="323" t="str">
        <f>_xll.qlxlVersion(TRUE,Trigger)</f>
        <v>QuantLibXL 1.5.0 - MS VC++ 9.0 - Multithreaded Dynamic Runtime library - Release Configuration - Dec  9 2014 11:48:31</v>
      </c>
    </row>
    <row r="2" spans="2:10" ht="21" customHeight="1" thickBot="1" x14ac:dyDescent="0.25">
      <c r="B2" s="352" t="s">
        <v>208</v>
      </c>
      <c r="C2" s="326"/>
      <c r="D2" s="326"/>
      <c r="E2" s="327"/>
      <c r="G2" s="352" t="s">
        <v>7</v>
      </c>
      <c r="H2" s="328"/>
      <c r="I2" s="328"/>
      <c r="J2" s="329"/>
    </row>
    <row r="3" spans="2:10" ht="11.25" customHeight="1" x14ac:dyDescent="0.2">
      <c r="B3" s="125"/>
      <c r="C3" s="51"/>
      <c r="D3" s="51"/>
      <c r="E3" s="9"/>
      <c r="G3" s="125"/>
      <c r="H3" s="51"/>
      <c r="I3" s="51"/>
      <c r="J3" s="9"/>
    </row>
    <row r="4" spans="2:10" ht="11.25" customHeight="1" x14ac:dyDescent="0.2">
      <c r="B4" s="125"/>
      <c r="C4" s="330" t="s">
        <v>0</v>
      </c>
      <c r="D4" s="361" t="s">
        <v>215</v>
      </c>
      <c r="E4" s="9"/>
      <c r="G4" s="125"/>
      <c r="H4" s="331" t="s">
        <v>5</v>
      </c>
      <c r="I4" s="332" t="b">
        <v>1</v>
      </c>
      <c r="J4" s="333"/>
    </row>
    <row r="5" spans="2:10" ht="11.25" customHeight="1" x14ac:dyDescent="0.2">
      <c r="B5" s="125"/>
      <c r="C5" s="334" t="s">
        <v>6</v>
      </c>
      <c r="D5" s="335">
        <v>41989.508368055554</v>
      </c>
      <c r="E5" s="9"/>
      <c r="G5" s="125"/>
      <c r="H5" s="331" t="s">
        <v>4</v>
      </c>
      <c r="I5" s="332" t="b">
        <v>0</v>
      </c>
      <c r="J5" s="333"/>
    </row>
    <row r="6" spans="2:10" ht="11.25" customHeight="1" x14ac:dyDescent="0.2">
      <c r="B6" s="125"/>
      <c r="C6" s="334" t="s">
        <v>172</v>
      </c>
      <c r="D6" s="336" t="s">
        <v>171</v>
      </c>
      <c r="E6" s="9"/>
      <c r="G6" s="125"/>
      <c r="H6" s="331" t="s">
        <v>3</v>
      </c>
      <c r="I6" s="332" t="b">
        <v>0</v>
      </c>
      <c r="J6" s="333"/>
    </row>
    <row r="7" spans="2:10" ht="11.25" customHeight="1" x14ac:dyDescent="0.2">
      <c r="B7" s="125"/>
      <c r="C7" s="334" t="s">
        <v>170</v>
      </c>
      <c r="D7" s="337">
        <f>_xll.ohTrigger(Deposits!R3,FRA!X3,Futures3M!AB3,FuturesHWConvAdj!Q3,Swap3M!Z3,Swap6M!Z3,BasisSwap1M3M!X3,BasisSwap3M6M!X3,OIS!X3)</f>
        <v>34</v>
      </c>
      <c r="E7" s="9"/>
      <c r="G7" s="125"/>
      <c r="H7" s="331" t="s">
        <v>2</v>
      </c>
      <c r="I7" s="338"/>
      <c r="J7" s="333"/>
    </row>
    <row r="8" spans="2:10" ht="11.25" customHeight="1" x14ac:dyDescent="0.2">
      <c r="B8" s="125"/>
      <c r="C8" s="334" t="s">
        <v>179</v>
      </c>
      <c r="D8" s="337">
        <f>_xll.ohTrigger(Stibor!U6:U11)</f>
        <v>4</v>
      </c>
      <c r="E8" s="9"/>
      <c r="G8" s="125"/>
      <c r="H8" s="331" t="s">
        <v>1</v>
      </c>
      <c r="I8" s="339" t="b">
        <v>1</v>
      </c>
      <c r="J8" s="333"/>
    </row>
    <row r="9" spans="2:10" ht="11.25" customHeight="1" x14ac:dyDescent="0.2">
      <c r="B9" s="125"/>
      <c r="C9" s="340" t="s">
        <v>169</v>
      </c>
      <c r="D9" s="341" t="s">
        <v>168</v>
      </c>
      <c r="E9" s="9"/>
      <c r="G9" s="125"/>
      <c r="H9" s="331" t="s">
        <v>62</v>
      </c>
      <c r="I9" s="332" t="str">
        <f>Currency&amp;"ON"</f>
        <v>SEKON</v>
      </c>
      <c r="J9" s="333"/>
    </row>
    <row r="10" spans="2:10" ht="11.25" customHeight="1" x14ac:dyDescent="0.2">
      <c r="B10" s="125"/>
      <c r="C10" s="51"/>
      <c r="D10" s="51"/>
      <c r="E10" s="9"/>
      <c r="G10" s="324"/>
      <c r="H10" s="204" t="s">
        <v>176</v>
      </c>
      <c r="I10" s="342">
        <f>_xll.qlSettingsEvaluationDate(Trigger)</f>
        <v>41989</v>
      </c>
      <c r="J10" s="203"/>
    </row>
    <row r="11" spans="2:10" ht="11.25" customHeight="1" x14ac:dyDescent="0.2">
      <c r="B11" s="125"/>
      <c r="C11" s="58" t="s">
        <v>143</v>
      </c>
      <c r="D11" s="343" t="s">
        <v>167</v>
      </c>
      <c r="E11" s="9"/>
      <c r="G11" s="324"/>
      <c r="H11" s="331" t="s">
        <v>198</v>
      </c>
      <c r="I11" s="332" t="s">
        <v>216</v>
      </c>
      <c r="J11" s="203"/>
    </row>
    <row r="12" spans="2:10" ht="11.25" customHeight="1" thickBot="1" x14ac:dyDescent="0.25">
      <c r="B12" s="125"/>
      <c r="C12" s="344" t="s">
        <v>139</v>
      </c>
      <c r="D12" s="345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5"/>
      <c r="C13" s="344" t="s">
        <v>131</v>
      </c>
      <c r="D13" s="345" t="s">
        <v>138</v>
      </c>
      <c r="E13" s="9"/>
      <c r="G13" s="325"/>
      <c r="H13" s="325"/>
      <c r="I13" s="325"/>
      <c r="J13" s="325"/>
    </row>
    <row r="14" spans="2:10" ht="17.25" customHeight="1" thickBot="1" x14ac:dyDescent="0.25">
      <c r="B14" s="125"/>
      <c r="C14" s="344" t="s">
        <v>137</v>
      </c>
      <c r="D14" s="345" t="s">
        <v>137</v>
      </c>
      <c r="E14" s="9"/>
      <c r="G14" s="352" t="s">
        <v>78</v>
      </c>
      <c r="H14" s="328"/>
      <c r="I14" s="328"/>
      <c r="J14" s="329"/>
    </row>
    <row r="15" spans="2:10" ht="11.25" customHeight="1" x14ac:dyDescent="0.2">
      <c r="B15" s="125"/>
      <c r="C15" s="344" t="s">
        <v>136</v>
      </c>
      <c r="D15" s="345" t="s">
        <v>135</v>
      </c>
      <c r="E15" s="9"/>
      <c r="G15" s="125"/>
      <c r="H15" s="51"/>
      <c r="I15" s="51"/>
      <c r="J15" s="9"/>
    </row>
    <row r="16" spans="2:10" ht="11.25" customHeight="1" x14ac:dyDescent="0.2">
      <c r="B16" s="125"/>
      <c r="C16" s="344" t="s">
        <v>184</v>
      </c>
      <c r="D16" s="345" t="s">
        <v>183</v>
      </c>
      <c r="E16" s="9"/>
      <c r="G16" s="125"/>
      <c r="H16" s="331" t="s">
        <v>77</v>
      </c>
      <c r="I16" s="346" t="s">
        <v>76</v>
      </c>
      <c r="J16" s="333"/>
    </row>
    <row r="17" spans="2:10" ht="11.25" customHeight="1" x14ac:dyDescent="0.2">
      <c r="B17" s="125"/>
      <c r="C17" s="344" t="s">
        <v>134</v>
      </c>
      <c r="D17" s="345" t="s">
        <v>133</v>
      </c>
      <c r="E17" s="9"/>
      <c r="G17" s="125"/>
      <c r="H17" s="331" t="s">
        <v>75</v>
      </c>
      <c r="I17" s="347">
        <v>1E-4</v>
      </c>
      <c r="J17" s="333"/>
    </row>
    <row r="18" spans="2:10" ht="11.25" customHeight="1" x14ac:dyDescent="0.2">
      <c r="B18" s="125"/>
      <c r="C18" s="344" t="s">
        <v>132</v>
      </c>
      <c r="D18" s="345" t="s">
        <v>166</v>
      </c>
      <c r="E18" s="9"/>
      <c r="G18" s="125"/>
      <c r="H18" s="331" t="s">
        <v>74</v>
      </c>
      <c r="I18" s="348">
        <v>-0.01</v>
      </c>
      <c r="J18" s="333"/>
    </row>
    <row r="19" spans="2:10" ht="11.25" customHeight="1" x14ac:dyDescent="0.2">
      <c r="B19" s="125"/>
      <c r="C19" s="344" t="s">
        <v>205</v>
      </c>
      <c r="D19" s="345" t="s">
        <v>201</v>
      </c>
      <c r="E19" s="9"/>
      <c r="G19" s="125"/>
      <c r="H19" s="331" t="s">
        <v>24</v>
      </c>
      <c r="I19" s="348" t="s">
        <v>219</v>
      </c>
      <c r="J19" s="333"/>
    </row>
    <row r="20" spans="2:10" ht="11.25" customHeight="1" x14ac:dyDescent="0.2">
      <c r="B20" s="125"/>
      <c r="C20" s="64" t="s">
        <v>165</v>
      </c>
      <c r="D20" s="349" t="s">
        <v>164</v>
      </c>
      <c r="E20" s="9"/>
      <c r="G20" s="125"/>
      <c r="H20" s="331" t="s">
        <v>181</v>
      </c>
      <c r="I20" s="350" t="s">
        <v>182</v>
      </c>
      <c r="J20" s="333"/>
    </row>
    <row r="21" spans="2:10" ht="11.25" customHeight="1" x14ac:dyDescent="0.2">
      <c r="B21" s="125"/>
      <c r="C21" s="101"/>
      <c r="D21" s="101"/>
      <c r="E21" s="9"/>
      <c r="G21" s="125"/>
      <c r="H21" s="331" t="s">
        <v>60</v>
      </c>
      <c r="I21" s="350" t="s">
        <v>206</v>
      </c>
      <c r="J21" s="333"/>
    </row>
    <row r="22" spans="2:10" ht="11.25" customHeight="1" thickBot="1" x14ac:dyDescent="0.25">
      <c r="B22" s="125"/>
      <c r="C22" s="202" t="s">
        <v>163</v>
      </c>
      <c r="D22" s="351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5"/>
      <c r="C23" s="202" t="s">
        <v>162</v>
      </c>
      <c r="D23" s="215" t="s">
        <v>209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4"/>
      <c r="D25" s="214"/>
      <c r="E25" s="214"/>
    </row>
    <row r="26" spans="2:10" x14ac:dyDescent="0.2">
      <c r="C26" s="214"/>
      <c r="D26" s="214"/>
      <c r="E26" s="214"/>
    </row>
    <row r="27" spans="2:10" x14ac:dyDescent="0.2">
      <c r="C27" s="214"/>
      <c r="D27" s="214"/>
      <c r="E27" s="214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4"/>
  <sheetViews>
    <sheetView tabSelected="1" workbookViewId="0">
      <selection activeCell="I6" sqref="I6"/>
    </sheetView>
  </sheetViews>
  <sheetFormatPr defaultRowHeight="11.25" x14ac:dyDescent="0.2"/>
  <cols>
    <col min="1" max="1" width="2.140625" style="238" customWidth="1"/>
    <col min="2" max="2" width="2.7109375" style="238" customWidth="1"/>
    <col min="3" max="3" width="6.5703125" style="238" bestFit="1" customWidth="1"/>
    <col min="4" max="4" width="12.5703125" style="238" bestFit="1" customWidth="1"/>
    <col min="5" max="5" width="10" style="238" bestFit="1" customWidth="1"/>
    <col min="6" max="6" width="19.28515625" style="238" bestFit="1" customWidth="1"/>
    <col min="7" max="7" width="5" style="238" bestFit="1" customWidth="1"/>
    <col min="8" max="8" width="11" style="238" bestFit="1" customWidth="1"/>
    <col min="9" max="9" width="10" style="238" bestFit="1" customWidth="1"/>
    <col min="10" max="10" width="12" style="238" bestFit="1" customWidth="1"/>
    <col min="11" max="11" width="15.140625" style="238" bestFit="1" customWidth="1"/>
    <col min="12" max="12" width="31.7109375" style="238" bestFit="1" customWidth="1"/>
    <col min="13" max="13" width="15.140625" style="238" customWidth="1"/>
    <col min="14" max="14" width="2.7109375" style="238" customWidth="1"/>
    <col min="15" max="15" width="6" style="238" bestFit="1" customWidth="1"/>
    <col min="16" max="16" width="15.140625" style="238" bestFit="1" customWidth="1"/>
    <col min="17" max="17" width="13.140625" style="238" bestFit="1" customWidth="1"/>
    <col min="18" max="18" width="15.140625" style="238" bestFit="1" customWidth="1"/>
    <col min="19" max="19" width="10" style="238" bestFit="1" customWidth="1"/>
    <col min="20" max="22" width="7" style="238" bestFit="1" customWidth="1"/>
    <col min="23" max="23" width="2.7109375" style="238" customWidth="1"/>
    <col min="24" max="25" width="10.28515625" style="238" bestFit="1" customWidth="1"/>
    <col min="26" max="27" width="2.7109375" style="238" customWidth="1"/>
    <col min="28" max="16384" width="9.140625" style="238"/>
  </cols>
  <sheetData>
    <row r="1" spans="2:27" s="220" customFormat="1" ht="12" thickBot="1" x14ac:dyDescent="0.25"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</row>
    <row r="2" spans="2:27" s="220" customFormat="1" ht="11.25" customHeight="1" x14ac:dyDescent="0.2">
      <c r="B2" s="221"/>
      <c r="C2" s="222"/>
      <c r="D2" s="222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4"/>
    </row>
    <row r="3" spans="2:27" s="220" customFormat="1" ht="11.25" customHeight="1" x14ac:dyDescent="0.25">
      <c r="B3" s="225"/>
      <c r="C3" s="226"/>
      <c r="D3" s="245" t="str">
        <f>PROPER(Currency)&amp;FamilyName&amp;".xml"</f>
        <v>Sekibor.xml</v>
      </c>
      <c r="E3" s="230" t="str">
        <f>IF(Serialize,_xll.ohObjectSave(D7:F11,SerializationPath&amp;#REF!,FileOverwrite,,Serialize),"---")</f>
        <v>---</v>
      </c>
      <c r="F3" s="228"/>
      <c r="G3" s="228"/>
      <c r="H3" s="228"/>
      <c r="I3" s="228"/>
      <c r="J3" s="228"/>
      <c r="K3" s="228"/>
      <c r="L3" s="228"/>
      <c r="M3" s="228"/>
      <c r="N3" s="228"/>
      <c r="O3" s="228"/>
      <c r="P3"/>
      <c r="Q3" s="228"/>
      <c r="R3" s="228"/>
      <c r="S3" s="228"/>
      <c r="T3" s="228"/>
      <c r="U3" s="228"/>
      <c r="V3" s="228"/>
      <c r="W3" s="229"/>
    </row>
    <row r="4" spans="2:27" s="220" customFormat="1" ht="11.25" customHeight="1" x14ac:dyDescent="0.2">
      <c r="B4" s="225"/>
      <c r="C4" s="226"/>
      <c r="D4" s="226"/>
      <c r="E4" s="226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39"/>
      <c r="R4" s="228"/>
      <c r="S4" s="228"/>
      <c r="T4" s="228"/>
      <c r="U4" s="228"/>
      <c r="V4" s="228"/>
      <c r="W4" s="229"/>
    </row>
    <row r="5" spans="2:27" s="220" customFormat="1" ht="28.5" customHeight="1" x14ac:dyDescent="0.2">
      <c r="B5" s="225"/>
      <c r="C5" s="240" t="s">
        <v>23</v>
      </c>
      <c r="D5" s="240" t="s">
        <v>189</v>
      </c>
      <c r="E5" s="240" t="s">
        <v>190</v>
      </c>
      <c r="F5" s="240" t="s">
        <v>191</v>
      </c>
      <c r="G5" s="240" t="s">
        <v>192</v>
      </c>
      <c r="H5" s="240" t="s">
        <v>193</v>
      </c>
      <c r="I5" s="240" t="s">
        <v>194</v>
      </c>
      <c r="J5" s="240" t="s">
        <v>195</v>
      </c>
      <c r="K5" s="240" t="s">
        <v>194</v>
      </c>
      <c r="L5" s="240" t="s">
        <v>196</v>
      </c>
      <c r="M5" s="240"/>
      <c r="N5" s="228"/>
      <c r="O5" s="231" t="s">
        <v>23</v>
      </c>
      <c r="P5" s="231" t="s">
        <v>180</v>
      </c>
      <c r="Q5" s="232" t="str">
        <f>_xll.RData(Q6:Q11,R5:S5,"RTFEED:IDN",,,R6)</f>
        <v>Paused at 12:34:39</v>
      </c>
      <c r="R5" s="232" t="s">
        <v>175</v>
      </c>
      <c r="S5" s="232" t="s">
        <v>141</v>
      </c>
      <c r="T5" s="232" t="s">
        <v>174</v>
      </c>
      <c r="U5" s="232" t="s">
        <v>173</v>
      </c>
      <c r="V5" s="233" t="s">
        <v>197</v>
      </c>
      <c r="W5" s="229"/>
    </row>
    <row r="6" spans="2:27" s="220" customFormat="1" ht="11.25" customHeight="1" x14ac:dyDescent="0.2">
      <c r="B6" s="225"/>
      <c r="C6" s="234" t="s">
        <v>142</v>
      </c>
      <c r="D6" s="256">
        <v>0</v>
      </c>
      <c r="E6" s="256" t="str">
        <f t="shared" ref="E6:E11" si="0">Calendar</f>
        <v>Sweden</v>
      </c>
      <c r="F6" s="256" t="s">
        <v>221</v>
      </c>
      <c r="G6" s="256" t="b">
        <v>1</v>
      </c>
      <c r="H6" s="256" t="s">
        <v>182</v>
      </c>
      <c r="I6" s="256" t="str">
        <f t="shared" ref="I6:I11" si="1">PROPER(Currency)&amp;FamilyName&amp;C6</f>
        <v>SekiborTN</v>
      </c>
      <c r="J6" s="227" t="str">
        <f>_xll.qlRelinkableHandleYieldTermStructure(Currency&amp;C6,,Permanent,Trigger,ObjectOverwrite)</f>
        <v>SEKTN#0000</v>
      </c>
      <c r="K6" s="227" t="str">
        <f>_xll.qlOvernightIndex(I6,,D6,Currency,Calendar,H6,J6,Permanent,Trigger,ObjectOverwrite)</f>
        <v>SekiborTN#0000</v>
      </c>
      <c r="L6" s="227" t="str">
        <f>_xll.qlLastFixingQuote(PROPER(Currency)&amp;FamilyName&amp;$C6&amp;"LastFixing_Quote",K6,Permanent,Trigger,ObjectOverwrite)</f>
        <v>SekiborTNLastFixing_Quote#0000</v>
      </c>
      <c r="M6" s="227"/>
      <c r="N6" s="228"/>
      <c r="O6" s="362" t="str">
        <f t="shared" ref="O6:O11" si="2">C6</f>
        <v>TN</v>
      </c>
      <c r="P6" s="363" t="str">
        <f>K6</f>
        <v>SekiborTN#0000</v>
      </c>
      <c r="Q6" s="364" t="str">
        <f t="shared" ref="Q6:Q11" si="3">"STI"&amp;Currency&amp;O6&amp;"DFI="</f>
        <v>STISEKTNDFI=</v>
      </c>
      <c r="R6" s="364">
        <v>41989</v>
      </c>
      <c r="S6" s="365">
        <v>8.4999999999999992E-2</v>
      </c>
      <c r="T6" s="364" t="b">
        <f>IF(AND(ISNUMBER($S6),$S6&lt;&gt;0%),TRUE,FALSE)</f>
        <v>1</v>
      </c>
      <c r="U6" s="364" t="b">
        <f>IF(S6,_xll.qlIndexAddFixings(P6,R6,S6/100,TRUE),NA())</f>
        <v>1</v>
      </c>
      <c r="V6" s="366">
        <f>_xll.qlQuoteValue(L6)</f>
        <v>8.4999999999999995E-4</v>
      </c>
      <c r="W6" s="229"/>
    </row>
    <row r="7" spans="2:27" s="220" customFormat="1" ht="11.25" customHeight="1" x14ac:dyDescent="0.2">
      <c r="B7" s="225"/>
      <c r="C7" s="234" t="s">
        <v>222</v>
      </c>
      <c r="D7" s="256">
        <v>2</v>
      </c>
      <c r="E7" s="256" t="str">
        <f t="shared" si="0"/>
        <v>Sweden</v>
      </c>
      <c r="F7" s="256" t="s">
        <v>221</v>
      </c>
      <c r="G7" s="256" t="b">
        <v>1</v>
      </c>
      <c r="H7" s="256" t="s">
        <v>182</v>
      </c>
      <c r="I7" s="256" t="str">
        <f t="shared" si="1"/>
        <v>Sekibor1W</v>
      </c>
      <c r="J7" s="227"/>
      <c r="K7" s="227" t="str">
        <f>_xll.qlIborIndex(I7,FamilyName,C7,D7,Currency,E7,F7,G7,H7,J7,Permanent,Trigger,ObjectOverwrite)</f>
        <v>Sekibor1W#0000</v>
      </c>
      <c r="L7" s="227" t="str">
        <f>_xll.qlLastFixingQuote(PROPER(Currency)&amp;FamilyName&amp;$C7&amp;"LastFixing_Quote",K7,Permanent,Trigger,ObjectOverwrite)</f>
        <v>Sekibor1WLastFixing_Quote#0000</v>
      </c>
      <c r="M7" s="227" t="str">
        <f>_xll.ohRangeRetrieveError(K7)</f>
        <v/>
      </c>
      <c r="N7" s="228"/>
      <c r="O7" s="362" t="str">
        <f t="shared" si="2"/>
        <v>1W</v>
      </c>
      <c r="P7" s="363" t="str">
        <f>K7</f>
        <v>Sekibor1W#0000</v>
      </c>
      <c r="Q7" s="364" t="str">
        <f t="shared" si="3"/>
        <v>STISEK1WDFI=</v>
      </c>
      <c r="R7" s="364">
        <v>41989</v>
      </c>
      <c r="S7" s="365">
        <v>0.10600000000000001</v>
      </c>
      <c r="T7" s="364" t="b">
        <f>IF(AND(ISNUMBER($S7),$S7&lt;&gt;0%),TRUE,FALSE)</f>
        <v>1</v>
      </c>
      <c r="U7" s="364" t="b">
        <f>IF(S7,_xll.qlIndexAddFixings(P7,R7,S7/100,TRUE),NA())</f>
        <v>1</v>
      </c>
      <c r="V7" s="367">
        <f>_xll.qlQuoteValue(L7)</f>
        <v>1.0600000000000002E-3</v>
      </c>
      <c r="W7" s="229"/>
    </row>
    <row r="8" spans="2:27" s="220" customFormat="1" ht="11.25" customHeight="1" x14ac:dyDescent="0.2">
      <c r="B8" s="225"/>
      <c r="C8" s="234" t="s">
        <v>19</v>
      </c>
      <c r="D8" s="256">
        <v>2</v>
      </c>
      <c r="E8" s="256" t="str">
        <f t="shared" si="0"/>
        <v>Sweden</v>
      </c>
      <c r="F8" s="256" t="s">
        <v>221</v>
      </c>
      <c r="G8" s="256" t="b">
        <v>1</v>
      </c>
      <c r="H8" s="256" t="s">
        <v>182</v>
      </c>
      <c r="I8" s="256" t="str">
        <f t="shared" si="1"/>
        <v>Sekibor1M</v>
      </c>
      <c r="J8" s="227"/>
      <c r="K8" s="227" t="str">
        <f>_xll.qlIborIndex(I8,FamilyName,C8,D8,Currency,E8,F8,G8,H8,J8,Permanent,Trigger,ObjectOverwrite)</f>
        <v>Sekibor1M#0000</v>
      </c>
      <c r="L8" s="227" t="str">
        <f>_xll.qlLastFixingQuote(PROPER(Currency)&amp;FamilyName&amp;$C8&amp;"LastFixing_Quote",K8,Permanent,Trigger,ObjectOverwrite)</f>
        <v>Sekibor1MLastFixing_Quote#0000</v>
      </c>
      <c r="M8" s="227" t="str">
        <f>_xll.ohRangeRetrieveError(K8)</f>
        <v/>
      </c>
      <c r="N8" s="228"/>
      <c r="O8" s="362" t="str">
        <f t="shared" si="2"/>
        <v>1M</v>
      </c>
      <c r="P8" s="363" t="str">
        <f t="shared" ref="P8:P11" si="4">K8</f>
        <v>Sekibor1M#0000</v>
      </c>
      <c r="Q8" s="364" t="str">
        <f t="shared" si="3"/>
        <v>STISEK1MDFI=</v>
      </c>
      <c r="R8" s="364">
        <v>41989</v>
      </c>
      <c r="S8" s="365">
        <v>0.16</v>
      </c>
      <c r="T8" s="364" t="b">
        <f t="shared" ref="T8:T11" si="5">IF(AND(ISNUMBER($S8),$S8&lt;&gt;0%),TRUE,FALSE)</f>
        <v>1</v>
      </c>
      <c r="U8" s="364" t="b">
        <f>IF(S8,_xll.qlIndexAddFixings(P8,R8,S8/100,TRUE),NA())</f>
        <v>1</v>
      </c>
      <c r="V8" s="367">
        <f>_xll.qlQuoteValue(L8)</f>
        <v>1.6000000000000001E-3</v>
      </c>
      <c r="W8" s="229"/>
    </row>
    <row r="9" spans="2:27" s="220" customFormat="1" ht="11.25" customHeight="1" x14ac:dyDescent="0.2">
      <c r="B9" s="225"/>
      <c r="C9" s="234" t="s">
        <v>18</v>
      </c>
      <c r="D9" s="256">
        <v>2</v>
      </c>
      <c r="E9" s="256" t="str">
        <f t="shared" si="0"/>
        <v>Sweden</v>
      </c>
      <c r="F9" s="256" t="s">
        <v>221</v>
      </c>
      <c r="G9" s="256" t="b">
        <v>1</v>
      </c>
      <c r="H9" s="256" t="s">
        <v>182</v>
      </c>
      <c r="I9" s="256" t="str">
        <f t="shared" si="1"/>
        <v>Sekibor2M</v>
      </c>
      <c r="J9" s="227"/>
      <c r="K9" s="227" t="str">
        <f>_xll.qlIborIndex(I9,FamilyName,C9,D9,Currency,E9,F9,G9,H9,J9,Permanent,Trigger,ObjectOverwrite)</f>
        <v>Sekibor2M#0000</v>
      </c>
      <c r="L9" s="227" t="str">
        <f>_xll.qlLastFixingQuote(PROPER(Currency)&amp;FamilyName&amp;$C9&amp;"LastFixing_Quote",K9,Permanent,Trigger,ObjectOverwrite)</f>
        <v>Sekibor2MLastFixing_Quote#0000</v>
      </c>
      <c r="M9" s="227" t="str">
        <f>_xll.ohRangeRetrieveError(K9)</f>
        <v/>
      </c>
      <c r="N9" s="228"/>
      <c r="O9" s="362" t="str">
        <f t="shared" si="2"/>
        <v>2M</v>
      </c>
      <c r="P9" s="363" t="str">
        <f t="shared" si="4"/>
        <v>Sekibor2M#0000</v>
      </c>
      <c r="Q9" s="364" t="str">
        <f t="shared" si="3"/>
        <v>STISEK2MDFI=</v>
      </c>
      <c r="R9" s="364">
        <v>41989</v>
      </c>
      <c r="S9" s="365">
        <v>0.20600000000000002</v>
      </c>
      <c r="T9" s="364" t="b">
        <f t="shared" si="5"/>
        <v>1</v>
      </c>
      <c r="U9" s="364" t="b">
        <f>IF(S9,_xll.qlIndexAddFixings(P9,R9,S9/100,TRUE),NA())</f>
        <v>1</v>
      </c>
      <c r="V9" s="367">
        <f>_xll.qlQuoteValue(L9)</f>
        <v>2.0600000000000002E-3</v>
      </c>
      <c r="W9" s="229"/>
    </row>
    <row r="10" spans="2:27" s="220" customFormat="1" ht="11.25" customHeight="1" x14ac:dyDescent="0.2">
      <c r="B10" s="225"/>
      <c r="C10" s="234" t="s">
        <v>17</v>
      </c>
      <c r="D10" s="256">
        <v>2</v>
      </c>
      <c r="E10" s="256" t="str">
        <f t="shared" si="0"/>
        <v>Sweden</v>
      </c>
      <c r="F10" s="256" t="s">
        <v>221</v>
      </c>
      <c r="G10" s="256" t="b">
        <v>1</v>
      </c>
      <c r="H10" s="256" t="s">
        <v>182</v>
      </c>
      <c r="I10" s="256" t="str">
        <f t="shared" si="1"/>
        <v>Sekibor3M</v>
      </c>
      <c r="J10" s="227" t="str">
        <f>_xll.qlRelinkableHandleYieldTermStructure(Currency&amp;C10,,Permanent,Trigger,ObjectOverwrite)</f>
        <v>SEK3M#0000</v>
      </c>
      <c r="K10" s="227" t="str">
        <f>_xll.qlIborIndex(I10,FamilyName,C10,D10,Currency,E10,F10,G10,H10,J10,Permanent,Trigger,ObjectOverwrite)</f>
        <v>Sekibor3M#0000</v>
      </c>
      <c r="L10" s="227" t="str">
        <f>_xll.qlLastFixingQuote(PROPER(Currency)&amp;FamilyName&amp;$C10&amp;"LastFixing_Quote",K10,Permanent,Trigger,ObjectOverwrite)</f>
        <v>Sekibor3MLastFixing_Quote#0000</v>
      </c>
      <c r="M10" s="227" t="str">
        <f>_xll.ohRangeRetrieveError(K10)</f>
        <v/>
      </c>
      <c r="N10" s="228"/>
      <c r="O10" s="362" t="str">
        <f t="shared" si="2"/>
        <v>3M</v>
      </c>
      <c r="P10" s="363" t="str">
        <f t="shared" si="4"/>
        <v>Sekibor3M#0000</v>
      </c>
      <c r="Q10" s="364" t="str">
        <f t="shared" si="3"/>
        <v>STISEK3MDFI=</v>
      </c>
      <c r="R10" s="364">
        <v>41989</v>
      </c>
      <c r="S10" s="365">
        <v>0.26</v>
      </c>
      <c r="T10" s="364" t="b">
        <f t="shared" si="5"/>
        <v>1</v>
      </c>
      <c r="U10" s="364" t="b">
        <f>IF(S10,_xll.qlIndexAddFixings(P10,R10,S10/100,TRUE),NA())</f>
        <v>1</v>
      </c>
      <c r="V10" s="367">
        <f>_xll.qlQuoteValue(L10)</f>
        <v>2.5999999999999999E-3</v>
      </c>
      <c r="W10" s="229"/>
    </row>
    <row r="11" spans="2:27" s="220" customFormat="1" ht="11.25" customHeight="1" x14ac:dyDescent="0.2">
      <c r="B11" s="225"/>
      <c r="C11" s="234" t="s">
        <v>14</v>
      </c>
      <c r="D11" s="256">
        <v>2</v>
      </c>
      <c r="E11" s="256" t="str">
        <f t="shared" si="0"/>
        <v>Sweden</v>
      </c>
      <c r="F11" s="256" t="s">
        <v>221</v>
      </c>
      <c r="G11" s="256" t="b">
        <v>1</v>
      </c>
      <c r="H11" s="256" t="s">
        <v>182</v>
      </c>
      <c r="I11" s="256" t="str">
        <f t="shared" si="1"/>
        <v>Sekibor6M</v>
      </c>
      <c r="J11" s="227" t="str">
        <f>_xll.qlRelinkableHandleYieldTermStructure(Currency&amp;C11,,Permanent,Trigger,ObjectOverwrite)</f>
        <v>SEK6M#0000</v>
      </c>
      <c r="K11" s="227" t="str">
        <f>_xll.qlIborIndex(I11,FamilyName,C11,D11,Currency,E11,F11,G11,H11,J11,Permanent,Trigger,ObjectOverwrite)</f>
        <v>Sekibor6M#0000</v>
      </c>
      <c r="L11" s="227" t="str">
        <f>_xll.qlLastFixingQuote(PROPER(Currency)&amp;FamilyName&amp;$C11&amp;"LastFixing_Quote",K11,Permanent,Trigger,ObjectOverwrite)</f>
        <v>Sekibor6MLastFixing_Quote#0000</v>
      </c>
      <c r="M11" s="227" t="str">
        <f>_xll.ohRangeRetrieveError(K11)</f>
        <v/>
      </c>
      <c r="N11" s="228"/>
      <c r="O11" s="362" t="str">
        <f t="shared" si="2"/>
        <v>6M</v>
      </c>
      <c r="P11" s="363" t="str">
        <f t="shared" si="4"/>
        <v>Sekibor6M#0000</v>
      </c>
      <c r="Q11" s="364" t="str">
        <f t="shared" si="3"/>
        <v>STISEK6MDFI=</v>
      </c>
      <c r="R11" s="364">
        <v>41989</v>
      </c>
      <c r="S11" s="365">
        <v>0.33900000000000002</v>
      </c>
      <c r="T11" s="364" t="b">
        <f t="shared" si="5"/>
        <v>1</v>
      </c>
      <c r="U11" s="364" t="b">
        <f>IF(S11,_xll.qlIndexAddFixings(P11,R11,S11/100,TRUE),NA())</f>
        <v>1</v>
      </c>
      <c r="V11" s="367">
        <f>_xll.qlQuoteValue(L11)</f>
        <v>3.3900000000000002E-3</v>
      </c>
      <c r="W11" s="229"/>
    </row>
    <row r="12" spans="2:27" s="220" customFormat="1" ht="11.25" customHeight="1" x14ac:dyDescent="0.2">
      <c r="B12" s="225"/>
      <c r="C12" s="234" t="s">
        <v>178</v>
      </c>
      <c r="D12" s="228"/>
      <c r="E12" s="228"/>
      <c r="F12" s="228"/>
      <c r="G12" s="228"/>
      <c r="H12" s="228"/>
      <c r="I12" s="228"/>
      <c r="J12" s="320" t="str">
        <f>_xll.qlRelinkableHandleYieldTermStructure(Currency&amp;C12,,Permanent,Trigger,ObjectOverwrite)</f>
        <v>SEKSTD#0000</v>
      </c>
      <c r="K12" s="228"/>
      <c r="L12" s="228"/>
      <c r="M12" s="228"/>
      <c r="N12" s="228"/>
      <c r="O12" s="319"/>
      <c r="P12" s="319"/>
      <c r="Q12" s="319"/>
      <c r="R12" s="319"/>
      <c r="S12" s="319"/>
      <c r="T12" s="319"/>
      <c r="U12" s="319"/>
      <c r="V12" s="319"/>
      <c r="W12" s="229"/>
    </row>
    <row r="13" spans="2:27" s="220" customFormat="1" ht="12" thickBot="1" x14ac:dyDescent="0.25">
      <c r="B13" s="235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7"/>
    </row>
    <row r="14" spans="2:27" x14ac:dyDescent="0.2">
      <c r="B14" s="220"/>
      <c r="C14" s="220"/>
      <c r="D14" s="220"/>
      <c r="Q14" s="220"/>
      <c r="R14" s="220"/>
      <c r="T14" s="220"/>
      <c r="U14" s="220"/>
      <c r="V14" s="220"/>
      <c r="W14" s="220"/>
    </row>
  </sheetData>
  <dataValidations count="2">
    <dataValidation type="list" allowBlank="1" showInputMessage="1" showErrorMessage="1" sqref="F6:F11">
      <formula1>"Following,Modified Following,Preceding,Modified Preceding,Unadjusted,Half-Month Modified Following"</formula1>
    </dataValidation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1" customWidth="1"/>
    <col min="3" max="3" width="6" style="251" bestFit="1" customWidth="1"/>
    <col min="4" max="4" width="10" style="251" customWidth="1"/>
    <col min="5" max="5" width="29.140625" style="251" bestFit="1" customWidth="1"/>
    <col min="6" max="6" width="31.7109375" style="251" bestFit="1" customWidth="1"/>
    <col min="7" max="7" width="20.7109375" style="251" customWidth="1"/>
    <col min="8" max="8" width="2.7109375" style="251" customWidth="1"/>
    <col min="9" max="9" width="22.7109375" style="251" customWidth="1"/>
    <col min="10" max="16384" width="9.140625" style="251"/>
  </cols>
  <sheetData>
    <row r="1" spans="2:8" s="220" customFormat="1" ht="12" thickBot="1" x14ac:dyDescent="0.25"/>
    <row r="2" spans="2:8" s="220" customFormat="1" x14ac:dyDescent="0.2">
      <c r="B2" s="241"/>
      <c r="C2" s="223"/>
      <c r="D2" s="223"/>
      <c r="E2" s="223"/>
      <c r="F2" s="223"/>
      <c r="G2" s="223"/>
      <c r="H2" s="224"/>
    </row>
    <row r="3" spans="2:8" s="220" customFormat="1" ht="12" x14ac:dyDescent="0.25">
      <c r="B3" s="242"/>
      <c r="C3" s="244" t="s">
        <v>23</v>
      </c>
      <c r="D3" s="244" t="s">
        <v>59</v>
      </c>
      <c r="E3" s="245" t="str">
        <f>PROPER(Currency)&amp;FamilyName&amp;FixingType&amp;".xml"</f>
        <v>SekiborSwapForBasisCalc.xml</v>
      </c>
      <c r="F3" s="243" t="str">
        <f>IF(Serialize,_xll.ohObjectSave(F7:F68,SerializationPath&amp;FileName,FileOverwrite,,Serialize),"---")</f>
        <v>---</v>
      </c>
      <c r="G3" s="246" t="str">
        <f>_xll.ohRangeRetrieveError(F3)</f>
        <v/>
      </c>
      <c r="H3" s="229"/>
    </row>
    <row r="4" spans="2:8" s="220" customFormat="1" x14ac:dyDescent="0.2">
      <c r="B4" s="242"/>
      <c r="C4" s="247" t="s">
        <v>17</v>
      </c>
      <c r="D4" s="247" t="s">
        <v>17</v>
      </c>
      <c r="E4" s="248" t="str">
        <f t="shared" ref="E4:E42" si="0">PROPER(Currency)&amp;FamilyName&amp;FixingType&amp;$C4</f>
        <v>SekiborSwapForBasisCalc3M</v>
      </c>
      <c r="F4" s="249" t="e">
        <f>_xll.qlSwapIndex($E4,FixingType,C4,1,Currency,Calendar,"3M","mf","act/365 (fixed)",Stibor!$K$9,Discounting,Permanent,Trigger,ObjectOverwrite)</f>
        <v>#NUM!</v>
      </c>
      <c r="G4" s="246" t="str">
        <f ca="1">_xll.ohRangeRetrieveError(F4)</f>
        <v>qlSwapIndex - ObjectHandler error: attempt to retrieve object with unknown ID 'SEKON'</v>
      </c>
      <c r="H4" s="229"/>
    </row>
    <row r="5" spans="2:8" s="220" customFormat="1" x14ac:dyDescent="0.2">
      <c r="B5" s="242"/>
      <c r="C5" s="247" t="s">
        <v>14</v>
      </c>
      <c r="D5" s="247" t="s">
        <v>17</v>
      </c>
      <c r="E5" s="248" t="str">
        <f t="shared" si="0"/>
        <v>SekiborSwapForBasisCalc6M</v>
      </c>
      <c r="F5" s="249" t="e">
        <f>_xll.qlSwapIndex($E5,FixingType,C5,1,Currency,Calendar,"3M","mf","act/365 (fixed)",Stibor!$K$9,Discounting,Permanent,Trigger,ObjectOverwrite)</f>
        <v>#NUM!</v>
      </c>
      <c r="G5" s="246" t="str">
        <f ca="1">_xll.ohRangeRetrieveError(F5)</f>
        <v>qlSwapIndex - ObjectHandler error: attempt to retrieve object with unknown ID 'SEKON'</v>
      </c>
      <c r="H5" s="229"/>
    </row>
    <row r="6" spans="2:8" s="220" customFormat="1" x14ac:dyDescent="0.2">
      <c r="B6" s="242"/>
      <c r="C6" s="247" t="s">
        <v>11</v>
      </c>
      <c r="D6" s="247" t="s">
        <v>17</v>
      </c>
      <c r="E6" s="248" t="str">
        <f t="shared" si="0"/>
        <v>SekiborSwapForBasisCalc9M</v>
      </c>
      <c r="F6" s="249" t="e">
        <f>_xll.qlSwapIndex($E6,FixingType,C6,1,Currency,Calendar,"3M","mf","act/365 (fixed)",Stibor!$K$9,Discounting,Permanent,Trigger,ObjectOverwrite)</f>
        <v>#NUM!</v>
      </c>
      <c r="G6" s="246" t="str">
        <f ca="1">_xll.ohRangeRetrieveError(F6)</f>
        <v>qlSwapIndex - ObjectHandler error: attempt to retrieve object with unknown ID 'SEKON'</v>
      </c>
      <c r="H6" s="229"/>
    </row>
    <row r="7" spans="2:8" s="220" customFormat="1" x14ac:dyDescent="0.2">
      <c r="B7" s="242"/>
      <c r="C7" s="247" t="s">
        <v>8</v>
      </c>
      <c r="D7" s="247" t="s">
        <v>17</v>
      </c>
      <c r="E7" s="248" t="str">
        <f t="shared" si="0"/>
        <v>SekiborSwapForBasisCalc1Y</v>
      </c>
      <c r="F7" s="249" t="e">
        <f>_xll.qlSwapIndex($E7,FixingType,C7,1,Currency,Calendar,"3M","mf","act/365 (fixed)",Stibor!$K$9,Discounting,Permanent,Trigger,ObjectOverwrite)</f>
        <v>#NUM!</v>
      </c>
      <c r="G7" s="246" t="str">
        <f ca="1">_xll.ohRangeRetrieveError(F7)</f>
        <v>qlSwapIndex - ObjectHandler error: attempt to retrieve object with unknown ID 'SEKON'</v>
      </c>
      <c r="H7" s="250"/>
    </row>
    <row r="8" spans="2:8" s="220" customFormat="1" x14ac:dyDescent="0.2">
      <c r="B8" s="242"/>
      <c r="C8" s="247" t="s">
        <v>72</v>
      </c>
      <c r="D8" s="247" t="s">
        <v>17</v>
      </c>
      <c r="E8" s="248" t="str">
        <f t="shared" si="0"/>
        <v>SekiborSwapForBasisCalc15M</v>
      </c>
      <c r="F8" s="249" t="e">
        <f>_xll.qlSwapIndex($E8,FixingType,C8,1,Currency,Calendar,"3M","mf","act/365 (fixed)",Stibor!$K$9,Discounting,Permanent,Trigger,ObjectOverwrite)</f>
        <v>#NUM!</v>
      </c>
      <c r="G8" s="246" t="str">
        <f ca="1">_xll.ohRangeRetrieveError(F8)</f>
        <v>qlSwapIndex - ObjectHandler error: attempt to retrieve object with unknown ID 'SEKON'</v>
      </c>
      <c r="H8" s="250"/>
    </row>
    <row r="9" spans="2:8" s="220" customFormat="1" x14ac:dyDescent="0.2">
      <c r="B9" s="242"/>
      <c r="C9" s="247" t="s">
        <v>71</v>
      </c>
      <c r="D9" s="247" t="s">
        <v>17</v>
      </c>
      <c r="E9" s="248" t="str">
        <f t="shared" si="0"/>
        <v>SekiborSwapForBasisCalc18M</v>
      </c>
      <c r="F9" s="249" t="e">
        <f>_xll.qlSwapIndex($E9,FixingType,C9,1,Currency,Calendar,"3M","mf","act/365 (fixed)",Stibor!$K$9,Discounting,Permanent,Trigger,ObjectOverwrite)</f>
        <v>#NUM!</v>
      </c>
      <c r="G9" s="246" t="str">
        <f ca="1">_xll.ohRangeRetrieveError(F9)</f>
        <v>qlSwapIndex - ObjectHandler error: attempt to retrieve object with unknown ID 'SEKON'</v>
      </c>
      <c r="H9" s="250"/>
    </row>
    <row r="10" spans="2:8" s="220" customFormat="1" x14ac:dyDescent="0.2">
      <c r="B10" s="242"/>
      <c r="C10" s="247" t="s">
        <v>58</v>
      </c>
      <c r="D10" s="247" t="s">
        <v>17</v>
      </c>
      <c r="E10" s="248" t="str">
        <f t="shared" si="0"/>
        <v>SekiborSwapForBasisCalc2Y</v>
      </c>
      <c r="F10" s="249" t="e">
        <f>_xll.qlSwapIndex($E10,FixingType,C10,1,Currency,Calendar,"3M","mf","act/365 (fixed)",Stibor!$K$9,Discounting,Permanent,Trigger,ObjectOverwrite)</f>
        <v>#NUM!</v>
      </c>
      <c r="G10" s="246" t="str">
        <f ca="1">_xll.ohRangeRetrieveError(F10)</f>
        <v>qlSwapIndex - ObjectHandler error: attempt to retrieve object with unknown ID 'SEKON'</v>
      </c>
      <c r="H10" s="250"/>
    </row>
    <row r="11" spans="2:8" s="220" customFormat="1" x14ac:dyDescent="0.2">
      <c r="B11" s="242"/>
      <c r="C11" s="247" t="s">
        <v>57</v>
      </c>
      <c r="D11" s="247" t="s">
        <v>17</v>
      </c>
      <c r="E11" s="248" t="str">
        <f t="shared" si="0"/>
        <v>SekiborSwapForBasisCalc3Y</v>
      </c>
      <c r="F11" s="249" t="e">
        <f>_xll.qlSwapIndex($E11,FixingType,C11,1,Currency,Calendar,"3M","mf","act/365 (fixed)",Stibor!$K$9,Discounting,Permanent,Trigger,ObjectOverwrite)</f>
        <v>#NUM!</v>
      </c>
      <c r="G11" s="246" t="str">
        <f ca="1">_xll.ohRangeRetrieveError(F11)</f>
        <v>qlSwapIndex - ObjectHandler error: attempt to retrieve object with unknown ID 'SEKON'</v>
      </c>
      <c r="H11" s="250"/>
    </row>
    <row r="12" spans="2:8" s="220" customFormat="1" x14ac:dyDescent="0.2">
      <c r="B12" s="242"/>
      <c r="C12" s="247" t="s">
        <v>56</v>
      </c>
      <c r="D12" s="247" t="s">
        <v>17</v>
      </c>
      <c r="E12" s="248" t="str">
        <f t="shared" si="0"/>
        <v>SekiborSwapForBasisCalc4Y</v>
      </c>
      <c r="F12" s="249" t="e">
        <f>_xll.qlSwapIndex($E12,FixingType,C12,1,Currency,Calendar,"3M","mf","act/365 (fixed)",Stibor!$K$9,Discounting,Permanent,Trigger,ObjectOverwrite)</f>
        <v>#NUM!</v>
      </c>
      <c r="G12" s="246" t="str">
        <f ca="1">_xll.ohRangeRetrieveError(F12)</f>
        <v>qlSwapIndex - ObjectHandler error: attempt to retrieve object with unknown ID 'SEKON'</v>
      </c>
      <c r="H12" s="250"/>
    </row>
    <row r="13" spans="2:8" s="220" customFormat="1" x14ac:dyDescent="0.2">
      <c r="B13" s="242"/>
      <c r="C13" s="247" t="s">
        <v>55</v>
      </c>
      <c r="D13" s="247" t="s">
        <v>17</v>
      </c>
      <c r="E13" s="248" t="str">
        <f t="shared" si="0"/>
        <v>SekiborSwapForBasisCalc5Y</v>
      </c>
      <c r="F13" s="249" t="e">
        <f>_xll.qlSwapIndex($E13,FixingType,C13,1,Currency,Calendar,"3M","mf","act/365 (fixed)",Stibor!$K$9,Discounting,Permanent,Trigger,ObjectOverwrite)</f>
        <v>#NUM!</v>
      </c>
      <c r="G13" s="246" t="str">
        <f ca="1">_xll.ohRangeRetrieveError(F13)</f>
        <v>qlSwapIndex - ObjectHandler error: attempt to retrieve object with unknown ID 'SEKON'</v>
      </c>
      <c r="H13" s="250"/>
    </row>
    <row r="14" spans="2:8" s="220" customFormat="1" x14ac:dyDescent="0.2">
      <c r="B14" s="242"/>
      <c r="C14" s="247" t="s">
        <v>54</v>
      </c>
      <c r="D14" s="247" t="s">
        <v>17</v>
      </c>
      <c r="E14" s="248" t="str">
        <f t="shared" si="0"/>
        <v>SekiborSwapForBasisCalc6Y</v>
      </c>
      <c r="F14" s="249" t="e">
        <f>_xll.qlSwapIndex($E14,FixingType,C14,1,Currency,Calendar,"3M","mf","act/365 (fixed)",Stibor!$K$9,Discounting,Permanent,Trigger,ObjectOverwrite)</f>
        <v>#NUM!</v>
      </c>
      <c r="G14" s="246" t="str">
        <f ca="1">_xll.ohRangeRetrieveError(F14)</f>
        <v>qlSwapIndex - ObjectHandler error: attempt to retrieve object with unknown ID 'SEKON'</v>
      </c>
      <c r="H14" s="250"/>
    </row>
    <row r="15" spans="2:8" s="220" customFormat="1" x14ac:dyDescent="0.2">
      <c r="B15" s="242"/>
      <c r="C15" s="247" t="s">
        <v>53</v>
      </c>
      <c r="D15" s="247" t="s">
        <v>17</v>
      </c>
      <c r="E15" s="248" t="str">
        <f t="shared" si="0"/>
        <v>SekiborSwapForBasisCalc7Y</v>
      </c>
      <c r="F15" s="249" t="e">
        <f>_xll.qlSwapIndex($E15,FixingType,C15,1,Currency,Calendar,"3M","mf","act/365 (fixed)",Stibor!$K$9,Discounting,Permanent,Trigger,ObjectOverwrite)</f>
        <v>#NUM!</v>
      </c>
      <c r="G15" s="246" t="str">
        <f ca="1">_xll.ohRangeRetrieveError(F15)</f>
        <v>qlSwapIndex - ObjectHandler error: attempt to retrieve object with unknown ID 'SEKON'</v>
      </c>
      <c r="H15" s="250"/>
    </row>
    <row r="16" spans="2:8" s="220" customFormat="1" x14ac:dyDescent="0.2">
      <c r="B16" s="242"/>
      <c r="C16" s="247" t="s">
        <v>52</v>
      </c>
      <c r="D16" s="247" t="s">
        <v>17</v>
      </c>
      <c r="E16" s="248" t="str">
        <f t="shared" si="0"/>
        <v>SekiborSwapForBasisCalc8Y</v>
      </c>
      <c r="F16" s="249" t="e">
        <f>_xll.qlSwapIndex($E16,FixingType,C16,1,Currency,Calendar,"3M","mf","act/365 (fixed)",Stibor!$K$9,Discounting,Permanent,Trigger,ObjectOverwrite)</f>
        <v>#NUM!</v>
      </c>
      <c r="G16" s="246" t="str">
        <f ca="1">_xll.ohRangeRetrieveError(F16)</f>
        <v>qlSwapIndex - ObjectHandler error: attempt to retrieve object with unknown ID 'SEKON'</v>
      </c>
      <c r="H16" s="250"/>
    </row>
    <row r="17" spans="2:8" s="220" customFormat="1" x14ac:dyDescent="0.2">
      <c r="B17" s="242"/>
      <c r="C17" s="247" t="s">
        <v>51</v>
      </c>
      <c r="D17" s="247" t="s">
        <v>17</v>
      </c>
      <c r="E17" s="248" t="str">
        <f t="shared" si="0"/>
        <v>SekiborSwapForBasisCalc9Y</v>
      </c>
      <c r="F17" s="249" t="e">
        <f>_xll.qlSwapIndex($E17,FixingType,C17,1,Currency,Calendar,"3M","mf","act/365 (fixed)",Stibor!$K$9,Discounting,Permanent,Trigger,ObjectOverwrite)</f>
        <v>#NUM!</v>
      </c>
      <c r="G17" s="246" t="str">
        <f ca="1">_xll.ohRangeRetrieveError(F17)</f>
        <v>qlSwapIndex - ObjectHandler error: attempt to retrieve object with unknown ID 'SEKON'</v>
      </c>
      <c r="H17" s="250"/>
    </row>
    <row r="18" spans="2:8" s="220" customFormat="1" x14ac:dyDescent="0.2">
      <c r="B18" s="242"/>
      <c r="C18" s="247" t="s">
        <v>50</v>
      </c>
      <c r="D18" s="247" t="s">
        <v>17</v>
      </c>
      <c r="E18" s="248" t="str">
        <f t="shared" si="0"/>
        <v>SekiborSwapForBasisCalc10Y</v>
      </c>
      <c r="F18" s="249" t="e">
        <f>_xll.qlSwapIndex($E18,FixingType,C18,1,Currency,Calendar,"3M","mf","act/365 (fixed)",Stibor!$K$9,Discounting,Permanent,Trigger,ObjectOverwrite)</f>
        <v>#NUM!</v>
      </c>
      <c r="G18" s="246" t="str">
        <f ca="1">_xll.ohRangeRetrieveError(F18)</f>
        <v>qlSwapIndex - ObjectHandler error: attempt to retrieve object with unknown ID 'SEKON'</v>
      </c>
      <c r="H18" s="250"/>
    </row>
    <row r="19" spans="2:8" s="220" customFormat="1" x14ac:dyDescent="0.2">
      <c r="B19" s="242"/>
      <c r="C19" s="247" t="s">
        <v>49</v>
      </c>
      <c r="D19" s="247" t="s">
        <v>17</v>
      </c>
      <c r="E19" s="248" t="str">
        <f t="shared" si="0"/>
        <v>SekiborSwapForBasisCalc11Y</v>
      </c>
      <c r="F19" s="249" t="e">
        <f>_xll.qlSwapIndex($E19,FixingType,C19,1,Currency,Calendar,"3M","mf","act/365 (fixed)",Stibor!$K$9,Discounting,Permanent,Trigger,ObjectOverwrite)</f>
        <v>#NUM!</v>
      </c>
      <c r="G19" s="246" t="str">
        <f ca="1">_xll.ohRangeRetrieveError(F19)</f>
        <v>qlSwapIndex - ObjectHandler error: attempt to retrieve object with unknown ID 'SEKON'</v>
      </c>
      <c r="H19" s="250"/>
    </row>
    <row r="20" spans="2:8" s="220" customFormat="1" x14ac:dyDescent="0.2">
      <c r="B20" s="242"/>
      <c r="C20" s="247" t="s">
        <v>48</v>
      </c>
      <c r="D20" s="247" t="s">
        <v>17</v>
      </c>
      <c r="E20" s="248" t="str">
        <f t="shared" si="0"/>
        <v>SekiborSwapForBasisCalc12Y</v>
      </c>
      <c r="F20" s="249" t="e">
        <f>_xll.qlSwapIndex($E20,FixingType,C20,1,Currency,Calendar,"3M","mf","act/365 (fixed)",Stibor!$K$9,Discounting,Permanent,Trigger,ObjectOverwrite)</f>
        <v>#NUM!</v>
      </c>
      <c r="G20" s="246" t="str">
        <f ca="1">_xll.ohRangeRetrieveError(F20)</f>
        <v>qlSwapIndex - ObjectHandler error: attempt to retrieve object with unknown ID 'SEKON'</v>
      </c>
      <c r="H20" s="250"/>
    </row>
    <row r="21" spans="2:8" s="220" customFormat="1" x14ac:dyDescent="0.2">
      <c r="B21" s="242"/>
      <c r="C21" s="247" t="s">
        <v>47</v>
      </c>
      <c r="D21" s="247" t="s">
        <v>17</v>
      </c>
      <c r="E21" s="248" t="str">
        <f t="shared" si="0"/>
        <v>SekiborSwapForBasisCalc13Y</v>
      </c>
      <c r="F21" s="249" t="e">
        <f>_xll.qlSwapIndex($E21,FixingType,C21,1,Currency,Calendar,"3M","mf","act/365 (fixed)",Stibor!$K$9,Discounting,Permanent,Trigger,ObjectOverwrite)</f>
        <v>#NUM!</v>
      </c>
      <c r="G21" s="246" t="str">
        <f ca="1">_xll.ohRangeRetrieveError(F21)</f>
        <v>qlSwapIndex - ObjectHandler error: attempt to retrieve object with unknown ID 'SEKON'</v>
      </c>
      <c r="H21" s="250"/>
    </row>
    <row r="22" spans="2:8" s="220" customFormat="1" x14ac:dyDescent="0.2">
      <c r="B22" s="242"/>
      <c r="C22" s="247" t="s">
        <v>46</v>
      </c>
      <c r="D22" s="247" t="s">
        <v>17</v>
      </c>
      <c r="E22" s="248" t="str">
        <f t="shared" si="0"/>
        <v>SekiborSwapForBasisCalc14Y</v>
      </c>
      <c r="F22" s="249" t="e">
        <f>_xll.qlSwapIndex($E22,FixingType,C22,1,Currency,Calendar,"3M","mf","act/365 (fixed)",Stibor!$K$9,Discounting,Permanent,Trigger,ObjectOverwrite)</f>
        <v>#NUM!</v>
      </c>
      <c r="G22" s="246" t="str">
        <f ca="1">_xll.ohRangeRetrieveError(F22)</f>
        <v>qlSwapIndex - ObjectHandler error: attempt to retrieve object with unknown ID 'SEKON'</v>
      </c>
      <c r="H22" s="250"/>
    </row>
    <row r="23" spans="2:8" s="220" customFormat="1" x14ac:dyDescent="0.2">
      <c r="B23" s="242"/>
      <c r="C23" s="247" t="s">
        <v>45</v>
      </c>
      <c r="D23" s="247" t="s">
        <v>17</v>
      </c>
      <c r="E23" s="248" t="str">
        <f t="shared" si="0"/>
        <v>SekiborSwapForBasisCalc15Y</v>
      </c>
      <c r="F23" s="249" t="e">
        <f>_xll.qlSwapIndex($E23,FixingType,C23,1,Currency,Calendar,"3M","mf","act/365 (fixed)",Stibor!$K$9,Discounting,Permanent,Trigger,ObjectOverwrite)</f>
        <v>#NUM!</v>
      </c>
      <c r="G23" s="246" t="str">
        <f ca="1">_xll.ohRangeRetrieveError(F23)</f>
        <v>qlSwapIndex - ObjectHandler error: attempt to retrieve object with unknown ID 'SEKON'</v>
      </c>
      <c r="H23" s="250"/>
    </row>
    <row r="24" spans="2:8" s="220" customFormat="1" x14ac:dyDescent="0.2">
      <c r="B24" s="242"/>
      <c r="C24" s="247" t="s">
        <v>44</v>
      </c>
      <c r="D24" s="247" t="s">
        <v>17</v>
      </c>
      <c r="E24" s="248" t="str">
        <f t="shared" si="0"/>
        <v>SekiborSwapForBasisCalc16Y</v>
      </c>
      <c r="F24" s="249" t="e">
        <f>_xll.qlSwapIndex($E24,FixingType,C24,1,Currency,Calendar,"3M","mf","act/365 (fixed)",Stibor!$K$9,Discounting,Permanent,Trigger,ObjectOverwrite)</f>
        <v>#NUM!</v>
      </c>
      <c r="G24" s="246" t="str">
        <f ca="1">_xll.ohRangeRetrieveError(F24)</f>
        <v>qlSwapIndex - ObjectHandler error: attempt to retrieve object with unknown ID 'SEKON'</v>
      </c>
      <c r="H24" s="250"/>
    </row>
    <row r="25" spans="2:8" s="220" customFormat="1" x14ac:dyDescent="0.2">
      <c r="B25" s="242"/>
      <c r="C25" s="247" t="s">
        <v>43</v>
      </c>
      <c r="D25" s="247" t="s">
        <v>17</v>
      </c>
      <c r="E25" s="248" t="str">
        <f t="shared" si="0"/>
        <v>SekiborSwapForBasisCalc17Y</v>
      </c>
      <c r="F25" s="249" t="e">
        <f>_xll.qlSwapIndex($E25,FixingType,C25,1,Currency,Calendar,"3M","mf","act/365 (fixed)",Stibor!$K$9,Discounting,Permanent,Trigger,ObjectOverwrite)</f>
        <v>#NUM!</v>
      </c>
      <c r="G25" s="246" t="str">
        <f ca="1">_xll.ohRangeRetrieveError(F25)</f>
        <v>qlSwapIndex - ObjectHandler error: attempt to retrieve object with unknown ID 'SEKON'</v>
      </c>
      <c r="H25" s="250"/>
    </row>
    <row r="26" spans="2:8" s="220" customFormat="1" x14ac:dyDescent="0.2">
      <c r="B26" s="242"/>
      <c r="C26" s="247" t="s">
        <v>42</v>
      </c>
      <c r="D26" s="247" t="s">
        <v>17</v>
      </c>
      <c r="E26" s="248" t="str">
        <f t="shared" si="0"/>
        <v>SekiborSwapForBasisCalc18Y</v>
      </c>
      <c r="F26" s="249" t="e">
        <f>_xll.qlSwapIndex($E26,FixingType,C26,1,Currency,Calendar,"3M","mf","act/365 (fixed)",Stibor!$K$9,Discounting,Permanent,Trigger,ObjectOverwrite)</f>
        <v>#NUM!</v>
      </c>
      <c r="G26" s="246" t="str">
        <f ca="1">_xll.ohRangeRetrieveError(F26)</f>
        <v>qlSwapIndex - ObjectHandler error: attempt to retrieve object with unknown ID 'SEKON'</v>
      </c>
      <c r="H26" s="250"/>
    </row>
    <row r="27" spans="2:8" s="220" customFormat="1" x14ac:dyDescent="0.2">
      <c r="B27" s="242"/>
      <c r="C27" s="247" t="s">
        <v>41</v>
      </c>
      <c r="D27" s="247" t="s">
        <v>17</v>
      </c>
      <c r="E27" s="248" t="str">
        <f t="shared" si="0"/>
        <v>SekiborSwapForBasisCalc19Y</v>
      </c>
      <c r="F27" s="249" t="e">
        <f>_xll.qlSwapIndex($E27,FixingType,C27,1,Currency,Calendar,"3M","mf","act/365 (fixed)",Stibor!$K$9,Discounting,Permanent,Trigger,ObjectOverwrite)</f>
        <v>#NUM!</v>
      </c>
      <c r="G27" s="246" t="str">
        <f ca="1">_xll.ohRangeRetrieveError(F27)</f>
        <v>qlSwapIndex - ObjectHandler error: attempt to retrieve object with unknown ID 'SEKON'</v>
      </c>
      <c r="H27" s="250"/>
    </row>
    <row r="28" spans="2:8" s="220" customFormat="1" x14ac:dyDescent="0.2">
      <c r="B28" s="242"/>
      <c r="C28" s="247" t="s">
        <v>40</v>
      </c>
      <c r="D28" s="247" t="s">
        <v>17</v>
      </c>
      <c r="E28" s="248" t="str">
        <f t="shared" si="0"/>
        <v>SekiborSwapForBasisCalc20Y</v>
      </c>
      <c r="F28" s="249" t="e">
        <f>_xll.qlSwapIndex($E28,FixingType,C28,1,Currency,Calendar,"3M","mf","act/365 (fixed)",Stibor!$K$9,Discounting,Permanent,Trigger,ObjectOverwrite)</f>
        <v>#NUM!</v>
      </c>
      <c r="G28" s="246" t="str">
        <f ca="1">_xll.ohRangeRetrieveError(F28)</f>
        <v>qlSwapIndex - ObjectHandler error: attempt to retrieve object with unknown ID 'SEKON'</v>
      </c>
      <c r="H28" s="250"/>
    </row>
    <row r="29" spans="2:8" s="220" customFormat="1" x14ac:dyDescent="0.2">
      <c r="B29" s="242"/>
      <c r="C29" s="247" t="s">
        <v>39</v>
      </c>
      <c r="D29" s="247" t="s">
        <v>17</v>
      </c>
      <c r="E29" s="248" t="str">
        <f t="shared" si="0"/>
        <v>SekiborSwapForBasisCalc21Y</v>
      </c>
      <c r="F29" s="249" t="e">
        <f>_xll.qlSwapIndex($E29,FixingType,C29,1,Currency,Calendar,"3M","mf","act/365 (fixed)",Stibor!$K$9,Discounting,Permanent,Trigger,ObjectOverwrite)</f>
        <v>#NUM!</v>
      </c>
      <c r="G29" s="246" t="str">
        <f ca="1">_xll.ohRangeRetrieveError(F29)</f>
        <v>qlSwapIndex - ObjectHandler error: attempt to retrieve object with unknown ID 'SEKON'</v>
      </c>
      <c r="H29" s="250"/>
    </row>
    <row r="30" spans="2:8" s="220" customFormat="1" x14ac:dyDescent="0.2">
      <c r="B30" s="242"/>
      <c r="C30" s="247" t="s">
        <v>38</v>
      </c>
      <c r="D30" s="247" t="s">
        <v>17</v>
      </c>
      <c r="E30" s="248" t="str">
        <f t="shared" si="0"/>
        <v>SekiborSwapForBasisCalc22Y</v>
      </c>
      <c r="F30" s="249" t="e">
        <f>_xll.qlSwapIndex($E30,FixingType,C30,1,Currency,Calendar,"3M","mf","act/365 (fixed)",Stibor!$K$9,Discounting,Permanent,Trigger,ObjectOverwrite)</f>
        <v>#NUM!</v>
      </c>
      <c r="G30" s="246" t="str">
        <f ca="1">_xll.ohRangeRetrieveError(F30)</f>
        <v>qlSwapIndex - ObjectHandler error: attempt to retrieve object with unknown ID 'SEKON'</v>
      </c>
      <c r="H30" s="250"/>
    </row>
    <row r="31" spans="2:8" s="220" customFormat="1" x14ac:dyDescent="0.2">
      <c r="B31" s="242"/>
      <c r="C31" s="247" t="s">
        <v>37</v>
      </c>
      <c r="D31" s="247" t="s">
        <v>17</v>
      </c>
      <c r="E31" s="248" t="str">
        <f t="shared" si="0"/>
        <v>SekiborSwapForBasisCalc23Y</v>
      </c>
      <c r="F31" s="249" t="e">
        <f>_xll.qlSwapIndex($E31,FixingType,C31,1,Currency,Calendar,"3M","mf","act/365 (fixed)",Stibor!$K$9,Discounting,Permanent,Trigger,ObjectOverwrite)</f>
        <v>#NUM!</v>
      </c>
      <c r="G31" s="246" t="str">
        <f ca="1">_xll.ohRangeRetrieveError(F31)</f>
        <v>qlSwapIndex - ObjectHandler error: attempt to retrieve object with unknown ID 'SEKON'</v>
      </c>
      <c r="H31" s="250"/>
    </row>
    <row r="32" spans="2:8" s="220" customFormat="1" x14ac:dyDescent="0.2">
      <c r="B32" s="242"/>
      <c r="C32" s="247" t="s">
        <v>36</v>
      </c>
      <c r="D32" s="247" t="s">
        <v>17</v>
      </c>
      <c r="E32" s="248" t="str">
        <f t="shared" si="0"/>
        <v>SekiborSwapForBasisCalc24Y</v>
      </c>
      <c r="F32" s="249" t="e">
        <f>_xll.qlSwapIndex($E32,FixingType,C32,1,Currency,Calendar,"3M","mf","act/365 (fixed)",Stibor!$K$9,Discounting,Permanent,Trigger,ObjectOverwrite)</f>
        <v>#NUM!</v>
      </c>
      <c r="G32" s="246" t="str">
        <f ca="1">_xll.ohRangeRetrieveError(F32)</f>
        <v>qlSwapIndex - ObjectHandler error: attempt to retrieve object with unknown ID 'SEKON'</v>
      </c>
      <c r="H32" s="250"/>
    </row>
    <row r="33" spans="2:8" s="220" customFormat="1" x14ac:dyDescent="0.2">
      <c r="B33" s="242"/>
      <c r="C33" s="247" t="s">
        <v>35</v>
      </c>
      <c r="D33" s="247" t="s">
        <v>17</v>
      </c>
      <c r="E33" s="248" t="str">
        <f t="shared" si="0"/>
        <v>SekiborSwapForBasisCalc25Y</v>
      </c>
      <c r="F33" s="249" t="e">
        <f>_xll.qlSwapIndex($E33,FixingType,C33,1,Currency,Calendar,"3M","mf","act/365 (fixed)",Stibor!$K$9,Discounting,Permanent,Trigger,ObjectOverwrite)</f>
        <v>#NUM!</v>
      </c>
      <c r="G33" s="246" t="str">
        <f ca="1">_xll.ohRangeRetrieveError(F33)</f>
        <v>qlSwapIndex - ObjectHandler error: attempt to retrieve object with unknown ID 'SEKON'</v>
      </c>
      <c r="H33" s="250"/>
    </row>
    <row r="34" spans="2:8" s="220" customFormat="1" x14ac:dyDescent="0.2">
      <c r="B34" s="242"/>
      <c r="C34" s="247" t="s">
        <v>34</v>
      </c>
      <c r="D34" s="247" t="s">
        <v>17</v>
      </c>
      <c r="E34" s="248" t="str">
        <f t="shared" si="0"/>
        <v>SekiborSwapForBasisCalc26Y</v>
      </c>
      <c r="F34" s="249" t="e">
        <f>_xll.qlSwapIndex($E34,FixingType,C34,1,Currency,Calendar,"3M","mf","act/365 (fixed)",Stibor!$K$9,Discounting,Permanent,Trigger,ObjectOverwrite)</f>
        <v>#NUM!</v>
      </c>
      <c r="G34" s="246" t="str">
        <f ca="1">_xll.ohRangeRetrieveError(F34)</f>
        <v>qlSwapIndex - ObjectHandler error: attempt to retrieve object with unknown ID 'SEKON'</v>
      </c>
      <c r="H34" s="250"/>
    </row>
    <row r="35" spans="2:8" s="220" customFormat="1" x14ac:dyDescent="0.2">
      <c r="B35" s="242"/>
      <c r="C35" s="247" t="s">
        <v>33</v>
      </c>
      <c r="D35" s="247" t="s">
        <v>17</v>
      </c>
      <c r="E35" s="248" t="str">
        <f t="shared" si="0"/>
        <v>SekiborSwapForBasisCalc27Y</v>
      </c>
      <c r="F35" s="249" t="e">
        <f>_xll.qlSwapIndex($E35,FixingType,C35,1,Currency,Calendar,"3M","mf","act/365 (fixed)",Stibor!$K$9,Discounting,Permanent,Trigger,ObjectOverwrite)</f>
        <v>#NUM!</v>
      </c>
      <c r="G35" s="246" t="str">
        <f ca="1">_xll.ohRangeRetrieveError(F35)</f>
        <v>qlSwapIndex - ObjectHandler error: attempt to retrieve object with unknown ID 'SEKON'</v>
      </c>
      <c r="H35" s="250"/>
    </row>
    <row r="36" spans="2:8" s="220" customFormat="1" x14ac:dyDescent="0.2">
      <c r="B36" s="242"/>
      <c r="C36" s="247" t="s">
        <v>32</v>
      </c>
      <c r="D36" s="247" t="s">
        <v>17</v>
      </c>
      <c r="E36" s="248" t="str">
        <f t="shared" si="0"/>
        <v>SekiborSwapForBasisCalc28Y</v>
      </c>
      <c r="F36" s="249" t="e">
        <f>_xll.qlSwapIndex($E36,FixingType,C36,1,Currency,Calendar,"3M","mf","act/365 (fixed)",Stibor!$K$9,Discounting,Permanent,Trigger,ObjectOverwrite)</f>
        <v>#NUM!</v>
      </c>
      <c r="G36" s="246" t="str">
        <f ca="1">_xll.ohRangeRetrieveError(F36)</f>
        <v>qlSwapIndex - ObjectHandler error: attempt to retrieve object with unknown ID 'SEKON'</v>
      </c>
      <c r="H36" s="250"/>
    </row>
    <row r="37" spans="2:8" s="220" customFormat="1" x14ac:dyDescent="0.2">
      <c r="B37" s="242"/>
      <c r="C37" s="247" t="s">
        <v>31</v>
      </c>
      <c r="D37" s="247" t="s">
        <v>17</v>
      </c>
      <c r="E37" s="248" t="str">
        <f t="shared" si="0"/>
        <v>SekiborSwapForBasisCalc29Y</v>
      </c>
      <c r="F37" s="249" t="e">
        <f>_xll.qlSwapIndex($E37,FixingType,C37,1,Currency,Calendar,"3M","mf","act/365 (fixed)",Stibor!$K$9,Discounting,Permanent,Trigger,ObjectOverwrite)</f>
        <v>#NUM!</v>
      </c>
      <c r="G37" s="246" t="str">
        <f ca="1">_xll.ohRangeRetrieveError(F37)</f>
        <v>qlSwapIndex - ObjectHandler error: attempt to retrieve object with unknown ID 'SEKON'</v>
      </c>
      <c r="H37" s="250"/>
    </row>
    <row r="38" spans="2:8" s="220" customFormat="1" x14ac:dyDescent="0.2">
      <c r="B38" s="242"/>
      <c r="C38" s="247" t="s">
        <v>30</v>
      </c>
      <c r="D38" s="247" t="s">
        <v>17</v>
      </c>
      <c r="E38" s="248" t="str">
        <f t="shared" si="0"/>
        <v>SekiborSwapForBasisCalc30Y</v>
      </c>
      <c r="F38" s="249" t="e">
        <f>_xll.qlSwapIndex($E38,FixingType,C38,1,Currency,Calendar,"3M","mf","act/365 (fixed)",Stibor!$K$9,Discounting,Permanent,Trigger,ObjectOverwrite)</f>
        <v>#NUM!</v>
      </c>
      <c r="G38" s="246" t="str">
        <f ca="1">_xll.ohRangeRetrieveError(F38)</f>
        <v>qlSwapIndex - ObjectHandler error: attempt to retrieve object with unknown ID 'SEKON'</v>
      </c>
      <c r="H38" s="250"/>
    </row>
    <row r="39" spans="2:8" s="220" customFormat="1" x14ac:dyDescent="0.2">
      <c r="B39" s="242"/>
      <c r="C39" s="247" t="s">
        <v>29</v>
      </c>
      <c r="D39" s="247" t="s">
        <v>17</v>
      </c>
      <c r="E39" s="248" t="str">
        <f t="shared" si="0"/>
        <v>SekiborSwapForBasisCalc35Y</v>
      </c>
      <c r="F39" s="249" t="e">
        <f>_xll.qlSwapIndex($E39,FixingType,C39,1,Currency,Calendar,"3M","mf","act/365 (fixed)",Stibor!$K$9,Discounting,Permanent,Trigger,ObjectOverwrite)</f>
        <v>#NUM!</v>
      </c>
      <c r="G39" s="246" t="str">
        <f ca="1">_xll.ohRangeRetrieveError(F39)</f>
        <v>qlSwapIndex - ObjectHandler error: attempt to retrieve object with unknown ID 'SEKON'</v>
      </c>
      <c r="H39" s="250"/>
    </row>
    <row r="40" spans="2:8" s="220" customFormat="1" x14ac:dyDescent="0.2">
      <c r="B40" s="242"/>
      <c r="C40" s="247" t="s">
        <v>28</v>
      </c>
      <c r="D40" s="247" t="s">
        <v>17</v>
      </c>
      <c r="E40" s="248" t="str">
        <f t="shared" si="0"/>
        <v>SekiborSwapForBasisCalc40Y</v>
      </c>
      <c r="F40" s="249" t="e">
        <f>_xll.qlSwapIndex($E40,FixingType,C40,1,Currency,Calendar,"3M","mf","act/365 (fixed)",Stibor!$K$9,Discounting,Permanent,Trigger,ObjectOverwrite)</f>
        <v>#NUM!</v>
      </c>
      <c r="G40" s="246" t="str">
        <f ca="1">_xll.ohRangeRetrieveError(F40)</f>
        <v>qlSwapIndex - ObjectHandler error: attempt to retrieve object with unknown ID 'SEKON'</v>
      </c>
      <c r="H40" s="250"/>
    </row>
    <row r="41" spans="2:8" s="220" customFormat="1" x14ac:dyDescent="0.2">
      <c r="B41" s="242"/>
      <c r="C41" s="247" t="s">
        <v>26</v>
      </c>
      <c r="D41" s="247" t="s">
        <v>17</v>
      </c>
      <c r="E41" s="248" t="str">
        <f t="shared" si="0"/>
        <v>SekiborSwapForBasisCalc50Y</v>
      </c>
      <c r="F41" s="249" t="e">
        <f>_xll.qlSwapIndex($E41,FixingType,C41,1,Currency,Calendar,"3M","mf","act/365 (fixed)",Stibor!$K$9,Discounting,Permanent,Trigger,ObjectOverwrite)</f>
        <v>#NUM!</v>
      </c>
      <c r="G41" s="246" t="str">
        <f ca="1">_xll.ohRangeRetrieveError(F41)</f>
        <v>qlSwapIndex - ObjectHandler error: attempt to retrieve object with unknown ID 'SEKON'</v>
      </c>
      <c r="H41" s="250"/>
    </row>
    <row r="42" spans="2:8" s="220" customFormat="1" x14ac:dyDescent="0.2">
      <c r="B42" s="242"/>
      <c r="C42" s="247" t="s">
        <v>25</v>
      </c>
      <c r="D42" s="247" t="s">
        <v>17</v>
      </c>
      <c r="E42" s="248" t="str">
        <f t="shared" si="0"/>
        <v>SekiborSwapForBasisCalc60Y</v>
      </c>
      <c r="F42" s="249" t="e">
        <f>_xll.qlSwapIndex($E42,FixingType,C42,1,Currency,Calendar,"3M","mf","act/365 (fixed)",Stibor!$K$9,Discounting,Permanent,Trigger,ObjectOverwrite)</f>
        <v>#NUM!</v>
      </c>
      <c r="G42" s="246" t="str">
        <f ca="1">_xll.ohRangeRetrieveError(F42)</f>
        <v>qlSwapIndex - ObjectHandler error: attempt to retrieve object with unknown ID 'SEKON'</v>
      </c>
      <c r="H42" s="250"/>
    </row>
    <row r="43" spans="2:8" s="220" customFormat="1" ht="12" thickBot="1" x14ac:dyDescent="0.25">
      <c r="B43" s="275"/>
      <c r="C43" s="276"/>
      <c r="D43" s="276"/>
      <c r="E43" s="276"/>
      <c r="F43" s="276"/>
      <c r="G43" s="276"/>
      <c r="H43" s="277"/>
    </row>
    <row r="44" spans="2:8" s="220" customFormat="1" x14ac:dyDescent="0.2">
      <c r="B44" s="251"/>
      <c r="C44" s="251"/>
      <c r="D44" s="251"/>
      <c r="E44" s="251"/>
      <c r="F44" s="251"/>
      <c r="G44" s="251"/>
      <c r="H44" s="251"/>
    </row>
    <row r="45" spans="2:8" s="220" customFormat="1" x14ac:dyDescent="0.2">
      <c r="B45" s="251"/>
      <c r="C45" s="251"/>
      <c r="D45" s="251"/>
      <c r="E45" s="251"/>
      <c r="F45" s="251"/>
      <c r="G45" s="251"/>
      <c r="H45" s="251"/>
    </row>
    <row r="46" spans="2:8" s="220" customFormat="1" x14ac:dyDescent="0.2">
      <c r="B46" s="251"/>
      <c r="C46" s="251"/>
      <c r="D46" s="251"/>
      <c r="E46" s="251"/>
      <c r="F46" s="251"/>
      <c r="G46" s="251"/>
      <c r="H46" s="251"/>
    </row>
    <row r="47" spans="2:8" s="220" customFormat="1" x14ac:dyDescent="0.2">
      <c r="B47" s="251"/>
      <c r="C47" s="251"/>
      <c r="D47" s="251"/>
      <c r="E47" s="251"/>
      <c r="F47" s="251"/>
      <c r="G47" s="251"/>
      <c r="H47" s="251"/>
    </row>
    <row r="48" spans="2:8" s="220" customFormat="1" x14ac:dyDescent="0.2">
      <c r="B48" s="251"/>
      <c r="C48" s="251"/>
      <c r="D48" s="251"/>
      <c r="E48" s="251"/>
      <c r="F48" s="251"/>
      <c r="G48" s="251"/>
      <c r="H48" s="251"/>
    </row>
    <row r="49" spans="2:8" s="220" customFormat="1" x14ac:dyDescent="0.2">
      <c r="B49" s="251"/>
      <c r="C49" s="251"/>
      <c r="D49" s="251"/>
      <c r="E49" s="251"/>
      <c r="F49" s="251"/>
      <c r="G49" s="251"/>
      <c r="H49" s="251"/>
    </row>
    <row r="50" spans="2:8" s="220" customFormat="1" x14ac:dyDescent="0.2">
      <c r="B50" s="251"/>
      <c r="C50" s="251"/>
      <c r="D50" s="251"/>
      <c r="E50" s="251"/>
      <c r="F50" s="251"/>
      <c r="G50" s="251"/>
      <c r="H50" s="251"/>
    </row>
    <row r="51" spans="2:8" s="220" customFormat="1" x14ac:dyDescent="0.2">
      <c r="B51" s="251"/>
      <c r="C51" s="251"/>
      <c r="D51" s="251"/>
      <c r="E51" s="251"/>
      <c r="F51" s="251"/>
      <c r="G51" s="251"/>
      <c r="H51" s="251"/>
    </row>
    <row r="52" spans="2:8" s="220" customFormat="1" x14ac:dyDescent="0.2">
      <c r="B52" s="251"/>
      <c r="C52" s="251"/>
      <c r="D52" s="251"/>
      <c r="E52" s="251"/>
      <c r="F52" s="251"/>
      <c r="G52" s="251"/>
      <c r="H52" s="251"/>
    </row>
    <row r="53" spans="2:8" s="220" customFormat="1" x14ac:dyDescent="0.2">
      <c r="B53" s="251"/>
      <c r="C53" s="251"/>
      <c r="D53" s="251"/>
      <c r="E53" s="251"/>
      <c r="F53" s="251"/>
      <c r="G53" s="251"/>
      <c r="H53" s="251"/>
    </row>
    <row r="54" spans="2:8" s="220" customFormat="1" x14ac:dyDescent="0.2">
      <c r="B54" s="251"/>
      <c r="C54" s="251"/>
      <c r="D54" s="251"/>
      <c r="E54" s="251"/>
      <c r="F54" s="251"/>
      <c r="G54" s="251"/>
      <c r="H54" s="251"/>
    </row>
    <row r="55" spans="2:8" s="220" customFormat="1" x14ac:dyDescent="0.2">
      <c r="B55" s="251"/>
      <c r="C55" s="251"/>
      <c r="D55" s="251"/>
      <c r="E55" s="251"/>
      <c r="F55" s="251"/>
      <c r="G55" s="251"/>
      <c r="H55" s="251"/>
    </row>
    <row r="56" spans="2:8" s="220" customFormat="1" x14ac:dyDescent="0.2">
      <c r="B56" s="251"/>
      <c r="C56" s="251"/>
      <c r="D56" s="251"/>
      <c r="E56" s="251"/>
      <c r="F56" s="251"/>
      <c r="G56" s="251"/>
      <c r="H56" s="251"/>
    </row>
    <row r="57" spans="2:8" s="220" customFormat="1" x14ac:dyDescent="0.2">
      <c r="B57" s="251"/>
      <c r="C57" s="251"/>
      <c r="D57" s="251"/>
      <c r="E57" s="251"/>
      <c r="F57" s="251"/>
      <c r="G57" s="251"/>
      <c r="H57" s="251"/>
    </row>
    <row r="58" spans="2:8" s="220" customFormat="1" x14ac:dyDescent="0.2">
      <c r="B58" s="251"/>
      <c r="C58" s="251"/>
      <c r="D58" s="251"/>
      <c r="E58" s="251"/>
      <c r="F58" s="251"/>
      <c r="G58" s="251"/>
      <c r="H58" s="251"/>
    </row>
    <row r="59" spans="2:8" s="220" customFormat="1" x14ac:dyDescent="0.2">
      <c r="B59" s="251"/>
      <c r="C59" s="251"/>
      <c r="D59" s="251"/>
      <c r="E59" s="251"/>
      <c r="F59" s="251"/>
      <c r="G59" s="251"/>
      <c r="H59" s="251"/>
    </row>
    <row r="60" spans="2:8" s="220" customFormat="1" x14ac:dyDescent="0.2">
      <c r="B60" s="251"/>
      <c r="C60" s="251"/>
      <c r="D60" s="251"/>
      <c r="E60" s="251"/>
      <c r="F60" s="251"/>
      <c r="G60" s="251"/>
      <c r="H60" s="251"/>
    </row>
    <row r="61" spans="2:8" s="220" customFormat="1" x14ac:dyDescent="0.2">
      <c r="B61" s="251"/>
      <c r="C61" s="251"/>
      <c r="D61" s="251"/>
      <c r="E61" s="251"/>
      <c r="F61" s="251"/>
      <c r="G61" s="251"/>
      <c r="H61" s="251"/>
    </row>
    <row r="62" spans="2:8" s="220" customFormat="1" x14ac:dyDescent="0.2">
      <c r="B62" s="251"/>
      <c r="C62" s="251"/>
      <c r="D62" s="251"/>
      <c r="E62" s="251"/>
      <c r="F62" s="251"/>
      <c r="G62" s="251"/>
      <c r="H62" s="251"/>
    </row>
    <row r="63" spans="2:8" s="220" customFormat="1" x14ac:dyDescent="0.2">
      <c r="B63" s="251"/>
      <c r="C63" s="251"/>
      <c r="D63" s="251"/>
      <c r="E63" s="251"/>
      <c r="F63" s="251"/>
      <c r="G63" s="251"/>
      <c r="H63" s="251"/>
    </row>
    <row r="64" spans="2:8" s="220" customFormat="1" x14ac:dyDescent="0.2">
      <c r="B64" s="251"/>
      <c r="C64" s="251"/>
      <c r="D64" s="251"/>
      <c r="E64" s="251"/>
      <c r="F64" s="251"/>
      <c r="G64" s="251"/>
      <c r="H64" s="251"/>
    </row>
    <row r="65" spans="2:8" s="220" customFormat="1" x14ac:dyDescent="0.2">
      <c r="B65" s="251"/>
      <c r="C65" s="251"/>
      <c r="D65" s="251"/>
      <c r="E65" s="251"/>
      <c r="F65" s="251"/>
      <c r="G65" s="251"/>
      <c r="H65" s="251"/>
    </row>
    <row r="66" spans="2:8" s="220" customFormat="1" x14ac:dyDescent="0.2">
      <c r="B66" s="251"/>
      <c r="C66" s="251"/>
      <c r="D66" s="251"/>
      <c r="E66" s="251"/>
      <c r="F66" s="251"/>
      <c r="G66" s="251"/>
      <c r="H66" s="251"/>
    </row>
    <row r="67" spans="2:8" s="220" customFormat="1" x14ac:dyDescent="0.2">
      <c r="B67" s="251"/>
      <c r="C67" s="251"/>
      <c r="D67" s="251"/>
      <c r="E67" s="251"/>
      <c r="F67" s="251"/>
      <c r="G67" s="251"/>
      <c r="H67" s="251"/>
    </row>
    <row r="68" spans="2:8" s="220" customFormat="1" x14ac:dyDescent="0.2">
      <c r="B68" s="251"/>
      <c r="C68" s="251"/>
      <c r="D68" s="251"/>
      <c r="E68" s="251"/>
      <c r="F68" s="251"/>
      <c r="G68" s="251"/>
      <c r="H68" s="251"/>
    </row>
    <row r="69" spans="2:8" s="220" customFormat="1" x14ac:dyDescent="0.2">
      <c r="B69" s="251"/>
      <c r="C69" s="251"/>
      <c r="D69" s="251"/>
      <c r="E69" s="251"/>
      <c r="F69" s="251"/>
      <c r="G69" s="251"/>
      <c r="H69" s="251"/>
    </row>
    <row r="70" spans="2:8" s="220" customFormat="1" x14ac:dyDescent="0.2"/>
    <row r="71" spans="2:8" s="220" customFormat="1" x14ac:dyDescent="0.2">
      <c r="B71" s="251"/>
      <c r="C71" s="251"/>
      <c r="D71" s="251"/>
      <c r="E71" s="251"/>
      <c r="F71" s="251"/>
      <c r="G71" s="251"/>
      <c r="H71" s="251"/>
    </row>
    <row r="72" spans="2:8" s="220" customFormat="1" x14ac:dyDescent="0.2">
      <c r="B72" s="251"/>
      <c r="C72" s="251"/>
      <c r="D72" s="251"/>
      <c r="E72" s="251"/>
      <c r="F72" s="251"/>
      <c r="G72" s="251"/>
      <c r="H72" s="251"/>
    </row>
    <row r="73" spans="2:8" s="220" customFormat="1" x14ac:dyDescent="0.2">
      <c r="B73" s="251"/>
      <c r="C73" s="251"/>
      <c r="D73" s="251"/>
      <c r="E73" s="251"/>
      <c r="F73" s="251"/>
      <c r="G73" s="251"/>
      <c r="H73" s="251"/>
    </row>
    <row r="74" spans="2:8" s="220" customFormat="1" x14ac:dyDescent="0.2">
      <c r="B74" s="251"/>
      <c r="C74" s="251"/>
      <c r="D74" s="251"/>
      <c r="E74" s="251"/>
      <c r="F74" s="251"/>
      <c r="G74" s="251"/>
      <c r="H74" s="251"/>
    </row>
    <row r="75" spans="2:8" s="220" customFormat="1" x14ac:dyDescent="0.2">
      <c r="B75" s="251"/>
      <c r="C75" s="251"/>
      <c r="D75" s="251"/>
      <c r="E75" s="251"/>
      <c r="F75" s="251"/>
      <c r="G75" s="251"/>
      <c r="H75" s="251"/>
    </row>
    <row r="76" spans="2:8" s="220" customFormat="1" x14ac:dyDescent="0.2">
      <c r="B76" s="251"/>
      <c r="C76" s="251"/>
      <c r="D76" s="251"/>
      <c r="E76" s="251"/>
      <c r="F76" s="251"/>
      <c r="G76" s="251"/>
      <c r="H76" s="25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topLeftCell="A26" workbookViewId="0">
      <selection activeCell="C5" sqref="C5:C58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3.85546875" style="3" bestFit="1" customWidth="1"/>
    <col min="13" max="13" width="12.42578125" style="3" bestFit="1" customWidth="1"/>
    <col min="14" max="14" width="13" style="3" customWidth="1"/>
    <col min="15" max="17" width="9.140625" style="3"/>
    <col min="18" max="18" width="10" style="3" customWidth="1"/>
    <col min="19" max="19" width="9.140625" style="3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27" width="9.140625" style="3"/>
    <col min="28" max="28" width="15.28515625" style="3" bestFit="1" customWidth="1"/>
    <col min="29" max="16384" width="9.140625" style="3"/>
  </cols>
  <sheetData>
    <row r="1" spans="1:28" x14ac:dyDescent="0.2">
      <c r="A1" s="88"/>
      <c r="B1" s="82"/>
      <c r="C1" s="82"/>
      <c r="D1" s="82"/>
      <c r="E1" s="82"/>
      <c r="F1" s="82"/>
      <c r="G1" s="81"/>
      <c r="I1" s="144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8" ht="15" x14ac:dyDescent="0.25">
      <c r="A2" s="74"/>
      <c r="B2" s="51"/>
      <c r="C2" s="51"/>
      <c r="D2" s="51"/>
      <c r="E2" s="51"/>
      <c r="F2" s="51"/>
      <c r="G2" s="9"/>
      <c r="I2" s="125"/>
      <c r="J2" s="51"/>
      <c r="K2" s="51"/>
      <c r="L2" s="51"/>
      <c r="M2" s="51"/>
      <c r="N2" s="58"/>
      <c r="O2" s="51"/>
      <c r="P2" s="51"/>
      <c r="Q2"/>
      <c r="R2" s="51"/>
      <c r="S2" s="51"/>
      <c r="T2" s="101"/>
      <c r="U2" s="101"/>
      <c r="V2" s="101"/>
      <c r="W2" s="101"/>
      <c r="X2" s="101"/>
      <c r="Y2" s="9"/>
    </row>
    <row r="3" spans="1:28" x14ac:dyDescent="0.2">
      <c r="A3" s="74"/>
      <c r="B3" s="51"/>
      <c r="C3" s="51"/>
      <c r="D3" s="14"/>
      <c r="E3" s="14"/>
      <c r="F3" s="14"/>
      <c r="G3" s="9"/>
      <c r="I3" s="48"/>
      <c r="J3" s="101"/>
      <c r="K3" s="51"/>
      <c r="L3" s="51"/>
      <c r="M3" s="51"/>
      <c r="N3" s="51"/>
      <c r="O3" s="51"/>
      <c r="P3" s="51"/>
      <c r="Q3" s="51"/>
      <c r="R3" s="51"/>
      <c r="S3" s="51"/>
      <c r="T3" s="101"/>
      <c r="U3" s="101"/>
      <c r="V3" s="101"/>
      <c r="W3" s="51"/>
      <c r="X3" s="122">
        <f>_xll.ohTrigger(X5:X58)</f>
        <v>24</v>
      </c>
      <c r="Y3" s="89"/>
    </row>
    <row r="4" spans="1:28" ht="22.5" x14ac:dyDescent="0.2">
      <c r="A4" s="48"/>
      <c r="B4" s="29"/>
      <c r="C4" s="80" t="s">
        <v>207</v>
      </c>
      <c r="D4" s="216" t="str">
        <f>Currency&amp;"_010_"&amp;"OIS.xml"</f>
        <v>SEK_010_OIS.xml</v>
      </c>
      <c r="E4" s="217" t="str">
        <f>IF(Serialize,_xll.ohObjectSave(_xll.ohPack(E5:E95),SerializationPath&amp;D4,FileOverwrite,Serialize),"---")</f>
        <v>---</v>
      </c>
      <c r="F4" s="218" t="str">
        <f>_xll.ohRangeRetrieveError(E4)</f>
        <v/>
      </c>
      <c r="G4" s="9"/>
      <c r="I4" s="48"/>
      <c r="J4" s="201"/>
      <c r="K4" s="50"/>
      <c r="L4" s="50"/>
      <c r="M4" s="50"/>
      <c r="N4" s="173" t="str">
        <f>_xll.RData(N5:N58,O4:R4,"RTFEED:IDN",ReutersRtMode,,O5)</f>
        <v>Paused at 12:34:39</v>
      </c>
      <c r="O4" s="170" t="s">
        <v>130</v>
      </c>
      <c r="P4" s="170" t="s">
        <v>129</v>
      </c>
      <c r="Q4" s="170" t="s">
        <v>141</v>
      </c>
      <c r="R4" s="170" t="s">
        <v>149</v>
      </c>
      <c r="S4" s="172" t="s">
        <v>160</v>
      </c>
      <c r="T4" s="101"/>
      <c r="U4" s="120" t="s">
        <v>146</v>
      </c>
      <c r="V4" s="101"/>
      <c r="W4" s="205" t="s">
        <v>145</v>
      </c>
      <c r="X4" s="30" t="s">
        <v>144</v>
      </c>
      <c r="Y4" s="89"/>
    </row>
    <row r="5" spans="1:28" ht="11.25" customHeight="1" x14ac:dyDescent="0.2">
      <c r="A5" s="48"/>
      <c r="B5" s="76" t="s">
        <v>107</v>
      </c>
      <c r="C5" s="219" t="s">
        <v>22</v>
      </c>
      <c r="D5" s="90" t="str">
        <f t="shared" ref="D5:D36" si="0">Currency&amp;$B5&amp;$C5&amp;QuoteSuffix</f>
        <v>SEKOISSW_Quote</v>
      </c>
      <c r="E5" s="90" t="str">
        <f>_xll.qlSimpleQuote(D5,,RateTickValue,Permanent,Trigger,ObjectOverwrite)</f>
        <v>SEKOISSW_Quote#0000</v>
      </c>
      <c r="F5" s="10" t="str">
        <f>_xll.ohRangeRetrieveError(E5)</f>
        <v/>
      </c>
      <c r="G5" s="9"/>
      <c r="I5" s="48"/>
      <c r="J5" s="117" t="s">
        <v>22</v>
      </c>
      <c r="K5" s="140" t="s">
        <v>223</v>
      </c>
      <c r="L5" s="140" t="s">
        <v>224</v>
      </c>
      <c r="M5" s="138" t="str">
        <f t="shared" ref="M5:M36" si="1">Currency&amp;K5&amp;L5&amp;J5</f>
        <v>SEKAMTNSSW</v>
      </c>
      <c r="N5" s="138" t="str">
        <f t="array" ref="N5:N58">Instruments&amp;"="&amp;N2</f>
        <v>SEKAMTNSSW=</v>
      </c>
      <c r="O5" s="113" t="s">
        <v>210</v>
      </c>
      <c r="P5" s="113" t="s">
        <v>210</v>
      </c>
      <c r="Q5" s="113" t="s">
        <v>210</v>
      </c>
      <c r="R5" s="113" t="s">
        <v>210</v>
      </c>
      <c r="S5" s="115" t="e">
        <f>_xll.qlMidEquivalent($O5,$P5,$Q5,$R5)</f>
        <v>#NUM!</v>
      </c>
      <c r="T5" s="101"/>
      <c r="U5" s="114">
        <v>2.5</v>
      </c>
      <c r="V5" s="101"/>
      <c r="W5" s="160" t="e">
        <f t="array" ref="W5:W58">QuoteLive</f>
        <v>#NUM!</v>
      </c>
      <c r="X5" s="112">
        <f>_xll.qlSimpleQuoteSetValue(E5,W5/100,Trigger)</f>
        <v>0</v>
      </c>
      <c r="Y5" s="89"/>
    </row>
    <row r="6" spans="1:28" ht="11.25" customHeight="1" x14ac:dyDescent="0.2">
      <c r="A6" s="48"/>
      <c r="B6" s="76" t="s">
        <v>107</v>
      </c>
      <c r="C6" s="219" t="s">
        <v>21</v>
      </c>
      <c r="D6" s="90" t="str">
        <f t="shared" si="0"/>
        <v>SEKOIS2W_Quote</v>
      </c>
      <c r="E6" s="90" t="str">
        <f>_xll.qlSimpleQuote(D6,,RateTickValue,Permanent,Trigger,ObjectOverwrite)</f>
        <v>SEKOIS2W_Quote#0000</v>
      </c>
      <c r="F6" s="10" t="str">
        <f>_xll.ohRangeRetrieveError(E6)</f>
        <v/>
      </c>
      <c r="G6" s="9"/>
      <c r="I6" s="48"/>
      <c r="J6" s="105" t="s">
        <v>21</v>
      </c>
      <c r="K6" s="136" t="s">
        <v>223</v>
      </c>
      <c r="L6" s="136" t="s">
        <v>224</v>
      </c>
      <c r="M6" s="134" t="str">
        <f t="shared" si="1"/>
        <v>SEKAMTNS2W</v>
      </c>
      <c r="N6" s="134" t="str">
        <v>SEKAMTNS2W=</v>
      </c>
      <c r="O6" s="100" t="s">
        <v>210</v>
      </c>
      <c r="P6" s="100" t="s">
        <v>210</v>
      </c>
      <c r="Q6" s="100" t="s">
        <v>210</v>
      </c>
      <c r="R6" s="100" t="s">
        <v>210</v>
      </c>
      <c r="S6" s="103" t="e">
        <f>_xll.qlMidEquivalent($O6,$P6,$Q6,$R6)</f>
        <v>#NUM!</v>
      </c>
      <c r="T6" s="101"/>
      <c r="U6" s="102" t="e">
        <v>#NUM!</v>
      </c>
      <c r="V6" s="101"/>
      <c r="W6" s="153" t="e">
        <v>#NUM!</v>
      </c>
      <c r="X6" s="99">
        <f>_xll.qlSimpleQuoteSetValue(E6,W6/100,Trigger)</f>
        <v>0</v>
      </c>
      <c r="Y6" s="89"/>
    </row>
    <row r="7" spans="1:28" ht="11.25" customHeight="1" x14ac:dyDescent="0.2">
      <c r="A7" s="48"/>
      <c r="B7" s="76" t="s">
        <v>107</v>
      </c>
      <c r="C7" s="219" t="s">
        <v>20</v>
      </c>
      <c r="D7" s="90" t="str">
        <f t="shared" si="0"/>
        <v>SEKOIS3W_Quote</v>
      </c>
      <c r="E7" s="90" t="str">
        <f>_xll.qlSimpleQuote(D7,,RateTickValue,Permanent,Trigger,ObjectOverwrite)</f>
        <v>SEKOIS3W_Quote#0000</v>
      </c>
      <c r="F7" s="10" t="str">
        <f>_xll.ohRangeRetrieveError(E7)</f>
        <v/>
      </c>
      <c r="G7" s="9"/>
      <c r="I7" s="48"/>
      <c r="J7" s="105" t="s">
        <v>20</v>
      </c>
      <c r="K7" s="136" t="s">
        <v>223</v>
      </c>
      <c r="L7" s="136" t="s">
        <v>224</v>
      </c>
      <c r="M7" s="134" t="str">
        <f t="shared" si="1"/>
        <v>SEKAMTNS3W</v>
      </c>
      <c r="N7" s="134" t="str">
        <v>SEKAMTNS3W=</v>
      </c>
      <c r="O7" s="100" t="s">
        <v>210</v>
      </c>
      <c r="P7" s="100" t="s">
        <v>210</v>
      </c>
      <c r="Q7" s="100" t="s">
        <v>210</v>
      </c>
      <c r="R7" s="100" t="s">
        <v>210</v>
      </c>
      <c r="S7" s="103" t="e">
        <f>_xll.qlMidEquivalent($O7,$P7,$Q7,$R7)</f>
        <v>#NUM!</v>
      </c>
      <c r="T7" s="101"/>
      <c r="U7" s="102" t="e">
        <v>#NUM!</v>
      </c>
      <c r="V7" s="101"/>
      <c r="W7" s="153" t="e">
        <v>#NUM!</v>
      </c>
      <c r="X7" s="99">
        <f>_xll.qlSimpleQuoteSetValue(E7,W7/100,Trigger)</f>
        <v>0</v>
      </c>
      <c r="Y7" s="89"/>
    </row>
    <row r="8" spans="1:28" ht="11.25" customHeight="1" x14ac:dyDescent="0.25">
      <c r="A8" s="48"/>
      <c r="B8" s="76" t="s">
        <v>107</v>
      </c>
      <c r="C8" s="219" t="s">
        <v>19</v>
      </c>
      <c r="D8" s="90" t="str">
        <f t="shared" si="0"/>
        <v>SEKOIS1M_Quote</v>
      </c>
      <c r="E8" s="90" t="str">
        <f>_xll.qlSimpleQuote(D8,,RateTickValue,Permanent,Trigger,ObjectOverwrite)</f>
        <v>SEKOIS1M_Quote#0000</v>
      </c>
      <c r="F8" s="10" t="str">
        <f>_xll.ohRangeRetrieveError(E8)</f>
        <v/>
      </c>
      <c r="G8" s="9"/>
      <c r="I8" s="48"/>
      <c r="J8" s="105" t="s">
        <v>19</v>
      </c>
      <c r="K8" s="136" t="s">
        <v>223</v>
      </c>
      <c r="L8" s="136" t="s">
        <v>224</v>
      </c>
      <c r="M8" s="134" t="str">
        <f t="shared" si="1"/>
        <v>SEKAMTNS1M</v>
      </c>
      <c r="N8" s="134" t="str">
        <v>SEKAMTNS1M=</v>
      </c>
      <c r="O8" s="100">
        <v>8.4999999999999992E-2</v>
      </c>
      <c r="P8" s="100">
        <v>0.10500000000000001</v>
      </c>
      <c r="Q8" s="100">
        <v>0</v>
      </c>
      <c r="R8" s="100">
        <v>0.08</v>
      </c>
      <c r="S8" s="103">
        <f>_xll.qlMidEquivalent($O8,$P8,$Q8,$R8)</f>
        <v>9.5000000000000001E-2</v>
      </c>
      <c r="T8" s="101"/>
      <c r="U8" s="102">
        <v>2.4990000000000001</v>
      </c>
      <c r="V8" s="101"/>
      <c r="W8" s="153">
        <v>9.5000000000000001E-2</v>
      </c>
      <c r="X8" s="99">
        <f>_xll.qlSimpleQuoteSetValue(E8,W8/100,Trigger)</f>
        <v>0</v>
      </c>
      <c r="Y8" s="89"/>
      <c r="AA8"/>
    </row>
    <row r="9" spans="1:28" ht="11.25" customHeight="1" x14ac:dyDescent="0.2">
      <c r="A9" s="48"/>
      <c r="B9" s="76" t="s">
        <v>107</v>
      </c>
      <c r="C9" s="219" t="s">
        <v>18</v>
      </c>
      <c r="D9" s="90" t="str">
        <f t="shared" si="0"/>
        <v>SEKOIS2M_Quote</v>
      </c>
      <c r="E9" s="90" t="str">
        <f>_xll.qlSimpleQuote(D9,,RateTickValue,Permanent,Trigger,ObjectOverwrite)</f>
        <v>SEKOIS2M_Quote#0000</v>
      </c>
      <c r="F9" s="10" t="str">
        <f>_xll.ohRangeRetrieveError(E9)</f>
        <v/>
      </c>
      <c r="G9" s="9"/>
      <c r="I9" s="48"/>
      <c r="J9" s="105" t="s">
        <v>18</v>
      </c>
      <c r="K9" s="136" t="s">
        <v>223</v>
      </c>
      <c r="L9" s="136" t="s">
        <v>224</v>
      </c>
      <c r="M9" s="134" t="str">
        <f t="shared" si="1"/>
        <v>SEKAMTNS2M</v>
      </c>
      <c r="N9" s="134" t="str">
        <v>SEKAMTNS2M=</v>
      </c>
      <c r="O9" s="100">
        <v>6.5000000000000002E-2</v>
      </c>
      <c r="P9" s="100">
        <v>8.4999999999999992E-2</v>
      </c>
      <c r="Q9" s="100">
        <v>0</v>
      </c>
      <c r="R9" s="100">
        <v>0.06</v>
      </c>
      <c r="S9" s="103">
        <f>_xll.qlMidEquivalent($O9,$P9,$Q9,$R9)</f>
        <v>7.4999999999999997E-2</v>
      </c>
      <c r="T9" s="101"/>
      <c r="U9" s="102">
        <v>2.4975000000000001</v>
      </c>
      <c r="V9" s="101"/>
      <c r="W9" s="153">
        <v>7.4999999999999997E-2</v>
      </c>
      <c r="X9" s="99">
        <f>_xll.qlSimpleQuoteSetValue(E9,W9/100,Trigger)</f>
        <v>0</v>
      </c>
      <c r="Y9" s="89"/>
    </row>
    <row r="10" spans="1:28" ht="11.25" customHeight="1" x14ac:dyDescent="0.2">
      <c r="A10" s="48"/>
      <c r="B10" s="76" t="s">
        <v>107</v>
      </c>
      <c r="C10" s="219" t="s">
        <v>17</v>
      </c>
      <c r="D10" s="90" t="str">
        <f t="shared" si="0"/>
        <v>SEKOIS3M_Quote</v>
      </c>
      <c r="E10" s="90" t="str">
        <f>_xll.qlSimpleQuote(D10,,RateTickValue,Permanent,Trigger,ObjectOverwrite)</f>
        <v>SEKOIS3M_Quote#0000</v>
      </c>
      <c r="F10" s="10" t="str">
        <f>_xll.ohRangeRetrieveError(E10)</f>
        <v/>
      </c>
      <c r="G10" s="9"/>
      <c r="I10" s="48"/>
      <c r="J10" s="105" t="s">
        <v>17</v>
      </c>
      <c r="K10" s="136" t="s">
        <v>223</v>
      </c>
      <c r="L10" s="136" t="s">
        <v>224</v>
      </c>
      <c r="M10" s="134" t="str">
        <f t="shared" si="1"/>
        <v>SEKAMTNS3M</v>
      </c>
      <c r="N10" s="134" t="str">
        <v>SEKAMTNS3M=</v>
      </c>
      <c r="O10" s="100">
        <v>5.5000000000000007E-2</v>
      </c>
      <c r="P10" s="100">
        <v>7.4999999999999997E-2</v>
      </c>
      <c r="Q10" s="100">
        <v>0</v>
      </c>
      <c r="R10" s="100">
        <v>0.05</v>
      </c>
      <c r="S10" s="103">
        <f>_xll.qlMidEquivalent($O10,$P10,$Q10,$R10)</f>
        <v>6.5000000000000002E-2</v>
      </c>
      <c r="T10" s="101"/>
      <c r="U10" s="102">
        <v>2.4950000000000001</v>
      </c>
      <c r="V10" s="101"/>
      <c r="W10" s="153">
        <v>6.5000000000000002E-2</v>
      </c>
      <c r="X10" s="99">
        <f>_xll.qlSimpleQuoteSetValue(E10,W10/100,Trigger)</f>
        <v>0</v>
      </c>
      <c r="Y10" s="89"/>
    </row>
    <row r="11" spans="1:28" ht="11.25" customHeight="1" x14ac:dyDescent="0.2">
      <c r="A11" s="48"/>
      <c r="B11" s="76" t="s">
        <v>107</v>
      </c>
      <c r="C11" s="219" t="s">
        <v>16</v>
      </c>
      <c r="D11" s="90" t="str">
        <f t="shared" si="0"/>
        <v>SEKOIS4M_Quote</v>
      </c>
      <c r="E11" s="90" t="str">
        <f>_xll.qlSimpleQuote(D11,,RateTickValue,Permanent,Trigger,ObjectOverwrite)</f>
        <v>SEKOIS4M_Quote#0000</v>
      </c>
      <c r="F11" s="10" t="str">
        <f>_xll.ohRangeRetrieveError(E11)</f>
        <v/>
      </c>
      <c r="G11" s="9"/>
      <c r="I11" s="48"/>
      <c r="J11" s="105" t="s">
        <v>16</v>
      </c>
      <c r="K11" s="136" t="s">
        <v>223</v>
      </c>
      <c r="L11" s="136" t="s">
        <v>224</v>
      </c>
      <c r="M11" s="134" t="str">
        <f t="shared" si="1"/>
        <v>SEKAMTNS4M</v>
      </c>
      <c r="N11" s="134" t="str">
        <v>SEKAMTNS4M=</v>
      </c>
      <c r="O11" s="100" t="s">
        <v>210</v>
      </c>
      <c r="P11" s="100" t="s">
        <v>210</v>
      </c>
      <c r="Q11" s="100" t="s">
        <v>210</v>
      </c>
      <c r="R11" s="100" t="s">
        <v>210</v>
      </c>
      <c r="S11" s="103" t="e">
        <f>_xll.qlMidEquivalent($O11,$P11,$Q11,$R11)</f>
        <v>#NUM!</v>
      </c>
      <c r="T11" s="101"/>
      <c r="U11" s="102">
        <v>2.4925000000000002</v>
      </c>
      <c r="V11" s="101"/>
      <c r="W11" s="153" t="e">
        <v>#NUM!</v>
      </c>
      <c r="X11" s="99">
        <f>_xll.qlSimpleQuoteSetValue(E11,W11/100,Trigger)</f>
        <v>0</v>
      </c>
      <c r="Y11" s="89"/>
    </row>
    <row r="12" spans="1:28" ht="11.25" customHeight="1" x14ac:dyDescent="0.2">
      <c r="A12" s="48"/>
      <c r="B12" s="76" t="s">
        <v>107</v>
      </c>
      <c r="C12" s="219" t="s">
        <v>15</v>
      </c>
      <c r="D12" s="90" t="str">
        <f t="shared" si="0"/>
        <v>SEKOIS5M_Quote</v>
      </c>
      <c r="E12" s="90" t="str">
        <f>_xll.qlSimpleQuote(D12,,RateTickValue,Permanent,Trigger,ObjectOverwrite)</f>
        <v>SEKOIS5M_Quote#0000</v>
      </c>
      <c r="F12" s="10" t="str">
        <f>_xll.ohRangeRetrieveError(E12)</f>
        <v/>
      </c>
      <c r="G12" s="9"/>
      <c r="I12" s="48"/>
      <c r="J12" s="105" t="s">
        <v>15</v>
      </c>
      <c r="K12" s="136" t="s">
        <v>223</v>
      </c>
      <c r="L12" s="136" t="s">
        <v>224</v>
      </c>
      <c r="M12" s="134" t="str">
        <f t="shared" si="1"/>
        <v>SEKAMTNS5M</v>
      </c>
      <c r="N12" s="134" t="str">
        <v>SEKAMTNS5M=</v>
      </c>
      <c r="O12" s="100" t="s">
        <v>210</v>
      </c>
      <c r="P12" s="100" t="s">
        <v>210</v>
      </c>
      <c r="Q12" s="100" t="s">
        <v>210</v>
      </c>
      <c r="R12" s="100" t="s">
        <v>210</v>
      </c>
      <c r="S12" s="103" t="e">
        <f>_xll.qlMidEquivalent($O12,$P12,$Q12,$R12)</f>
        <v>#NUM!</v>
      </c>
      <c r="T12" s="101"/>
      <c r="U12" s="102">
        <v>2.4925000000000002</v>
      </c>
      <c r="V12" s="101"/>
      <c r="W12" s="153" t="e">
        <v>#NUM!</v>
      </c>
      <c r="X12" s="99">
        <f>_xll.qlSimpleQuoteSetValue(E12,W12/100,Trigger)</f>
        <v>0</v>
      </c>
      <c r="Y12" s="89"/>
    </row>
    <row r="13" spans="1:28" ht="11.25" customHeight="1" x14ac:dyDescent="0.2">
      <c r="A13" s="48"/>
      <c r="B13" s="76" t="s">
        <v>107</v>
      </c>
      <c r="C13" s="219" t="s">
        <v>14</v>
      </c>
      <c r="D13" s="90" t="str">
        <f t="shared" si="0"/>
        <v>SEKOIS6M_Quote</v>
      </c>
      <c r="E13" s="90" t="str">
        <f>_xll.qlSimpleQuote(D13,,RateTickValue,Permanent,Trigger,ObjectOverwrite)</f>
        <v>SEKOIS6M_Quote#0000</v>
      </c>
      <c r="F13" s="10" t="str">
        <f>_xll.ohRangeRetrieveError(E13)</f>
        <v/>
      </c>
      <c r="G13" s="9"/>
      <c r="I13" s="48"/>
      <c r="J13" s="105" t="s">
        <v>14</v>
      </c>
      <c r="K13" s="136" t="s">
        <v>223</v>
      </c>
      <c r="L13" s="136" t="s">
        <v>224</v>
      </c>
      <c r="M13" s="134" t="str">
        <f t="shared" si="1"/>
        <v>SEKAMTNS6M</v>
      </c>
      <c r="N13" s="134" t="str">
        <v>SEKAMTNS6M=</v>
      </c>
      <c r="O13" s="100">
        <v>0.04</v>
      </c>
      <c r="P13" s="100">
        <v>0.06</v>
      </c>
      <c r="Q13" s="100">
        <v>0</v>
      </c>
      <c r="R13" s="100">
        <v>0.04</v>
      </c>
      <c r="S13" s="103">
        <f>_xll.qlMidEquivalent($O13,$P13,$Q13,$R13)</f>
        <v>0.05</v>
      </c>
      <c r="T13" s="101"/>
      <c r="U13" s="102">
        <v>2.4910000000000001</v>
      </c>
      <c r="V13" s="101"/>
      <c r="W13" s="153">
        <v>0.05</v>
      </c>
      <c r="X13" s="99">
        <f>_xll.qlSimpleQuoteSetValue(E13,W13/100,Trigger)</f>
        <v>0</v>
      </c>
      <c r="Y13" s="89"/>
    </row>
    <row r="14" spans="1:28" ht="11.25" customHeight="1" x14ac:dyDescent="0.25">
      <c r="A14" s="48"/>
      <c r="B14" s="76" t="s">
        <v>107</v>
      </c>
      <c r="C14" s="219" t="s">
        <v>13</v>
      </c>
      <c r="D14" s="90" t="str">
        <f t="shared" si="0"/>
        <v>SEKOIS7M_Quote</v>
      </c>
      <c r="E14" s="90" t="str">
        <f>_xll.qlSimpleQuote(D14,,RateTickValue,Permanent,Trigger,ObjectOverwrite)</f>
        <v>SEKOIS7M_Quote#0000</v>
      </c>
      <c r="F14" s="10" t="str">
        <f>_xll.ohRangeRetrieveError(E14)</f>
        <v/>
      </c>
      <c r="G14" s="9"/>
      <c r="I14" s="48"/>
      <c r="J14" s="105" t="s">
        <v>13</v>
      </c>
      <c r="K14" s="136" t="s">
        <v>223</v>
      </c>
      <c r="L14" s="136" t="s">
        <v>224</v>
      </c>
      <c r="M14" s="134" t="str">
        <f t="shared" si="1"/>
        <v>SEKAMTNS7M</v>
      </c>
      <c r="N14" s="134" t="str">
        <v>SEKAMTNS7M=</v>
      </c>
      <c r="O14" s="100" t="s">
        <v>210</v>
      </c>
      <c r="P14" s="100" t="s">
        <v>210</v>
      </c>
      <c r="Q14" s="100" t="s">
        <v>210</v>
      </c>
      <c r="R14" s="100" t="s">
        <v>210</v>
      </c>
      <c r="S14" s="103" t="e">
        <f>_xll.qlMidEquivalent($O14,$P14,$Q14,$R14)</f>
        <v>#NUM!</v>
      </c>
      <c r="T14" s="101"/>
      <c r="U14" s="102" t="e">
        <v>#NUM!</v>
      </c>
      <c r="V14" s="101"/>
      <c r="W14" s="153" t="e">
        <v>#NUM!</v>
      </c>
      <c r="X14" s="99">
        <f>_xll.qlSimpleQuoteSetValue(E14,W14/100,Trigger)</f>
        <v>0</v>
      </c>
      <c r="Y14" s="89"/>
      <c r="AA14"/>
    </row>
    <row r="15" spans="1:28" ht="11.25" customHeight="1" x14ac:dyDescent="0.2">
      <c r="A15" s="48"/>
      <c r="B15" s="76" t="s">
        <v>107</v>
      </c>
      <c r="C15" s="219" t="s">
        <v>12</v>
      </c>
      <c r="D15" s="90" t="str">
        <f t="shared" si="0"/>
        <v>SEKOIS8M_Quote</v>
      </c>
      <c r="E15" s="90" t="str">
        <f>_xll.qlSimpleQuote(D15,,RateTickValue,Permanent,Trigger,ObjectOverwrite)</f>
        <v>SEKOIS8M_Quote#0000</v>
      </c>
      <c r="F15" s="10" t="str">
        <f>_xll.ohRangeRetrieveError(E15)</f>
        <v/>
      </c>
      <c r="G15" s="9"/>
      <c r="I15" s="48"/>
      <c r="J15" s="105" t="s">
        <v>12</v>
      </c>
      <c r="K15" s="136" t="s">
        <v>223</v>
      </c>
      <c r="L15" s="136" t="s">
        <v>224</v>
      </c>
      <c r="M15" s="134" t="str">
        <f t="shared" si="1"/>
        <v>SEKAMTNS8M</v>
      </c>
      <c r="N15" s="134" t="str">
        <v>SEKAMTNS8M=</v>
      </c>
      <c r="O15" s="100" t="s">
        <v>210</v>
      </c>
      <c r="P15" s="100" t="s">
        <v>210</v>
      </c>
      <c r="Q15" s="100" t="s">
        <v>210</v>
      </c>
      <c r="R15" s="100" t="s">
        <v>210</v>
      </c>
      <c r="S15" s="103" t="e">
        <f>_xll.qlMidEquivalent($O15,$P15,$Q15,$R15)</f>
        <v>#NUM!</v>
      </c>
      <c r="T15" s="101"/>
      <c r="U15" s="102" t="e">
        <v>#NUM!</v>
      </c>
      <c r="V15" s="101"/>
      <c r="W15" s="153" t="e">
        <v>#NUM!</v>
      </c>
      <c r="X15" s="99">
        <f>_xll.qlSimpleQuoteSetValue(E15,W15/100,Trigger)</f>
        <v>0</v>
      </c>
      <c r="Y15" s="89"/>
    </row>
    <row r="16" spans="1:28" ht="11.25" customHeight="1" x14ac:dyDescent="0.25">
      <c r="A16" s="48"/>
      <c r="B16" s="76" t="s">
        <v>107</v>
      </c>
      <c r="C16" s="219" t="s">
        <v>11</v>
      </c>
      <c r="D16" s="90" t="str">
        <f t="shared" si="0"/>
        <v>SEKOIS9M_Quote</v>
      </c>
      <c r="E16" s="90" t="str">
        <f>_xll.qlSimpleQuote(D16,,RateTickValue,Permanent,Trigger,ObjectOverwrite)</f>
        <v>SEKOIS9M_Quote#0000</v>
      </c>
      <c r="F16" s="10" t="str">
        <f>_xll.ohRangeRetrieveError(E16)</f>
        <v/>
      </c>
      <c r="G16" s="9"/>
      <c r="I16" s="48"/>
      <c r="J16" s="105" t="s">
        <v>11</v>
      </c>
      <c r="K16" s="136" t="s">
        <v>223</v>
      </c>
      <c r="L16" s="136" t="s">
        <v>224</v>
      </c>
      <c r="M16" s="134" t="str">
        <f t="shared" si="1"/>
        <v>SEKAMTNS9M</v>
      </c>
      <c r="N16" s="134" t="str">
        <v>SEKAMTNS9M=</v>
      </c>
      <c r="O16" s="100">
        <v>0.03</v>
      </c>
      <c r="P16" s="100">
        <v>0.05</v>
      </c>
      <c r="Q16" s="100">
        <v>0</v>
      </c>
      <c r="R16" s="100">
        <v>0.03</v>
      </c>
      <c r="S16" s="103">
        <f>_xll.qlMidEquivalent($O16,$P16,$Q16,$R16)</f>
        <v>0.04</v>
      </c>
      <c r="T16" s="101"/>
      <c r="U16" s="102">
        <v>2.4900000000000002</v>
      </c>
      <c r="V16" s="101"/>
      <c r="W16" s="153">
        <v>0.04</v>
      </c>
      <c r="X16" s="99">
        <f>_xll.qlSimpleQuoteSetValue(E16,W16/100,Trigger)</f>
        <v>0</v>
      </c>
      <c r="Y16" s="89"/>
      <c r="AB16"/>
    </row>
    <row r="17" spans="1:27" ht="11.25" customHeight="1" x14ac:dyDescent="0.2">
      <c r="A17" s="48"/>
      <c r="B17" s="76" t="s">
        <v>107</v>
      </c>
      <c r="C17" s="219" t="s">
        <v>10</v>
      </c>
      <c r="D17" s="90" t="str">
        <f t="shared" si="0"/>
        <v>SEKOIS10M_Quote</v>
      </c>
      <c r="E17" s="90" t="str">
        <f>_xll.qlSimpleQuote(D17,,RateTickValue,Permanent,Trigger,ObjectOverwrite)</f>
        <v>SEKOIS10M_Quote#0000</v>
      </c>
      <c r="F17" s="10" t="str">
        <f>_xll.ohRangeRetrieveError(E17)</f>
        <v/>
      </c>
      <c r="G17" s="9"/>
      <c r="I17" s="48"/>
      <c r="J17" s="105" t="s">
        <v>10</v>
      </c>
      <c r="K17" s="136" t="s">
        <v>223</v>
      </c>
      <c r="L17" s="136" t="s">
        <v>224</v>
      </c>
      <c r="M17" s="134" t="str">
        <f t="shared" si="1"/>
        <v>SEKAMTNS10M</v>
      </c>
      <c r="N17" s="134" t="str">
        <v>SEKAMTNS10M=</v>
      </c>
      <c r="O17" s="100" t="s">
        <v>210</v>
      </c>
      <c r="P17" s="100" t="s">
        <v>210</v>
      </c>
      <c r="Q17" s="100" t="s">
        <v>210</v>
      </c>
      <c r="R17" s="100" t="s">
        <v>210</v>
      </c>
      <c r="S17" s="103" t="e">
        <f>_xll.qlMidEquivalent($O17,$P17,$Q17,$R17)</f>
        <v>#NUM!</v>
      </c>
      <c r="T17" s="101"/>
      <c r="U17" s="102" t="e">
        <v>#NUM!</v>
      </c>
      <c r="V17" s="101"/>
      <c r="W17" s="153" t="e">
        <v>#NUM!</v>
      </c>
      <c r="X17" s="99">
        <f>_xll.qlSimpleQuoteSetValue(E17,W17/100,Trigger)</f>
        <v>0</v>
      </c>
      <c r="Y17" s="89"/>
    </row>
    <row r="18" spans="1:27" ht="11.25" customHeight="1" x14ac:dyDescent="0.2">
      <c r="A18" s="48"/>
      <c r="B18" s="76" t="s">
        <v>107</v>
      </c>
      <c r="C18" s="219" t="s">
        <v>9</v>
      </c>
      <c r="D18" s="90" t="str">
        <f t="shared" si="0"/>
        <v>SEKOIS11M_Quote</v>
      </c>
      <c r="E18" s="90" t="str">
        <f>_xll.qlSimpleQuote(D18,,RateTickValue,Permanent,Trigger,ObjectOverwrite)</f>
        <v>SEKOIS11M_Quote#0000</v>
      </c>
      <c r="F18" s="10" t="str">
        <f>_xll.ohRangeRetrieveError(E18)</f>
        <v/>
      </c>
      <c r="G18" s="9"/>
      <c r="I18" s="48"/>
      <c r="J18" s="105" t="s">
        <v>9</v>
      </c>
      <c r="K18" s="136" t="s">
        <v>223</v>
      </c>
      <c r="L18" s="136" t="s">
        <v>224</v>
      </c>
      <c r="M18" s="134" t="str">
        <f t="shared" si="1"/>
        <v>SEKAMTNS11M</v>
      </c>
      <c r="N18" s="134" t="str">
        <v>SEKAMTNS11M=</v>
      </c>
      <c r="O18" s="100" t="s">
        <v>210</v>
      </c>
      <c r="P18" s="100" t="s">
        <v>210</v>
      </c>
      <c r="Q18" s="100" t="s">
        <v>210</v>
      </c>
      <c r="R18" s="100" t="s">
        <v>210</v>
      </c>
      <c r="S18" s="103" t="e">
        <f>_xll.qlMidEquivalent($O18,$P18,$Q18,$R18)</f>
        <v>#NUM!</v>
      </c>
      <c r="T18" s="101"/>
      <c r="U18" s="102" t="e">
        <v>#NUM!</v>
      </c>
      <c r="V18" s="101"/>
      <c r="W18" s="153" t="e">
        <v>#NUM!</v>
      </c>
      <c r="X18" s="99">
        <f>_xll.qlSimpleQuoteSetValue(E18,W18/100,Trigger)</f>
        <v>0</v>
      </c>
      <c r="Y18" s="89"/>
    </row>
    <row r="19" spans="1:27" ht="11.25" customHeight="1" x14ac:dyDescent="0.2">
      <c r="A19" s="48"/>
      <c r="B19" s="76" t="s">
        <v>107</v>
      </c>
      <c r="C19" s="219" t="s">
        <v>199</v>
      </c>
      <c r="D19" s="90" t="str">
        <f t="shared" si="0"/>
        <v>SEKOIS12M_Quote</v>
      </c>
      <c r="E19" s="90" t="str">
        <f>_xll.qlSimpleQuote(D19,,RateTickValue,Permanent,Trigger,ObjectOverwrite)</f>
        <v>SEKOIS12M_Quote#0000</v>
      </c>
      <c r="F19" s="10" t="str">
        <f>_xll.ohRangeRetrieveError(E19)</f>
        <v/>
      </c>
      <c r="G19" s="9"/>
      <c r="I19" s="48"/>
      <c r="J19" s="105" t="s">
        <v>199</v>
      </c>
      <c r="K19" s="136" t="s">
        <v>223</v>
      </c>
      <c r="L19" s="136" t="s">
        <v>224</v>
      </c>
      <c r="M19" s="134" t="str">
        <f t="shared" si="1"/>
        <v>SEKAMTNS12M</v>
      </c>
      <c r="N19" s="134" t="str">
        <v>SEKAMTNS12M=</v>
      </c>
      <c r="O19" s="100" t="s">
        <v>210</v>
      </c>
      <c r="P19" s="100" t="s">
        <v>210</v>
      </c>
      <c r="Q19" s="100" t="s">
        <v>210</v>
      </c>
      <c r="R19" s="100" t="s">
        <v>210</v>
      </c>
      <c r="S19" s="103" t="e">
        <f>_xll.qlMidEquivalent($O19,$P19,$Q19,$R19)</f>
        <v>#NUM!</v>
      </c>
      <c r="T19" s="101"/>
      <c r="U19" s="102">
        <v>2.5009999999999999</v>
      </c>
      <c r="V19" s="101"/>
      <c r="W19" s="153" t="e">
        <v>#NUM!</v>
      </c>
      <c r="X19" s="99">
        <f>_xll.qlSimpleQuoteSetValue(E19,W19/100,Trigger)</f>
        <v>0</v>
      </c>
      <c r="Y19" s="89"/>
    </row>
    <row r="20" spans="1:27" ht="11.25" customHeight="1" x14ac:dyDescent="0.2">
      <c r="A20" s="48"/>
      <c r="B20" s="76" t="s">
        <v>107</v>
      </c>
      <c r="C20" s="219" t="s">
        <v>124</v>
      </c>
      <c r="D20" s="90" t="str">
        <f t="shared" si="0"/>
        <v>SEKOIS13M_Quote</v>
      </c>
      <c r="E20" s="90" t="str">
        <f>_xll.qlSimpleQuote(D20,,RateTickValue,Permanent,Trigger,ObjectOverwrite)</f>
        <v>SEKOIS13M_Quote#0000</v>
      </c>
      <c r="F20" s="10" t="str">
        <f>_xll.ohRangeRetrieveError(E20)</f>
        <v/>
      </c>
      <c r="G20" s="9"/>
      <c r="I20" s="48"/>
      <c r="J20" s="105" t="s">
        <v>124</v>
      </c>
      <c r="K20" s="136" t="s">
        <v>223</v>
      </c>
      <c r="L20" s="136" t="s">
        <v>224</v>
      </c>
      <c r="M20" s="134" t="str">
        <f t="shared" si="1"/>
        <v>SEKAMTNS13M</v>
      </c>
      <c r="N20" s="134" t="str">
        <v>SEKAMTNS13M=</v>
      </c>
      <c r="O20" s="100" t="s">
        <v>210</v>
      </c>
      <c r="P20" s="100" t="s">
        <v>210</v>
      </c>
      <c r="Q20" s="100" t="s">
        <v>210</v>
      </c>
      <c r="R20" s="100" t="s">
        <v>210</v>
      </c>
      <c r="S20" s="103" t="e">
        <f>_xll.qlMidEquivalent($O20,$P20,$Q20,$R20)</f>
        <v>#NUM!</v>
      </c>
      <c r="T20" s="101"/>
      <c r="U20" s="102" t="e">
        <v>#NUM!</v>
      </c>
      <c r="V20" s="101"/>
      <c r="W20" s="153" t="e">
        <v>#NUM!</v>
      </c>
      <c r="X20" s="99">
        <f>_xll.qlSimpleQuoteSetValue(E20,W20/100,Trigger)</f>
        <v>0</v>
      </c>
      <c r="Y20" s="89"/>
    </row>
    <row r="21" spans="1:27" ht="11.25" customHeight="1" x14ac:dyDescent="0.2">
      <c r="A21" s="48"/>
      <c r="B21" s="76" t="s">
        <v>107</v>
      </c>
      <c r="C21" s="219" t="s">
        <v>123</v>
      </c>
      <c r="D21" s="90" t="str">
        <f t="shared" si="0"/>
        <v>SEKOIS14M_Quote</v>
      </c>
      <c r="E21" s="90" t="str">
        <f>_xll.qlSimpleQuote(D21,,RateTickValue,Permanent,Trigger,ObjectOverwrite)</f>
        <v>SEKOIS14M_Quote#0000</v>
      </c>
      <c r="F21" s="10" t="str">
        <f>_xll.ohRangeRetrieveError(E21)</f>
        <v/>
      </c>
      <c r="G21" s="9"/>
      <c r="I21" s="48"/>
      <c r="J21" s="105" t="s">
        <v>123</v>
      </c>
      <c r="K21" s="136" t="s">
        <v>223</v>
      </c>
      <c r="L21" s="136" t="s">
        <v>224</v>
      </c>
      <c r="M21" s="134" t="str">
        <f t="shared" si="1"/>
        <v>SEKAMTNS14M</v>
      </c>
      <c r="N21" s="134" t="str">
        <v>SEKAMTNS14M=</v>
      </c>
      <c r="O21" s="100" t="s">
        <v>210</v>
      </c>
      <c r="P21" s="100" t="s">
        <v>210</v>
      </c>
      <c r="Q21" s="100" t="s">
        <v>210</v>
      </c>
      <c r="R21" s="100" t="s">
        <v>210</v>
      </c>
      <c r="S21" s="103" t="e">
        <f>_xll.qlMidEquivalent($O21,$P21,$Q21,$R21)</f>
        <v>#NUM!</v>
      </c>
      <c r="T21" s="101"/>
      <c r="U21" s="102" t="e">
        <v>#NUM!</v>
      </c>
      <c r="V21" s="101"/>
      <c r="W21" s="153" t="e">
        <v>#NUM!</v>
      </c>
      <c r="X21" s="99">
        <f>_xll.qlSimpleQuoteSetValue(E21,W21/100,Trigger)</f>
        <v>0</v>
      </c>
      <c r="Y21" s="89"/>
    </row>
    <row r="22" spans="1:27" ht="11.25" customHeight="1" x14ac:dyDescent="0.2">
      <c r="A22" s="48"/>
      <c r="B22" s="76" t="s">
        <v>107</v>
      </c>
      <c r="C22" s="219" t="s">
        <v>72</v>
      </c>
      <c r="D22" s="90" t="str">
        <f t="shared" si="0"/>
        <v>SEKOIS15M_Quote</v>
      </c>
      <c r="E22" s="90" t="str">
        <f>_xll.qlSimpleQuote(D22,,RateTickValue,Permanent,Trigger,ObjectOverwrite)</f>
        <v>SEKOIS15M_Quote#0000</v>
      </c>
      <c r="F22" s="10" t="str">
        <f>_xll.ohRangeRetrieveError(E22)</f>
        <v/>
      </c>
      <c r="G22" s="9"/>
      <c r="I22" s="48"/>
      <c r="J22" s="105" t="s">
        <v>72</v>
      </c>
      <c r="K22" s="136" t="s">
        <v>223</v>
      </c>
      <c r="L22" s="136" t="s">
        <v>224</v>
      </c>
      <c r="M22" s="134" t="str">
        <f t="shared" si="1"/>
        <v>SEKAMTNS15M</v>
      </c>
      <c r="N22" s="134" t="str">
        <v>SEKAMTNS15M=</v>
      </c>
      <c r="O22" s="100" t="s">
        <v>210</v>
      </c>
      <c r="P22" s="100" t="s">
        <v>210</v>
      </c>
      <c r="Q22" s="100" t="s">
        <v>210</v>
      </c>
      <c r="R22" s="100" t="s">
        <v>210</v>
      </c>
      <c r="S22" s="103" t="e">
        <f>_xll.qlMidEquivalent($O22,$P22,$Q22,$R22)</f>
        <v>#NUM!</v>
      </c>
      <c r="T22" s="101"/>
      <c r="U22" s="102" t="e">
        <v>#NUM!</v>
      </c>
      <c r="V22" s="101"/>
      <c r="W22" s="153" t="e">
        <v>#NUM!</v>
      </c>
      <c r="X22" s="99">
        <f>_xll.qlSimpleQuoteSetValue(E22,W22/100,Trigger)</f>
        <v>0</v>
      </c>
      <c r="Y22" s="89"/>
    </row>
    <row r="23" spans="1:27" ht="11.25" customHeight="1" x14ac:dyDescent="0.2">
      <c r="A23" s="48"/>
      <c r="B23" s="76" t="s">
        <v>107</v>
      </c>
      <c r="C23" s="219" t="s">
        <v>122</v>
      </c>
      <c r="D23" s="90" t="str">
        <f t="shared" si="0"/>
        <v>SEKOIS16M_Quote</v>
      </c>
      <c r="E23" s="90" t="str">
        <f>_xll.qlSimpleQuote(D23,,RateTickValue,Permanent,Trigger,ObjectOverwrite)</f>
        <v>SEKOIS16M_Quote#0000</v>
      </c>
      <c r="F23" s="10" t="str">
        <f>_xll.ohRangeRetrieveError(E23)</f>
        <v/>
      </c>
      <c r="G23" s="9"/>
      <c r="I23" s="48"/>
      <c r="J23" s="105" t="s">
        <v>122</v>
      </c>
      <c r="K23" s="136" t="s">
        <v>223</v>
      </c>
      <c r="L23" s="136" t="s">
        <v>224</v>
      </c>
      <c r="M23" s="134" t="str">
        <f t="shared" si="1"/>
        <v>SEKAMTNS16M</v>
      </c>
      <c r="N23" s="134" t="str">
        <v>SEKAMTNS16M=</v>
      </c>
      <c r="O23" s="100" t="s">
        <v>210</v>
      </c>
      <c r="P23" s="100" t="s">
        <v>210</v>
      </c>
      <c r="Q23" s="100" t="s">
        <v>210</v>
      </c>
      <c r="R23" s="100" t="s">
        <v>210</v>
      </c>
      <c r="S23" s="103" t="e">
        <f>_xll.qlMidEquivalent($O23,$P23,$Q23,$R23)</f>
        <v>#NUM!</v>
      </c>
      <c r="T23" s="101"/>
      <c r="U23" s="102" t="e">
        <v>#NUM!</v>
      </c>
      <c r="V23" s="101"/>
      <c r="W23" s="153" t="e">
        <v>#NUM!</v>
      </c>
      <c r="X23" s="99">
        <f>_xll.qlSimpleQuoteSetValue(E23,W23/100,Trigger)</f>
        <v>0</v>
      </c>
      <c r="Y23" s="89"/>
    </row>
    <row r="24" spans="1:27" ht="11.25" customHeight="1" x14ac:dyDescent="0.2">
      <c r="A24" s="48"/>
      <c r="B24" s="76" t="s">
        <v>107</v>
      </c>
      <c r="C24" s="219" t="s">
        <v>121</v>
      </c>
      <c r="D24" s="90" t="str">
        <f t="shared" si="0"/>
        <v>SEKOIS17M_Quote</v>
      </c>
      <c r="E24" s="90" t="str">
        <f>_xll.qlSimpleQuote(D24,,RateTickValue,Permanent,Trigger,ObjectOverwrite)</f>
        <v>SEKOIS17M_Quote#0000</v>
      </c>
      <c r="F24" s="10" t="str">
        <f>_xll.ohRangeRetrieveError(E24)</f>
        <v/>
      </c>
      <c r="G24" s="9"/>
      <c r="I24" s="48"/>
      <c r="J24" s="105" t="s">
        <v>121</v>
      </c>
      <c r="K24" s="136" t="s">
        <v>223</v>
      </c>
      <c r="L24" s="136" t="s">
        <v>224</v>
      </c>
      <c r="M24" s="134" t="str">
        <f t="shared" si="1"/>
        <v>SEKAMTNS17M</v>
      </c>
      <c r="N24" s="134" t="str">
        <v>SEKAMTNS17M=</v>
      </c>
      <c r="O24" s="100" t="s">
        <v>210</v>
      </c>
      <c r="P24" s="100" t="s">
        <v>210</v>
      </c>
      <c r="Q24" s="100" t="s">
        <v>210</v>
      </c>
      <c r="R24" s="100" t="s">
        <v>210</v>
      </c>
      <c r="S24" s="103" t="e">
        <f>_xll.qlMidEquivalent($O24,$P24,$Q24,$R24)</f>
        <v>#NUM!</v>
      </c>
      <c r="T24" s="101"/>
      <c r="U24" s="102" t="e">
        <v>#NUM!</v>
      </c>
      <c r="V24" s="101"/>
      <c r="W24" s="153" t="e">
        <v>#NUM!</v>
      </c>
      <c r="X24" s="99">
        <f>_xll.qlSimpleQuoteSetValue(E24,W24/100,Trigger)</f>
        <v>0</v>
      </c>
      <c r="Y24" s="89"/>
    </row>
    <row r="25" spans="1:27" ht="11.25" customHeight="1" x14ac:dyDescent="0.2">
      <c r="A25" s="48"/>
      <c r="B25" s="76" t="s">
        <v>107</v>
      </c>
      <c r="C25" s="219" t="s">
        <v>71</v>
      </c>
      <c r="D25" s="90" t="str">
        <f t="shared" si="0"/>
        <v>SEKOIS18M_Quote</v>
      </c>
      <c r="E25" s="90" t="str">
        <f>_xll.qlSimpleQuote(D25,,RateTickValue,Permanent,Trigger,ObjectOverwrite)</f>
        <v>SEKOIS18M_Quote#0000</v>
      </c>
      <c r="F25" s="10" t="str">
        <f>_xll.ohRangeRetrieveError(E25)</f>
        <v/>
      </c>
      <c r="G25" s="9"/>
      <c r="I25" s="48"/>
      <c r="J25" s="105" t="s">
        <v>71</v>
      </c>
      <c r="K25" s="136" t="s">
        <v>223</v>
      </c>
      <c r="L25" s="136" t="s">
        <v>224</v>
      </c>
      <c r="M25" s="134" t="str">
        <f t="shared" si="1"/>
        <v>SEKAMTNS18M</v>
      </c>
      <c r="N25" s="134" t="str">
        <v>SEKAMTNS18M=</v>
      </c>
      <c r="O25" s="100" t="s">
        <v>210</v>
      </c>
      <c r="P25" s="100" t="s">
        <v>210</v>
      </c>
      <c r="Q25" s="100" t="s">
        <v>210</v>
      </c>
      <c r="R25" s="100" t="s">
        <v>210</v>
      </c>
      <c r="S25" s="103" t="e">
        <f>_xll.qlMidEquivalent($O25,$P25,$Q25,$R25)</f>
        <v>#NUM!</v>
      </c>
      <c r="T25" s="101"/>
      <c r="U25" s="102">
        <v>2.5649999999999999</v>
      </c>
      <c r="V25" s="101"/>
      <c r="W25" s="153" t="e">
        <v>#NUM!</v>
      </c>
      <c r="X25" s="99">
        <f>_xll.qlSimpleQuoteSetValue(E25,W25/100,Trigger)</f>
        <v>0</v>
      </c>
      <c r="Y25" s="89"/>
    </row>
    <row r="26" spans="1:27" ht="11.25" customHeight="1" x14ac:dyDescent="0.25">
      <c r="A26" s="48"/>
      <c r="B26" s="76" t="s">
        <v>107</v>
      </c>
      <c r="C26" s="219" t="s">
        <v>120</v>
      </c>
      <c r="D26" s="90" t="str">
        <f t="shared" si="0"/>
        <v>SEKOIS19M_Quote</v>
      </c>
      <c r="E26" s="90" t="str">
        <f>_xll.qlSimpleQuote(D26,,RateTickValue,Permanent,Trigger,ObjectOverwrite)</f>
        <v>SEKOIS19M_Quote#0000</v>
      </c>
      <c r="F26" s="10" t="str">
        <f>_xll.ohRangeRetrieveError(E26)</f>
        <v/>
      </c>
      <c r="G26" s="9"/>
      <c r="I26" s="48"/>
      <c r="J26" s="105" t="s">
        <v>120</v>
      </c>
      <c r="K26" s="136" t="s">
        <v>223</v>
      </c>
      <c r="L26" s="136" t="s">
        <v>224</v>
      </c>
      <c r="M26" s="134" t="str">
        <f t="shared" si="1"/>
        <v>SEKAMTNS19M</v>
      </c>
      <c r="N26" s="134" t="str">
        <v>SEKAMTNS19M=</v>
      </c>
      <c r="O26" s="100" t="s">
        <v>210</v>
      </c>
      <c r="P26" s="100" t="s">
        <v>210</v>
      </c>
      <c r="Q26" s="100" t="s">
        <v>210</v>
      </c>
      <c r="R26" s="100" t="s">
        <v>210</v>
      </c>
      <c r="S26" s="103" t="e">
        <f>_xll.qlMidEquivalent($O26,$P26,$Q26,$R26)</f>
        <v>#NUM!</v>
      </c>
      <c r="T26" s="101"/>
      <c r="U26" s="102" t="e">
        <v>#NUM!</v>
      </c>
      <c r="V26" s="101"/>
      <c r="W26" s="153" t="e">
        <v>#NUM!</v>
      </c>
      <c r="X26" s="99">
        <f>_xll.qlSimpleQuoteSetValue(E26,W26/100,Trigger)</f>
        <v>0</v>
      </c>
      <c r="Y26" s="89"/>
      <c r="AA26"/>
    </row>
    <row r="27" spans="1:27" ht="11.25" customHeight="1" x14ac:dyDescent="0.2">
      <c r="A27" s="48"/>
      <c r="B27" s="76" t="s">
        <v>107</v>
      </c>
      <c r="C27" s="219" t="s">
        <v>119</v>
      </c>
      <c r="D27" s="90" t="str">
        <f t="shared" si="0"/>
        <v>SEKOIS20M_Quote</v>
      </c>
      <c r="E27" s="90" t="str">
        <f>_xll.qlSimpleQuote(D27,,RateTickValue,Permanent,Trigger,ObjectOverwrite)</f>
        <v>SEKOIS20M_Quote#0000</v>
      </c>
      <c r="F27" s="10" t="str">
        <f>_xll.ohRangeRetrieveError(E27)</f>
        <v/>
      </c>
      <c r="G27" s="9"/>
      <c r="I27" s="48"/>
      <c r="J27" s="105" t="s">
        <v>119</v>
      </c>
      <c r="K27" s="136" t="s">
        <v>223</v>
      </c>
      <c r="L27" s="136" t="s">
        <v>224</v>
      </c>
      <c r="M27" s="134" t="str">
        <f t="shared" si="1"/>
        <v>SEKAMTNS20M</v>
      </c>
      <c r="N27" s="134" t="str">
        <v>SEKAMTNS20M=</v>
      </c>
      <c r="O27" s="100" t="s">
        <v>210</v>
      </c>
      <c r="P27" s="100" t="s">
        <v>210</v>
      </c>
      <c r="Q27" s="100" t="s">
        <v>210</v>
      </c>
      <c r="R27" s="100" t="s">
        <v>210</v>
      </c>
      <c r="S27" s="103" t="e">
        <f>_xll.qlMidEquivalent($O27,$P27,$Q27,$R27)</f>
        <v>#NUM!</v>
      </c>
      <c r="T27" s="101"/>
      <c r="U27" s="102" t="e">
        <v>#NUM!</v>
      </c>
      <c r="V27" s="101"/>
      <c r="W27" s="153" t="e">
        <v>#NUM!</v>
      </c>
      <c r="X27" s="99">
        <f>_xll.qlSimpleQuoteSetValue(E27,W27/100,Trigger)</f>
        <v>0</v>
      </c>
      <c r="Y27" s="89"/>
    </row>
    <row r="28" spans="1:27" ht="11.25" customHeight="1" x14ac:dyDescent="0.2">
      <c r="A28" s="48"/>
      <c r="B28" s="76" t="s">
        <v>107</v>
      </c>
      <c r="C28" s="219" t="s">
        <v>70</v>
      </c>
      <c r="D28" s="90" t="str">
        <f t="shared" si="0"/>
        <v>SEKOIS21M_Quote</v>
      </c>
      <c r="E28" s="90" t="str">
        <f>_xll.qlSimpleQuote(D28,,RateTickValue,Permanent,Trigger,ObjectOverwrite)</f>
        <v>SEKOIS21M_Quote#0000</v>
      </c>
      <c r="F28" s="10" t="str">
        <f>_xll.ohRangeRetrieveError(E28)</f>
        <v/>
      </c>
      <c r="G28" s="9"/>
      <c r="I28" s="48"/>
      <c r="J28" s="105" t="s">
        <v>70</v>
      </c>
      <c r="K28" s="136" t="s">
        <v>223</v>
      </c>
      <c r="L28" s="136" t="s">
        <v>224</v>
      </c>
      <c r="M28" s="134" t="str">
        <f t="shared" si="1"/>
        <v>SEKAMTNS21M</v>
      </c>
      <c r="N28" s="134" t="str">
        <v>SEKAMTNS21M=</v>
      </c>
      <c r="O28" s="100" t="s">
        <v>210</v>
      </c>
      <c r="P28" s="100" t="s">
        <v>210</v>
      </c>
      <c r="Q28" s="100" t="s">
        <v>210</v>
      </c>
      <c r="R28" s="100" t="s">
        <v>210</v>
      </c>
      <c r="S28" s="103" t="e">
        <f>_xll.qlMidEquivalent($O28,$P28,$Q28,$R28)</f>
        <v>#NUM!</v>
      </c>
      <c r="T28" s="101"/>
      <c r="U28" s="102" t="e">
        <v>#NUM!</v>
      </c>
      <c r="V28" s="101"/>
      <c r="W28" s="153" t="e">
        <v>#NUM!</v>
      </c>
      <c r="X28" s="99">
        <f>_xll.qlSimpleQuoteSetValue(E28,W28/100,Trigger)</f>
        <v>0</v>
      </c>
      <c r="Y28" s="89"/>
    </row>
    <row r="29" spans="1:27" ht="11.25" customHeight="1" x14ac:dyDescent="0.2">
      <c r="A29" s="48"/>
      <c r="B29" s="76" t="s">
        <v>107</v>
      </c>
      <c r="C29" s="219" t="s">
        <v>118</v>
      </c>
      <c r="D29" s="90" t="str">
        <f t="shared" si="0"/>
        <v>SEKOIS22M_Quote</v>
      </c>
      <c r="E29" s="90" t="str">
        <f>_xll.qlSimpleQuote(D29,,RateTickValue,Permanent,Trigger,ObjectOverwrite)</f>
        <v>SEKOIS22M_Quote#0000</v>
      </c>
      <c r="F29" s="10" t="str">
        <f>_xll.ohRangeRetrieveError(E29)</f>
        <v/>
      </c>
      <c r="G29" s="9"/>
      <c r="I29" s="48"/>
      <c r="J29" s="105" t="s">
        <v>118</v>
      </c>
      <c r="K29" s="136" t="s">
        <v>223</v>
      </c>
      <c r="L29" s="136" t="s">
        <v>224</v>
      </c>
      <c r="M29" s="134" t="str">
        <f t="shared" si="1"/>
        <v>SEKAMTNS22M</v>
      </c>
      <c r="N29" s="134" t="str">
        <v>SEKAMTNS22M=</v>
      </c>
      <c r="O29" s="100" t="s">
        <v>210</v>
      </c>
      <c r="P29" s="100" t="s">
        <v>210</v>
      </c>
      <c r="Q29" s="100" t="s">
        <v>210</v>
      </c>
      <c r="R29" s="100" t="s">
        <v>210</v>
      </c>
      <c r="S29" s="103" t="e">
        <f>_xll.qlMidEquivalent($O29,$P29,$Q29,$R29)</f>
        <v>#NUM!</v>
      </c>
      <c r="T29" s="101"/>
      <c r="U29" s="102" t="e">
        <v>#NUM!</v>
      </c>
      <c r="V29" s="101"/>
      <c r="W29" s="153" t="e">
        <v>#NUM!</v>
      </c>
      <c r="X29" s="99">
        <f>_xll.qlSimpleQuoteSetValue(E29,W29/100,Trigger)</f>
        <v>0</v>
      </c>
      <c r="Y29" s="89"/>
    </row>
    <row r="30" spans="1:27" ht="11.25" customHeight="1" x14ac:dyDescent="0.2">
      <c r="A30" s="48"/>
      <c r="B30" s="76" t="s">
        <v>107</v>
      </c>
      <c r="C30" s="219" t="s">
        <v>117</v>
      </c>
      <c r="D30" s="90" t="str">
        <f t="shared" si="0"/>
        <v>SEKOIS23M_Quote</v>
      </c>
      <c r="E30" s="90" t="str">
        <f>_xll.qlSimpleQuote(D30,,RateTickValue,Permanent,Trigger,ObjectOverwrite)</f>
        <v>SEKOIS23M_Quote#0000</v>
      </c>
      <c r="F30" s="10" t="str">
        <f>_xll.ohRangeRetrieveError(E30)</f>
        <v/>
      </c>
      <c r="G30" s="9"/>
      <c r="I30" s="48"/>
      <c r="J30" s="105" t="s">
        <v>117</v>
      </c>
      <c r="K30" s="136" t="s">
        <v>223</v>
      </c>
      <c r="L30" s="136" t="s">
        <v>224</v>
      </c>
      <c r="M30" s="134" t="str">
        <f t="shared" si="1"/>
        <v>SEKAMTNS23M</v>
      </c>
      <c r="N30" s="134" t="str">
        <v>SEKAMTNS23M=</v>
      </c>
      <c r="O30" s="100" t="s">
        <v>210</v>
      </c>
      <c r="P30" s="100" t="s">
        <v>210</v>
      </c>
      <c r="Q30" s="100" t="s">
        <v>210</v>
      </c>
      <c r="R30" s="100" t="s">
        <v>210</v>
      </c>
      <c r="S30" s="103" t="e">
        <f>_xll.qlMidEquivalent($O30,$P30,$Q30,$R30)</f>
        <v>#NUM!</v>
      </c>
      <c r="T30" s="101"/>
      <c r="U30" s="102" t="e">
        <v>#NUM!</v>
      </c>
      <c r="V30" s="101"/>
      <c r="W30" s="153" t="e">
        <v>#NUM!</v>
      </c>
      <c r="X30" s="99">
        <f>_xll.qlSimpleQuoteSetValue(E30,W30/100,Trigger)</f>
        <v>0</v>
      </c>
      <c r="Y30" s="89"/>
    </row>
    <row r="31" spans="1:27" ht="11.25" customHeight="1" x14ac:dyDescent="0.2">
      <c r="A31" s="48"/>
      <c r="B31" s="76" t="s">
        <v>107</v>
      </c>
      <c r="C31" s="219" t="s">
        <v>58</v>
      </c>
      <c r="D31" s="90" t="str">
        <f t="shared" si="0"/>
        <v>SEKOIS2Y_Quote</v>
      </c>
      <c r="E31" s="90" t="str">
        <f>_xll.qlSimpleQuote(D31,,RateTickValue,Permanent,Trigger,ObjectOverwrite)</f>
        <v>SEKOIS2Y_Quote#0000</v>
      </c>
      <c r="F31" s="10" t="str">
        <f>_xll.ohRangeRetrieveError(E31)</f>
        <v/>
      </c>
      <c r="G31" s="9"/>
      <c r="I31" s="48"/>
      <c r="J31" s="105" t="s">
        <v>58</v>
      </c>
      <c r="K31" s="136" t="s">
        <v>223</v>
      </c>
      <c r="L31" s="136" t="s">
        <v>224</v>
      </c>
      <c r="M31" s="134" t="str">
        <f t="shared" si="1"/>
        <v>SEKAMTNS2Y</v>
      </c>
      <c r="N31" s="134" t="str">
        <v>SEKAMTNS2Y=</v>
      </c>
      <c r="O31" s="100">
        <v>5.5999999999999994E-2</v>
      </c>
      <c r="P31" s="100">
        <v>7.5999999999999998E-2</v>
      </c>
      <c r="Q31" s="100">
        <v>0</v>
      </c>
      <c r="R31" s="100">
        <v>4.4999999999999998E-2</v>
      </c>
      <c r="S31" s="103">
        <f>_xll.qlMidEquivalent($O31,$P31,$Q31,$R31)</f>
        <v>6.6000000000000003E-2</v>
      </c>
      <c r="T31" s="101"/>
      <c r="U31" s="102">
        <v>2.65</v>
      </c>
      <c r="V31" s="101"/>
      <c r="W31" s="153">
        <v>6.6000000000000003E-2</v>
      </c>
      <c r="X31" s="99">
        <f>_xll.qlSimpleQuoteSetValue(E31,W31/100,Trigger)</f>
        <v>0</v>
      </c>
      <c r="Y31" s="89"/>
    </row>
    <row r="32" spans="1:27" ht="11.25" customHeight="1" x14ac:dyDescent="0.2">
      <c r="A32" s="48"/>
      <c r="B32" s="76" t="s">
        <v>107</v>
      </c>
      <c r="C32" s="219" t="s">
        <v>116</v>
      </c>
      <c r="D32" s="90" t="str">
        <f t="shared" si="0"/>
        <v>SEKOIS27M_Quote</v>
      </c>
      <c r="E32" s="90" t="str">
        <f>_xll.qlSimpleQuote(D32,,RateTickValue,Permanent,Trigger,ObjectOverwrite)</f>
        <v>SEKOIS27M_Quote#0000</v>
      </c>
      <c r="F32" s="10" t="str">
        <f>_xll.ohRangeRetrieveError(E32)</f>
        <v/>
      </c>
      <c r="G32" s="9"/>
      <c r="I32" s="48"/>
      <c r="J32" s="105" t="s">
        <v>116</v>
      </c>
      <c r="K32" s="136" t="s">
        <v>223</v>
      </c>
      <c r="L32" s="136" t="s">
        <v>224</v>
      </c>
      <c r="M32" s="134" t="str">
        <f t="shared" si="1"/>
        <v>SEKAMTNS27M</v>
      </c>
      <c r="N32" s="134" t="str">
        <v>SEKAMTNS27M=</v>
      </c>
      <c r="O32" s="100" t="s">
        <v>210</v>
      </c>
      <c r="P32" s="100" t="s">
        <v>210</v>
      </c>
      <c r="Q32" s="100" t="s">
        <v>210</v>
      </c>
      <c r="R32" s="100" t="s">
        <v>210</v>
      </c>
      <c r="S32" s="103" t="e">
        <f>_xll.qlMidEquivalent($O32,$P32,$Q32,$R32)</f>
        <v>#NUM!</v>
      </c>
      <c r="T32" s="101"/>
      <c r="U32" s="102" t="e">
        <v>#NUM!</v>
      </c>
      <c r="V32" s="101"/>
      <c r="W32" s="153" t="e">
        <v>#NUM!</v>
      </c>
      <c r="X32" s="99">
        <f>_xll.qlSimpleQuoteSetValue(E32,W32/100,Trigger)</f>
        <v>0</v>
      </c>
      <c r="Y32" s="89"/>
    </row>
    <row r="33" spans="1:25" ht="11.25" customHeight="1" x14ac:dyDescent="0.2">
      <c r="A33" s="48"/>
      <c r="B33" s="76" t="s">
        <v>107</v>
      </c>
      <c r="C33" s="219" t="s">
        <v>115</v>
      </c>
      <c r="D33" s="90" t="str">
        <f t="shared" si="0"/>
        <v>SEKOIS30M_Quote</v>
      </c>
      <c r="E33" s="90" t="str">
        <f>_xll.qlSimpleQuote(D33,,RateTickValue,Permanent,Trigger,ObjectOverwrite)</f>
        <v>SEKOIS30M_Quote#0000</v>
      </c>
      <c r="F33" s="10" t="str">
        <f>_xll.ohRangeRetrieveError(E33)</f>
        <v/>
      </c>
      <c r="G33" s="9"/>
      <c r="I33" s="48"/>
      <c r="J33" s="105" t="s">
        <v>115</v>
      </c>
      <c r="K33" s="136" t="s">
        <v>223</v>
      </c>
      <c r="L33" s="136" t="s">
        <v>224</v>
      </c>
      <c r="M33" s="134" t="str">
        <f t="shared" si="1"/>
        <v>SEKAMTNS30M</v>
      </c>
      <c r="N33" s="134" t="str">
        <v>SEKAMTNS30M=</v>
      </c>
      <c r="O33" s="100" t="s">
        <v>210</v>
      </c>
      <c r="P33" s="100" t="s">
        <v>210</v>
      </c>
      <c r="Q33" s="100" t="s">
        <v>210</v>
      </c>
      <c r="R33" s="100" t="s">
        <v>210</v>
      </c>
      <c r="S33" s="103" t="e">
        <f>_xll.qlMidEquivalent($O33,$P33,$Q33,$R33)</f>
        <v>#NUM!</v>
      </c>
      <c r="T33" s="101"/>
      <c r="U33" s="102" t="e">
        <v>#NUM!</v>
      </c>
      <c r="V33" s="101"/>
      <c r="W33" s="153" t="e">
        <v>#NUM!</v>
      </c>
      <c r="X33" s="99">
        <f>_xll.qlSimpleQuoteSetValue(E33,W33/100,Trigger)</f>
        <v>0</v>
      </c>
      <c r="Y33" s="89"/>
    </row>
    <row r="34" spans="1:25" ht="11.25" customHeight="1" x14ac:dyDescent="0.2">
      <c r="A34" s="48"/>
      <c r="B34" s="76" t="s">
        <v>107</v>
      </c>
      <c r="C34" s="219" t="s">
        <v>114</v>
      </c>
      <c r="D34" s="90" t="str">
        <f t="shared" si="0"/>
        <v>SEKOIS33M_Quote</v>
      </c>
      <c r="E34" s="90" t="str">
        <f>_xll.qlSimpleQuote(D34,,RateTickValue,Permanent,Trigger,ObjectOverwrite)</f>
        <v>SEKOIS33M_Quote#0000</v>
      </c>
      <c r="F34" s="10" t="str">
        <f>_xll.ohRangeRetrieveError(E34)</f>
        <v/>
      </c>
      <c r="G34" s="9"/>
      <c r="I34" s="48"/>
      <c r="J34" s="105" t="s">
        <v>114</v>
      </c>
      <c r="K34" s="136" t="s">
        <v>223</v>
      </c>
      <c r="L34" s="136" t="s">
        <v>224</v>
      </c>
      <c r="M34" s="134" t="str">
        <f t="shared" si="1"/>
        <v>SEKAMTNS33M</v>
      </c>
      <c r="N34" s="134" t="str">
        <v>SEKAMTNS33M=</v>
      </c>
      <c r="O34" s="100" t="s">
        <v>210</v>
      </c>
      <c r="P34" s="100" t="s">
        <v>210</v>
      </c>
      <c r="Q34" s="100" t="s">
        <v>210</v>
      </c>
      <c r="R34" s="100" t="s">
        <v>210</v>
      </c>
      <c r="S34" s="103" t="e">
        <f>_xll.qlMidEquivalent($O34,$P34,$Q34,$R34)</f>
        <v>#NUM!</v>
      </c>
      <c r="T34" s="101"/>
      <c r="U34" s="102" t="e">
        <v>#NUM!</v>
      </c>
      <c r="V34" s="101"/>
      <c r="W34" s="153" t="e">
        <v>#NUM!</v>
      </c>
      <c r="X34" s="99">
        <f>_xll.qlSimpleQuoteSetValue(E34,W34/100,Trigger)</f>
        <v>0</v>
      </c>
      <c r="Y34" s="89"/>
    </row>
    <row r="35" spans="1:25" ht="11.25" customHeight="1" x14ac:dyDescent="0.2">
      <c r="A35" s="48"/>
      <c r="B35" s="76" t="s">
        <v>107</v>
      </c>
      <c r="C35" s="219" t="s">
        <v>57</v>
      </c>
      <c r="D35" s="90" t="str">
        <f t="shared" si="0"/>
        <v>SEKOIS3Y_Quote</v>
      </c>
      <c r="E35" s="90" t="str">
        <f>_xll.qlSimpleQuote(D35,,RateTickValue,Permanent,Trigger,ObjectOverwrite)</f>
        <v>SEKOIS3Y_Quote#0000</v>
      </c>
      <c r="F35" s="10" t="str">
        <f>_xll.ohRangeRetrieveError(E35)</f>
        <v/>
      </c>
      <c r="G35" s="9"/>
      <c r="I35" s="48"/>
      <c r="J35" s="105" t="s">
        <v>57</v>
      </c>
      <c r="K35" s="136" t="s">
        <v>223</v>
      </c>
      <c r="L35" s="136" t="s">
        <v>224</v>
      </c>
      <c r="M35" s="134" t="str">
        <f t="shared" si="1"/>
        <v>SEKAMTNS3Y</v>
      </c>
      <c r="N35" s="134" t="str">
        <v>SEKAMTNS3Y=</v>
      </c>
      <c r="O35" s="100">
        <v>0.13</v>
      </c>
      <c r="P35" s="100">
        <v>0.15</v>
      </c>
      <c r="Q35" s="100">
        <v>0</v>
      </c>
      <c r="R35" s="100">
        <v>0.15</v>
      </c>
      <c r="S35" s="103">
        <f>_xll.qlMidEquivalent($O35,$P35,$Q35,$R35)</f>
        <v>0.14000000000000001</v>
      </c>
      <c r="T35" s="101"/>
      <c r="U35" s="102">
        <v>2.855</v>
      </c>
      <c r="V35" s="101"/>
      <c r="W35" s="153">
        <v>0.14000000000000001</v>
      </c>
      <c r="X35" s="99">
        <f>_xll.qlSimpleQuoteSetValue(E35,W35/100,Trigger)</f>
        <v>0</v>
      </c>
      <c r="Y35" s="89"/>
    </row>
    <row r="36" spans="1:25" ht="11.25" customHeight="1" x14ac:dyDescent="0.2">
      <c r="A36" s="48"/>
      <c r="B36" s="76" t="s">
        <v>107</v>
      </c>
      <c r="C36" s="219" t="s">
        <v>113</v>
      </c>
      <c r="D36" s="90" t="str">
        <f t="shared" si="0"/>
        <v>SEKOIS39M_Quote</v>
      </c>
      <c r="E36" s="90" t="str">
        <f>_xll.qlSimpleQuote(D36,,RateTickValue,Permanent,Trigger,ObjectOverwrite)</f>
        <v>SEKOIS39M_Quote#0000</v>
      </c>
      <c r="F36" s="10" t="str">
        <f>_xll.ohRangeRetrieveError(E36)</f>
        <v/>
      </c>
      <c r="G36" s="9"/>
      <c r="I36" s="48"/>
      <c r="J36" s="105" t="s">
        <v>113</v>
      </c>
      <c r="K36" s="136" t="s">
        <v>223</v>
      </c>
      <c r="L36" s="136" t="s">
        <v>224</v>
      </c>
      <c r="M36" s="134" t="str">
        <f t="shared" si="1"/>
        <v>SEKAMTNS39M</v>
      </c>
      <c r="N36" s="134" t="str">
        <v>SEKAMTNS39M=</v>
      </c>
      <c r="O36" s="100" t="s">
        <v>210</v>
      </c>
      <c r="P36" s="100" t="s">
        <v>210</v>
      </c>
      <c r="Q36" s="100" t="s">
        <v>210</v>
      </c>
      <c r="R36" s="100" t="s">
        <v>210</v>
      </c>
      <c r="S36" s="103" t="e">
        <f>_xll.qlMidEquivalent($O36,$P36,$Q36,$R36)</f>
        <v>#NUM!</v>
      </c>
      <c r="T36" s="101"/>
      <c r="U36" s="102" t="e">
        <v>#NUM!</v>
      </c>
      <c r="V36" s="101"/>
      <c r="W36" s="153" t="e">
        <v>#NUM!</v>
      </c>
      <c r="X36" s="99">
        <f>_xll.qlSimpleQuoteSetValue(E36,W36/100,Trigger)</f>
        <v>0</v>
      </c>
      <c r="Y36" s="89"/>
    </row>
    <row r="37" spans="1:25" ht="11.25" customHeight="1" x14ac:dyDescent="0.2">
      <c r="A37" s="48"/>
      <c r="B37" s="76" t="s">
        <v>107</v>
      </c>
      <c r="C37" s="219" t="s">
        <v>112</v>
      </c>
      <c r="D37" s="90" t="str">
        <f t="shared" ref="D37:D58" si="2">Currency&amp;$B37&amp;$C37&amp;QuoteSuffix</f>
        <v>SEKOIS42M_Quote</v>
      </c>
      <c r="E37" s="90" t="str">
        <f>_xll.qlSimpleQuote(D37,,RateTickValue,Permanent,Trigger,ObjectOverwrite)</f>
        <v>SEKOIS42M_Quote#0000</v>
      </c>
      <c r="F37" s="10" t="str">
        <f>_xll.ohRangeRetrieveError(E37)</f>
        <v/>
      </c>
      <c r="G37" s="9"/>
      <c r="I37" s="48"/>
      <c r="J37" s="105" t="s">
        <v>112</v>
      </c>
      <c r="K37" s="136" t="s">
        <v>223</v>
      </c>
      <c r="L37" s="136" t="s">
        <v>224</v>
      </c>
      <c r="M37" s="134" t="str">
        <f t="shared" ref="M37:M68" si="3">Currency&amp;K37&amp;L37&amp;J37</f>
        <v>SEKAMTNS42M</v>
      </c>
      <c r="N37" s="134" t="str">
        <v>SEKAMTNS42M=</v>
      </c>
      <c r="O37" s="100" t="s">
        <v>210</v>
      </c>
      <c r="P37" s="100" t="s">
        <v>210</v>
      </c>
      <c r="Q37" s="100" t="s">
        <v>210</v>
      </c>
      <c r="R37" s="100" t="s">
        <v>210</v>
      </c>
      <c r="S37" s="103" t="e">
        <f>_xll.qlMidEquivalent($O37,$P37,$Q37,$R37)</f>
        <v>#NUM!</v>
      </c>
      <c r="T37" s="101"/>
      <c r="U37" s="102" t="e">
        <v>#NUM!</v>
      </c>
      <c r="V37" s="101"/>
      <c r="W37" s="153" t="e">
        <v>#NUM!</v>
      </c>
      <c r="X37" s="99">
        <f>_xll.qlSimpleQuoteSetValue(E37,W37/100,Trigger)</f>
        <v>0</v>
      </c>
      <c r="Y37" s="89"/>
    </row>
    <row r="38" spans="1:25" ht="11.25" customHeight="1" x14ac:dyDescent="0.2">
      <c r="A38" s="48"/>
      <c r="B38" s="76" t="s">
        <v>107</v>
      </c>
      <c r="C38" s="219" t="s">
        <v>111</v>
      </c>
      <c r="D38" s="90" t="str">
        <f t="shared" si="2"/>
        <v>SEKOIS45M_Quote</v>
      </c>
      <c r="E38" s="90" t="str">
        <f>_xll.qlSimpleQuote(D38,,RateTickValue,Permanent,Trigger,ObjectOverwrite)</f>
        <v>SEKOIS45M_Quote#0000</v>
      </c>
      <c r="F38" s="10" t="str">
        <f>_xll.ohRangeRetrieveError(E38)</f>
        <v/>
      </c>
      <c r="G38" s="9"/>
      <c r="I38" s="48"/>
      <c r="J38" s="105" t="s">
        <v>111</v>
      </c>
      <c r="K38" s="136" t="s">
        <v>223</v>
      </c>
      <c r="L38" s="136" t="s">
        <v>224</v>
      </c>
      <c r="M38" s="134" t="str">
        <f t="shared" si="3"/>
        <v>SEKAMTNS45M</v>
      </c>
      <c r="N38" s="134" t="str">
        <v>SEKAMTNS45M=</v>
      </c>
      <c r="O38" s="100" t="s">
        <v>210</v>
      </c>
      <c r="P38" s="100" t="s">
        <v>210</v>
      </c>
      <c r="Q38" s="100" t="s">
        <v>210</v>
      </c>
      <c r="R38" s="100" t="s">
        <v>210</v>
      </c>
      <c r="S38" s="103" t="e">
        <f>_xll.qlMidEquivalent($O38,$P38,$Q38,$R38)</f>
        <v>#NUM!</v>
      </c>
      <c r="T38" s="101"/>
      <c r="U38" s="102" t="e">
        <v>#NUM!</v>
      </c>
      <c r="V38" s="101"/>
      <c r="W38" s="153" t="e">
        <v>#NUM!</v>
      </c>
      <c r="X38" s="99">
        <f>_xll.qlSimpleQuoteSetValue(E38,W38/100,Trigger)</f>
        <v>0</v>
      </c>
      <c r="Y38" s="89"/>
    </row>
    <row r="39" spans="1:25" ht="11.25" customHeight="1" x14ac:dyDescent="0.2">
      <c r="A39" s="48"/>
      <c r="B39" s="76" t="s">
        <v>107</v>
      </c>
      <c r="C39" s="219" t="s">
        <v>56</v>
      </c>
      <c r="D39" s="90" t="str">
        <f t="shared" si="2"/>
        <v>SEKOIS4Y_Quote</v>
      </c>
      <c r="E39" s="90" t="str">
        <f>_xll.qlSimpleQuote(D39,,RateTickValue,Permanent,Trigger,ObjectOverwrite)</f>
        <v>SEKOIS4Y_Quote#0000</v>
      </c>
      <c r="F39" s="10" t="str">
        <f>_xll.ohRangeRetrieveError(E39)</f>
        <v/>
      </c>
      <c r="G39" s="9"/>
      <c r="I39" s="48"/>
      <c r="J39" s="105" t="s">
        <v>56</v>
      </c>
      <c r="K39" s="136" t="s">
        <v>223</v>
      </c>
      <c r="L39" s="136" t="s">
        <v>224</v>
      </c>
      <c r="M39" s="134" t="str">
        <f t="shared" si="3"/>
        <v>SEKAMTNS4Y</v>
      </c>
      <c r="N39" s="134" t="str">
        <v>SEKAMTNS4Y=</v>
      </c>
      <c r="O39" s="100">
        <v>0.23500000000000001</v>
      </c>
      <c r="P39" s="100">
        <v>0.25600000000000001</v>
      </c>
      <c r="Q39" s="100">
        <v>0</v>
      </c>
      <c r="R39" s="100">
        <v>0.28500000000000003</v>
      </c>
      <c r="S39" s="103">
        <f>_xll.qlMidEquivalent($O39,$P39,$Q39,$R39)</f>
        <v>0.2455</v>
      </c>
      <c r="T39" s="101"/>
      <c r="U39" s="102" t="e">
        <v>#NUM!</v>
      </c>
      <c r="V39" s="101"/>
      <c r="W39" s="153">
        <v>0.2455</v>
      </c>
      <c r="X39" s="99">
        <f>_xll.qlSimpleQuoteSetValue(E39,W39/100,Trigger)</f>
        <v>0</v>
      </c>
      <c r="Y39" s="89"/>
    </row>
    <row r="40" spans="1:25" ht="11.25" customHeight="1" x14ac:dyDescent="0.2">
      <c r="A40" s="48"/>
      <c r="B40" s="76" t="s">
        <v>107</v>
      </c>
      <c r="C40" s="219" t="s">
        <v>110</v>
      </c>
      <c r="D40" s="90" t="str">
        <f t="shared" si="2"/>
        <v>SEKOIS51M_Quote</v>
      </c>
      <c r="E40" s="90" t="str">
        <f>_xll.qlSimpleQuote(D40,,RateTickValue,Permanent,Trigger,ObjectOverwrite)</f>
        <v>SEKOIS51M_Quote#0000</v>
      </c>
      <c r="F40" s="10" t="str">
        <f>_xll.ohRangeRetrieveError(E40)</f>
        <v/>
      </c>
      <c r="G40" s="9"/>
      <c r="I40" s="48"/>
      <c r="J40" s="105" t="s">
        <v>110</v>
      </c>
      <c r="K40" s="136" t="s">
        <v>223</v>
      </c>
      <c r="L40" s="136" t="s">
        <v>224</v>
      </c>
      <c r="M40" s="134" t="str">
        <f t="shared" si="3"/>
        <v>SEKAMTNS51M</v>
      </c>
      <c r="N40" s="134" t="str">
        <v>SEKAMTNS51M=</v>
      </c>
      <c r="O40" s="100" t="s">
        <v>210</v>
      </c>
      <c r="P40" s="100" t="s">
        <v>210</v>
      </c>
      <c r="Q40" s="100" t="s">
        <v>210</v>
      </c>
      <c r="R40" s="100" t="s">
        <v>210</v>
      </c>
      <c r="S40" s="103" t="e">
        <f>_xll.qlMidEquivalent($O40,$P40,$Q40,$R40)</f>
        <v>#NUM!</v>
      </c>
      <c r="T40" s="101"/>
      <c r="U40" s="102" t="e">
        <v>#NUM!</v>
      </c>
      <c r="V40" s="101"/>
      <c r="W40" s="153" t="e">
        <v>#NUM!</v>
      </c>
      <c r="X40" s="99">
        <f>_xll.qlSimpleQuoteSetValue(E40,W40/100,Trigger)</f>
        <v>0</v>
      </c>
      <c r="Y40" s="89"/>
    </row>
    <row r="41" spans="1:25" ht="11.25" customHeight="1" x14ac:dyDescent="0.2">
      <c r="A41" s="48"/>
      <c r="B41" s="76" t="s">
        <v>107</v>
      </c>
      <c r="C41" s="219" t="s">
        <v>109</v>
      </c>
      <c r="D41" s="90" t="str">
        <f t="shared" si="2"/>
        <v>SEKOIS54M_Quote</v>
      </c>
      <c r="E41" s="90" t="str">
        <f>_xll.qlSimpleQuote(D41,,RateTickValue,Permanent,Trigger,ObjectOverwrite)</f>
        <v>SEKOIS54M_Quote#0000</v>
      </c>
      <c r="F41" s="10" t="str">
        <f>_xll.ohRangeRetrieveError(E41)</f>
        <v/>
      </c>
      <c r="G41" s="9"/>
      <c r="I41" s="48"/>
      <c r="J41" s="105" t="s">
        <v>109</v>
      </c>
      <c r="K41" s="136" t="s">
        <v>223</v>
      </c>
      <c r="L41" s="136" t="s">
        <v>224</v>
      </c>
      <c r="M41" s="134" t="str">
        <f t="shared" si="3"/>
        <v>SEKAMTNS54M</v>
      </c>
      <c r="N41" s="134" t="str">
        <v>SEKAMTNS54M=</v>
      </c>
      <c r="O41" s="100" t="s">
        <v>210</v>
      </c>
      <c r="P41" s="100" t="s">
        <v>210</v>
      </c>
      <c r="Q41" s="100" t="s">
        <v>210</v>
      </c>
      <c r="R41" s="100" t="s">
        <v>210</v>
      </c>
      <c r="S41" s="103" t="e">
        <f>_xll.qlMidEquivalent($O41,$P41,$Q41,$R41)</f>
        <v>#NUM!</v>
      </c>
      <c r="T41" s="101"/>
      <c r="U41" s="102" t="e">
        <v>#NUM!</v>
      </c>
      <c r="V41" s="101"/>
      <c r="W41" s="153" t="e">
        <v>#NUM!</v>
      </c>
      <c r="X41" s="99">
        <f>_xll.qlSimpleQuoteSetValue(E41,W41/100,Trigger)</f>
        <v>0</v>
      </c>
      <c r="Y41" s="89"/>
    </row>
    <row r="42" spans="1:25" ht="11.25" customHeight="1" x14ac:dyDescent="0.2">
      <c r="A42" s="48"/>
      <c r="B42" s="76" t="s">
        <v>107</v>
      </c>
      <c r="C42" s="219" t="s">
        <v>108</v>
      </c>
      <c r="D42" s="90" t="str">
        <f t="shared" si="2"/>
        <v>SEKOIS57M_Quote</v>
      </c>
      <c r="E42" s="90" t="str">
        <f>_xll.qlSimpleQuote(D42,,RateTickValue,Permanent,Trigger,ObjectOverwrite)</f>
        <v>SEKOIS57M_Quote#0000</v>
      </c>
      <c r="F42" s="10" t="str">
        <f>_xll.ohRangeRetrieveError(E42)</f>
        <v/>
      </c>
      <c r="G42" s="9"/>
      <c r="I42" s="48"/>
      <c r="J42" s="105" t="s">
        <v>108</v>
      </c>
      <c r="K42" s="136" t="s">
        <v>223</v>
      </c>
      <c r="L42" s="136" t="s">
        <v>224</v>
      </c>
      <c r="M42" s="134" t="str">
        <f t="shared" si="3"/>
        <v>SEKAMTNS57M</v>
      </c>
      <c r="N42" s="134" t="str">
        <v>SEKAMTNS57M=</v>
      </c>
      <c r="O42" s="100" t="s">
        <v>210</v>
      </c>
      <c r="P42" s="100" t="s">
        <v>210</v>
      </c>
      <c r="Q42" s="100" t="s">
        <v>210</v>
      </c>
      <c r="R42" s="100" t="s">
        <v>210</v>
      </c>
      <c r="S42" s="103" t="e">
        <f>_xll.qlMidEquivalent($O42,$P42,$Q42,$R42)</f>
        <v>#NUM!</v>
      </c>
      <c r="T42" s="101"/>
      <c r="U42" s="102" t="e">
        <v>#NUM!</v>
      </c>
      <c r="V42" s="101"/>
      <c r="W42" s="153" t="e">
        <v>#NUM!</v>
      </c>
      <c r="X42" s="99">
        <f>_xll.qlSimpleQuoteSetValue(E42,W42/100,Trigger)</f>
        <v>0</v>
      </c>
      <c r="Y42" s="89"/>
    </row>
    <row r="43" spans="1:25" ht="11.25" customHeight="1" x14ac:dyDescent="0.2">
      <c r="A43" s="48"/>
      <c r="B43" s="76" t="s">
        <v>107</v>
      </c>
      <c r="C43" s="219" t="s">
        <v>55</v>
      </c>
      <c r="D43" s="90" t="str">
        <f t="shared" si="2"/>
        <v>SEKOIS5Y_Quote</v>
      </c>
      <c r="E43" s="90" t="str">
        <f>_xll.qlSimpleQuote(D43,,RateTickValue,Permanent,Trigger,ObjectOverwrite)</f>
        <v>SEKOIS5Y_Quote#0000</v>
      </c>
      <c r="F43" s="10" t="str">
        <f>_xll.ohRangeRetrieveError(E43)</f>
        <v/>
      </c>
      <c r="G43" s="9"/>
      <c r="I43" s="48"/>
      <c r="J43" s="105" t="s">
        <v>55</v>
      </c>
      <c r="K43" s="136" t="s">
        <v>223</v>
      </c>
      <c r="L43" s="136" t="s">
        <v>224</v>
      </c>
      <c r="M43" s="134" t="str">
        <f t="shared" si="3"/>
        <v>SEKAMTNS5Y</v>
      </c>
      <c r="N43" s="134" t="str">
        <v>SEKAMTNS5Y=</v>
      </c>
      <c r="O43" s="100">
        <v>0.377</v>
      </c>
      <c r="P43" s="100">
        <v>0.39800000000000002</v>
      </c>
      <c r="Q43" s="100">
        <v>0</v>
      </c>
      <c r="R43" s="100">
        <v>0.43499999999999994</v>
      </c>
      <c r="S43" s="103">
        <f>_xll.qlMidEquivalent($O43,$P43,$Q43,$R43)</f>
        <v>0.38750000000000001</v>
      </c>
      <c r="T43" s="101"/>
      <c r="U43" s="102" t="e">
        <v>#NUM!</v>
      </c>
      <c r="V43" s="101"/>
      <c r="W43" s="153">
        <v>0.38750000000000001</v>
      </c>
      <c r="X43" s="99">
        <f>_xll.qlSimpleQuoteSetValue(E43,W43/100,Trigger)</f>
        <v>0</v>
      </c>
      <c r="Y43" s="89"/>
    </row>
    <row r="44" spans="1:25" ht="11.25" customHeight="1" x14ac:dyDescent="0.2">
      <c r="A44" s="48"/>
      <c r="B44" s="76" t="s">
        <v>107</v>
      </c>
      <c r="C44" s="219" t="s">
        <v>54</v>
      </c>
      <c r="D44" s="90" t="str">
        <f t="shared" si="2"/>
        <v>SEKOIS6Y_Quote</v>
      </c>
      <c r="E44" s="90" t="str">
        <f>_xll.qlSimpleQuote(D44,,RateTickValue,Permanent,Trigger,ObjectOverwrite)</f>
        <v>SEKOIS6Y_Quote#0000</v>
      </c>
      <c r="F44" s="10" t="str">
        <f>_xll.ohRangeRetrieveError(E44)</f>
        <v/>
      </c>
      <c r="G44" s="9"/>
      <c r="I44" s="48"/>
      <c r="J44" s="105" t="s">
        <v>54</v>
      </c>
      <c r="K44" s="136" t="s">
        <v>223</v>
      </c>
      <c r="L44" s="136" t="s">
        <v>224</v>
      </c>
      <c r="M44" s="134" t="str">
        <f t="shared" si="3"/>
        <v>SEKAMTNS6Y</v>
      </c>
      <c r="N44" s="134" t="str">
        <v>SEKAMTNS6Y=</v>
      </c>
      <c r="O44" s="100">
        <v>0.51200000000000001</v>
      </c>
      <c r="P44" s="100">
        <v>0.53300000000000003</v>
      </c>
      <c r="Q44" s="100">
        <v>0</v>
      </c>
      <c r="R44" s="100">
        <v>0.59000000000000008</v>
      </c>
      <c r="S44" s="103">
        <f>_xll.qlMidEquivalent($O44,$P44,$Q44,$R44)</f>
        <v>0.52249999999999996</v>
      </c>
      <c r="T44" s="101"/>
      <c r="U44" s="102" t="e">
        <v>#NUM!</v>
      </c>
      <c r="V44" s="101"/>
      <c r="W44" s="153">
        <v>0.52249999999999996</v>
      </c>
      <c r="X44" s="99">
        <f>_xll.qlSimpleQuoteSetValue(E44,W44/100,Trigger)</f>
        <v>0</v>
      </c>
      <c r="Y44" s="89"/>
    </row>
    <row r="45" spans="1:25" ht="11.25" customHeight="1" x14ac:dyDescent="0.2">
      <c r="A45" s="48"/>
      <c r="B45" s="76" t="s">
        <v>107</v>
      </c>
      <c r="C45" s="219" t="s">
        <v>53</v>
      </c>
      <c r="D45" s="90" t="str">
        <f t="shared" si="2"/>
        <v>SEKOIS7Y_Quote</v>
      </c>
      <c r="E45" s="90" t="str">
        <f>_xll.qlSimpleQuote(D45,,RateTickValue,Permanent,Trigger,ObjectOverwrite)</f>
        <v>SEKOIS7Y_Quote#0000</v>
      </c>
      <c r="F45" s="10" t="str">
        <f>_xll.ohRangeRetrieveError(E45)</f>
        <v/>
      </c>
      <c r="G45" s="9"/>
      <c r="I45" s="48"/>
      <c r="J45" s="105" t="s">
        <v>53</v>
      </c>
      <c r="K45" s="136" t="s">
        <v>223</v>
      </c>
      <c r="L45" s="136" t="s">
        <v>224</v>
      </c>
      <c r="M45" s="134" t="str">
        <f t="shared" si="3"/>
        <v>SEKAMTNS7Y</v>
      </c>
      <c r="N45" s="134" t="str">
        <v>SEKAMTNS7Y=</v>
      </c>
      <c r="O45" s="100">
        <v>0.64</v>
      </c>
      <c r="P45" s="100">
        <v>0.66100000000000003</v>
      </c>
      <c r="Q45" s="100">
        <v>0</v>
      </c>
      <c r="R45" s="100">
        <v>0.67199999999999993</v>
      </c>
      <c r="S45" s="103">
        <f>_xll.qlMidEquivalent($O45,$P45,$Q45,$R45)</f>
        <v>0.65050000000000008</v>
      </c>
      <c r="T45" s="101"/>
      <c r="U45" s="102" t="e">
        <v>#NUM!</v>
      </c>
      <c r="V45" s="101"/>
      <c r="W45" s="153">
        <v>0.65050000000000008</v>
      </c>
      <c r="X45" s="99">
        <f>_xll.qlSimpleQuoteSetValue(E45,W45/100,Trigger)</f>
        <v>0</v>
      </c>
      <c r="Y45" s="89"/>
    </row>
    <row r="46" spans="1:25" ht="11.25" customHeight="1" x14ac:dyDescent="0.2">
      <c r="A46" s="48"/>
      <c r="B46" s="76" t="s">
        <v>107</v>
      </c>
      <c r="C46" s="219" t="s">
        <v>52</v>
      </c>
      <c r="D46" s="90" t="str">
        <f t="shared" si="2"/>
        <v>SEKOIS8Y_Quote</v>
      </c>
      <c r="E46" s="90" t="str">
        <f>_xll.qlSimpleQuote(D46,,RateTickValue,Permanent,Trigger,ObjectOverwrite)</f>
        <v>SEKOIS8Y_Quote#0000</v>
      </c>
      <c r="F46" s="10" t="str">
        <f>_xll.ohRangeRetrieveError(E46)</f>
        <v/>
      </c>
      <c r="G46" s="9"/>
      <c r="I46" s="48"/>
      <c r="J46" s="105" t="s">
        <v>52</v>
      </c>
      <c r="K46" s="136" t="s">
        <v>223</v>
      </c>
      <c r="L46" s="136" t="s">
        <v>224</v>
      </c>
      <c r="M46" s="134" t="str">
        <f t="shared" si="3"/>
        <v>SEKAMTNS8Y</v>
      </c>
      <c r="N46" s="134" t="str">
        <v>SEKAMTNS8Y=</v>
      </c>
      <c r="O46" s="100">
        <v>0.76200000000000001</v>
      </c>
      <c r="P46" s="100">
        <v>0.78300000000000003</v>
      </c>
      <c r="Q46" s="100">
        <v>0</v>
      </c>
      <c r="R46" s="100">
        <v>0.79900000000000004</v>
      </c>
      <c r="S46" s="103">
        <f>_xll.qlMidEquivalent($O46,$P46,$Q46,$R46)</f>
        <v>0.77249999999999996</v>
      </c>
      <c r="T46" s="101"/>
      <c r="U46" s="102" t="e">
        <v>#NUM!</v>
      </c>
      <c r="V46" s="101"/>
      <c r="W46" s="153">
        <v>0.77249999999999996</v>
      </c>
      <c r="X46" s="99">
        <f>_xll.qlSimpleQuoteSetValue(E46,W46/100,Trigger)</f>
        <v>0</v>
      </c>
      <c r="Y46" s="89"/>
    </row>
    <row r="47" spans="1:25" ht="11.25" customHeight="1" x14ac:dyDescent="0.2">
      <c r="A47" s="48"/>
      <c r="B47" s="76" t="s">
        <v>107</v>
      </c>
      <c r="C47" s="219" t="s">
        <v>51</v>
      </c>
      <c r="D47" s="90" t="str">
        <f t="shared" si="2"/>
        <v>SEKOIS9Y_Quote</v>
      </c>
      <c r="E47" s="90" t="str">
        <f>_xll.qlSimpleQuote(D47,,RateTickValue,Permanent,Trigger,ObjectOverwrite)</f>
        <v>SEKOIS9Y_Quote#0000</v>
      </c>
      <c r="F47" s="10" t="str">
        <f>_xll.ohRangeRetrieveError(E47)</f>
        <v/>
      </c>
      <c r="G47" s="9"/>
      <c r="I47" s="48"/>
      <c r="J47" s="105" t="s">
        <v>51</v>
      </c>
      <c r="K47" s="136" t="s">
        <v>223</v>
      </c>
      <c r="L47" s="136" t="s">
        <v>224</v>
      </c>
      <c r="M47" s="134" t="str">
        <f t="shared" si="3"/>
        <v>SEKAMTNS9Y</v>
      </c>
      <c r="N47" s="134" t="str">
        <v>SEKAMTNS9Y=</v>
      </c>
      <c r="O47" s="100">
        <v>0.877</v>
      </c>
      <c r="P47" s="100">
        <v>0.89800000000000002</v>
      </c>
      <c r="Q47" s="100">
        <v>0</v>
      </c>
      <c r="R47" s="100">
        <v>0.98000000000000009</v>
      </c>
      <c r="S47" s="103">
        <f>_xll.qlMidEquivalent($O47,$P47,$Q47,$R47)</f>
        <v>0.88749999999999996</v>
      </c>
      <c r="T47" s="101"/>
      <c r="U47" s="102" t="e">
        <v>#NUM!</v>
      </c>
      <c r="V47" s="101"/>
      <c r="W47" s="153">
        <v>0.88749999999999996</v>
      </c>
      <c r="X47" s="99">
        <f>_xll.qlSimpleQuoteSetValue(E47,W47/100,Trigger)</f>
        <v>0</v>
      </c>
      <c r="Y47" s="89"/>
    </row>
    <row r="48" spans="1:25" ht="11.25" customHeight="1" x14ac:dyDescent="0.2">
      <c r="A48" s="48"/>
      <c r="B48" s="76" t="s">
        <v>107</v>
      </c>
      <c r="C48" s="219" t="s">
        <v>50</v>
      </c>
      <c r="D48" s="90" t="str">
        <f t="shared" si="2"/>
        <v>SEKOIS10Y_Quote</v>
      </c>
      <c r="E48" s="90" t="str">
        <f>_xll.qlSimpleQuote(D48,,RateTickValue,Permanent,Trigger,ObjectOverwrite)</f>
        <v>SEKOIS10Y_Quote#0000</v>
      </c>
      <c r="F48" s="10" t="str">
        <f>_xll.ohRangeRetrieveError(E48)</f>
        <v/>
      </c>
      <c r="G48" s="9"/>
      <c r="I48" s="48"/>
      <c r="J48" s="105" t="s">
        <v>50</v>
      </c>
      <c r="K48" s="136" t="s">
        <v>223</v>
      </c>
      <c r="L48" s="136" t="s">
        <v>224</v>
      </c>
      <c r="M48" s="134" t="str">
        <f t="shared" si="3"/>
        <v>SEKAMTNS10Y</v>
      </c>
      <c r="N48" s="134" t="str">
        <v>SEKAMTNS10Y=</v>
      </c>
      <c r="O48" s="100">
        <v>0.97499999999999998</v>
      </c>
      <c r="P48" s="100">
        <v>1.0249999999999999</v>
      </c>
      <c r="Q48" s="100">
        <v>0</v>
      </c>
      <c r="R48" s="100">
        <v>1.08</v>
      </c>
      <c r="S48" s="103">
        <f>_xll.qlMidEquivalent($O48,$P48,$Q48,$R48)</f>
        <v>1</v>
      </c>
      <c r="T48" s="101"/>
      <c r="U48" s="102" t="e">
        <v>#NUM!</v>
      </c>
      <c r="V48" s="101"/>
      <c r="W48" s="153">
        <v>1</v>
      </c>
      <c r="X48" s="99">
        <f>_xll.qlSimpleQuoteSetValue(E48,W48/100,Trigger)</f>
        <v>0</v>
      </c>
      <c r="Y48" s="89"/>
    </row>
    <row r="49" spans="1:25" ht="11.25" customHeight="1" x14ac:dyDescent="0.2">
      <c r="A49" s="48"/>
      <c r="B49" s="76" t="s">
        <v>107</v>
      </c>
      <c r="C49" s="219" t="s">
        <v>48</v>
      </c>
      <c r="D49" s="90" t="str">
        <f t="shared" si="2"/>
        <v>SEKOIS12Y_Quote</v>
      </c>
      <c r="E49" s="90" t="str">
        <f>_xll.qlSimpleQuote(D49,,RateTickValue,Permanent,Trigger,ObjectOverwrite)</f>
        <v>SEKOIS12Y_Quote#0000</v>
      </c>
      <c r="F49" s="10" t="str">
        <f>_xll.ohRangeRetrieveError(E49)</f>
        <v/>
      </c>
      <c r="G49" s="9"/>
      <c r="I49" s="48"/>
      <c r="J49" s="105" t="s">
        <v>48</v>
      </c>
      <c r="K49" s="136" t="s">
        <v>223</v>
      </c>
      <c r="L49" s="136" t="s">
        <v>224</v>
      </c>
      <c r="M49" s="134" t="str">
        <f t="shared" si="3"/>
        <v>SEKAMTNS12Y</v>
      </c>
      <c r="N49" s="134" t="str">
        <v>SEKAMTNS12Y=</v>
      </c>
      <c r="O49" s="100">
        <v>1.1200000000000001</v>
      </c>
      <c r="P49" s="100">
        <v>1.22</v>
      </c>
      <c r="Q49" s="100">
        <v>0</v>
      </c>
      <c r="R49" s="100">
        <v>1.2450000000000001</v>
      </c>
      <c r="S49" s="103">
        <f>_xll.qlMidEquivalent($O49,$P49,$Q49,$R49)</f>
        <v>1.17</v>
      </c>
      <c r="T49" s="101"/>
      <c r="U49" s="102" t="e">
        <v>#NUM!</v>
      </c>
      <c r="V49" s="101"/>
      <c r="W49" s="153">
        <v>1.17</v>
      </c>
      <c r="X49" s="99">
        <f>_xll.qlSimpleQuoteSetValue(E49,W49/100,Trigger)</f>
        <v>0</v>
      </c>
      <c r="Y49" s="89"/>
    </row>
    <row r="50" spans="1:25" ht="11.25" customHeight="1" x14ac:dyDescent="0.2">
      <c r="A50" s="48"/>
      <c r="B50" s="76" t="s">
        <v>107</v>
      </c>
      <c r="C50" s="219" t="s">
        <v>45</v>
      </c>
      <c r="D50" s="90" t="str">
        <f t="shared" si="2"/>
        <v>SEKOIS15Y_Quote</v>
      </c>
      <c r="E50" s="90" t="str">
        <f>_xll.qlSimpleQuote(D50,,RateTickValue,Permanent,Trigger,ObjectOverwrite)</f>
        <v>SEKOIS15Y_Quote#0000</v>
      </c>
      <c r="F50" s="10" t="str">
        <f>_xll.ohRangeRetrieveError(E50)</f>
        <v/>
      </c>
      <c r="G50" s="9"/>
      <c r="I50" s="48"/>
      <c r="J50" s="105" t="s">
        <v>45</v>
      </c>
      <c r="K50" s="136" t="s">
        <v>223</v>
      </c>
      <c r="L50" s="136" t="s">
        <v>224</v>
      </c>
      <c r="M50" s="134" t="str">
        <f t="shared" si="3"/>
        <v>SEKAMTNS15Y</v>
      </c>
      <c r="N50" s="134" t="str">
        <v>SEKAMTNS15Y=</v>
      </c>
      <c r="O50" s="100">
        <v>1.3149999999999999</v>
      </c>
      <c r="P50" s="100">
        <v>1.415</v>
      </c>
      <c r="Q50" s="100">
        <v>0</v>
      </c>
      <c r="R50" s="100">
        <v>1.43</v>
      </c>
      <c r="S50" s="103">
        <f>_xll.qlMidEquivalent($O50,$P50,$Q50,$R50)</f>
        <v>1.365</v>
      </c>
      <c r="T50" s="101"/>
      <c r="U50" s="102" t="e">
        <v>#NUM!</v>
      </c>
      <c r="V50" s="101"/>
      <c r="W50" s="153">
        <v>1.365</v>
      </c>
      <c r="X50" s="99">
        <f>_xll.qlSimpleQuoteSetValue(E50,W50/100,Trigger)</f>
        <v>0</v>
      </c>
      <c r="Y50" s="89"/>
    </row>
    <row r="51" spans="1:25" ht="11.25" customHeight="1" x14ac:dyDescent="0.2">
      <c r="A51" s="48"/>
      <c r="B51" s="76" t="s">
        <v>107</v>
      </c>
      <c r="C51" s="219" t="s">
        <v>40</v>
      </c>
      <c r="D51" s="90" t="str">
        <f t="shared" si="2"/>
        <v>SEKOIS20Y_Quote</v>
      </c>
      <c r="E51" s="90" t="str">
        <f>_xll.qlSimpleQuote(D51,,RateTickValue,Permanent,Trigger,ObjectOverwrite)</f>
        <v>SEKOIS20Y_Quote#0000</v>
      </c>
      <c r="F51" s="10" t="str">
        <f>_xll.ohRangeRetrieveError(E51)</f>
        <v/>
      </c>
      <c r="G51" s="9"/>
      <c r="I51" s="48"/>
      <c r="J51" s="105" t="s">
        <v>40</v>
      </c>
      <c r="K51" s="136" t="s">
        <v>223</v>
      </c>
      <c r="L51" s="136" t="s">
        <v>224</v>
      </c>
      <c r="M51" s="134" t="str">
        <f t="shared" si="3"/>
        <v>SEKAMTNS20Y</v>
      </c>
      <c r="N51" s="134" t="str">
        <v>SEKAMTNS20Y=</v>
      </c>
      <c r="O51" s="100">
        <v>1.5150000000000001</v>
      </c>
      <c r="P51" s="100">
        <v>1.615</v>
      </c>
      <c r="Q51" s="100">
        <v>0</v>
      </c>
      <c r="R51" s="100">
        <v>1.62</v>
      </c>
      <c r="S51" s="103">
        <f>_xll.qlMidEquivalent($O51,$P51,$Q51,$R51)</f>
        <v>1.5649999999999999</v>
      </c>
      <c r="T51" s="101"/>
      <c r="U51" s="102" t="e">
        <v>#NUM!</v>
      </c>
      <c r="V51" s="101"/>
      <c r="W51" s="153">
        <v>1.5649999999999999</v>
      </c>
      <c r="X51" s="99">
        <f>_xll.qlSimpleQuoteSetValue(E51,W51/100,Trigger)</f>
        <v>0</v>
      </c>
      <c r="Y51" s="89"/>
    </row>
    <row r="52" spans="1:25" ht="11.25" customHeight="1" x14ac:dyDescent="0.2">
      <c r="A52" s="48"/>
      <c r="B52" s="76" t="s">
        <v>107</v>
      </c>
      <c r="C52" s="219" t="s">
        <v>35</v>
      </c>
      <c r="D52" s="90" t="str">
        <f t="shared" si="2"/>
        <v>SEKOIS25Y_Quote</v>
      </c>
      <c r="E52" s="90" t="str">
        <f>_xll.qlSimpleQuote(D52,,RateTickValue,Permanent,Trigger,ObjectOverwrite)</f>
        <v>SEKOIS25Y_Quote#0000</v>
      </c>
      <c r="F52" s="10" t="str">
        <f>_xll.ohRangeRetrieveError(E52)</f>
        <v/>
      </c>
      <c r="G52" s="9"/>
      <c r="I52" s="48"/>
      <c r="J52" s="105" t="s">
        <v>35</v>
      </c>
      <c r="K52" s="136" t="s">
        <v>223</v>
      </c>
      <c r="L52" s="136" t="s">
        <v>224</v>
      </c>
      <c r="M52" s="134" t="str">
        <f t="shared" si="3"/>
        <v>SEKAMTNS25Y</v>
      </c>
      <c r="N52" s="134" t="str">
        <v>SEKAMTNS25Y=</v>
      </c>
      <c r="O52" s="100">
        <v>1.585</v>
      </c>
      <c r="P52" s="100">
        <v>1.6850000000000001</v>
      </c>
      <c r="Q52" s="100">
        <v>0</v>
      </c>
      <c r="R52" s="100">
        <v>1.6850000000000001</v>
      </c>
      <c r="S52" s="103">
        <f>_xll.qlMidEquivalent($O52,$P52,$Q52,$R52)</f>
        <v>1.635</v>
      </c>
      <c r="T52" s="101"/>
      <c r="U52" s="102" t="e">
        <v>#NUM!</v>
      </c>
      <c r="V52" s="101"/>
      <c r="W52" s="153">
        <v>1.635</v>
      </c>
      <c r="X52" s="99">
        <f>_xll.qlSimpleQuoteSetValue(E52,W52/100,Trigger)</f>
        <v>0</v>
      </c>
      <c r="Y52" s="89"/>
    </row>
    <row r="53" spans="1:25" ht="11.25" customHeight="1" x14ac:dyDescent="0.2">
      <c r="A53" s="48"/>
      <c r="B53" s="76" t="s">
        <v>107</v>
      </c>
      <c r="C53" s="219" t="s">
        <v>33</v>
      </c>
      <c r="D53" s="90" t="str">
        <f t="shared" si="2"/>
        <v>SEKOIS27Y_Quote</v>
      </c>
      <c r="E53" s="90" t="str">
        <f>_xll.qlSimpleQuote(D53,,RateTickValue,Permanent,Trigger,ObjectOverwrite)</f>
        <v>SEKOIS27Y_Quote#0000</v>
      </c>
      <c r="F53" s="10" t="str">
        <f>_xll.ohRangeRetrieveError(E53)</f>
        <v/>
      </c>
      <c r="G53" s="9"/>
      <c r="I53" s="48"/>
      <c r="J53" s="105" t="s">
        <v>33</v>
      </c>
      <c r="K53" s="136" t="s">
        <v>223</v>
      </c>
      <c r="L53" s="136" t="s">
        <v>224</v>
      </c>
      <c r="M53" s="134" t="str">
        <f t="shared" si="3"/>
        <v>SEKAMTNS27Y</v>
      </c>
      <c r="N53" s="134" t="str">
        <v>SEKAMTNS27Y=</v>
      </c>
      <c r="O53" s="100" t="s">
        <v>210</v>
      </c>
      <c r="P53" s="100" t="s">
        <v>210</v>
      </c>
      <c r="Q53" s="100" t="s">
        <v>210</v>
      </c>
      <c r="R53" s="100" t="s">
        <v>210</v>
      </c>
      <c r="S53" s="103" t="e">
        <f>_xll.qlMidEquivalent($O53,$P53,$Q53,$R53)</f>
        <v>#NUM!</v>
      </c>
      <c r="T53" s="101"/>
      <c r="U53" s="102" t="e">
        <v>#NUM!</v>
      </c>
      <c r="V53" s="101"/>
      <c r="W53" s="153" t="e">
        <v>#NUM!</v>
      </c>
      <c r="X53" s="99">
        <f>_xll.qlSimpleQuoteSetValue(E53,W53/100,Trigger)</f>
        <v>0</v>
      </c>
      <c r="Y53" s="89"/>
    </row>
    <row r="54" spans="1:25" ht="11.25" customHeight="1" x14ac:dyDescent="0.2">
      <c r="A54" s="48"/>
      <c r="B54" s="76" t="s">
        <v>107</v>
      </c>
      <c r="C54" s="219" t="s">
        <v>30</v>
      </c>
      <c r="D54" s="90" t="str">
        <f t="shared" si="2"/>
        <v>SEKOIS30Y_Quote</v>
      </c>
      <c r="E54" s="90" t="str">
        <f>_xll.qlSimpleQuote(D54,,RateTickValue,Permanent,Trigger,ObjectOverwrite)</f>
        <v>SEKOIS30Y_Quote#0000</v>
      </c>
      <c r="F54" s="10" t="str">
        <f>_xll.ohRangeRetrieveError(E54)</f>
        <v/>
      </c>
      <c r="G54" s="9"/>
      <c r="I54" s="48"/>
      <c r="J54" s="105" t="s">
        <v>30</v>
      </c>
      <c r="K54" s="136" t="s">
        <v>223</v>
      </c>
      <c r="L54" s="136" t="s">
        <v>224</v>
      </c>
      <c r="M54" s="134" t="str">
        <f t="shared" si="3"/>
        <v>SEKAMTNS30Y</v>
      </c>
      <c r="N54" s="134" t="str">
        <v>SEKAMTNS30Y=</v>
      </c>
      <c r="O54" s="100">
        <v>1.605</v>
      </c>
      <c r="P54" s="100">
        <v>1.7050000000000001</v>
      </c>
      <c r="Q54" s="100">
        <v>0</v>
      </c>
      <c r="R54" s="100">
        <v>1.7</v>
      </c>
      <c r="S54" s="103">
        <f>_xll.qlMidEquivalent($O54,$P54,$Q54,$R54)</f>
        <v>1.655</v>
      </c>
      <c r="T54" s="101"/>
      <c r="U54" s="102" t="e">
        <v>#NUM!</v>
      </c>
      <c r="V54" s="101"/>
      <c r="W54" s="153">
        <v>1.655</v>
      </c>
      <c r="X54" s="99">
        <f>_xll.qlSimpleQuoteSetValue(E54,W54/100,Trigger)</f>
        <v>0</v>
      </c>
      <c r="Y54" s="89"/>
    </row>
    <row r="55" spans="1:25" ht="11.25" customHeight="1" x14ac:dyDescent="0.2">
      <c r="A55" s="48"/>
      <c r="B55" s="76" t="s">
        <v>107</v>
      </c>
      <c r="C55" s="219" t="s">
        <v>29</v>
      </c>
      <c r="D55" s="90" t="str">
        <f t="shared" si="2"/>
        <v>SEKOIS35Y_Quote</v>
      </c>
      <c r="E55" s="90" t="str">
        <f>_xll.qlSimpleQuote(D55,,RateTickValue,Permanent,Trigger,ObjectOverwrite)</f>
        <v>SEKOIS35Y_Quote#0000</v>
      </c>
      <c r="F55" s="10" t="str">
        <f>_xll.ohRangeRetrieveError(E55)</f>
        <v/>
      </c>
      <c r="G55" s="9"/>
      <c r="I55" s="48"/>
      <c r="J55" s="105" t="s">
        <v>29</v>
      </c>
      <c r="K55" s="136" t="s">
        <v>223</v>
      </c>
      <c r="L55" s="136" t="s">
        <v>224</v>
      </c>
      <c r="M55" s="134" t="str">
        <f t="shared" si="3"/>
        <v>SEKAMTNS35Y</v>
      </c>
      <c r="N55" s="134" t="str">
        <v>SEKAMTNS35Y=</v>
      </c>
      <c r="O55" s="100" t="s">
        <v>210</v>
      </c>
      <c r="P55" s="100" t="s">
        <v>210</v>
      </c>
      <c r="Q55" s="100" t="s">
        <v>210</v>
      </c>
      <c r="R55" s="100" t="s">
        <v>210</v>
      </c>
      <c r="S55" s="103" t="e">
        <f>_xll.qlMidEquivalent($O55,$P55,$Q55,$R55)</f>
        <v>#NUM!</v>
      </c>
      <c r="T55" s="101"/>
      <c r="U55" s="102" t="e">
        <v>#NUM!</v>
      </c>
      <c r="V55" s="101"/>
      <c r="W55" s="153" t="e">
        <v>#NUM!</v>
      </c>
      <c r="X55" s="99">
        <f>_xll.qlSimpleQuoteSetValue(E55,W55/100,Trigger)</f>
        <v>0</v>
      </c>
      <c r="Y55" s="89"/>
    </row>
    <row r="56" spans="1:25" ht="11.25" customHeight="1" x14ac:dyDescent="0.2">
      <c r="A56" s="48"/>
      <c r="B56" s="76" t="s">
        <v>107</v>
      </c>
      <c r="C56" s="219" t="s">
        <v>28</v>
      </c>
      <c r="D56" s="90" t="str">
        <f t="shared" si="2"/>
        <v>SEKOIS40Y_Quote</v>
      </c>
      <c r="E56" s="90" t="str">
        <f>_xll.qlSimpleQuote(D56,,RateTickValue,Permanent,Trigger,ObjectOverwrite)</f>
        <v>SEKOIS40Y_Quote#0000</v>
      </c>
      <c r="F56" s="10" t="str">
        <f>_xll.ohRangeRetrieveError(E56)</f>
        <v/>
      </c>
      <c r="G56" s="9"/>
      <c r="I56" s="48"/>
      <c r="J56" s="105" t="s">
        <v>28</v>
      </c>
      <c r="K56" s="136" t="s">
        <v>223</v>
      </c>
      <c r="L56" s="136" t="s">
        <v>224</v>
      </c>
      <c r="M56" s="134" t="str">
        <f t="shared" si="3"/>
        <v>SEKAMTNS40Y</v>
      </c>
      <c r="N56" s="134" t="str">
        <v>SEKAMTNS40Y=</v>
      </c>
      <c r="O56" s="100" t="s">
        <v>210</v>
      </c>
      <c r="P56" s="100" t="s">
        <v>210</v>
      </c>
      <c r="Q56" s="100" t="s">
        <v>210</v>
      </c>
      <c r="R56" s="100" t="s">
        <v>210</v>
      </c>
      <c r="S56" s="103" t="e">
        <f>_xll.qlMidEquivalent($O56,$P56,$Q56,$R56)</f>
        <v>#NUM!</v>
      </c>
      <c r="T56" s="101"/>
      <c r="U56" s="102" t="e">
        <v>#NUM!</v>
      </c>
      <c r="V56" s="101"/>
      <c r="W56" s="153" t="e">
        <v>#NUM!</v>
      </c>
      <c r="X56" s="99">
        <f>_xll.qlSimpleQuoteSetValue(E56,W56/100,Trigger)</f>
        <v>0</v>
      </c>
      <c r="Y56" s="89"/>
    </row>
    <row r="57" spans="1:25" ht="11.25" customHeight="1" x14ac:dyDescent="0.2">
      <c r="A57" s="48"/>
      <c r="B57" s="76" t="s">
        <v>107</v>
      </c>
      <c r="C57" s="219" t="s">
        <v>27</v>
      </c>
      <c r="D57" s="90" t="str">
        <f t="shared" si="2"/>
        <v>SEKOIS45Y_Quote</v>
      </c>
      <c r="E57" s="90" t="str">
        <f>_xll.qlSimpleQuote(D57,,RateTickValue,Permanent,Trigger,ObjectOverwrite)</f>
        <v>SEKOIS45Y_Quote#0000</v>
      </c>
      <c r="F57" s="10" t="str">
        <f>_xll.ohRangeRetrieveError(E57)</f>
        <v/>
      </c>
      <c r="G57" s="9"/>
      <c r="I57" s="48"/>
      <c r="J57" s="105" t="s">
        <v>27</v>
      </c>
      <c r="K57" s="136" t="s">
        <v>223</v>
      </c>
      <c r="L57" s="136" t="s">
        <v>224</v>
      </c>
      <c r="M57" s="134" t="str">
        <f t="shared" si="3"/>
        <v>SEKAMTNS45Y</v>
      </c>
      <c r="N57" s="134" t="str">
        <v>SEKAMTNS45Y=</v>
      </c>
      <c r="O57" s="100" t="s">
        <v>210</v>
      </c>
      <c r="P57" s="100" t="s">
        <v>210</v>
      </c>
      <c r="Q57" s="100" t="s">
        <v>210</v>
      </c>
      <c r="R57" s="100" t="s">
        <v>210</v>
      </c>
      <c r="S57" s="103" t="e">
        <f>_xll.qlMidEquivalent($O57,$P57,$Q57,$R57)</f>
        <v>#NUM!</v>
      </c>
      <c r="T57" s="101"/>
      <c r="U57" s="102" t="e">
        <v>#NUM!</v>
      </c>
      <c r="V57" s="101"/>
      <c r="W57" s="153" t="e">
        <v>#NUM!</v>
      </c>
      <c r="X57" s="99">
        <f>_xll.qlSimpleQuoteSetValue(E57,W57/100,Trigger)</f>
        <v>0</v>
      </c>
      <c r="Y57" s="89"/>
    </row>
    <row r="58" spans="1:25" ht="11.25" customHeight="1" x14ac:dyDescent="0.2">
      <c r="A58" s="48"/>
      <c r="B58" s="76" t="s">
        <v>107</v>
      </c>
      <c r="C58" s="219" t="s">
        <v>26</v>
      </c>
      <c r="D58" s="90" t="str">
        <f t="shared" si="2"/>
        <v>SEKOIS50Y_Quote</v>
      </c>
      <c r="E58" s="90" t="str">
        <f>_xll.qlSimpleQuote(D58,,RateTickValue,Permanent,Trigger,ObjectOverwrite)</f>
        <v>SEKOIS50Y_Quote#0000</v>
      </c>
      <c r="F58" s="10" t="str">
        <f>_xll.ohRangeRetrieveError(E58)</f>
        <v/>
      </c>
      <c r="G58" s="9"/>
      <c r="I58" s="48"/>
      <c r="J58" s="111" t="s">
        <v>26</v>
      </c>
      <c r="K58" s="132" t="s">
        <v>223</v>
      </c>
      <c r="L58" s="132" t="s">
        <v>224</v>
      </c>
      <c r="M58" s="130" t="str">
        <f t="shared" si="3"/>
        <v>SEKAMTNS50Y</v>
      </c>
      <c r="N58" s="130" t="str">
        <v>SEKAMTNS50Y=</v>
      </c>
      <c r="O58" s="107" t="s">
        <v>210</v>
      </c>
      <c r="P58" s="107" t="s">
        <v>210</v>
      </c>
      <c r="Q58" s="107" t="s">
        <v>210</v>
      </c>
      <c r="R58" s="107" t="s">
        <v>210</v>
      </c>
      <c r="S58" s="109" t="e">
        <f>_xll.qlMidEquivalent($O58,$P58,$Q58,$R58)</f>
        <v>#NUM!</v>
      </c>
      <c r="T58" s="101"/>
      <c r="U58" s="102" t="e">
        <v>#NUM!</v>
      </c>
      <c r="V58" s="101"/>
      <c r="W58" s="146" t="e">
        <v>#NUM!</v>
      </c>
      <c r="X58" s="106">
        <f>_xll.qlSimpleQuoteSetValue(E58,W58/100,Trigger)</f>
        <v>0</v>
      </c>
      <c r="Y58" s="89"/>
    </row>
    <row r="59" spans="1:25" ht="11.25" customHeight="1" thickBot="1" x14ac:dyDescent="0.25">
      <c r="A59" s="85"/>
      <c r="B59" s="252"/>
      <c r="C59" s="253"/>
      <c r="D59" s="254"/>
      <c r="E59" s="254"/>
      <c r="F59" s="255"/>
      <c r="G59" s="6"/>
      <c r="I59" s="85"/>
      <c r="J59" s="252"/>
      <c r="K59" s="253"/>
      <c r="L59" s="253"/>
      <c r="M59" s="254"/>
      <c r="N59" s="254"/>
      <c r="O59" s="255"/>
      <c r="P59" s="7"/>
      <c r="Q59" s="318"/>
      <c r="R59" s="252"/>
      <c r="S59" s="253"/>
      <c r="T59" s="254"/>
      <c r="U59" s="322"/>
      <c r="V59" s="255"/>
      <c r="W59" s="7"/>
      <c r="X59" s="318"/>
      <c r="Y59" s="321"/>
    </row>
    <row r="60" spans="1:25" x14ac:dyDescent="0.2">
      <c r="E60" s="3"/>
    </row>
    <row r="61" spans="1:25" x14ac:dyDescent="0.2">
      <c r="E61" s="3"/>
    </row>
    <row r="62" spans="1:25" x14ac:dyDescent="0.2">
      <c r="E62" s="3"/>
    </row>
    <row r="63" spans="1:25" x14ac:dyDescent="0.2">
      <c r="E63" s="3"/>
    </row>
    <row r="64" spans="1:2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X5:X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J7" sqref="J7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1"/>
      <c r="B1" s="101"/>
      <c r="C1" s="101"/>
      <c r="D1" s="101"/>
      <c r="E1" s="101"/>
      <c r="F1" s="89"/>
      <c r="H1" s="126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1"/>
      <c r="B2" s="101"/>
      <c r="C2" s="101"/>
      <c r="D2" s="101"/>
      <c r="E2" s="101"/>
      <c r="F2" s="55"/>
      <c r="H2" s="125"/>
      <c r="I2" s="124"/>
      <c r="J2" s="58" t="s">
        <v>136</v>
      </c>
      <c r="K2" s="101"/>
      <c r="L2" s="101"/>
      <c r="M2" s="101"/>
      <c r="N2" s="101"/>
      <c r="O2" s="101"/>
      <c r="P2" s="101"/>
      <c r="Q2" s="101"/>
      <c r="R2" s="101"/>
      <c r="S2" s="9"/>
      <c r="T2" s="3"/>
      <c r="U2" s="3"/>
      <c r="V2" s="3"/>
      <c r="W2" s="3"/>
      <c r="X2" s="3"/>
      <c r="Y2" s="3"/>
    </row>
    <row r="3" spans="1:25" x14ac:dyDescent="0.2">
      <c r="A3" s="74"/>
      <c r="B3" s="311"/>
      <c r="C3" s="311"/>
      <c r="D3" s="311"/>
      <c r="E3" s="311"/>
      <c r="F3" s="312"/>
      <c r="H3" s="48"/>
      <c r="I3" s="101"/>
      <c r="J3" s="101"/>
      <c r="K3" s="101"/>
      <c r="L3" s="101"/>
      <c r="M3" s="101"/>
      <c r="N3" s="101"/>
      <c r="O3" s="101"/>
      <c r="P3" s="101"/>
      <c r="Q3" s="123"/>
      <c r="R3" s="122">
        <f>_xll.ohTrigger(R5:R22)</f>
        <v>5</v>
      </c>
      <c r="S3" s="89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SEK_010_Deposits.xml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89"/>
      <c r="H4" s="48"/>
      <c r="I4" s="119"/>
      <c r="J4" s="97" t="str">
        <f>_xll.RData(J6:J22,K4:L4,,ReutersRtMode,,K6)</f>
        <v>Paused at 12:34:39</v>
      </c>
      <c r="K4" s="97" t="s">
        <v>130</v>
      </c>
      <c r="L4" s="121" t="s">
        <v>129</v>
      </c>
      <c r="M4" s="121" t="s">
        <v>177</v>
      </c>
      <c r="N4" s="101"/>
      <c r="O4" s="120" t="s">
        <v>146</v>
      </c>
      <c r="P4" s="101"/>
      <c r="Q4" s="119" t="s">
        <v>145</v>
      </c>
      <c r="R4" s="118" t="s">
        <v>144</v>
      </c>
      <c r="S4" s="89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SEKOND_Quote</v>
      </c>
      <c r="D5" s="36" t="str">
        <f>_xll.qlSimpleQuote(C5,,RateTickValue,Permanent,Trigger,ObjectOverwrite)</f>
        <v>SEKOND_Quote#0000</v>
      </c>
      <c r="E5" s="35" t="str">
        <f>_xll.ohRangeRetrieveError(D5)</f>
        <v/>
      </c>
      <c r="F5" s="89"/>
      <c r="H5" s="48"/>
      <c r="I5" s="278" t="s">
        <v>125</v>
      </c>
      <c r="J5" s="279"/>
      <c r="K5" s="280" t="e">
        <f>NA()</f>
        <v>#N/A</v>
      </c>
      <c r="L5" s="281" t="e">
        <f>NA()</f>
        <v>#N/A</v>
      </c>
      <c r="M5" s="281">
        <f>Stibor!S6</f>
        <v>8.4999999999999992E-2</v>
      </c>
      <c r="N5" s="101"/>
      <c r="O5" s="114">
        <v>2.5</v>
      </c>
      <c r="P5" s="101"/>
      <c r="Q5" s="160">
        <f t="array" ref="Q5:Q22">QuoteLive</f>
        <v>8.4999999999999992E-2</v>
      </c>
      <c r="R5" s="112">
        <f>_xll.qlSimpleQuoteSetValue(D5,Q5/100,Trigger)</f>
        <v>0</v>
      </c>
      <c r="S5" s="89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SEKTND_Quote</v>
      </c>
      <c r="D6" s="36" t="str">
        <f>_xll.qlSimpleQuote(C6,,RateTickValue,Permanent,Trigger,ObjectOverwrite)</f>
        <v>SEKTND_Quote#0000</v>
      </c>
      <c r="E6" s="35" t="str">
        <f>_xll.ohRangeRetrieveError(D6)</f>
        <v/>
      </c>
      <c r="F6" s="89"/>
      <c r="H6" s="48"/>
      <c r="I6" s="117" t="s">
        <v>142</v>
      </c>
      <c r="J6" s="116" t="str">
        <f t="array" ref="J6:J22">Currency&amp;I6:I22&amp;"D="&amp;VLOOKUP(Contributor,ContributorTable,2,FALSE)</f>
        <v>SEKTND=TTKL</v>
      </c>
      <c r="K6" s="139" t="s">
        <v>210</v>
      </c>
      <c r="L6" s="115" t="s">
        <v>210</v>
      </c>
      <c r="M6" s="115" t="e">
        <f>_xll.qlMidSafe(K6,L6)</f>
        <v>#NUM!</v>
      </c>
      <c r="N6" s="101"/>
      <c r="O6" s="137">
        <v>2.625</v>
      </c>
      <c r="P6" s="101"/>
      <c r="Q6" s="160" t="e">
        <v>#NUM!</v>
      </c>
      <c r="R6" s="112">
        <f>_xll.qlSimpleQuoteSetValue(D6,Q6/100,Trigger)</f>
        <v>0</v>
      </c>
      <c r="S6" s="89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SEKSND_Quote</v>
      </c>
      <c r="D7" s="36" t="str">
        <f>_xll.qlSimpleQuote(C7,,RateTickValue,Permanent,Trigger,ObjectOverwrite)</f>
        <v>SEKSND_Quote#0000</v>
      </c>
      <c r="E7" s="35" t="str">
        <f>_xll.ohRangeRetrieveError(D7)</f>
        <v/>
      </c>
      <c r="F7" s="89"/>
      <c r="H7" s="48"/>
      <c r="I7" s="105" t="s">
        <v>140</v>
      </c>
      <c r="J7" s="104" t="str">
        <v>SEKSND=TTKL</v>
      </c>
      <c r="K7" s="135" t="s">
        <v>210</v>
      </c>
      <c r="L7" s="103" t="s">
        <v>210</v>
      </c>
      <c r="M7" s="103" t="e">
        <f>_xll.qlMidSafe(K7,L7)</f>
        <v>#NUM!</v>
      </c>
      <c r="N7" s="101"/>
      <c r="O7" s="133">
        <v>2.625</v>
      </c>
      <c r="P7" s="101"/>
      <c r="Q7" s="153" t="e">
        <v>#NUM!</v>
      </c>
      <c r="R7" s="99">
        <f>_xll.qlSimpleQuoteSetValue(D7,Q7/100,Trigger)</f>
        <v>0</v>
      </c>
      <c r="S7" s="89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SEKSWD_Quote</v>
      </c>
      <c r="D8" s="36" t="str">
        <f>_xll.qlSimpleQuote(C8,,RateTickValue,Permanent,Trigger,ObjectOverwrite)</f>
        <v>SEKSWD_Quote#0000</v>
      </c>
      <c r="E8" s="35" t="str">
        <f>_xll.ohRangeRetrieveError(D8)</f>
        <v/>
      </c>
      <c r="F8" s="89"/>
      <c r="H8" s="48"/>
      <c r="I8" s="105" t="s">
        <v>22</v>
      </c>
      <c r="J8" s="104" t="str">
        <v>SEKSWD=TTKL</v>
      </c>
      <c r="K8" s="135" t="s">
        <v>210</v>
      </c>
      <c r="L8" s="103" t="s">
        <v>210</v>
      </c>
      <c r="M8" s="103" t="e">
        <f>_xll.qlMidSafe(K8,L8)</f>
        <v>#NUM!</v>
      </c>
      <c r="N8" s="101"/>
      <c r="O8" s="133">
        <v>2.625</v>
      </c>
      <c r="P8" s="101"/>
      <c r="Q8" s="153" t="e">
        <v>#NUM!</v>
      </c>
      <c r="R8" s="99">
        <f>_xll.qlSimpleQuoteSetValue(D8,Q8/100,Trigger)</f>
        <v>0</v>
      </c>
      <c r="S8" s="89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SEK2WD_Quote</v>
      </c>
      <c r="D9" s="36" t="str">
        <f>_xll.qlSimpleQuote(C9,,RateTickValue,Permanent,Trigger,ObjectOverwrite)</f>
        <v>SEK2WD_Quote#0000</v>
      </c>
      <c r="E9" s="35" t="str">
        <f>_xll.ohRangeRetrieveError(D9)</f>
        <v/>
      </c>
      <c r="F9" s="89"/>
      <c r="H9" s="48"/>
      <c r="I9" s="105" t="s">
        <v>21</v>
      </c>
      <c r="J9" s="104" t="str">
        <v>SEK2WD=TTKL</v>
      </c>
      <c r="K9" s="135" t="s">
        <v>210</v>
      </c>
      <c r="L9" s="103" t="s">
        <v>210</v>
      </c>
      <c r="M9" s="103" t="e">
        <f>_xll.qlMidSafe(K9,L9)</f>
        <v>#NUM!</v>
      </c>
      <c r="N9" s="101"/>
      <c r="O9" s="133">
        <v>2.625</v>
      </c>
      <c r="P9" s="101"/>
      <c r="Q9" s="153" t="e">
        <v>#NUM!</v>
      </c>
      <c r="R9" s="99">
        <f>_xll.qlSimpleQuoteSetValue(D9,Q9/100,Trigger)</f>
        <v>0</v>
      </c>
      <c r="S9" s="89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SEK3WD_Quote</v>
      </c>
      <c r="D10" s="36" t="str">
        <f>_xll.qlSimpleQuote(C10,,RateTickValue,Permanent,Trigger,ObjectOverwrite)</f>
        <v>SEK3WD_Quote#0000</v>
      </c>
      <c r="E10" s="35" t="str">
        <f>_xll.ohRangeRetrieveError(D10)</f>
        <v/>
      </c>
      <c r="F10" s="89"/>
      <c r="H10" s="48"/>
      <c r="I10" s="105" t="s">
        <v>20</v>
      </c>
      <c r="J10" s="104" t="str">
        <v>SEK3WD=TTKL</v>
      </c>
      <c r="K10" s="135" t="s">
        <v>210</v>
      </c>
      <c r="L10" s="103" t="s">
        <v>210</v>
      </c>
      <c r="M10" s="103" t="e">
        <f>_xll.qlMidSafe(K10,L10)</f>
        <v>#NUM!</v>
      </c>
      <c r="N10" s="101"/>
      <c r="O10" s="102">
        <v>2.625</v>
      </c>
      <c r="P10" s="101"/>
      <c r="Q10" s="153" t="e">
        <v>#NUM!</v>
      </c>
      <c r="R10" s="99">
        <f>_xll.qlSimpleQuoteSetValue(D10,Q10/100,Trigger)</f>
        <v>0</v>
      </c>
      <c r="S10" s="89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SEK1MD_Quote</v>
      </c>
      <c r="D11" s="36" t="str">
        <f>_xll.qlSimpleQuote(C11,,RateTickValue,Permanent,Trigger,ObjectOverwrite)</f>
        <v>SEK1MD_Quote#0000</v>
      </c>
      <c r="E11" s="35" t="str">
        <f>_xll.ohRangeRetrieveError(D11)</f>
        <v/>
      </c>
      <c r="F11" s="89"/>
      <c r="H11" s="48"/>
      <c r="I11" s="105" t="s">
        <v>19</v>
      </c>
      <c r="J11" s="104" t="str">
        <v>SEK1MD=TTKL</v>
      </c>
      <c r="K11" s="135" t="s">
        <v>210</v>
      </c>
      <c r="L11" s="103" t="s">
        <v>210</v>
      </c>
      <c r="M11" s="103" t="e">
        <f>_xll.qlMidSafe(K11,L11)</f>
        <v>#NUM!</v>
      </c>
      <c r="N11" s="101"/>
      <c r="O11" s="102">
        <v>2.625</v>
      </c>
      <c r="P11" s="101"/>
      <c r="Q11" s="153" t="e">
        <v>#NUM!</v>
      </c>
      <c r="R11" s="99">
        <f>_xll.qlSimpleQuoteSetValue(D11,Q11/100,Trigger)</f>
        <v>0</v>
      </c>
      <c r="S11" s="89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SEK2MD_Quote</v>
      </c>
      <c r="D12" s="36" t="str">
        <f>_xll.qlSimpleQuote(C12,,RateTickValue,Permanent,Trigger,ObjectOverwrite)</f>
        <v>SEK2MD_Quote#0000</v>
      </c>
      <c r="E12" s="35" t="str">
        <f>_xll.ohRangeRetrieveError(D12)</f>
        <v/>
      </c>
      <c r="F12" s="89"/>
      <c r="H12" s="48"/>
      <c r="I12" s="105" t="s">
        <v>18</v>
      </c>
      <c r="J12" s="104" t="str">
        <v>SEK2MD=TTKL</v>
      </c>
      <c r="K12" s="135" t="s">
        <v>210</v>
      </c>
      <c r="L12" s="103" t="s">
        <v>210</v>
      </c>
      <c r="M12" s="103" t="e">
        <f>_xll.qlMidSafe(K12,L12)</f>
        <v>#NUM!</v>
      </c>
      <c r="N12" s="101"/>
      <c r="O12" s="102">
        <v>2.625</v>
      </c>
      <c r="P12" s="101"/>
      <c r="Q12" s="153" t="e">
        <v>#NUM!</v>
      </c>
      <c r="R12" s="99">
        <f>_xll.qlSimpleQuoteSetValue(D12,Q12/100,Trigger)</f>
        <v>0</v>
      </c>
      <c r="S12" s="89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SEK3MD_Quote</v>
      </c>
      <c r="D13" s="36" t="str">
        <f>_xll.qlSimpleQuote(C13,,RateTickValue,Permanent,Trigger,ObjectOverwrite)</f>
        <v>SEK3MD_Quote#0000</v>
      </c>
      <c r="E13" s="35" t="str">
        <f>_xll.ohRangeRetrieveError(D13)</f>
        <v/>
      </c>
      <c r="F13" s="89"/>
      <c r="H13" s="48"/>
      <c r="I13" s="105" t="s">
        <v>17</v>
      </c>
      <c r="J13" s="104" t="str">
        <v>SEK3MD=TTKL</v>
      </c>
      <c r="K13" s="135" t="s">
        <v>210</v>
      </c>
      <c r="L13" s="103" t="s">
        <v>210</v>
      </c>
      <c r="M13" s="103" t="e">
        <f>_xll.qlMidSafe(K13,L13)</f>
        <v>#NUM!</v>
      </c>
      <c r="N13" s="101"/>
      <c r="O13" s="102">
        <v>2.6749999999999998</v>
      </c>
      <c r="P13" s="101"/>
      <c r="Q13" s="153" t="e">
        <v>#NUM!</v>
      </c>
      <c r="R13" s="99">
        <f>_xll.qlSimpleQuoteSetValue(D13,Q13/100,Trigger)</f>
        <v>0</v>
      </c>
      <c r="S13" s="89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SEK4MD_Quote</v>
      </c>
      <c r="D14" s="36" t="str">
        <f>_xll.qlSimpleQuote(C14,,RateTickValue,Permanent,Trigger,ObjectOverwrite)</f>
        <v>SEK4MD_Quote#0000</v>
      </c>
      <c r="E14" s="35" t="str">
        <f>_xll.ohRangeRetrieveError(D14)</f>
        <v/>
      </c>
      <c r="F14" s="89"/>
      <c r="H14" s="48"/>
      <c r="I14" s="105" t="s">
        <v>16</v>
      </c>
      <c r="J14" s="104" t="str">
        <v>SEK4MD=TTKL</v>
      </c>
      <c r="K14" s="135" t="s">
        <v>210</v>
      </c>
      <c r="L14" s="103" t="s">
        <v>210</v>
      </c>
      <c r="M14" s="103" t="e">
        <f>_xll.qlMidSafe(K14,L14)</f>
        <v>#NUM!</v>
      </c>
      <c r="N14" s="101"/>
      <c r="O14" s="102">
        <v>2.7250000000000001</v>
      </c>
      <c r="P14" s="101"/>
      <c r="Q14" s="153" t="e">
        <v>#NUM!</v>
      </c>
      <c r="R14" s="99">
        <f>_xll.qlSimpleQuoteSetValue(D14,Q14/100,Trigger)</f>
        <v>0</v>
      </c>
      <c r="S14" s="89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SEK5MD_Quote</v>
      </c>
      <c r="D15" s="36" t="str">
        <f>_xll.qlSimpleQuote(C15,,RateTickValue,Permanent,Trigger,ObjectOverwrite)</f>
        <v>SEK5MD_Quote#0000</v>
      </c>
      <c r="E15" s="35" t="str">
        <f>_xll.ohRangeRetrieveError(D15)</f>
        <v/>
      </c>
      <c r="F15" s="89"/>
      <c r="H15" s="48"/>
      <c r="I15" s="105" t="s">
        <v>15</v>
      </c>
      <c r="J15" s="104" t="str">
        <v>SEK5MD=TTKL</v>
      </c>
      <c r="K15" s="135" t="s">
        <v>210</v>
      </c>
      <c r="L15" s="103" t="s">
        <v>210</v>
      </c>
      <c r="M15" s="103" t="e">
        <f>_xll.qlMidSafe(K15,L15)</f>
        <v>#NUM!</v>
      </c>
      <c r="N15" s="101"/>
      <c r="O15" s="102">
        <v>2.7250000000000001</v>
      </c>
      <c r="P15" s="101"/>
      <c r="Q15" s="153" t="e">
        <v>#NUM!</v>
      </c>
      <c r="R15" s="99">
        <f>_xll.qlSimpleQuoteSetValue(D15,Q15/100,Trigger)</f>
        <v>0</v>
      </c>
      <c r="S15" s="89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SEK6MD_Quote</v>
      </c>
      <c r="D16" s="36" t="str">
        <f>_xll.qlSimpleQuote(C16,,RateTickValue,Permanent,Trigger,ObjectOverwrite)</f>
        <v>SEK6MD_Quote#0000</v>
      </c>
      <c r="E16" s="35" t="str">
        <f>_xll.ohRangeRetrieveError(D16)</f>
        <v/>
      </c>
      <c r="F16" s="89"/>
      <c r="H16" s="48"/>
      <c r="I16" s="105" t="s">
        <v>14</v>
      </c>
      <c r="J16" s="104" t="str">
        <v>SEK6MD=TTKL</v>
      </c>
      <c r="K16" s="135" t="s">
        <v>210</v>
      </c>
      <c r="L16" s="103" t="s">
        <v>210</v>
      </c>
      <c r="M16" s="103" t="e">
        <f>_xll.qlMidSafe(K16,L16)</f>
        <v>#NUM!</v>
      </c>
      <c r="N16" s="101"/>
      <c r="O16" s="102">
        <v>2.7250000000000001</v>
      </c>
      <c r="P16" s="101"/>
      <c r="Q16" s="153" t="e">
        <v>#NUM!</v>
      </c>
      <c r="R16" s="99">
        <f>_xll.qlSimpleQuoteSetValue(D16,Q16/100,Trigger)</f>
        <v>0</v>
      </c>
      <c r="S16" s="89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SEK7MD_Quote</v>
      </c>
      <c r="D17" s="36" t="str">
        <f>_xll.qlSimpleQuote(C17,,RateTickValue,Permanent,Trigger,ObjectOverwrite)</f>
        <v>SEK7MD_Quote#0000</v>
      </c>
      <c r="E17" s="35" t="str">
        <f>_xll.ohRangeRetrieveError(D17)</f>
        <v/>
      </c>
      <c r="F17" s="89"/>
      <c r="H17" s="48"/>
      <c r="I17" s="105" t="s">
        <v>13</v>
      </c>
      <c r="J17" s="104" t="str">
        <v>SEK7MD=TTKL</v>
      </c>
      <c r="K17" s="135" t="s">
        <v>210</v>
      </c>
      <c r="L17" s="103" t="s">
        <v>210</v>
      </c>
      <c r="M17" s="103" t="e">
        <f>_xll.qlMidSafe(K17,L17)</f>
        <v>#NUM!</v>
      </c>
      <c r="N17" s="101"/>
      <c r="O17" s="102">
        <v>2.8250000000000002</v>
      </c>
      <c r="P17" s="101"/>
      <c r="Q17" s="153" t="e">
        <v>#NUM!</v>
      </c>
      <c r="R17" s="99">
        <f>_xll.qlSimpleQuoteSetValue(D17,Q17/100,Trigger)</f>
        <v>0</v>
      </c>
      <c r="S17" s="89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SEK8MD_Quote</v>
      </c>
      <c r="D18" s="36" t="str">
        <f>_xll.qlSimpleQuote(C18,,RateTickValue,Permanent,Trigger,ObjectOverwrite)</f>
        <v>SEK8MD_Quote#0000</v>
      </c>
      <c r="E18" s="35" t="str">
        <f>_xll.ohRangeRetrieveError(D18)</f>
        <v/>
      </c>
      <c r="F18" s="89"/>
      <c r="H18" s="48"/>
      <c r="I18" s="105" t="s">
        <v>12</v>
      </c>
      <c r="J18" s="104" t="str">
        <v>SEK8MD=TTKL</v>
      </c>
      <c r="K18" s="135" t="s">
        <v>210</v>
      </c>
      <c r="L18" s="103" t="s">
        <v>210</v>
      </c>
      <c r="M18" s="103" t="e">
        <f>_xll.qlMidSafe(K18,L18)</f>
        <v>#NUM!</v>
      </c>
      <c r="N18" s="101"/>
      <c r="O18" s="102">
        <v>2.8250000000000002</v>
      </c>
      <c r="P18" s="101"/>
      <c r="Q18" s="153" t="e">
        <v>#NUM!</v>
      </c>
      <c r="R18" s="99">
        <f>_xll.qlSimpleQuoteSetValue(D18,Q18/100,Trigger)</f>
        <v>0</v>
      </c>
      <c r="S18" s="89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SEK9MD_Quote</v>
      </c>
      <c r="D19" s="36" t="str">
        <f>_xll.qlSimpleQuote(C19,,RateTickValue,Permanent,Trigger,ObjectOverwrite)</f>
        <v>SEK9MD_Quote#0000</v>
      </c>
      <c r="E19" s="35" t="str">
        <f>_xll.ohRangeRetrieveError(D19)</f>
        <v/>
      </c>
      <c r="F19" s="89"/>
      <c r="H19" s="48"/>
      <c r="I19" s="105" t="s">
        <v>11</v>
      </c>
      <c r="J19" s="104" t="str">
        <v>SEK9MD=TTKL</v>
      </c>
      <c r="K19" s="135" t="s">
        <v>210</v>
      </c>
      <c r="L19" s="103" t="s">
        <v>210</v>
      </c>
      <c r="M19" s="103" t="e">
        <f>_xll.qlMidSafe(K19,L19)</f>
        <v>#NUM!</v>
      </c>
      <c r="N19" s="101"/>
      <c r="O19" s="102">
        <v>2.8250000000000002</v>
      </c>
      <c r="P19" s="101"/>
      <c r="Q19" s="153" t="e">
        <v>#NUM!</v>
      </c>
      <c r="R19" s="99">
        <f>_xll.qlSimpleQuoteSetValue(D19,Q19/100,Trigger)</f>
        <v>0</v>
      </c>
      <c r="S19" s="89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SEK10MD_Quote</v>
      </c>
      <c r="D20" s="36" t="str">
        <f>_xll.qlSimpleQuote(C20,,RateTickValue,Permanent,Trigger,ObjectOverwrite)</f>
        <v>SEK10MD_Quote#0000</v>
      </c>
      <c r="E20" s="35" t="str">
        <f>_xll.ohRangeRetrieveError(D20)</f>
        <v/>
      </c>
      <c r="F20" s="89"/>
      <c r="H20" s="48"/>
      <c r="I20" s="105" t="s">
        <v>10</v>
      </c>
      <c r="J20" s="104" t="str">
        <v>SEK10MD=TTKL</v>
      </c>
      <c r="K20" s="135" t="s">
        <v>210</v>
      </c>
      <c r="L20" s="103" t="s">
        <v>210</v>
      </c>
      <c r="M20" s="103" t="e">
        <f>_xll.qlMidSafe(K20,L20)</f>
        <v>#NUM!</v>
      </c>
      <c r="N20" s="101"/>
      <c r="O20" s="102">
        <v>2.875</v>
      </c>
      <c r="P20" s="101"/>
      <c r="Q20" s="153" t="e">
        <v>#NUM!</v>
      </c>
      <c r="R20" s="99">
        <f>_xll.qlSimpleQuoteSetValue(D20,Q20/100,Trigger)</f>
        <v>0</v>
      </c>
      <c r="S20" s="89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SEK11MD_Quote</v>
      </c>
      <c r="D21" s="36" t="str">
        <f>_xll.qlSimpleQuote(C21,,RateTickValue,Permanent,Trigger,ObjectOverwrite)</f>
        <v>SEK11MD_Quote#0000</v>
      </c>
      <c r="E21" s="35" t="str">
        <f>_xll.ohRangeRetrieveError(D21)</f>
        <v/>
      </c>
      <c r="F21" s="89"/>
      <c r="H21" s="48"/>
      <c r="I21" s="105" t="s">
        <v>9</v>
      </c>
      <c r="J21" s="104" t="str">
        <v>SEK11MD=TTKL</v>
      </c>
      <c r="K21" s="135" t="s">
        <v>210</v>
      </c>
      <c r="L21" s="103" t="s">
        <v>210</v>
      </c>
      <c r="M21" s="103" t="e">
        <f>_xll.qlMidSafe(K21,L21)</f>
        <v>#NUM!</v>
      </c>
      <c r="N21" s="101"/>
      <c r="O21" s="102">
        <v>2.9249999999999998</v>
      </c>
      <c r="P21" s="101"/>
      <c r="Q21" s="153" t="e">
        <v>#NUM!</v>
      </c>
      <c r="R21" s="99">
        <f>_xll.qlSimpleQuoteSetValue(D21,Q21/100,Trigger)</f>
        <v>0</v>
      </c>
      <c r="S21" s="89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SEK1YD_Quote</v>
      </c>
      <c r="D22" s="36" t="str">
        <f>_xll.qlSimpleQuote(C22,,RateTickValue,Permanent,Trigger,ObjectOverwrite)</f>
        <v>SEK1YD_Quote#0000</v>
      </c>
      <c r="E22" s="35" t="str">
        <f>_xll.ohRangeRetrieveError(D22)</f>
        <v/>
      </c>
      <c r="F22" s="89"/>
      <c r="H22" s="48"/>
      <c r="I22" s="105" t="s">
        <v>8</v>
      </c>
      <c r="J22" s="104" t="str">
        <v>SEK1YD=TTKL</v>
      </c>
      <c r="K22" s="135" t="s">
        <v>210</v>
      </c>
      <c r="L22" s="103" t="s">
        <v>210</v>
      </c>
      <c r="M22" s="129" t="e">
        <f>_xll.qlMidSafe(K22,L22)</f>
        <v>#NUM!</v>
      </c>
      <c r="N22" s="101"/>
      <c r="O22" s="102">
        <v>2.9750000000000001</v>
      </c>
      <c r="P22" s="101"/>
      <c r="Q22" s="146" t="e">
        <v>#NUM!</v>
      </c>
      <c r="R22" s="106">
        <f>_xll.qlSimpleQuoteSetValue(D22,Q22/100,Trigger)</f>
        <v>0</v>
      </c>
      <c r="S22" s="89"/>
      <c r="T22" s="3"/>
      <c r="U22" s="3"/>
      <c r="V22" s="3"/>
      <c r="W22" s="3"/>
      <c r="X22" s="3"/>
      <c r="Y22" s="3"/>
    </row>
    <row r="23" spans="1:26" ht="12" thickBot="1" x14ac:dyDescent="0.25">
      <c r="A23" s="313"/>
      <c r="B23" s="7"/>
      <c r="C23" s="7"/>
      <c r="D23" s="7"/>
      <c r="E23" s="7"/>
      <c r="F23" s="6"/>
      <c r="H23" s="8"/>
      <c r="I23" s="98"/>
      <c r="J23" s="98"/>
      <c r="K23" s="98"/>
      <c r="L23" s="98"/>
      <c r="M23" s="7"/>
      <c r="N23" s="7"/>
      <c r="O23" s="98"/>
      <c r="P23" s="7"/>
      <c r="Q23" s="98"/>
      <c r="R23" s="98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71"/>
      <c r="C1" s="271"/>
      <c r="D1" s="272"/>
      <c r="E1" s="273"/>
      <c r="F1" s="272"/>
      <c r="G1" s="9"/>
      <c r="I1" s="274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71"/>
      <c r="C2" s="271"/>
      <c r="D2" s="272"/>
      <c r="E2" s="273"/>
      <c r="F2" s="272"/>
      <c r="G2" s="9"/>
      <c r="I2" s="274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1"/>
      <c r="T2" s="101"/>
      <c r="U2" s="101"/>
      <c r="V2" s="101"/>
      <c r="W2" s="101"/>
      <c r="X2" s="51"/>
      <c r="Y2" s="9"/>
      <c r="Z2" s="3"/>
      <c r="AA2" s="3"/>
    </row>
    <row r="3" spans="1:27" ht="12" customHeight="1" thickBot="1" x14ac:dyDescent="0.25">
      <c r="A3" s="48"/>
      <c r="B3" s="271"/>
      <c r="C3" s="271"/>
      <c r="D3" s="272"/>
      <c r="E3" s="273"/>
      <c r="F3" s="272"/>
      <c r="G3" s="9"/>
      <c r="I3" s="274"/>
      <c r="J3" s="51"/>
      <c r="K3" s="51"/>
      <c r="L3" s="101"/>
      <c r="M3" s="51"/>
      <c r="N3" s="51"/>
      <c r="O3" s="51"/>
      <c r="P3" s="51"/>
      <c r="Q3" s="51"/>
      <c r="R3" s="51"/>
      <c r="S3" s="51"/>
      <c r="T3" s="101"/>
      <c r="U3" s="101"/>
      <c r="V3" s="101"/>
      <c r="W3" s="51"/>
      <c r="X3" s="122">
        <f>_xll.ohTrigger(X5:X19)</f>
        <v>4</v>
      </c>
      <c r="Y3" s="89"/>
      <c r="Z3" s="3"/>
      <c r="AA3" s="3"/>
    </row>
    <row r="4" spans="1:27" ht="21" customHeight="1" x14ac:dyDescent="0.2">
      <c r="A4" s="48"/>
      <c r="B4" s="282"/>
      <c r="C4" s="283"/>
      <c r="D4" s="269" t="str">
        <f>Currency&amp;"_010_"&amp;"FRA.xml"</f>
        <v>SEK_010_FRA.xml</v>
      </c>
      <c r="E4" s="270" t="str">
        <f>IF(Serialize,_xll.ohObjectSave(E3:E19,SerializationPath&amp;D4,FileOverwrite,Serialize),"---")</f>
        <v>---</v>
      </c>
      <c r="F4" s="261"/>
      <c r="G4" s="9"/>
      <c r="I4" s="274"/>
      <c r="J4" s="297"/>
      <c r="K4" s="79"/>
      <c r="L4" s="59"/>
      <c r="M4" s="29"/>
      <c r="N4" s="292" t="str">
        <f>_xll.RData(N5:N19,O4:R4,"RTFEED:IDN",ReutersRtMode,,O5)</f>
        <v>Paused at 12:34:39</v>
      </c>
      <c r="O4" s="120" t="s">
        <v>130</v>
      </c>
      <c r="P4" s="120" t="s">
        <v>129</v>
      </c>
      <c r="Q4" s="120" t="s">
        <v>141</v>
      </c>
      <c r="R4" s="120" t="s">
        <v>149</v>
      </c>
      <c r="S4" s="293" t="s">
        <v>148</v>
      </c>
      <c r="T4" s="101"/>
      <c r="U4" s="120" t="s">
        <v>146</v>
      </c>
      <c r="V4" s="101"/>
      <c r="W4" s="205" t="s">
        <v>145</v>
      </c>
      <c r="X4" s="30" t="s">
        <v>144</v>
      </c>
      <c r="Y4" s="89"/>
      <c r="Z4" s="3"/>
      <c r="AA4" s="141"/>
    </row>
    <row r="5" spans="1:27" x14ac:dyDescent="0.2">
      <c r="A5" s="48"/>
      <c r="B5" s="284">
        <v>1</v>
      </c>
      <c r="C5" s="288" t="s">
        <v>102</v>
      </c>
      <c r="D5" s="47" t="str">
        <f t="shared" ref="D5:D19" si="0">Currency&amp;$B5&amp;$C5&amp;QuoteSuffix</f>
        <v>SEK1x4F_Quote</v>
      </c>
      <c r="E5" s="47" t="str">
        <f>_xll.qlSimpleQuote(D5,,RateTickValue,Permanent,Trigger,ObjectOverwrite)</f>
        <v>SEK1x4F_Quote#0000</v>
      </c>
      <c r="F5" s="259" t="str">
        <f>_xll.ohRangeRetrieveError(E5)</f>
        <v/>
      </c>
      <c r="G5" s="9"/>
      <c r="I5" s="274"/>
      <c r="J5" s="105">
        <f t="shared" ref="J5:J19" si="1">B5</f>
        <v>1</v>
      </c>
      <c r="K5" s="104" t="s">
        <v>147</v>
      </c>
      <c r="L5" s="140">
        <f t="shared" ref="L5:L10" si="2">J5+3</f>
        <v>4</v>
      </c>
      <c r="M5" s="305" t="str">
        <f t="shared" ref="M5:M19" si="3">Currency&amp;$J5&amp;$K5&amp;$L5&amp;"F"</f>
        <v>SEK1X4F</v>
      </c>
      <c r="N5" s="105" t="str">
        <f t="array" ref="N5:N19">Instruments&amp;"="&amp;VLOOKUP(ContributorFRA,ContributorTable,2,FALSE)</f>
        <v>SEK1X4F=</v>
      </c>
      <c r="O5" s="135" t="s">
        <v>210</v>
      </c>
      <c r="P5" s="135" t="s">
        <v>210</v>
      </c>
      <c r="Q5" s="104" t="s">
        <v>210</v>
      </c>
      <c r="R5" s="135" t="s">
        <v>210</v>
      </c>
      <c r="S5" s="298" t="e">
        <f>_xll.qlMidSafe($O5,$P5)</f>
        <v>#NUM!</v>
      </c>
      <c r="T5" s="101"/>
      <c r="U5" s="137">
        <v>2.7</v>
      </c>
      <c r="V5" s="101"/>
      <c r="W5" s="160" t="e">
        <f t="array" ref="W5:W19">QuoteLive</f>
        <v>#NUM!</v>
      </c>
      <c r="X5" s="112">
        <f>_xll.qlSimpleQuoteSetValue(E5,W5/100,Trigger)</f>
        <v>0</v>
      </c>
      <c r="Y5" s="89"/>
      <c r="Z5" s="3"/>
      <c r="AA5" s="127"/>
    </row>
    <row r="6" spans="1:27" x14ac:dyDescent="0.2">
      <c r="A6" s="48"/>
      <c r="B6" s="284">
        <v>2</v>
      </c>
      <c r="C6" s="288" t="s">
        <v>101</v>
      </c>
      <c r="D6" s="36" t="str">
        <f t="shared" si="0"/>
        <v>SEK2x5F_Quote</v>
      </c>
      <c r="E6" s="36" t="str">
        <f>_xll.qlSimpleQuote(D6,,RateTickValue,Permanent,Trigger,ObjectOverwrite)</f>
        <v>SEK2x5F_Quote#0000</v>
      </c>
      <c r="F6" s="258" t="str">
        <f>_xll.ohRangeRetrieveError(E6)</f>
        <v/>
      </c>
      <c r="G6" s="9"/>
      <c r="I6" s="274"/>
      <c r="J6" s="105">
        <f t="shared" si="1"/>
        <v>2</v>
      </c>
      <c r="K6" s="104" t="s">
        <v>147</v>
      </c>
      <c r="L6" s="136">
        <f t="shared" si="2"/>
        <v>5</v>
      </c>
      <c r="M6" s="306" t="str">
        <f t="shared" si="3"/>
        <v>SEK2X5F</v>
      </c>
      <c r="N6" s="105" t="str">
        <v>SEK2X5F=</v>
      </c>
      <c r="O6" s="135" t="s">
        <v>210</v>
      </c>
      <c r="P6" s="135" t="s">
        <v>210</v>
      </c>
      <c r="Q6" s="104" t="s">
        <v>210</v>
      </c>
      <c r="R6" s="135" t="s">
        <v>210</v>
      </c>
      <c r="S6" s="298" t="e">
        <f>_xll.qlMidSafe($O6,$P6)</f>
        <v>#NUM!</v>
      </c>
      <c r="T6" s="101"/>
      <c r="U6" s="133">
        <v>2.665</v>
      </c>
      <c r="V6" s="101"/>
      <c r="W6" s="153" t="e">
        <v>#NUM!</v>
      </c>
      <c r="X6" s="99">
        <f>_xll.qlSimpleQuoteSetValue(E6,W6/100,Trigger)</f>
        <v>0</v>
      </c>
      <c r="Y6" s="89"/>
      <c r="Z6" s="3"/>
      <c r="AA6" s="127"/>
    </row>
    <row r="7" spans="1:27" x14ac:dyDescent="0.2">
      <c r="A7" s="48"/>
      <c r="B7" s="284">
        <v>3</v>
      </c>
      <c r="C7" s="288" t="s">
        <v>100</v>
      </c>
      <c r="D7" s="36" t="str">
        <f t="shared" si="0"/>
        <v>SEK3x6F_Quote</v>
      </c>
      <c r="E7" s="36" t="str">
        <f>_xll.qlSimpleQuote(D7,,RateTickValue,Permanent,Trigger,ObjectOverwrite)</f>
        <v>SEK3x6F_Quote#0000</v>
      </c>
      <c r="F7" s="258" t="str">
        <f>_xll.ohRangeRetrieveError(E7)</f>
        <v/>
      </c>
      <c r="G7" s="9"/>
      <c r="I7" s="274"/>
      <c r="J7" s="105">
        <f t="shared" si="1"/>
        <v>3</v>
      </c>
      <c r="K7" s="104" t="s">
        <v>147</v>
      </c>
      <c r="L7" s="136">
        <f t="shared" si="2"/>
        <v>6</v>
      </c>
      <c r="M7" s="306" t="str">
        <f t="shared" si="3"/>
        <v>SEK3X6F</v>
      </c>
      <c r="N7" s="105" t="str">
        <v>SEK3X6F=</v>
      </c>
      <c r="O7" s="135" t="s">
        <v>210</v>
      </c>
      <c r="P7" s="135" t="s">
        <v>210</v>
      </c>
      <c r="Q7" s="104" t="s">
        <v>210</v>
      </c>
      <c r="R7" s="135" t="s">
        <v>210</v>
      </c>
      <c r="S7" s="298" t="e">
        <f>_xll.qlMidSafe($O7,$P7)</f>
        <v>#NUM!</v>
      </c>
      <c r="T7" s="101"/>
      <c r="U7" s="133">
        <v>2.6550000000000002</v>
      </c>
      <c r="V7" s="101"/>
      <c r="W7" s="153" t="e">
        <v>#NUM!</v>
      </c>
      <c r="X7" s="99">
        <f>_xll.qlSimpleQuoteSetValue(E7,W7/100,Trigger)</f>
        <v>0</v>
      </c>
      <c r="Y7" s="89"/>
      <c r="Z7" s="3"/>
      <c r="AA7" s="127"/>
    </row>
    <row r="8" spans="1:27" x14ac:dyDescent="0.2">
      <c r="A8" s="48"/>
      <c r="B8" s="284">
        <v>4</v>
      </c>
      <c r="C8" s="288" t="s">
        <v>99</v>
      </c>
      <c r="D8" s="36" t="str">
        <f t="shared" si="0"/>
        <v>SEK4x7F_Quote</v>
      </c>
      <c r="E8" s="36" t="str">
        <f>_xll.qlSimpleQuote(D8,,RateTickValue,Permanent,Trigger,ObjectOverwrite)</f>
        <v>SEK4x7F_Quote#0000</v>
      </c>
      <c r="F8" s="258" t="str">
        <f>_xll.ohRangeRetrieveError(E8)</f>
        <v/>
      </c>
      <c r="G8" s="9"/>
      <c r="I8" s="274"/>
      <c r="J8" s="105">
        <f t="shared" si="1"/>
        <v>4</v>
      </c>
      <c r="K8" s="104" t="s">
        <v>147</v>
      </c>
      <c r="L8" s="136">
        <f t="shared" si="2"/>
        <v>7</v>
      </c>
      <c r="M8" s="306" t="str">
        <f t="shared" si="3"/>
        <v>SEK4X7F</v>
      </c>
      <c r="N8" s="105" t="str">
        <v>SEK4X7F=</v>
      </c>
      <c r="O8" s="135" t="s">
        <v>210</v>
      </c>
      <c r="P8" s="135" t="s">
        <v>210</v>
      </c>
      <c r="Q8" s="104" t="s">
        <v>210</v>
      </c>
      <c r="R8" s="135" t="s">
        <v>210</v>
      </c>
      <c r="S8" s="298" t="e">
        <f>_xll.qlMidSafe($O8,$P8)</f>
        <v>#NUM!</v>
      </c>
      <c r="T8" s="101"/>
      <c r="U8" s="133">
        <v>2.645</v>
      </c>
      <c r="V8" s="101"/>
      <c r="W8" s="153" t="e">
        <v>#NUM!</v>
      </c>
      <c r="X8" s="99">
        <f>_xll.qlSimpleQuoteSetValue(E8,W8/100,Trigger)</f>
        <v>0</v>
      </c>
      <c r="Y8" s="89"/>
      <c r="Z8" s="3"/>
      <c r="AA8" s="127"/>
    </row>
    <row r="9" spans="1:27" x14ac:dyDescent="0.2">
      <c r="A9" s="48"/>
      <c r="B9" s="284">
        <v>5</v>
      </c>
      <c r="C9" s="288" t="s">
        <v>98</v>
      </c>
      <c r="D9" s="36" t="str">
        <f t="shared" si="0"/>
        <v>SEK5x8F_Quote</v>
      </c>
      <c r="E9" s="36" t="str">
        <f>_xll.qlSimpleQuote(D9,,RateTickValue,Permanent,Trigger,ObjectOverwrite)</f>
        <v>SEK5x8F_Quote#0000</v>
      </c>
      <c r="F9" s="258" t="str">
        <f>_xll.ohRangeRetrieveError(E9)</f>
        <v/>
      </c>
      <c r="G9" s="9"/>
      <c r="I9" s="274"/>
      <c r="J9" s="105">
        <f t="shared" si="1"/>
        <v>5</v>
      </c>
      <c r="K9" s="104" t="s">
        <v>147</v>
      </c>
      <c r="L9" s="136">
        <f t="shared" si="2"/>
        <v>8</v>
      </c>
      <c r="M9" s="306" t="str">
        <f t="shared" si="3"/>
        <v>SEK5X8F</v>
      </c>
      <c r="N9" s="105" t="str">
        <v>SEK5X8F=</v>
      </c>
      <c r="O9" s="135" t="s">
        <v>210</v>
      </c>
      <c r="P9" s="135" t="s">
        <v>210</v>
      </c>
      <c r="Q9" s="104" t="s">
        <v>210</v>
      </c>
      <c r="R9" s="135" t="s">
        <v>210</v>
      </c>
      <c r="S9" s="298" t="e">
        <f>_xll.qlMidSafe($O9,$P9)</f>
        <v>#NUM!</v>
      </c>
      <c r="T9" s="101"/>
      <c r="U9" s="133">
        <v>2.645</v>
      </c>
      <c r="V9" s="101"/>
      <c r="W9" s="153" t="e">
        <v>#NUM!</v>
      </c>
      <c r="X9" s="99">
        <f>_xll.qlSimpleQuoteSetValue(E9,W9/100,Trigger)</f>
        <v>0</v>
      </c>
      <c r="Y9" s="89"/>
      <c r="Z9" s="3"/>
      <c r="AA9" s="127"/>
    </row>
    <row r="10" spans="1:27" ht="13.5" thickBot="1" x14ac:dyDescent="0.25">
      <c r="A10" s="48"/>
      <c r="B10" s="285">
        <v>6</v>
      </c>
      <c r="C10" s="289" t="s">
        <v>97</v>
      </c>
      <c r="D10" s="49" t="str">
        <f t="shared" si="0"/>
        <v>SEK6x9F_Quote</v>
      </c>
      <c r="E10" s="49" t="str">
        <f>_xll.qlSimpleQuote(D10,,RateTickValue,Permanent,Trigger,ObjectOverwrite)</f>
        <v>SEK6x9F_Quote#0000</v>
      </c>
      <c r="F10" s="260" t="str">
        <f>_xll.ohRangeRetrieveError(E10)</f>
        <v/>
      </c>
      <c r="G10" s="9"/>
      <c r="I10" s="274"/>
      <c r="J10" s="105">
        <f t="shared" si="1"/>
        <v>6</v>
      </c>
      <c r="K10" s="104" t="s">
        <v>147</v>
      </c>
      <c r="L10" s="136">
        <f t="shared" si="2"/>
        <v>9</v>
      </c>
      <c r="M10" s="306" t="str">
        <f t="shared" si="3"/>
        <v>SEK6X9F</v>
      </c>
      <c r="N10" s="105" t="str">
        <v>SEK6X9F=</v>
      </c>
      <c r="O10" s="135" t="s">
        <v>210</v>
      </c>
      <c r="P10" s="135" t="s">
        <v>210</v>
      </c>
      <c r="Q10" s="104" t="s">
        <v>210</v>
      </c>
      <c r="R10" s="135" t="s">
        <v>210</v>
      </c>
      <c r="S10" s="298" t="e">
        <f>_xll.qlMidSafe($O10,$P10)</f>
        <v>#NUM!</v>
      </c>
      <c r="T10" s="101"/>
      <c r="U10" s="133">
        <v>2.645</v>
      </c>
      <c r="V10" s="101"/>
      <c r="W10" s="153" t="e">
        <v>#NUM!</v>
      </c>
      <c r="X10" s="99">
        <f>_xll.qlSimpleQuoteSetValue(E10,W10/100,Trigger)</f>
        <v>0</v>
      </c>
      <c r="Y10" s="89"/>
      <c r="Z10" s="3"/>
      <c r="AA10" s="127"/>
    </row>
    <row r="11" spans="1:27" x14ac:dyDescent="0.2">
      <c r="A11" s="48"/>
      <c r="B11" s="286">
        <v>1</v>
      </c>
      <c r="C11" s="290" t="str">
        <f t="shared" ref="C11:C19" si="4">"x"&amp;B11+6&amp;"F"</f>
        <v>x7F</v>
      </c>
      <c r="D11" s="257" t="str">
        <f t="shared" si="0"/>
        <v>SEK1x7F_Quote</v>
      </c>
      <c r="E11" s="257" t="str">
        <f>_xll.qlSimpleQuote(D11,,RateTickValue,Permanent,Trigger,ObjectOverwrite)</f>
        <v>SEK1x7F_Quote#0000</v>
      </c>
      <c r="F11" s="261" t="str">
        <f>_xll.ohRangeRetrieveError(E11)</f>
        <v/>
      </c>
      <c r="G11" s="9"/>
      <c r="I11" s="274"/>
      <c r="J11" s="302">
        <f t="shared" si="1"/>
        <v>1</v>
      </c>
      <c r="K11" s="300" t="s">
        <v>147</v>
      </c>
      <c r="L11" s="301">
        <f t="shared" ref="L11:L19" si="5">J11+6</f>
        <v>7</v>
      </c>
      <c r="M11" s="307" t="str">
        <f t="shared" si="3"/>
        <v>SEK1X7F</v>
      </c>
      <c r="N11" s="302" t="str">
        <v>SEK1X7F=</v>
      </c>
      <c r="O11" s="303" t="s">
        <v>210</v>
      </c>
      <c r="P11" s="303" t="s">
        <v>210</v>
      </c>
      <c r="Q11" s="300" t="s">
        <v>210</v>
      </c>
      <c r="R11" s="303" t="s">
        <v>210</v>
      </c>
      <c r="S11" s="304" t="e">
        <f>_xll.qlMidSafe($O11,$P11)</f>
        <v>#NUM!</v>
      </c>
      <c r="T11" s="101"/>
      <c r="U11" s="294">
        <v>2.69</v>
      </c>
      <c r="V11" s="101"/>
      <c r="W11" s="295" t="e">
        <v>#NUM!</v>
      </c>
      <c r="X11" s="296">
        <f>_xll.qlSimpleQuoteSetValue(E11,W11/100,Trigger)</f>
        <v>0</v>
      </c>
      <c r="Y11" s="89"/>
      <c r="Z11" s="3"/>
      <c r="AA11" s="127"/>
    </row>
    <row r="12" spans="1:27" x14ac:dyDescent="0.2">
      <c r="A12" s="48"/>
      <c r="B12" s="284">
        <v>2</v>
      </c>
      <c r="C12" s="288" t="str">
        <f t="shared" si="4"/>
        <v>x8F</v>
      </c>
      <c r="D12" s="36" t="str">
        <f t="shared" si="0"/>
        <v>SEK2x8F_Quote</v>
      </c>
      <c r="E12" s="36" t="str">
        <f>_xll.qlSimpleQuote(D12,,RateTickValue,Permanent,Trigger,ObjectOverwrite)</f>
        <v>SEK2x8F_Quote#0000</v>
      </c>
      <c r="F12" s="258" t="str">
        <f>_xll.ohRangeRetrieveError(E12)</f>
        <v/>
      </c>
      <c r="G12" s="9"/>
      <c r="I12" s="274"/>
      <c r="J12" s="105">
        <f t="shared" si="1"/>
        <v>2</v>
      </c>
      <c r="K12" s="104" t="s">
        <v>147</v>
      </c>
      <c r="L12" s="136">
        <f t="shared" si="5"/>
        <v>8</v>
      </c>
      <c r="M12" s="306" t="str">
        <f t="shared" si="3"/>
        <v>SEK2X8F</v>
      </c>
      <c r="N12" s="105" t="str">
        <v>SEK2X8F=</v>
      </c>
      <c r="O12" s="135" t="s">
        <v>210</v>
      </c>
      <c r="P12" s="135" t="s">
        <v>210</v>
      </c>
      <c r="Q12" s="104" t="s">
        <v>210</v>
      </c>
      <c r="R12" s="135" t="s">
        <v>210</v>
      </c>
      <c r="S12" s="298" t="e">
        <f>_xll.qlMidSafe($O12,$P12)</f>
        <v>#NUM!</v>
      </c>
      <c r="T12" s="101"/>
      <c r="U12" s="133">
        <v>2.68</v>
      </c>
      <c r="V12" s="101"/>
      <c r="W12" s="153" t="e">
        <v>#NUM!</v>
      </c>
      <c r="X12" s="99">
        <f>_xll.qlSimpleQuoteSetValue(E12,W12/100,Trigger)</f>
        <v>0</v>
      </c>
      <c r="Y12" s="89"/>
      <c r="Z12" s="3"/>
      <c r="AA12" s="127"/>
    </row>
    <row r="13" spans="1:27" x14ac:dyDescent="0.2">
      <c r="A13" s="48"/>
      <c r="B13" s="284">
        <v>3</v>
      </c>
      <c r="C13" s="288" t="str">
        <f t="shared" si="4"/>
        <v>x9F</v>
      </c>
      <c r="D13" s="36" t="str">
        <f t="shared" si="0"/>
        <v>SEK3x9F_Quote</v>
      </c>
      <c r="E13" s="36" t="str">
        <f>_xll.qlSimpleQuote(D13,,RateTickValue,Permanent,Trigger,ObjectOverwrite)</f>
        <v>SEK3x9F_Quote#0000</v>
      </c>
      <c r="F13" s="258" t="str">
        <f>_xll.ohRangeRetrieveError(E13)</f>
        <v/>
      </c>
      <c r="G13" s="9"/>
      <c r="I13" s="274"/>
      <c r="J13" s="105">
        <f t="shared" si="1"/>
        <v>3</v>
      </c>
      <c r="K13" s="104" t="s">
        <v>147</v>
      </c>
      <c r="L13" s="136">
        <f t="shared" si="5"/>
        <v>9</v>
      </c>
      <c r="M13" s="306" t="str">
        <f t="shared" si="3"/>
        <v>SEK3X9F</v>
      </c>
      <c r="N13" s="105" t="str">
        <v>SEK3X9F=</v>
      </c>
      <c r="O13" s="135" t="s">
        <v>210</v>
      </c>
      <c r="P13" s="135" t="s">
        <v>210</v>
      </c>
      <c r="Q13" s="104" t="s">
        <v>210</v>
      </c>
      <c r="R13" s="135" t="s">
        <v>210</v>
      </c>
      <c r="S13" s="298" t="e">
        <f>_xll.qlMidSafe($O13,$P13)</f>
        <v>#NUM!</v>
      </c>
      <c r="T13" s="101"/>
      <c r="U13" s="133">
        <v>2.67</v>
      </c>
      <c r="V13" s="101"/>
      <c r="W13" s="153" t="e">
        <v>#NUM!</v>
      </c>
      <c r="X13" s="99">
        <f>_xll.qlSimpleQuoteSetValue(E13,W13/100,Trigger)</f>
        <v>0</v>
      </c>
      <c r="Y13" s="89"/>
      <c r="Z13" s="3"/>
      <c r="AA13" s="127"/>
    </row>
    <row r="14" spans="1:27" x14ac:dyDescent="0.2">
      <c r="A14" s="48"/>
      <c r="B14" s="284">
        <v>4</v>
      </c>
      <c r="C14" s="288" t="str">
        <f t="shared" si="4"/>
        <v>x10F</v>
      </c>
      <c r="D14" s="36" t="str">
        <f t="shared" si="0"/>
        <v>SEK4x10F_Quote</v>
      </c>
      <c r="E14" s="36" t="str">
        <f>_xll.qlSimpleQuote(D14,,RateTickValue,Permanent,Trigger,ObjectOverwrite)</f>
        <v>SEK4x10F_Quote#0000</v>
      </c>
      <c r="F14" s="258" t="str">
        <f>_xll.ohRangeRetrieveError(E14)</f>
        <v/>
      </c>
      <c r="G14" s="9"/>
      <c r="I14" s="274"/>
      <c r="J14" s="105">
        <f t="shared" si="1"/>
        <v>4</v>
      </c>
      <c r="K14" s="104" t="s">
        <v>147</v>
      </c>
      <c r="L14" s="136">
        <f t="shared" si="5"/>
        <v>10</v>
      </c>
      <c r="M14" s="306" t="str">
        <f t="shared" si="3"/>
        <v>SEK4X10F</v>
      </c>
      <c r="N14" s="105" t="str">
        <v>SEK4X10F=</v>
      </c>
      <c r="O14" s="135" t="s">
        <v>210</v>
      </c>
      <c r="P14" s="135" t="s">
        <v>210</v>
      </c>
      <c r="Q14" s="104" t="s">
        <v>210</v>
      </c>
      <c r="R14" s="135" t="s">
        <v>210</v>
      </c>
      <c r="S14" s="298" t="e">
        <f>_xll.qlMidSafe($O14,$P14)</f>
        <v>#NUM!</v>
      </c>
      <c r="T14" s="101"/>
      <c r="U14" s="133">
        <v>2.67</v>
      </c>
      <c r="V14" s="101"/>
      <c r="W14" s="153" t="e">
        <v>#NUM!</v>
      </c>
      <c r="X14" s="99">
        <f>_xll.qlSimpleQuoteSetValue(E14,W14/100,Trigger)</f>
        <v>0</v>
      </c>
      <c r="Y14" s="89"/>
      <c r="Z14" s="3"/>
      <c r="AA14" s="127"/>
    </row>
    <row r="15" spans="1:27" x14ac:dyDescent="0.2">
      <c r="A15" s="48"/>
      <c r="B15" s="284">
        <v>5</v>
      </c>
      <c r="C15" s="288" t="str">
        <f t="shared" si="4"/>
        <v>x11F</v>
      </c>
      <c r="D15" s="36" t="str">
        <f t="shared" si="0"/>
        <v>SEK5x11F_Quote</v>
      </c>
      <c r="E15" s="36" t="str">
        <f>_xll.qlSimpleQuote(D15,,RateTickValue,Permanent,Trigger,ObjectOverwrite)</f>
        <v>SEK5x11F_Quote#0000</v>
      </c>
      <c r="F15" s="258" t="str">
        <f>_xll.ohRangeRetrieveError(E15)</f>
        <v/>
      </c>
      <c r="G15" s="9"/>
      <c r="I15" s="274"/>
      <c r="J15" s="105">
        <f t="shared" si="1"/>
        <v>5</v>
      </c>
      <c r="K15" s="104" t="s">
        <v>147</v>
      </c>
      <c r="L15" s="136">
        <f t="shared" si="5"/>
        <v>11</v>
      </c>
      <c r="M15" s="306" t="str">
        <f t="shared" si="3"/>
        <v>SEK5X11F</v>
      </c>
      <c r="N15" s="105" t="str">
        <v>SEK5X11F=</v>
      </c>
      <c r="O15" s="135" t="s">
        <v>210</v>
      </c>
      <c r="P15" s="135" t="s">
        <v>210</v>
      </c>
      <c r="Q15" s="104" t="s">
        <v>210</v>
      </c>
      <c r="R15" s="135" t="s">
        <v>210</v>
      </c>
      <c r="S15" s="298" t="e">
        <f>_xll.qlMidSafe($O15,$P15)</f>
        <v>#NUM!</v>
      </c>
      <c r="T15" s="101"/>
      <c r="U15" s="133">
        <v>2.68</v>
      </c>
      <c r="V15" s="101"/>
      <c r="W15" s="153" t="e">
        <v>#NUM!</v>
      </c>
      <c r="X15" s="99">
        <f>_xll.qlSimpleQuoteSetValue(E15,W15/100,Trigger)</f>
        <v>0</v>
      </c>
      <c r="Y15" s="89"/>
      <c r="Z15" s="3"/>
      <c r="AA15" s="127"/>
    </row>
    <row r="16" spans="1:27" x14ac:dyDescent="0.2">
      <c r="A16" s="48"/>
      <c r="B16" s="284">
        <v>6</v>
      </c>
      <c r="C16" s="288" t="str">
        <f t="shared" si="4"/>
        <v>x12F</v>
      </c>
      <c r="D16" s="36" t="str">
        <f t="shared" si="0"/>
        <v>SEK6x12F_Quote</v>
      </c>
      <c r="E16" s="36" t="str">
        <f>_xll.qlSimpleQuote(D16,,RateTickValue,Permanent,Trigger,ObjectOverwrite)</f>
        <v>SEK6x12F_Quote#0000</v>
      </c>
      <c r="F16" s="258" t="str">
        <f>_xll.ohRangeRetrieveError(E16)</f>
        <v/>
      </c>
      <c r="G16" s="9"/>
      <c r="I16" s="274"/>
      <c r="J16" s="105">
        <f t="shared" si="1"/>
        <v>6</v>
      </c>
      <c r="K16" s="104" t="s">
        <v>147</v>
      </c>
      <c r="L16" s="136">
        <f t="shared" si="5"/>
        <v>12</v>
      </c>
      <c r="M16" s="306" t="str">
        <f t="shared" si="3"/>
        <v>SEK6X12F</v>
      </c>
      <c r="N16" s="105" t="str">
        <v>SEK6X12F=</v>
      </c>
      <c r="O16" s="135" t="s">
        <v>210</v>
      </c>
      <c r="P16" s="135" t="s">
        <v>210</v>
      </c>
      <c r="Q16" s="104" t="s">
        <v>210</v>
      </c>
      <c r="R16" s="135" t="s">
        <v>210</v>
      </c>
      <c r="S16" s="298" t="e">
        <f>_xll.qlMidSafe($O16,$P16)</f>
        <v>#NUM!</v>
      </c>
      <c r="T16" s="101"/>
      <c r="U16" s="133">
        <v>2.68</v>
      </c>
      <c r="V16" s="101"/>
      <c r="W16" s="153" t="e">
        <v>#NUM!</v>
      </c>
      <c r="X16" s="99">
        <f>_xll.qlSimpleQuoteSetValue(E16,W16/100,Trigger)</f>
        <v>0</v>
      </c>
      <c r="Y16" s="89"/>
      <c r="Z16" s="3"/>
      <c r="AA16" s="127"/>
    </row>
    <row r="17" spans="1:27" x14ac:dyDescent="0.2">
      <c r="A17" s="48"/>
      <c r="B17" s="284">
        <v>9</v>
      </c>
      <c r="C17" s="288" t="str">
        <f t="shared" si="4"/>
        <v>x15F</v>
      </c>
      <c r="D17" s="36" t="str">
        <f t="shared" si="0"/>
        <v>SEK9x15F_Quote</v>
      </c>
      <c r="E17" s="36" t="str">
        <f>_xll.qlSimpleQuote(D17,,RateTickValue,Permanent,Trigger,ObjectOverwrite)</f>
        <v>SEK9x15F_Quote#0000</v>
      </c>
      <c r="F17" s="258" t="str">
        <f>_xll.ohRangeRetrieveError(E17)</f>
        <v/>
      </c>
      <c r="G17" s="9"/>
      <c r="I17" s="274"/>
      <c r="J17" s="105">
        <f t="shared" si="1"/>
        <v>9</v>
      </c>
      <c r="K17" s="104" t="s">
        <v>147</v>
      </c>
      <c r="L17" s="136">
        <f t="shared" si="5"/>
        <v>15</v>
      </c>
      <c r="M17" s="306" t="str">
        <f t="shared" si="3"/>
        <v>SEK9X15F</v>
      </c>
      <c r="N17" s="105" t="str">
        <v>SEK9X15F=</v>
      </c>
      <c r="O17" s="135" t="s">
        <v>210</v>
      </c>
      <c r="P17" s="135" t="s">
        <v>210</v>
      </c>
      <c r="Q17" s="104" t="s">
        <v>210</v>
      </c>
      <c r="R17" s="135" t="s">
        <v>210</v>
      </c>
      <c r="S17" s="298" t="e">
        <f>_xll.qlMidSafe($O17,$P17)</f>
        <v>#NUM!</v>
      </c>
      <c r="T17" s="101"/>
      <c r="U17" s="133" t="e">
        <v>#NUM!</v>
      </c>
      <c r="V17" s="101"/>
      <c r="W17" s="153" t="e">
        <v>#NUM!</v>
      </c>
      <c r="X17" s="99">
        <f>_xll.qlSimpleQuoteSetValue(E17,W17/100,Trigger)</f>
        <v>0</v>
      </c>
      <c r="Y17" s="89"/>
      <c r="Z17" s="3"/>
      <c r="AA17" s="127"/>
    </row>
    <row r="18" spans="1:27" x14ac:dyDescent="0.2">
      <c r="A18" s="48"/>
      <c r="B18" s="284">
        <v>12</v>
      </c>
      <c r="C18" s="288" t="str">
        <f t="shared" si="4"/>
        <v>x18F</v>
      </c>
      <c r="D18" s="36" t="str">
        <f t="shared" si="0"/>
        <v>SEK12x18F_Quote</v>
      </c>
      <c r="E18" s="36" t="str">
        <f>_xll.qlSimpleQuote(D18,,RateTickValue,Permanent,Trigger,ObjectOverwrite)</f>
        <v>SEK12x18F_Quote#0000</v>
      </c>
      <c r="F18" s="258" t="str">
        <f>_xll.ohRangeRetrieveError(E18)</f>
        <v/>
      </c>
      <c r="G18" s="9"/>
      <c r="I18" s="274"/>
      <c r="J18" s="105">
        <f t="shared" si="1"/>
        <v>12</v>
      </c>
      <c r="K18" s="104" t="s">
        <v>147</v>
      </c>
      <c r="L18" s="136">
        <f t="shared" si="5"/>
        <v>18</v>
      </c>
      <c r="M18" s="306" t="str">
        <f t="shared" si="3"/>
        <v>SEK12X18F</v>
      </c>
      <c r="N18" s="105" t="str">
        <v>SEK12X18F=</v>
      </c>
      <c r="O18" s="135" t="s">
        <v>210</v>
      </c>
      <c r="P18" s="135" t="s">
        <v>210</v>
      </c>
      <c r="Q18" s="104" t="s">
        <v>210</v>
      </c>
      <c r="R18" s="135" t="s">
        <v>210</v>
      </c>
      <c r="S18" s="298" t="e">
        <f>_xll.qlMidSafe($O18,$P18)</f>
        <v>#NUM!</v>
      </c>
      <c r="T18" s="101"/>
      <c r="U18" s="133" t="e">
        <v>#NUM!</v>
      </c>
      <c r="V18" s="101"/>
      <c r="W18" s="153" t="e">
        <v>#NUM!</v>
      </c>
      <c r="X18" s="99">
        <f>_xll.qlSimpleQuoteSetValue(E18,W18/100,Trigger)</f>
        <v>0</v>
      </c>
      <c r="Y18" s="89"/>
      <c r="Z18" s="3"/>
      <c r="AA18" s="127"/>
    </row>
    <row r="19" spans="1:27" ht="13.5" thickBot="1" x14ac:dyDescent="0.25">
      <c r="A19" s="48"/>
      <c r="B19" s="287">
        <v>18</v>
      </c>
      <c r="C19" s="291" t="str">
        <f t="shared" si="4"/>
        <v>x24F</v>
      </c>
      <c r="D19" s="49" t="str">
        <f t="shared" si="0"/>
        <v>SEK18x24F_Quote</v>
      </c>
      <c r="E19" s="49" t="str">
        <f>_xll.qlSimpleQuote(D19,,RateTickValue,Permanent,Trigger,ObjectOverwrite)</f>
        <v>SEK18x24F_Quote#0000</v>
      </c>
      <c r="F19" s="260" t="str">
        <f>_xll.ohRangeRetrieveError(E19)</f>
        <v/>
      </c>
      <c r="G19" s="9"/>
      <c r="I19" s="274"/>
      <c r="J19" s="111">
        <f t="shared" si="1"/>
        <v>18</v>
      </c>
      <c r="K19" s="110" t="s">
        <v>147</v>
      </c>
      <c r="L19" s="132">
        <f t="shared" si="5"/>
        <v>24</v>
      </c>
      <c r="M19" s="308" t="str">
        <f t="shared" si="3"/>
        <v>SEK18X24F</v>
      </c>
      <c r="N19" s="111" t="str">
        <v>SEK18X24F=</v>
      </c>
      <c r="O19" s="131" t="s">
        <v>210</v>
      </c>
      <c r="P19" s="131" t="s">
        <v>210</v>
      </c>
      <c r="Q19" s="110" t="s">
        <v>210</v>
      </c>
      <c r="R19" s="131" t="s">
        <v>210</v>
      </c>
      <c r="S19" s="299" t="e">
        <f>_xll.qlMidSafe($O19,$P19)</f>
        <v>#NUM!</v>
      </c>
      <c r="T19" s="101"/>
      <c r="U19" s="129" t="e">
        <v>#NUM!</v>
      </c>
      <c r="V19" s="101"/>
      <c r="W19" s="146" t="e">
        <v>#NUM!</v>
      </c>
      <c r="X19" s="106">
        <f>_xll.qlSimpleQuoteSetValue(E19,W19/100,Trigger)</f>
        <v>0</v>
      </c>
      <c r="Y19" s="89"/>
      <c r="Z19" s="3"/>
      <c r="AA19" s="127"/>
    </row>
    <row r="20" spans="1:27" ht="13.5" thickBot="1" x14ac:dyDescent="0.25">
      <c r="A20" s="263"/>
      <c r="B20" s="264"/>
      <c r="C20" s="264"/>
      <c r="D20" s="265"/>
      <c r="E20" s="264"/>
      <c r="F20" s="266"/>
      <c r="G20" s="267"/>
      <c r="I20" s="268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7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4"/>
      <c r="C1" s="124"/>
      <c r="D1" s="13" t="s">
        <v>106</v>
      </c>
      <c r="E1" s="13" t="s">
        <v>19</v>
      </c>
      <c r="F1" s="124"/>
      <c r="G1" s="124"/>
      <c r="H1" s="310"/>
      <c r="J1" s="125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1"/>
      <c r="W1" s="101"/>
      <c r="X1" s="51"/>
      <c r="Y1" s="51"/>
      <c r="Z1" s="122">
        <f>_xll.ohTrigger(Z3:Z14)</f>
        <v>4</v>
      </c>
      <c r="AA1" s="167"/>
      <c r="AB1" s="3"/>
      <c r="AC1" s="3"/>
      <c r="AD1" s="3"/>
      <c r="AE1" s="3"/>
      <c r="AF1" s="3"/>
      <c r="AH1" s="67"/>
      <c r="AL1" s="96" t="s">
        <v>61</v>
      </c>
      <c r="AM1" s="95" t="str">
        <f>PROPER(Currency)&amp;FamilyName&amp;$AN$1</f>
        <v>Sekibor1M</v>
      </c>
      <c r="AN1" s="94" t="s">
        <v>19</v>
      </c>
      <c r="AP1" s="167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SEK_010_FUT1M.xml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5"/>
      <c r="K2" s="166" t="s">
        <v>105</v>
      </c>
      <c r="L2" s="142" t="s">
        <v>104</v>
      </c>
      <c r="M2" s="142" t="s">
        <v>103</v>
      </c>
      <c r="N2" s="142" t="s">
        <v>151</v>
      </c>
      <c r="O2" s="97" t="str">
        <f>_xll.RData(O3:O14,P2:T2,"RTFEED:IDN",ReutersRtMode,,P3)</f>
        <v>Paused at 12:34:39</v>
      </c>
      <c r="P2" s="142" t="s">
        <v>150</v>
      </c>
      <c r="Q2" s="142" t="s">
        <v>130</v>
      </c>
      <c r="R2" s="142" t="s">
        <v>129</v>
      </c>
      <c r="S2" s="142" t="s">
        <v>141</v>
      </c>
      <c r="T2" s="142" t="s">
        <v>149</v>
      </c>
      <c r="U2" s="118" t="s">
        <v>148</v>
      </c>
      <c r="V2" s="101"/>
      <c r="W2" s="120" t="s">
        <v>146</v>
      </c>
      <c r="X2" s="101"/>
      <c r="Y2" s="213" t="s">
        <v>145</v>
      </c>
      <c r="Z2" s="121" t="s">
        <v>144</v>
      </c>
      <c r="AA2" s="9"/>
      <c r="AB2" s="3"/>
      <c r="AC2" s="3"/>
      <c r="AD2" s="3"/>
      <c r="AE2" s="3"/>
      <c r="AF2" s="141"/>
      <c r="AH2" s="67"/>
      <c r="AP2" s="167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Z4</v>
      </c>
      <c r="E3" s="57" t="str">
        <f t="shared" ref="E3:E14" si="0">Currency&amp;$D$1&amp;$E$1&amp;$D3&amp;QuoteSuffix</f>
        <v>SEKFUT1MZ4_Quote</v>
      </c>
      <c r="F3" s="63" t="str">
        <f>_xll.qlSimpleQuote(E3,,PriceTickValue,Permanent,Trigger,ObjectOverwrite)</f>
        <v>SEKFUT1MZ4_Quote#0000</v>
      </c>
      <c r="G3" s="62" t="str">
        <f>_xll.ohRangeRetrieveError(F3)</f>
        <v/>
      </c>
      <c r="H3" s="55"/>
      <c r="J3" s="152"/>
      <c r="K3" s="165">
        <v>1</v>
      </c>
      <c r="L3" s="164" t="b">
        <v>0</v>
      </c>
      <c r="M3" s="113" t="str">
        <f t="array" ref="M3:M14">_xll.qlIMMcode(FuturesDates)</f>
        <v>Z4</v>
      </c>
      <c r="N3" s="163">
        <f t="array" ref="N3:N14">_xll.qlIMMNextDates(_xll.qlSettingsEvaluationDate(Trigger)-1,$L3:$L14)</f>
        <v>41990</v>
      </c>
      <c r="O3" s="113" t="e">
        <f t="array" ref="O3:O14">VLOOKUP(Currency,LiffeCodes,2)&amp;FuturesCodes</f>
        <v>#NAME?</v>
      </c>
      <c r="P3" s="162" t="s">
        <v>211</v>
      </c>
      <c r="Q3" s="113" t="s">
        <v>211</v>
      </c>
      <c r="R3" s="113" t="s">
        <v>211</v>
      </c>
      <c r="S3" s="113" t="s">
        <v>211</v>
      </c>
      <c r="T3" s="113" t="s">
        <v>211</v>
      </c>
      <c r="U3" s="115" t="e">
        <f>_xll.qlMidSafe($Q3,$R3)</f>
        <v>#NUM!</v>
      </c>
      <c r="V3" s="101"/>
      <c r="W3" s="161" t="e">
        <v>#NUM!</v>
      </c>
      <c r="X3" s="101"/>
      <c r="Y3" s="160" t="e">
        <f t="array" ref="Y3:Y14">QuoteLive</f>
        <v>#NUM!</v>
      </c>
      <c r="Z3" s="115">
        <f>_xll.qlSimpleQuoteSetValue(F3,Y3,Trigger)</f>
        <v>0</v>
      </c>
      <c r="AA3" s="9"/>
      <c r="AB3" s="3"/>
      <c r="AC3" s="3"/>
      <c r="AD3" s="3"/>
      <c r="AE3" s="3"/>
      <c r="AF3" s="127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SEK_020_Futures1MConvAdj.xml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7"/>
    </row>
    <row r="4" spans="1:43" ht="11.25" customHeight="1" x14ac:dyDescent="0.2">
      <c r="A4" s="61"/>
      <c r="B4" s="60">
        <v>2</v>
      </c>
      <c r="C4" s="59" t="b">
        <v>0</v>
      </c>
      <c r="D4" s="58" t="str">
        <v>F5</v>
      </c>
      <c r="E4" s="57" t="str">
        <f t="shared" si="0"/>
        <v>SEKFUT1MF5_Quote</v>
      </c>
      <c r="F4" s="56" t="str">
        <f>_xll.qlSimpleQuote(E4,,PriceTickValue,Permanent,Trigger,ObjectOverwrite)</f>
        <v>SEKFUT1MF5_Quote#0000</v>
      </c>
      <c r="G4" s="35" t="str">
        <f>_xll.ohRangeRetrieveError(F4)</f>
        <v/>
      </c>
      <c r="H4" s="55"/>
      <c r="J4" s="152"/>
      <c r="K4" s="158">
        <v>2</v>
      </c>
      <c r="L4" s="157" t="b">
        <v>0</v>
      </c>
      <c r="M4" s="100" t="str">
        <v>F5</v>
      </c>
      <c r="N4" s="156">
        <v>42025</v>
      </c>
      <c r="O4" s="100" t="e">
        <v>#NAME?</v>
      </c>
      <c r="P4" s="155" t="s">
        <v>211</v>
      </c>
      <c r="Q4" s="100" t="s">
        <v>211</v>
      </c>
      <c r="R4" s="100" t="s">
        <v>211</v>
      </c>
      <c r="S4" s="100" t="s">
        <v>211</v>
      </c>
      <c r="T4" s="100" t="s">
        <v>211</v>
      </c>
      <c r="U4" s="103" t="e">
        <f>_xll.qlMidSafe($Q4,$R4)</f>
        <v>#NUM!</v>
      </c>
      <c r="V4" s="101"/>
      <c r="W4" s="159" t="e">
        <v>#NUM!</v>
      </c>
      <c r="X4" s="101"/>
      <c r="Y4" s="153" t="e">
        <v>#NUM!</v>
      </c>
      <c r="Z4" s="103">
        <f>_xll.qlSimpleQuoteSetValue(F4,Y4,Trigger)</f>
        <v>0</v>
      </c>
      <c r="AA4" s="9"/>
      <c r="AB4" s="3"/>
      <c r="AC4" s="3"/>
      <c r="AD4" s="3"/>
      <c r="AE4" s="3"/>
      <c r="AF4" s="127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Z4</v>
      </c>
      <c r="AL4" s="92" t="str">
        <f t="shared" ref="AL4:AL15" si="1">Currency&amp;"FUT"&amp;$AN$1&amp;$AK4&amp;QuoteSuffix</f>
        <v>SEKFUT1MZ4_Quote</v>
      </c>
      <c r="AM4" s="93" t="str">
        <f t="shared" ref="AM4:AM15" si="2">Currency&amp;"FUT"&amp;$AN$1&amp;$AK4&amp;"ConvAdj"&amp;QuoteSuffix</f>
        <v>SEKFUT1MZ4ConvAdj_Quote</v>
      </c>
      <c r="AN4" s="92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'SEKFUT1MZ4_Quote'</v>
      </c>
      <c r="AP4" s="167"/>
    </row>
    <row r="5" spans="1:43" ht="11.25" customHeight="1" x14ac:dyDescent="0.2">
      <c r="A5" s="61"/>
      <c r="B5" s="60">
        <v>3</v>
      </c>
      <c r="C5" s="59" t="b">
        <v>0</v>
      </c>
      <c r="D5" s="58" t="str">
        <v>G5</v>
      </c>
      <c r="E5" s="57" t="str">
        <f t="shared" si="0"/>
        <v>SEKFUT1MG5_Quote</v>
      </c>
      <c r="F5" s="56" t="str">
        <f>_xll.qlSimpleQuote(E5,,PriceTickValue,Permanent,Trigger,ObjectOverwrite)</f>
        <v>SEKFUT1MG5_Quote#0000</v>
      </c>
      <c r="G5" s="35" t="str">
        <f>_xll.ohRangeRetrieveError(F5)</f>
        <v/>
      </c>
      <c r="H5" s="55"/>
      <c r="J5" s="152"/>
      <c r="K5" s="158">
        <v>3</v>
      </c>
      <c r="L5" s="157" t="b">
        <v>0</v>
      </c>
      <c r="M5" s="100" t="str">
        <v>G5</v>
      </c>
      <c r="N5" s="156">
        <v>42053</v>
      </c>
      <c r="O5" s="100" t="e">
        <v>#NAME?</v>
      </c>
      <c r="P5" s="155" t="s">
        <v>211</v>
      </c>
      <c r="Q5" s="100" t="s">
        <v>211</v>
      </c>
      <c r="R5" s="100" t="s">
        <v>211</v>
      </c>
      <c r="S5" s="100" t="s">
        <v>211</v>
      </c>
      <c r="T5" s="100" t="s">
        <v>211</v>
      </c>
      <c r="U5" s="103" t="e">
        <f>_xll.qlMidSafe($Q5,$R5)</f>
        <v>#NUM!</v>
      </c>
      <c r="V5" s="101"/>
      <c r="W5" s="159" t="e">
        <v>#NUM!</v>
      </c>
      <c r="X5" s="101"/>
      <c r="Y5" s="153" t="e">
        <v>#NUM!</v>
      </c>
      <c r="Z5" s="103">
        <f>_xll.qlSimpleQuoteSetValue(F5,Y5,Trigger)</f>
        <v>0</v>
      </c>
      <c r="AA5" s="9"/>
      <c r="AB5" s="3"/>
      <c r="AC5" s="3"/>
      <c r="AD5" s="3"/>
      <c r="AE5" s="3"/>
      <c r="AF5" s="127"/>
      <c r="AH5" s="61"/>
      <c r="AI5" s="60">
        <v>2</v>
      </c>
      <c r="AJ5" s="58" t="b">
        <v>0</v>
      </c>
      <c r="AK5" s="58" t="str">
        <v>F5</v>
      </c>
      <c r="AL5" s="92" t="str">
        <f t="shared" si="1"/>
        <v>SEKFUT1MF5_Quote</v>
      </c>
      <c r="AM5" s="93" t="str">
        <f t="shared" si="2"/>
        <v>SEKFUT1MF5ConvAdj_Quote</v>
      </c>
      <c r="AN5" s="92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'SEKFUT1MF5_Quote'</v>
      </c>
      <c r="AP5" s="167"/>
    </row>
    <row r="6" spans="1:43" ht="11.25" customHeight="1" x14ac:dyDescent="0.2">
      <c r="A6" s="61"/>
      <c r="B6" s="60">
        <v>4</v>
      </c>
      <c r="C6" s="59" t="b">
        <v>0</v>
      </c>
      <c r="D6" s="58" t="str">
        <v>H5</v>
      </c>
      <c r="E6" s="57" t="str">
        <f t="shared" si="0"/>
        <v>SEKFUT1MH5_Quote</v>
      </c>
      <c r="F6" s="56" t="str">
        <f>_xll.qlSimpleQuote(E6,,PriceTickValue,Permanent,Trigger,ObjectOverwrite)</f>
        <v>SEKFUT1MH5_Quote#0000</v>
      </c>
      <c r="G6" s="35" t="str">
        <f>_xll.ohRangeRetrieveError(F6)</f>
        <v/>
      </c>
      <c r="H6" s="55"/>
      <c r="J6" s="152"/>
      <c r="K6" s="158">
        <v>4</v>
      </c>
      <c r="L6" s="157" t="b">
        <v>0</v>
      </c>
      <c r="M6" s="100" t="str">
        <v>H5</v>
      </c>
      <c r="N6" s="156">
        <v>42081</v>
      </c>
      <c r="O6" s="100" t="e">
        <v>#NAME?</v>
      </c>
      <c r="P6" s="155" t="s">
        <v>211</v>
      </c>
      <c r="Q6" s="100" t="s">
        <v>211</v>
      </c>
      <c r="R6" s="100" t="s">
        <v>211</v>
      </c>
      <c r="S6" s="100" t="s">
        <v>211</v>
      </c>
      <c r="T6" s="100" t="s">
        <v>211</v>
      </c>
      <c r="U6" s="103" t="e">
        <f>_xll.qlMidSafe($Q6,$R6)</f>
        <v>#NUM!</v>
      </c>
      <c r="V6" s="101"/>
      <c r="W6" s="159" t="e">
        <v>#NUM!</v>
      </c>
      <c r="X6" s="101"/>
      <c r="Y6" s="153" t="e">
        <v>#NUM!</v>
      </c>
      <c r="Z6" s="103">
        <f>_xll.qlSimpleQuoteSetValue(F6,Y6,Trigger)</f>
        <v>0</v>
      </c>
      <c r="AA6" s="9"/>
      <c r="AB6" s="3"/>
      <c r="AC6" s="3"/>
      <c r="AD6" s="3"/>
      <c r="AE6" s="3"/>
      <c r="AF6" s="127"/>
      <c r="AH6" s="61"/>
      <c r="AI6" s="60">
        <v>3</v>
      </c>
      <c r="AJ6" s="58" t="b">
        <v>0</v>
      </c>
      <c r="AK6" s="58" t="str">
        <v>G5</v>
      </c>
      <c r="AL6" s="92" t="str">
        <f t="shared" si="1"/>
        <v>SEKFUT1MG5_Quote</v>
      </c>
      <c r="AM6" s="93" t="str">
        <f t="shared" si="2"/>
        <v>SEKFUT1MG5ConvAdj_Quote</v>
      </c>
      <c r="AN6" s="92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'SEKFUT1MG5_Quote'</v>
      </c>
      <c r="AP6" s="167"/>
      <c r="AQ6" s="209"/>
    </row>
    <row r="7" spans="1:43" ht="11.25" customHeight="1" x14ac:dyDescent="0.2">
      <c r="A7" s="61"/>
      <c r="B7" s="60">
        <v>5</v>
      </c>
      <c r="C7" s="59" t="b">
        <v>0</v>
      </c>
      <c r="D7" s="58" t="str">
        <v>J5</v>
      </c>
      <c r="E7" s="57" t="str">
        <f t="shared" si="0"/>
        <v>SEKFUT1MJ5_Quote</v>
      </c>
      <c r="F7" s="56" t="str">
        <f>_xll.qlSimpleQuote(E7,,PriceTickValue,Permanent,Trigger,ObjectOverwrite)</f>
        <v>SEKFUT1MJ5_Quote#0000</v>
      </c>
      <c r="G7" s="35" t="str">
        <f>_xll.ohRangeRetrieveError(F7)</f>
        <v/>
      </c>
      <c r="H7" s="55"/>
      <c r="J7" s="152"/>
      <c r="K7" s="158">
        <v>5</v>
      </c>
      <c r="L7" s="157" t="b">
        <v>0</v>
      </c>
      <c r="M7" s="100" t="str">
        <v>J5</v>
      </c>
      <c r="N7" s="156">
        <v>42109</v>
      </c>
      <c r="O7" s="100" t="e">
        <v>#NAME?</v>
      </c>
      <c r="P7" s="155" t="s">
        <v>211</v>
      </c>
      <c r="Q7" s="100" t="s">
        <v>211</v>
      </c>
      <c r="R7" s="100" t="s">
        <v>211</v>
      </c>
      <c r="S7" s="100" t="s">
        <v>211</v>
      </c>
      <c r="T7" s="100" t="s">
        <v>211</v>
      </c>
      <c r="U7" s="103" t="e">
        <f>_xll.qlMidSafe($Q7,$R7)</f>
        <v>#NUM!</v>
      </c>
      <c r="V7" s="101"/>
      <c r="W7" s="154" t="e">
        <v>#NUM!</v>
      </c>
      <c r="X7" s="101"/>
      <c r="Y7" s="153" t="e">
        <v>#NUM!</v>
      </c>
      <c r="Z7" s="103">
        <f>_xll.qlSimpleQuoteSetValue(F7,Y7,Trigger)</f>
        <v>0</v>
      </c>
      <c r="AA7" s="9"/>
      <c r="AB7" s="3"/>
      <c r="AC7" s="3"/>
      <c r="AD7" s="3"/>
      <c r="AE7" s="3"/>
      <c r="AF7" s="127"/>
      <c r="AH7" s="61"/>
      <c r="AI7" s="60">
        <v>4</v>
      </c>
      <c r="AJ7" s="58" t="b">
        <v>0</v>
      </c>
      <c r="AK7" s="58" t="str">
        <v>H5</v>
      </c>
      <c r="AL7" s="92" t="str">
        <f t="shared" si="1"/>
        <v>SEKFUT1MH5_Quote</v>
      </c>
      <c r="AM7" s="93" t="str">
        <f t="shared" si="2"/>
        <v>SEKFUT1MH5ConvAdj_Quote</v>
      </c>
      <c r="AN7" s="92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'SEKFUT1MH5_Quote'</v>
      </c>
      <c r="AP7" s="167"/>
    </row>
    <row r="8" spans="1:43" ht="11.25" customHeight="1" x14ac:dyDescent="0.2">
      <c r="A8" s="61"/>
      <c r="B8" s="60">
        <v>6</v>
      </c>
      <c r="C8" s="59" t="b">
        <v>0</v>
      </c>
      <c r="D8" s="58" t="str">
        <v>K5</v>
      </c>
      <c r="E8" s="57" t="str">
        <f t="shared" si="0"/>
        <v>SEKFUT1MK5_Quote</v>
      </c>
      <c r="F8" s="56" t="str">
        <f>_xll.qlSimpleQuote(E8,,PriceTickValue,Permanent,Trigger,ObjectOverwrite)</f>
        <v>SEKFUT1MK5_Quote#0000</v>
      </c>
      <c r="G8" s="35" t="str">
        <f>_xll.ohRangeRetrieveError(F8)</f>
        <v/>
      </c>
      <c r="H8" s="55"/>
      <c r="J8" s="152"/>
      <c r="K8" s="158">
        <v>6</v>
      </c>
      <c r="L8" s="157" t="b">
        <v>0</v>
      </c>
      <c r="M8" s="100" t="str">
        <v>K5</v>
      </c>
      <c r="N8" s="156">
        <v>42144</v>
      </c>
      <c r="O8" s="100" t="e">
        <v>#NAME?</v>
      </c>
      <c r="P8" s="155" t="s">
        <v>211</v>
      </c>
      <c r="Q8" s="100" t="s">
        <v>211</v>
      </c>
      <c r="R8" s="100" t="s">
        <v>211</v>
      </c>
      <c r="S8" s="100" t="s">
        <v>211</v>
      </c>
      <c r="T8" s="100" t="s">
        <v>211</v>
      </c>
      <c r="U8" s="103" t="e">
        <f>_xll.qlMidSafe($Q8,$R8)</f>
        <v>#NUM!</v>
      </c>
      <c r="V8" s="101"/>
      <c r="W8" s="154" t="e">
        <v>#NUM!</v>
      </c>
      <c r="X8" s="101"/>
      <c r="Y8" s="153" t="e">
        <v>#NUM!</v>
      </c>
      <c r="Z8" s="103">
        <f>_xll.qlSimpleQuoteSetValue(F8,Y8,Trigger)</f>
        <v>0</v>
      </c>
      <c r="AA8" s="9"/>
      <c r="AB8" s="3"/>
      <c r="AC8" s="3"/>
      <c r="AD8" s="3"/>
      <c r="AE8" s="3"/>
      <c r="AF8" s="127"/>
      <c r="AH8" s="61"/>
      <c r="AI8" s="60">
        <v>5</v>
      </c>
      <c r="AJ8" s="58" t="b">
        <v>0</v>
      </c>
      <c r="AK8" s="58" t="str">
        <v>J5</v>
      </c>
      <c r="AL8" s="92" t="str">
        <f t="shared" si="1"/>
        <v>SEKFUT1MJ5_Quote</v>
      </c>
      <c r="AM8" s="93" t="str">
        <f t="shared" si="2"/>
        <v>SEKFUT1MJ5ConvAdj_Quote</v>
      </c>
      <c r="AN8" s="92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'SEKFUT1MJ5_Quote'</v>
      </c>
      <c r="AP8" s="167"/>
    </row>
    <row r="9" spans="1:43" ht="11.25" customHeight="1" x14ac:dyDescent="0.2">
      <c r="A9" s="61"/>
      <c r="B9" s="60">
        <v>7</v>
      </c>
      <c r="C9" s="59" t="b">
        <v>0</v>
      </c>
      <c r="D9" s="58" t="str">
        <v>M5</v>
      </c>
      <c r="E9" s="57" t="str">
        <f t="shared" si="0"/>
        <v>SEKFUT1MM5_Quote</v>
      </c>
      <c r="F9" s="56" t="str">
        <f>_xll.qlSimpleQuote(E9,,PriceTickValue,Permanent,Trigger,ObjectOverwrite)</f>
        <v>SEKFUT1MM5_Quote#0000</v>
      </c>
      <c r="G9" s="35" t="str">
        <f>_xll.ohRangeRetrieveError(F9)</f>
        <v/>
      </c>
      <c r="H9" s="55"/>
      <c r="J9" s="152"/>
      <c r="K9" s="158">
        <v>7</v>
      </c>
      <c r="L9" s="157" t="b">
        <v>0</v>
      </c>
      <c r="M9" s="100" t="str">
        <v>M5</v>
      </c>
      <c r="N9" s="156">
        <v>42172</v>
      </c>
      <c r="O9" s="100" t="e">
        <v>#NAME?</v>
      </c>
      <c r="P9" s="155" t="s">
        <v>211</v>
      </c>
      <c r="Q9" s="100" t="s">
        <v>211</v>
      </c>
      <c r="R9" s="100" t="s">
        <v>211</v>
      </c>
      <c r="S9" s="100" t="s">
        <v>211</v>
      </c>
      <c r="T9" s="100" t="s">
        <v>211</v>
      </c>
      <c r="U9" s="103" t="e">
        <f>_xll.qlMidSafe($Q9,$R9)</f>
        <v>#NUM!</v>
      </c>
      <c r="V9" s="101"/>
      <c r="W9" s="154" t="e">
        <v>#NUM!</v>
      </c>
      <c r="X9" s="101"/>
      <c r="Y9" s="153" t="e">
        <v>#NUM!</v>
      </c>
      <c r="Z9" s="103">
        <f>_xll.qlSimpleQuoteSetValue(F9,Y9,Trigger)</f>
        <v>0</v>
      </c>
      <c r="AA9" s="9"/>
      <c r="AB9" s="3"/>
      <c r="AC9" s="3"/>
      <c r="AD9" s="3"/>
      <c r="AE9" s="3"/>
      <c r="AF9" s="127"/>
      <c r="AH9" s="61"/>
      <c r="AI9" s="60">
        <v>6</v>
      </c>
      <c r="AJ9" s="58" t="b">
        <v>0</v>
      </c>
      <c r="AK9" s="58" t="str">
        <v>K5</v>
      </c>
      <c r="AL9" s="92" t="str">
        <f t="shared" si="1"/>
        <v>SEKFUT1MK5_Quote</v>
      </c>
      <c r="AM9" s="93" t="str">
        <f t="shared" si="2"/>
        <v>SEKFUT1MK5ConvAdj_Quote</v>
      </c>
      <c r="AN9" s="92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'SEKFUT1MK5_Quote'</v>
      </c>
      <c r="AP9" s="167"/>
    </row>
    <row r="10" spans="1:43" ht="11.25" customHeight="1" x14ac:dyDescent="0.2">
      <c r="A10" s="61"/>
      <c r="B10" s="60">
        <v>8</v>
      </c>
      <c r="C10" s="59" t="b">
        <v>0</v>
      </c>
      <c r="D10" s="58" t="str">
        <v>N5</v>
      </c>
      <c r="E10" s="57" t="str">
        <f t="shared" si="0"/>
        <v>SEKFUT1MN5_Quote</v>
      </c>
      <c r="F10" s="56" t="str">
        <f>_xll.qlSimpleQuote(E10,,PriceTickValue,Permanent,Trigger,ObjectOverwrite)</f>
        <v>SEKFUT1MN5_Quote#0000</v>
      </c>
      <c r="G10" s="35" t="str">
        <f>_xll.ohRangeRetrieveError(F10)</f>
        <v/>
      </c>
      <c r="H10" s="55"/>
      <c r="J10" s="152"/>
      <c r="K10" s="158">
        <v>8</v>
      </c>
      <c r="L10" s="157" t="b">
        <v>0</v>
      </c>
      <c r="M10" s="100" t="str">
        <v>N5</v>
      </c>
      <c r="N10" s="156">
        <v>42200</v>
      </c>
      <c r="O10" s="100" t="e">
        <v>#NAME?</v>
      </c>
      <c r="P10" s="155" t="s">
        <v>211</v>
      </c>
      <c r="Q10" s="100" t="s">
        <v>211</v>
      </c>
      <c r="R10" s="100" t="s">
        <v>211</v>
      </c>
      <c r="S10" s="100" t="s">
        <v>211</v>
      </c>
      <c r="T10" s="100" t="s">
        <v>211</v>
      </c>
      <c r="U10" s="103" t="e">
        <f>_xll.qlMidSafe($Q10,$R10)</f>
        <v>#NUM!</v>
      </c>
      <c r="V10" s="101"/>
      <c r="W10" s="154" t="e">
        <v>#NUM!</v>
      </c>
      <c r="X10" s="101"/>
      <c r="Y10" s="153" t="e">
        <v>#NUM!</v>
      </c>
      <c r="Z10" s="103">
        <f>_xll.qlSimpleQuoteSetValue(F10,Y10,Trigger)</f>
        <v>0</v>
      </c>
      <c r="AA10" s="9"/>
      <c r="AB10" s="3"/>
      <c r="AC10" s="3"/>
      <c r="AD10" s="3"/>
      <c r="AE10" s="3"/>
      <c r="AF10" s="127"/>
      <c r="AH10" s="61"/>
      <c r="AI10" s="60">
        <v>7</v>
      </c>
      <c r="AJ10" s="58" t="b">
        <v>0</v>
      </c>
      <c r="AK10" s="58" t="str">
        <v>M5</v>
      </c>
      <c r="AL10" s="92" t="str">
        <f t="shared" si="1"/>
        <v>SEKFUT1MM5_Quote</v>
      </c>
      <c r="AM10" s="93" t="str">
        <f t="shared" si="2"/>
        <v>SEKFUT1MM5ConvAdj_Quote</v>
      </c>
      <c r="AN10" s="92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'SEKFUT1MM5_Quote'</v>
      </c>
      <c r="AP10" s="167"/>
    </row>
    <row r="11" spans="1:43" ht="11.25" customHeight="1" x14ac:dyDescent="0.2">
      <c r="A11" s="61"/>
      <c r="B11" s="60">
        <v>9</v>
      </c>
      <c r="C11" s="59" t="b">
        <v>0</v>
      </c>
      <c r="D11" s="58" t="str">
        <v>Q5</v>
      </c>
      <c r="E11" s="57" t="str">
        <f t="shared" si="0"/>
        <v>SEKFUT1MQ5_Quote</v>
      </c>
      <c r="F11" s="56" t="str">
        <f>_xll.qlSimpleQuote(E11,,PriceTickValue,Permanent,Trigger,ObjectOverwrite)</f>
        <v>SEKFUT1MQ5_Quote#0000</v>
      </c>
      <c r="G11" s="35" t="str">
        <f>_xll.ohRangeRetrieveError(F11)</f>
        <v/>
      </c>
      <c r="H11" s="55"/>
      <c r="J11" s="152"/>
      <c r="K11" s="158">
        <v>9</v>
      </c>
      <c r="L11" s="157" t="b">
        <v>0</v>
      </c>
      <c r="M11" s="100" t="str">
        <v>Q5</v>
      </c>
      <c r="N11" s="156">
        <v>42235</v>
      </c>
      <c r="O11" s="100" t="e">
        <v>#NAME?</v>
      </c>
      <c r="P11" s="155" t="s">
        <v>211</v>
      </c>
      <c r="Q11" s="100" t="s">
        <v>211</v>
      </c>
      <c r="R11" s="100" t="s">
        <v>211</v>
      </c>
      <c r="S11" s="100" t="s">
        <v>211</v>
      </c>
      <c r="T11" s="100" t="s">
        <v>211</v>
      </c>
      <c r="U11" s="103" t="e">
        <f>_xll.qlMidSafe($Q11,$R11)</f>
        <v>#NUM!</v>
      </c>
      <c r="V11" s="101"/>
      <c r="W11" s="154" t="e">
        <v>#NUM!</v>
      </c>
      <c r="X11" s="101"/>
      <c r="Y11" s="153" t="e">
        <v>#NUM!</v>
      </c>
      <c r="Z11" s="103">
        <f>_xll.qlSimpleQuoteSetValue(F11,Y11,Trigger)</f>
        <v>0</v>
      </c>
      <c r="AA11" s="9"/>
      <c r="AB11" s="3"/>
      <c r="AC11" s="3"/>
      <c r="AD11" s="3"/>
      <c r="AE11" s="3"/>
      <c r="AF11" s="127"/>
      <c r="AH11" s="61"/>
      <c r="AI11" s="60">
        <v>8</v>
      </c>
      <c r="AJ11" s="58" t="b">
        <v>0</v>
      </c>
      <c r="AK11" s="58" t="str">
        <v>N5</v>
      </c>
      <c r="AL11" s="92" t="str">
        <f t="shared" si="1"/>
        <v>SEKFUT1MN5_Quote</v>
      </c>
      <c r="AM11" s="93" t="str">
        <f t="shared" si="2"/>
        <v>SEKFUT1MN5ConvAdj_Quote</v>
      </c>
      <c r="AN11" s="92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'SEKFUT1MN5_Quote'</v>
      </c>
      <c r="AP11" s="167"/>
    </row>
    <row r="12" spans="1:43" ht="11.25" customHeight="1" x14ac:dyDescent="0.2">
      <c r="A12" s="61"/>
      <c r="B12" s="60">
        <v>10</v>
      </c>
      <c r="C12" s="59" t="b">
        <v>0</v>
      </c>
      <c r="D12" s="58" t="str">
        <v>U5</v>
      </c>
      <c r="E12" s="57" t="str">
        <f t="shared" si="0"/>
        <v>SEKFUT1MU5_Quote</v>
      </c>
      <c r="F12" s="56" t="str">
        <f>_xll.qlSimpleQuote(E12,,PriceTickValue,Permanent,Trigger,ObjectOverwrite)</f>
        <v>SEKFUT1MU5_Quote#0000</v>
      </c>
      <c r="G12" s="35" t="str">
        <f>_xll.ohRangeRetrieveError(F12)</f>
        <v/>
      </c>
      <c r="H12" s="55"/>
      <c r="J12" s="152"/>
      <c r="K12" s="158">
        <v>10</v>
      </c>
      <c r="L12" s="157" t="b">
        <v>0</v>
      </c>
      <c r="M12" s="100" t="str">
        <v>U5</v>
      </c>
      <c r="N12" s="156">
        <v>42263</v>
      </c>
      <c r="O12" s="100" t="e">
        <v>#NAME?</v>
      </c>
      <c r="P12" s="155" t="s">
        <v>211</v>
      </c>
      <c r="Q12" s="100" t="s">
        <v>211</v>
      </c>
      <c r="R12" s="100" t="s">
        <v>211</v>
      </c>
      <c r="S12" s="100" t="s">
        <v>211</v>
      </c>
      <c r="T12" s="100" t="s">
        <v>211</v>
      </c>
      <c r="U12" s="103" t="e">
        <f>_xll.qlMidSafe($Q12,$R12)</f>
        <v>#NUM!</v>
      </c>
      <c r="V12" s="101"/>
      <c r="W12" s="154" t="e">
        <v>#NUM!</v>
      </c>
      <c r="X12" s="101"/>
      <c r="Y12" s="153" t="e">
        <v>#NUM!</v>
      </c>
      <c r="Z12" s="103">
        <f>_xll.qlSimpleQuoteSetValue(F12,Y12,Trigger)</f>
        <v>0</v>
      </c>
      <c r="AA12" s="9"/>
      <c r="AB12" s="3"/>
      <c r="AC12" s="3"/>
      <c r="AD12" s="3"/>
      <c r="AE12" s="3"/>
      <c r="AF12" s="127"/>
      <c r="AH12" s="61"/>
      <c r="AI12" s="60">
        <v>9</v>
      </c>
      <c r="AJ12" s="58" t="b">
        <v>0</v>
      </c>
      <c r="AK12" s="58" t="str">
        <v>Q5</v>
      </c>
      <c r="AL12" s="92" t="str">
        <f t="shared" si="1"/>
        <v>SEKFUT1MQ5_Quote</v>
      </c>
      <c r="AM12" s="93" t="str">
        <f t="shared" si="2"/>
        <v>SEKFUT1MQ5ConvAdj_Quote</v>
      </c>
      <c r="AN12" s="92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'SEKFUT1MQ5_Quote'</v>
      </c>
      <c r="AP12" s="167"/>
    </row>
    <row r="13" spans="1:43" ht="11.25" customHeight="1" x14ac:dyDescent="0.2">
      <c r="A13" s="61"/>
      <c r="B13" s="60">
        <v>11</v>
      </c>
      <c r="C13" s="59" t="b">
        <v>0</v>
      </c>
      <c r="D13" s="58" t="str">
        <v>V5</v>
      </c>
      <c r="E13" s="57" t="str">
        <f t="shared" si="0"/>
        <v>SEKFUT1MV5_Quote</v>
      </c>
      <c r="F13" s="56" t="str">
        <f>_xll.qlSimpleQuote(E13,,PriceTickValue,Permanent,Trigger,ObjectOverwrite)</f>
        <v>SEKFUT1MV5_Quote#0000</v>
      </c>
      <c r="G13" s="35" t="str">
        <f>_xll.ohRangeRetrieveError(F13)</f>
        <v/>
      </c>
      <c r="H13" s="55"/>
      <c r="J13" s="152"/>
      <c r="K13" s="158">
        <v>11</v>
      </c>
      <c r="L13" s="157" t="b">
        <v>0</v>
      </c>
      <c r="M13" s="100" t="str">
        <v>V5</v>
      </c>
      <c r="N13" s="156">
        <v>42298</v>
      </c>
      <c r="O13" s="100" t="e">
        <v>#NAME?</v>
      </c>
      <c r="P13" s="155" t="s">
        <v>211</v>
      </c>
      <c r="Q13" s="100" t="s">
        <v>211</v>
      </c>
      <c r="R13" s="100" t="s">
        <v>211</v>
      </c>
      <c r="S13" s="100" t="s">
        <v>211</v>
      </c>
      <c r="T13" s="100" t="s">
        <v>211</v>
      </c>
      <c r="U13" s="103" t="e">
        <f>_xll.qlMidSafe($Q13,$R13)</f>
        <v>#NUM!</v>
      </c>
      <c r="V13" s="101"/>
      <c r="W13" s="154" t="e">
        <v>#NUM!</v>
      </c>
      <c r="X13" s="101"/>
      <c r="Y13" s="153" t="e">
        <v>#NUM!</v>
      </c>
      <c r="Z13" s="103">
        <f>_xll.qlSimpleQuoteSetValue(F13,Y13,Trigger)</f>
        <v>0</v>
      </c>
      <c r="AA13" s="9"/>
      <c r="AB13" s="3"/>
      <c r="AC13" s="3"/>
      <c r="AD13" s="3"/>
      <c r="AE13" s="3"/>
      <c r="AF13" s="127"/>
      <c r="AH13" s="61"/>
      <c r="AI13" s="60">
        <v>10</v>
      </c>
      <c r="AJ13" s="58" t="b">
        <v>0</v>
      </c>
      <c r="AK13" s="58" t="str">
        <v>U5</v>
      </c>
      <c r="AL13" s="92" t="str">
        <f t="shared" si="1"/>
        <v>SEKFUT1MU5_Quote</v>
      </c>
      <c r="AM13" s="93" t="str">
        <f t="shared" si="2"/>
        <v>SEKFUT1MU5ConvAdj_Quote</v>
      </c>
      <c r="AN13" s="92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'SEKFUT1MU5_Quote'</v>
      </c>
      <c r="AP13" s="167"/>
    </row>
    <row r="14" spans="1:43" ht="11.25" customHeight="1" x14ac:dyDescent="0.2">
      <c r="A14" s="61"/>
      <c r="B14" s="60">
        <v>12</v>
      </c>
      <c r="C14" s="59" t="b">
        <v>0</v>
      </c>
      <c r="D14" s="58" t="str">
        <v>X5</v>
      </c>
      <c r="E14" s="57" t="str">
        <f t="shared" si="0"/>
        <v>SEKFUT1MX5_Quote</v>
      </c>
      <c r="F14" s="56" t="str">
        <f>_xll.qlSimpleQuote(E14,,PriceTickValue,Permanent,Trigger,ObjectOverwrite)</f>
        <v>SEKFUT1MX5_Quote#0000</v>
      </c>
      <c r="G14" s="35" t="str">
        <f>_xll.ohRangeRetrieveError(F14)</f>
        <v/>
      </c>
      <c r="H14" s="55"/>
      <c r="J14" s="152"/>
      <c r="K14" s="151">
        <v>12</v>
      </c>
      <c r="L14" s="150" t="b">
        <v>0</v>
      </c>
      <c r="M14" s="107" t="str">
        <v>X5</v>
      </c>
      <c r="N14" s="149">
        <v>42326</v>
      </c>
      <c r="O14" s="107" t="e">
        <v>#NAME?</v>
      </c>
      <c r="P14" s="148" t="s">
        <v>211</v>
      </c>
      <c r="Q14" s="107" t="s">
        <v>211</v>
      </c>
      <c r="R14" s="107" t="s">
        <v>211</v>
      </c>
      <c r="S14" s="107" t="s">
        <v>211</v>
      </c>
      <c r="T14" s="107" t="s">
        <v>211</v>
      </c>
      <c r="U14" s="109" t="e">
        <f>_xll.qlMidSafe($Q14,$R14)</f>
        <v>#NUM!</v>
      </c>
      <c r="V14" s="101"/>
      <c r="W14" s="147" t="e">
        <v>#NUM!</v>
      </c>
      <c r="X14" s="101"/>
      <c r="Y14" s="146" t="e">
        <v>#NUM!</v>
      </c>
      <c r="Z14" s="109">
        <f>_xll.qlSimpleQuoteSetValue(F14,Y14,Trigger)</f>
        <v>0</v>
      </c>
      <c r="AA14" s="9"/>
      <c r="AB14" s="3"/>
      <c r="AC14" s="3"/>
      <c r="AD14" s="3"/>
      <c r="AE14" s="3"/>
      <c r="AF14" s="127"/>
      <c r="AH14" s="61"/>
      <c r="AI14" s="60">
        <v>11</v>
      </c>
      <c r="AJ14" s="58" t="b">
        <v>0</v>
      </c>
      <c r="AK14" s="58" t="str">
        <v>V5</v>
      </c>
      <c r="AL14" s="92" t="str">
        <f t="shared" si="1"/>
        <v>SEKFUT1MV5_Quote</v>
      </c>
      <c r="AM14" s="93" t="str">
        <f t="shared" si="2"/>
        <v>SEKFUT1MV5ConvAdj_Quote</v>
      </c>
      <c r="AN14" s="92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'SEKFUT1MV5_Quote'</v>
      </c>
      <c r="AP14" s="167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5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X5</v>
      </c>
      <c r="AL15" s="92" t="str">
        <f t="shared" si="1"/>
        <v>SEKFUT1MX5_Quote</v>
      </c>
      <c r="AM15" s="93" t="str">
        <f t="shared" si="2"/>
        <v>SEKFUT1MX5ConvAdj_Quote</v>
      </c>
      <c r="AN15" s="92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'SEKFUT1MX5_Quote'</v>
      </c>
      <c r="AP15" s="167"/>
    </row>
    <row r="16" spans="1:43" ht="12" thickBot="1" x14ac:dyDescent="0.25">
      <c r="AH16" s="145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09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6.28515625" style="356" customWidth="1"/>
    <col min="23" max="23" width="7.140625" style="94" customWidth="1"/>
    <col min="24" max="24" width="3.5703125" style="34" customWidth="1"/>
    <col min="25" max="25" width="9.42578125" style="34" customWidth="1"/>
    <col min="26" max="26" width="2.7109375" style="34" customWidth="1"/>
    <col min="27" max="27" width="7.7109375" style="34" bestFit="1" customWidth="1"/>
    <col min="28" max="28" width="7" style="34" bestFit="1" customWidth="1"/>
    <col min="29" max="31" width="2.7109375" style="34" customWidth="1"/>
    <col min="32" max="32" width="2.7109375" style="34" bestFit="1" customWidth="1"/>
    <col min="33" max="33" width="8.42578125" style="34" bestFit="1" customWidth="1"/>
    <col min="34" max="34" width="5.42578125" style="34" bestFit="1" customWidth="1"/>
    <col min="35" max="35" width="25" style="34" bestFit="1" customWidth="1"/>
    <col min="36" max="36" width="28" style="34" bestFit="1" customWidth="1"/>
    <col min="37" max="37" width="19.7109375" style="34" customWidth="1"/>
    <col min="38" max="38" width="2.7109375" style="34" customWidth="1"/>
    <col min="39" max="16384" width="9.140625" style="34"/>
  </cols>
  <sheetData>
    <row r="1" spans="1:38" ht="15" x14ac:dyDescent="0.25">
      <c r="A1" s="51"/>
      <c r="B1" s="101"/>
      <c r="C1" s="101"/>
      <c r="D1" s="51"/>
      <c r="E1" s="101"/>
      <c r="F1" s="51"/>
      <c r="G1" s="51"/>
      <c r="H1" s="9"/>
      <c r="J1" s="125"/>
      <c r="K1" s="51"/>
      <c r="L1"/>
      <c r="M1" s="124"/>
      <c r="N1" s="51"/>
      <c r="O1" s="51"/>
      <c r="P1" s="51"/>
      <c r="Q1" s="51"/>
      <c r="R1" s="51"/>
      <c r="S1"/>
      <c r="T1" s="51"/>
      <c r="U1" s="51"/>
      <c r="V1" s="353"/>
      <c r="W1" s="101"/>
      <c r="X1" s="101"/>
      <c r="Y1" s="101"/>
      <c r="Z1" s="51"/>
      <c r="AA1" s="101"/>
      <c r="AB1" s="51"/>
      <c r="AC1" s="167"/>
      <c r="AD1" s="3"/>
      <c r="AE1" s="125"/>
      <c r="AF1" s="51"/>
      <c r="AG1" s="51"/>
      <c r="AH1" s="51"/>
      <c r="AI1" s="96" t="s">
        <v>128</v>
      </c>
      <c r="AJ1" s="95" t="str">
        <f>FuturesHWConvAdj!C5</f>
        <v>SEKHW_Volatility_Quote#0000</v>
      </c>
      <c r="AK1" s="51"/>
      <c r="AL1" s="9"/>
    </row>
    <row r="2" spans="1:38" x14ac:dyDescent="0.2">
      <c r="A2" s="51"/>
      <c r="B2" s="101"/>
      <c r="C2" s="101"/>
      <c r="D2" s="51"/>
      <c r="E2" s="51"/>
      <c r="F2" s="51"/>
      <c r="G2" s="51"/>
      <c r="H2" s="9"/>
      <c r="J2" s="125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353"/>
      <c r="W2" s="101"/>
      <c r="X2" s="101"/>
      <c r="Y2" s="101"/>
      <c r="Z2" s="51"/>
      <c r="AA2" s="51"/>
      <c r="AB2" s="51"/>
      <c r="AC2" s="167"/>
      <c r="AD2" s="3"/>
      <c r="AE2" s="125"/>
      <c r="AF2" s="51"/>
      <c r="AG2" s="51"/>
      <c r="AH2" s="51"/>
      <c r="AI2" s="96" t="s">
        <v>127</v>
      </c>
      <c r="AJ2" s="95" t="str">
        <f>FuturesHWConvAdj!C6</f>
        <v>SEKHW_MeanReversion_Quote#0000</v>
      </c>
      <c r="AK2" s="51"/>
      <c r="AL2" s="9"/>
    </row>
    <row r="3" spans="1:38" x14ac:dyDescent="0.2">
      <c r="A3" s="67"/>
      <c r="B3" s="124"/>
      <c r="C3" s="51" t="s">
        <v>106</v>
      </c>
      <c r="D3" s="51" t="s">
        <v>17</v>
      </c>
      <c r="F3" s="51"/>
      <c r="G3" s="51"/>
      <c r="H3" s="310"/>
      <c r="J3" s="12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353"/>
      <c r="W3" s="101"/>
      <c r="X3" s="101"/>
      <c r="Y3" s="101"/>
      <c r="Z3" s="51"/>
      <c r="AA3" s="51"/>
      <c r="AB3" s="122">
        <f>_xll.ohTrigger(AB5:AB46)</f>
        <v>13</v>
      </c>
      <c r="AC3" s="167"/>
      <c r="AD3" s="3"/>
      <c r="AE3" s="125"/>
      <c r="AF3" s="51"/>
      <c r="AG3" s="51"/>
      <c r="AH3" s="51"/>
      <c r="AI3" s="96" t="s">
        <v>61</v>
      </c>
      <c r="AJ3" s="95" t="str">
        <f>Stibor!K9</f>
        <v>Sekibor2M#0000</v>
      </c>
      <c r="AK3" s="94" t="s">
        <v>17</v>
      </c>
      <c r="AL3" s="9"/>
    </row>
    <row r="4" spans="1:38" ht="33.7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SEK_010_FUT3M.xml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5"/>
      <c r="K4" s="174" t="s">
        <v>105</v>
      </c>
      <c r="L4" s="170" t="s">
        <v>104</v>
      </c>
      <c r="M4" s="170" t="s">
        <v>103</v>
      </c>
      <c r="N4" s="170" t="s">
        <v>151</v>
      </c>
      <c r="O4" s="173" t="str">
        <f>_xll.RData(O5:O46,P4:T4,"RTFEED:IDN",ReutersRtMode,,P5)</f>
        <v>Paused at 12:34:39</v>
      </c>
      <c r="P4" s="170" t="s">
        <v>150</v>
      </c>
      <c r="Q4" s="170" t="s">
        <v>130</v>
      </c>
      <c r="R4" s="170" t="s">
        <v>129</v>
      </c>
      <c r="S4" s="170" t="s">
        <v>141</v>
      </c>
      <c r="T4" s="170" t="s">
        <v>149</v>
      </c>
      <c r="U4" s="358" t="s">
        <v>148</v>
      </c>
      <c r="V4" s="142" t="s">
        <v>213</v>
      </c>
      <c r="W4" s="121" t="s">
        <v>214</v>
      </c>
      <c r="X4" s="101"/>
      <c r="Y4" s="171" t="s">
        <v>146</v>
      </c>
      <c r="Z4" s="101"/>
      <c r="AA4" s="174" t="s">
        <v>145</v>
      </c>
      <c r="AB4" s="169" t="s">
        <v>144</v>
      </c>
      <c r="AC4" s="9"/>
      <c r="AD4" s="3"/>
      <c r="AE4" s="67"/>
      <c r="AF4" s="29" t="s">
        <v>105</v>
      </c>
      <c r="AG4" s="80" t="s">
        <v>104</v>
      </c>
      <c r="AH4" s="80" t="s">
        <v>103</v>
      </c>
      <c r="AI4" s="28" t="str">
        <f>Currency&amp;"_020_Futures"&amp;AK3&amp;"ConvAdj.xml"</f>
        <v>SEK_020_Futures3MConvAdj.xml</v>
      </c>
      <c r="AJ4" s="39" t="str">
        <f>IF(Serialize,_xll.ohObjectSave(AJ5:AJ46,SerializationPath&amp;AI4,FileOverwrite,Serialize),"---")</f>
        <v>---</v>
      </c>
      <c r="AK4" s="17" t="str">
        <f>_xll.ohRangeRetrieveError(AJ4)</f>
        <v/>
      </c>
      <c r="AL4" s="9"/>
    </row>
    <row r="5" spans="1:38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Z4</v>
      </c>
      <c r="E5" s="57" t="str">
        <f t="shared" ref="E5:E46" si="0">Currency&amp;$C$3&amp;$D$3&amp;$D5&amp;QuoteSuffix</f>
        <v>SEKFUT3MZ4_Quote</v>
      </c>
      <c r="F5" s="63" t="str">
        <f>_xll.qlSimpleQuote(E5,,PriceTickValue,Permanent,Trigger,ObjectOverwrite)</f>
        <v>SEKFUT3MZ4_Quote#0000</v>
      </c>
      <c r="G5" s="62" t="str">
        <f>_xll.ohRangeRetrieveError(F5)</f>
        <v/>
      </c>
      <c r="H5" s="55"/>
      <c r="J5" s="152"/>
      <c r="K5" s="165">
        <v>1</v>
      </c>
      <c r="L5" s="164" t="b">
        <v>0</v>
      </c>
      <c r="M5" s="113" t="str">
        <f t="array" ref="M5:M46">_xll.qlIMMcode(FuturesDates)</f>
        <v>Z4</v>
      </c>
      <c r="N5" s="163">
        <f t="array" ref="N5:N46">_xll.qlIMMNextDates(_xll.qlSettingsEvaluationDate(Trigger)-1,$L5:$L46)</f>
        <v>41990</v>
      </c>
      <c r="O5" s="113" t="str">
        <f t="array" ref="O5:O46">"YBA"&amp;FuturesCodes</f>
        <v>YBAZ4</v>
      </c>
      <c r="P5" s="162" t="s">
        <v>210</v>
      </c>
      <c r="Q5" s="113" t="s">
        <v>210</v>
      </c>
      <c r="R5" s="113" t="s">
        <v>210</v>
      </c>
      <c r="S5" s="113" t="s">
        <v>210</v>
      </c>
      <c r="T5" s="113" t="s">
        <v>210</v>
      </c>
      <c r="U5" s="113" t="e">
        <f>_xll.qlMidSafe($Q5,$R5)</f>
        <v>#NUM!</v>
      </c>
      <c r="V5" s="354" t="str">
        <f>_xll.RtGet("IDN",O5,"TRDVOL_1")</f>
        <v>#N/A The record could not be found</v>
      </c>
      <c r="W5" s="359" t="str">
        <f>_xll.RtGet("IDN",O5,"OPINT_1")</f>
        <v>#N/A The record could not be found</v>
      </c>
      <c r="X5" s="101" t="s">
        <v>212</v>
      </c>
      <c r="Y5" s="161">
        <v>97.335000000000008</v>
      </c>
      <c r="Z5" s="101"/>
      <c r="AA5" s="160" t="e">
        <f t="array" ref="AA5:AA46">QuoteLive</f>
        <v>#NUM!</v>
      </c>
      <c r="AB5" s="115">
        <f>_xll.qlSimpleQuoteSetValue(F5,AA5,Trigger)</f>
        <v>0</v>
      </c>
      <c r="AC5" s="9"/>
      <c r="AD5" s="3"/>
      <c r="AE5" s="61"/>
      <c r="AF5" s="66">
        <v>1</v>
      </c>
      <c r="AG5" s="64" t="b">
        <v>0</v>
      </c>
      <c r="AH5" s="64" t="str">
        <f t="array" ref="AH5:AH46">_xll.qlIMMNextCodes(_xll.qlSettingsEvaluationDate(Trigger)-1,$AG5:$AG46)</f>
        <v>Z4</v>
      </c>
      <c r="AI5" s="93" t="str">
        <f t="shared" ref="AI5:AI46" si="1">Currency&amp;"FUT"&amp;$AK$3&amp;$AH5&amp;"ConvAdj"&amp;QuoteSuffix</f>
        <v>SEKFUT3MZ4ConvAdj_Quote</v>
      </c>
      <c r="AJ5" s="92" t="str">
        <f>_xll.qlFuturesConvAdjustmentQuote(AI5,IborIndex,AH5,F5,Volatility,MeanReversion,Permanent,AND(ISERROR(AB5),ISERROR(FuturesHWConvAdj!Q5:Q6)),ObjectOverwrite)</f>
        <v>SEKFUT3MZ4ConvAdj_Quote#0013</v>
      </c>
      <c r="AK5" s="17" t="str">
        <f>_xll.ohRangeRetrieveError(AJ5)</f>
        <v/>
      </c>
      <c r="AL5" s="9"/>
    </row>
    <row r="6" spans="1:38" x14ac:dyDescent="0.2">
      <c r="A6" s="61"/>
      <c r="B6" s="60">
        <v>2</v>
      </c>
      <c r="C6" s="59" t="b">
        <v>0</v>
      </c>
      <c r="D6" s="58" t="str">
        <v>F5</v>
      </c>
      <c r="E6" s="57" t="str">
        <f t="shared" si="0"/>
        <v>SEKFUT3MF5_Quote</v>
      </c>
      <c r="F6" s="56" t="str">
        <f>_xll.qlSimpleQuote(E6,,PriceTickValue,Permanent,Trigger,ObjectOverwrite)</f>
        <v>SEKFUT3MF5_Quote#0000</v>
      </c>
      <c r="G6" s="35" t="str">
        <f>_xll.ohRangeRetrieveError(F6)</f>
        <v/>
      </c>
      <c r="H6" s="55"/>
      <c r="J6" s="152"/>
      <c r="K6" s="158">
        <v>2</v>
      </c>
      <c r="L6" s="157" t="b">
        <v>0</v>
      </c>
      <c r="M6" s="100" t="str">
        <v>F5</v>
      </c>
      <c r="N6" s="156">
        <v>42025</v>
      </c>
      <c r="O6" s="100" t="str">
        <v>YBAF5</v>
      </c>
      <c r="P6" s="155" t="s">
        <v>210</v>
      </c>
      <c r="Q6" s="100" t="s">
        <v>210</v>
      </c>
      <c r="R6" s="100" t="s">
        <v>210</v>
      </c>
      <c r="S6" s="100" t="s">
        <v>210</v>
      </c>
      <c r="T6" s="100" t="s">
        <v>210</v>
      </c>
      <c r="U6" s="100" t="e">
        <f>_xll.qlMidSafe($Q6,$R6)</f>
        <v>#NUM!</v>
      </c>
      <c r="V6" s="354" t="str">
        <f>_xll.RtGet("IDN",O6,"TRDVOL_1")</f>
        <v>#N/A The record could not be found</v>
      </c>
      <c r="W6" s="359" t="str">
        <f>_xll.RtGet("IDN",O6,"OPINT_1")</f>
        <v>#N/A The record could not be found</v>
      </c>
      <c r="X6" s="101" t="s">
        <v>212</v>
      </c>
      <c r="Y6" s="159" t="e">
        <v>#NUM!</v>
      </c>
      <c r="Z6" s="101"/>
      <c r="AA6" s="153" t="e">
        <v>#NUM!</v>
      </c>
      <c r="AB6" s="103">
        <f>_xll.qlSimpleQuoteSetValue(F6,AA6,Trigger)</f>
        <v>0</v>
      </c>
      <c r="AC6" s="9"/>
      <c r="AD6" s="3"/>
      <c r="AE6" s="61"/>
      <c r="AF6" s="60">
        <v>2</v>
      </c>
      <c r="AG6" s="58" t="b">
        <v>0</v>
      </c>
      <c r="AH6" s="58" t="str">
        <v>F5</v>
      </c>
      <c r="AI6" s="93" t="str">
        <f t="shared" si="1"/>
        <v>SEKFUT3MF5ConvAdj_Quote</v>
      </c>
      <c r="AJ6" s="92" t="str">
        <f>_xll.qlFuturesConvAdjustmentQuote(AI6,IborIndex,AH6,F6,Volatility,MeanReversion,Permanent,AND(ISERROR(AB6),ISERROR(FuturesHWConvAdj!Q6:Q7)),ObjectOverwrite)</f>
        <v>SEKFUT3MF5ConvAdj_Quote#0013</v>
      </c>
      <c r="AK6" s="17" t="str">
        <f>_xll.ohRangeRetrieveError(AJ6)</f>
        <v/>
      </c>
      <c r="AL6" s="9"/>
    </row>
    <row r="7" spans="1:38" x14ac:dyDescent="0.2">
      <c r="A7" s="61"/>
      <c r="B7" s="60">
        <v>3</v>
      </c>
      <c r="C7" s="59" t="b">
        <v>0</v>
      </c>
      <c r="D7" s="58" t="str">
        <v>G5</v>
      </c>
      <c r="E7" s="57" t="str">
        <f t="shared" si="0"/>
        <v>SEKFUT3MG5_Quote</v>
      </c>
      <c r="F7" s="56" t="str">
        <f>_xll.qlSimpleQuote(E7,,PriceTickValue,Permanent,Trigger,ObjectOverwrite)</f>
        <v>SEKFUT3MG5_Quote#0000</v>
      </c>
      <c r="G7" s="35" t="str">
        <f>_xll.ohRangeRetrieveError(F7)</f>
        <v/>
      </c>
      <c r="H7" s="55"/>
      <c r="J7" s="152"/>
      <c r="K7" s="158">
        <v>3</v>
      </c>
      <c r="L7" s="157" t="b">
        <v>0</v>
      </c>
      <c r="M7" s="100" t="str">
        <v>G5</v>
      </c>
      <c r="N7" s="156">
        <v>42053</v>
      </c>
      <c r="O7" s="100" t="str">
        <v>YBAG5</v>
      </c>
      <c r="P7" s="155" t="s">
        <v>210</v>
      </c>
      <c r="Q7" s="100" t="s">
        <v>210</v>
      </c>
      <c r="R7" s="100" t="s">
        <v>210</v>
      </c>
      <c r="S7" s="100" t="s">
        <v>210</v>
      </c>
      <c r="T7" s="100" t="s">
        <v>210</v>
      </c>
      <c r="U7" s="100" t="e">
        <f>_xll.qlMidSafe($Q7,$R7)</f>
        <v>#NUM!</v>
      </c>
      <c r="V7" s="354" t="str">
        <f>_xll.RtGet("IDN",O7,"TRDVOL_1")</f>
        <v>#N/A The record could not be found</v>
      </c>
      <c r="W7" s="359" t="str">
        <f>_xll.RtGet("IDN",O7,"OPINT_1")</f>
        <v>#N/A The record could not be found</v>
      </c>
      <c r="X7" s="101" t="s">
        <v>212</v>
      </c>
      <c r="Y7" s="159" t="e">
        <v>#NUM!</v>
      </c>
      <c r="Z7" s="101"/>
      <c r="AA7" s="153" t="e">
        <v>#NUM!</v>
      </c>
      <c r="AB7" s="103">
        <f>_xll.qlSimpleQuoteSetValue(F7,AA7,Trigger)</f>
        <v>0</v>
      </c>
      <c r="AC7" s="9"/>
      <c r="AD7" s="3"/>
      <c r="AE7" s="61"/>
      <c r="AF7" s="60">
        <v>3</v>
      </c>
      <c r="AG7" s="58" t="b">
        <v>0</v>
      </c>
      <c r="AH7" s="58" t="str">
        <v>G5</v>
      </c>
      <c r="AI7" s="93" t="str">
        <f t="shared" si="1"/>
        <v>SEKFUT3MG5ConvAdj_Quote</v>
      </c>
      <c r="AJ7" s="92" t="str">
        <f>_xll.qlFuturesConvAdjustmentQuote(AI7,IborIndex,AH7,F7,Volatility,MeanReversion,Permanent,AND(ISERROR(AB7),ISERROR(FuturesHWConvAdj!Q7:Q8)),ObjectOverwrite)</f>
        <v>SEKFUT3MG5ConvAdj_Quote#0012</v>
      </c>
      <c r="AK7" s="17" t="str">
        <f>_xll.ohRangeRetrieveError(AJ7)</f>
        <v/>
      </c>
      <c r="AL7" s="9"/>
    </row>
    <row r="8" spans="1:38" x14ac:dyDescent="0.2">
      <c r="A8" s="61"/>
      <c r="B8" s="60">
        <v>4</v>
      </c>
      <c r="C8" s="59" t="b">
        <v>0</v>
      </c>
      <c r="D8" s="58" t="str">
        <v>H5</v>
      </c>
      <c r="E8" s="57" t="str">
        <f t="shared" si="0"/>
        <v>SEKFUT3MH5_Quote</v>
      </c>
      <c r="F8" s="56" t="str">
        <f>_xll.qlSimpleQuote(E8,,PriceTickValue,Permanent,Trigger,ObjectOverwrite)</f>
        <v>SEKFUT3MH5_Quote#0000</v>
      </c>
      <c r="G8" s="35" t="str">
        <f>_xll.ohRangeRetrieveError(F8)</f>
        <v/>
      </c>
      <c r="H8" s="55"/>
      <c r="J8" s="152"/>
      <c r="K8" s="158">
        <v>4</v>
      </c>
      <c r="L8" s="157" t="b">
        <v>0</v>
      </c>
      <c r="M8" s="100" t="str">
        <v>H5</v>
      </c>
      <c r="N8" s="156">
        <v>42081</v>
      </c>
      <c r="O8" s="100" t="str">
        <v>YBAH5</v>
      </c>
      <c r="P8" s="155">
        <v>42075</v>
      </c>
      <c r="Q8" s="100">
        <v>97.48</v>
      </c>
      <c r="R8" s="100">
        <v>97.49</v>
      </c>
      <c r="S8" s="100">
        <v>97.49</v>
      </c>
      <c r="T8" s="100">
        <v>97.47</v>
      </c>
      <c r="U8" s="100">
        <f>_xll.qlMidSafe($Q8,$R8)</f>
        <v>97.484999999999999</v>
      </c>
      <c r="V8" s="354">
        <f>_xll.RtGet("IDN",O8,"TRDVOL_1")</f>
        <v>100</v>
      </c>
      <c r="W8" s="359">
        <f>_xll.RtGet("IDN",O8,"OPINT_1")</f>
        <v>227691</v>
      </c>
      <c r="X8" s="101" t="s">
        <v>212</v>
      </c>
      <c r="Y8" s="159">
        <v>97.35499999999999</v>
      </c>
      <c r="Z8" s="101"/>
      <c r="AA8" s="153">
        <v>97.484999999999999</v>
      </c>
      <c r="AB8" s="103">
        <f>_xll.qlSimpleQuoteSetValue(F8,AA8,Trigger)</f>
        <v>0</v>
      </c>
      <c r="AC8" s="9"/>
      <c r="AD8" s="3"/>
      <c r="AE8" s="61"/>
      <c r="AF8" s="60">
        <v>4</v>
      </c>
      <c r="AG8" s="58" t="b">
        <v>0</v>
      </c>
      <c r="AH8" s="58" t="str">
        <v>H5</v>
      </c>
      <c r="AI8" s="93" t="str">
        <f t="shared" si="1"/>
        <v>SEKFUT3MH5ConvAdj_Quote</v>
      </c>
      <c r="AJ8" s="92" t="str">
        <f>_xll.qlFuturesConvAdjustmentQuote(AI8,IborIndex,AH8,F8,Volatility,MeanReversion,Permanent,AND(ISERROR(AB8),ISERROR(FuturesHWConvAdj!Q8:Q9)),ObjectOverwrite)</f>
        <v>SEKFUT3MH5ConvAdj_Quote#0012</v>
      </c>
      <c r="AK8" s="17" t="str">
        <f>_xll.ohRangeRetrieveError(AJ8)</f>
        <v/>
      </c>
      <c r="AL8" s="9"/>
    </row>
    <row r="9" spans="1:38" x14ac:dyDescent="0.2">
      <c r="A9" s="61"/>
      <c r="B9" s="60">
        <v>5</v>
      </c>
      <c r="C9" s="59" t="b">
        <v>0</v>
      </c>
      <c r="D9" s="58" t="str">
        <v>J5</v>
      </c>
      <c r="E9" s="57" t="str">
        <f t="shared" si="0"/>
        <v>SEKFUT3MJ5_Quote</v>
      </c>
      <c r="F9" s="56" t="str">
        <f>_xll.qlSimpleQuote(E9,,PriceTickValue,Permanent,Trigger,ObjectOverwrite)</f>
        <v>SEKFUT3MJ5_Quote#0000</v>
      </c>
      <c r="G9" s="35" t="str">
        <f>_xll.ohRangeRetrieveError(F9)</f>
        <v/>
      </c>
      <c r="H9" s="55"/>
      <c r="I9" s="209"/>
      <c r="J9" s="152"/>
      <c r="K9" s="158">
        <v>5</v>
      </c>
      <c r="L9" s="157" t="b">
        <v>0</v>
      </c>
      <c r="M9" s="100" t="str">
        <v>J5</v>
      </c>
      <c r="N9" s="156">
        <v>42109</v>
      </c>
      <c r="O9" s="100" t="str">
        <v>YBAJ5</v>
      </c>
      <c r="P9" s="155" t="s">
        <v>210</v>
      </c>
      <c r="Q9" s="100" t="s">
        <v>210</v>
      </c>
      <c r="R9" s="100" t="s">
        <v>210</v>
      </c>
      <c r="S9" s="100" t="s">
        <v>210</v>
      </c>
      <c r="T9" s="100" t="s">
        <v>210</v>
      </c>
      <c r="U9" s="100" t="e">
        <f>_xll.qlMidSafe($Q9,$R9)</f>
        <v>#NUM!</v>
      </c>
      <c r="V9" s="354" t="str">
        <f>_xll.RtGet("IDN",O9,"TRDVOL_1")</f>
        <v>#N/A The record could not be found</v>
      </c>
      <c r="W9" s="359" t="str">
        <f>_xll.RtGet("IDN",O9,"OPINT_1")</f>
        <v>#N/A The record could not be found</v>
      </c>
      <c r="X9" s="101" t="s">
        <v>212</v>
      </c>
      <c r="Y9" s="154" t="e">
        <v>#NUM!</v>
      </c>
      <c r="Z9" s="101"/>
      <c r="AA9" s="153" t="e">
        <v>#NUM!</v>
      </c>
      <c r="AB9" s="103">
        <f>_xll.qlSimpleQuoteSetValue(F9,AA9,Trigger)</f>
        <v>0</v>
      </c>
      <c r="AC9" s="9"/>
      <c r="AD9" s="3"/>
      <c r="AE9" s="61"/>
      <c r="AF9" s="60">
        <v>5</v>
      </c>
      <c r="AG9" s="58" t="b">
        <v>0</v>
      </c>
      <c r="AH9" s="58" t="str">
        <v>J5</v>
      </c>
      <c r="AI9" s="93" t="str">
        <f t="shared" si="1"/>
        <v>SEKFUT3MJ5ConvAdj_Quote</v>
      </c>
      <c r="AJ9" s="92" t="str">
        <f>_xll.qlFuturesConvAdjustmentQuote(AI9,IborIndex,AH9,F9,Volatility,MeanReversion,Permanent,AND(ISERROR(AB9),ISERROR(FuturesHWConvAdj!Q9:Q10)),ObjectOverwrite)</f>
        <v>SEKFUT3MJ5ConvAdj_Quote#0012</v>
      </c>
      <c r="AK9" s="17" t="str">
        <f>_xll.ohRangeRetrieveError(AJ9)</f>
        <v/>
      </c>
      <c r="AL9" s="9"/>
    </row>
    <row r="10" spans="1:38" x14ac:dyDescent="0.2">
      <c r="A10" s="61"/>
      <c r="B10" s="60">
        <v>6</v>
      </c>
      <c r="C10" s="59" t="b">
        <v>0</v>
      </c>
      <c r="D10" s="58" t="str">
        <v>K5</v>
      </c>
      <c r="E10" s="57" t="str">
        <f t="shared" si="0"/>
        <v>SEKFUT3MK5_Quote</v>
      </c>
      <c r="F10" s="56" t="str">
        <f>_xll.qlSimpleQuote(E10,,PriceTickValue,Permanent,Trigger,ObjectOverwrite)</f>
        <v>SEKFUT3MK5_Quote#0000</v>
      </c>
      <c r="G10" s="35" t="str">
        <f>_xll.ohRangeRetrieveError(F10)</f>
        <v/>
      </c>
      <c r="H10" s="55"/>
      <c r="J10" s="152"/>
      <c r="K10" s="158">
        <v>6</v>
      </c>
      <c r="L10" s="157" t="b">
        <v>0</v>
      </c>
      <c r="M10" s="100" t="str">
        <v>K5</v>
      </c>
      <c r="N10" s="156">
        <v>42144</v>
      </c>
      <c r="O10" s="100" t="str">
        <v>YBAK5</v>
      </c>
      <c r="P10" s="155" t="s">
        <v>210</v>
      </c>
      <c r="Q10" s="100" t="s">
        <v>210</v>
      </c>
      <c r="R10" s="100" t="s">
        <v>210</v>
      </c>
      <c r="S10" s="100" t="s">
        <v>210</v>
      </c>
      <c r="T10" s="100" t="s">
        <v>210</v>
      </c>
      <c r="U10" s="100" t="e">
        <f>_xll.qlMidSafe($Q10,$R10)</f>
        <v>#NUM!</v>
      </c>
      <c r="V10" s="354" t="str">
        <f>_xll.RtGet("IDN",O10,"TRDVOL_1")</f>
        <v>#N/A The record could not be found</v>
      </c>
      <c r="W10" s="359" t="str">
        <f>_xll.RtGet("IDN",O10,"OPINT_1")</f>
        <v>#N/A The record could not be found</v>
      </c>
      <c r="X10" s="101" t="s">
        <v>212</v>
      </c>
      <c r="Y10" s="154" t="e">
        <v>#NUM!</v>
      </c>
      <c r="Z10" s="101"/>
      <c r="AA10" s="153" t="e">
        <v>#NUM!</v>
      </c>
      <c r="AB10" s="103">
        <f>_xll.qlSimpleQuoteSetValue(F10,AA10,Trigger)</f>
        <v>0</v>
      </c>
      <c r="AC10" s="9"/>
      <c r="AD10" s="3"/>
      <c r="AE10" s="61"/>
      <c r="AF10" s="60">
        <v>6</v>
      </c>
      <c r="AG10" s="58" t="b">
        <v>0</v>
      </c>
      <c r="AH10" s="58" t="str">
        <v>K5</v>
      </c>
      <c r="AI10" s="93" t="str">
        <f t="shared" si="1"/>
        <v>SEKFUT3MK5ConvAdj_Quote</v>
      </c>
      <c r="AJ10" s="92" t="str">
        <f>_xll.qlFuturesConvAdjustmentQuote(AI10,IborIndex,AH10,F10,Volatility,MeanReversion,Permanent,AND(ISERROR(AB10),ISERROR(FuturesHWConvAdj!Q10:Q11)),ObjectOverwrite)</f>
        <v>SEKFUT3MK5ConvAdj_Quote#0012</v>
      </c>
      <c r="AK10" s="17" t="str">
        <f>_xll.ohRangeRetrieveError(AJ10)</f>
        <v/>
      </c>
      <c r="AL10" s="9"/>
    </row>
    <row r="11" spans="1:38" x14ac:dyDescent="0.2">
      <c r="A11" s="61"/>
      <c r="B11" s="60">
        <v>7</v>
      </c>
      <c r="C11" s="59" t="b">
        <v>0</v>
      </c>
      <c r="D11" s="58" t="str">
        <v>M5</v>
      </c>
      <c r="E11" s="57" t="str">
        <f t="shared" si="0"/>
        <v>SEKFUT3MM5_Quote</v>
      </c>
      <c r="F11" s="56" t="str">
        <f>_xll.qlSimpleQuote(E11,,PriceTickValue,Permanent,Trigger,ObjectOverwrite)</f>
        <v>SEKFUT3MM5_Quote#0000</v>
      </c>
      <c r="G11" s="35" t="str">
        <f>_xll.ohRangeRetrieveError(F11)</f>
        <v/>
      </c>
      <c r="H11" s="55"/>
      <c r="J11" s="152"/>
      <c r="K11" s="158">
        <v>7</v>
      </c>
      <c r="L11" s="157" t="b">
        <v>0</v>
      </c>
      <c r="M11" s="100" t="str">
        <v>M5</v>
      </c>
      <c r="N11" s="156">
        <v>42172</v>
      </c>
      <c r="O11" s="100" t="str">
        <v>YBAM5</v>
      </c>
      <c r="P11" s="155">
        <v>42166</v>
      </c>
      <c r="Q11" s="100">
        <v>97.59</v>
      </c>
      <c r="R11" s="100">
        <v>97.6</v>
      </c>
      <c r="S11" s="100">
        <v>97.59</v>
      </c>
      <c r="T11" s="100">
        <v>97.59</v>
      </c>
      <c r="U11" s="100">
        <f>_xll.qlMidSafe($Q11,$R11)</f>
        <v>97.594999999999999</v>
      </c>
      <c r="V11" s="354">
        <f>_xll.RtGet("IDN",O11,"TRDVOL_1")</f>
        <v>1</v>
      </c>
      <c r="W11" s="359">
        <f>_xll.RtGet("IDN",O11,"OPINT_1")</f>
        <v>230847</v>
      </c>
      <c r="X11" s="101" t="s">
        <v>212</v>
      </c>
      <c r="Y11" s="154">
        <v>97.314999999999998</v>
      </c>
      <c r="Z11" s="101"/>
      <c r="AA11" s="153">
        <v>97.594999999999999</v>
      </c>
      <c r="AB11" s="103">
        <f>_xll.qlSimpleQuoteSetValue(F11,AA11,Trigger)</f>
        <v>0</v>
      </c>
      <c r="AC11" s="9"/>
      <c r="AD11" s="3"/>
      <c r="AE11" s="61"/>
      <c r="AF11" s="60">
        <v>7</v>
      </c>
      <c r="AG11" s="58" t="b">
        <v>0</v>
      </c>
      <c r="AH11" s="58" t="str">
        <v>M5</v>
      </c>
      <c r="AI11" s="93" t="str">
        <f t="shared" si="1"/>
        <v>SEKFUT3MM5ConvAdj_Quote</v>
      </c>
      <c r="AJ11" s="92" t="str">
        <f>_xll.qlFuturesConvAdjustmentQuote(AI11,IborIndex,AH11,F11,Volatility,MeanReversion,Permanent,AND(ISERROR(AB11),ISERROR(FuturesHWConvAdj!Q11:Q12)),ObjectOverwrite)</f>
        <v>SEKFUT3MM5ConvAdj_Quote#0012</v>
      </c>
      <c r="AK11" s="17" t="str">
        <f>_xll.ohRangeRetrieveError(AJ11)</f>
        <v/>
      </c>
      <c r="AL11" s="9"/>
    </row>
    <row r="12" spans="1:38" x14ac:dyDescent="0.2">
      <c r="A12" s="61"/>
      <c r="B12" s="60">
        <v>8</v>
      </c>
      <c r="C12" s="59" t="b">
        <v>0</v>
      </c>
      <c r="D12" s="58" t="str">
        <v>N5</v>
      </c>
      <c r="E12" s="57" t="str">
        <f t="shared" si="0"/>
        <v>SEKFUT3MN5_Quote</v>
      </c>
      <c r="F12" s="56" t="str">
        <f>_xll.qlSimpleQuote(E12,,PriceTickValue,Permanent,Trigger,ObjectOverwrite)</f>
        <v>SEKFUT3MN5_Quote#0000</v>
      </c>
      <c r="G12" s="35" t="str">
        <f>_xll.ohRangeRetrieveError(F12)</f>
        <v/>
      </c>
      <c r="H12" s="55"/>
      <c r="J12" s="152"/>
      <c r="K12" s="158">
        <v>8</v>
      </c>
      <c r="L12" s="157" t="b">
        <v>0</v>
      </c>
      <c r="M12" s="100" t="str">
        <v>N5</v>
      </c>
      <c r="N12" s="156">
        <v>42200</v>
      </c>
      <c r="O12" s="100" t="str">
        <v>YBAN5</v>
      </c>
      <c r="P12" s="155" t="s">
        <v>210</v>
      </c>
      <c r="Q12" s="100" t="s">
        <v>210</v>
      </c>
      <c r="R12" s="100" t="s">
        <v>210</v>
      </c>
      <c r="S12" s="100" t="s">
        <v>210</v>
      </c>
      <c r="T12" s="100" t="s">
        <v>210</v>
      </c>
      <c r="U12" s="100" t="e">
        <f>_xll.qlMidSafe($Q12,$R12)</f>
        <v>#NUM!</v>
      </c>
      <c r="V12" s="354" t="str">
        <f>_xll.RtGet("IDN",O12,"TRDVOL_1")</f>
        <v>#N/A The record could not be found</v>
      </c>
      <c r="W12" s="359" t="str">
        <f>_xll.RtGet("IDN",O12,"OPINT_1")</f>
        <v>#N/A The record could not be found</v>
      </c>
      <c r="X12" s="101" t="s">
        <v>212</v>
      </c>
      <c r="Y12" s="154" t="e">
        <v>#NUM!</v>
      </c>
      <c r="Z12" s="101"/>
      <c r="AA12" s="153" t="e">
        <v>#NUM!</v>
      </c>
      <c r="AB12" s="103">
        <f>_xll.qlSimpleQuoteSetValue(F12,AA12,Trigger)</f>
        <v>0</v>
      </c>
      <c r="AC12" s="9"/>
      <c r="AD12" s="3"/>
      <c r="AE12" s="61"/>
      <c r="AF12" s="60">
        <v>8</v>
      </c>
      <c r="AG12" s="58" t="b">
        <v>0</v>
      </c>
      <c r="AH12" s="58" t="str">
        <v>N5</v>
      </c>
      <c r="AI12" s="93" t="str">
        <f t="shared" si="1"/>
        <v>SEKFUT3MN5ConvAdj_Quote</v>
      </c>
      <c r="AJ12" s="92" t="str">
        <f>_xll.qlFuturesConvAdjustmentQuote(AI12,IborIndex,AH12,F12,Volatility,MeanReversion,Permanent,AND(ISERROR(AB12),ISERROR(FuturesHWConvAdj!Q12:Q13)),ObjectOverwrite)</f>
        <v>SEKFUT3MN5ConvAdj_Quote#0012</v>
      </c>
      <c r="AK12" s="17" t="str">
        <f>_xll.ohRangeRetrieveError(AJ12)</f>
        <v/>
      </c>
      <c r="AL12" s="9"/>
    </row>
    <row r="13" spans="1:38" x14ac:dyDescent="0.2">
      <c r="A13" s="61"/>
      <c r="B13" s="60">
        <v>9</v>
      </c>
      <c r="C13" s="59" t="b">
        <v>0</v>
      </c>
      <c r="D13" s="58" t="str">
        <v>Q5</v>
      </c>
      <c r="E13" s="57" t="str">
        <f t="shared" si="0"/>
        <v>SEKFUT3MQ5_Quote</v>
      </c>
      <c r="F13" s="56" t="str">
        <f>_xll.qlSimpleQuote(E13,,PriceTickValue,Permanent,Trigger,ObjectOverwrite)</f>
        <v>SEKFUT3MQ5_Quote#0000</v>
      </c>
      <c r="G13" s="35" t="str">
        <f>_xll.ohRangeRetrieveError(F13)</f>
        <v/>
      </c>
      <c r="H13" s="55"/>
      <c r="J13" s="152"/>
      <c r="K13" s="158">
        <v>9</v>
      </c>
      <c r="L13" s="157" t="b">
        <v>0</v>
      </c>
      <c r="M13" s="100" t="str">
        <v>Q5</v>
      </c>
      <c r="N13" s="156">
        <v>42235</v>
      </c>
      <c r="O13" s="100" t="str">
        <v>YBAQ5</v>
      </c>
      <c r="P13" s="155" t="s">
        <v>210</v>
      </c>
      <c r="Q13" s="100" t="s">
        <v>210</v>
      </c>
      <c r="R13" s="100" t="s">
        <v>210</v>
      </c>
      <c r="S13" s="100" t="s">
        <v>210</v>
      </c>
      <c r="T13" s="100" t="s">
        <v>210</v>
      </c>
      <c r="U13" s="100" t="e">
        <f>_xll.qlMidSafe($Q13,$R13)</f>
        <v>#NUM!</v>
      </c>
      <c r="V13" s="354" t="str">
        <f>_xll.RtGet("IDN",O13,"TRDVOL_1")</f>
        <v>#N/A The record could not be found</v>
      </c>
      <c r="W13" s="359" t="str">
        <f>_xll.RtGet("IDN",O13,"OPINT_1")</f>
        <v>#N/A The record could not be found</v>
      </c>
      <c r="X13" s="101" t="s">
        <v>212</v>
      </c>
      <c r="Y13" s="154" t="e">
        <v>#NUM!</v>
      </c>
      <c r="Z13" s="101"/>
      <c r="AA13" s="153" t="e">
        <v>#NUM!</v>
      </c>
      <c r="AB13" s="103">
        <f>_xll.qlSimpleQuoteSetValue(F13,AA13,Trigger)</f>
        <v>0</v>
      </c>
      <c r="AC13" s="9"/>
      <c r="AD13" s="3"/>
      <c r="AE13" s="61"/>
      <c r="AF13" s="60">
        <v>9</v>
      </c>
      <c r="AG13" s="58" t="b">
        <v>0</v>
      </c>
      <c r="AH13" s="58" t="str">
        <v>Q5</v>
      </c>
      <c r="AI13" s="93" t="str">
        <f t="shared" si="1"/>
        <v>SEKFUT3MQ5ConvAdj_Quote</v>
      </c>
      <c r="AJ13" s="92" t="str">
        <f>_xll.qlFuturesConvAdjustmentQuote(AI13,IborIndex,AH13,F13,Volatility,MeanReversion,Permanent,AND(ISERROR(AB13),ISERROR(FuturesHWConvAdj!Q13:Q14)),ObjectOverwrite)</f>
        <v>SEKFUT3MQ5ConvAdj_Quote#0012</v>
      </c>
      <c r="AK13" s="17" t="str">
        <f>_xll.ohRangeRetrieveError(AJ13)</f>
        <v/>
      </c>
      <c r="AL13" s="9"/>
    </row>
    <row r="14" spans="1:38" x14ac:dyDescent="0.2">
      <c r="A14" s="61"/>
      <c r="B14" s="60">
        <v>10</v>
      </c>
      <c r="C14" s="59" t="b">
        <v>0</v>
      </c>
      <c r="D14" s="58" t="str">
        <v>U5</v>
      </c>
      <c r="E14" s="57" t="str">
        <f t="shared" si="0"/>
        <v>SEKFUT3MU5_Quote</v>
      </c>
      <c r="F14" s="56" t="str">
        <f>_xll.qlSimpleQuote(E14,,PriceTickValue,Permanent,Trigger,ObjectOverwrite)</f>
        <v>SEKFUT3MU5_Quote#0000</v>
      </c>
      <c r="G14" s="35" t="str">
        <f>_xll.ohRangeRetrieveError(F14)</f>
        <v/>
      </c>
      <c r="H14" s="55"/>
      <c r="J14" s="152"/>
      <c r="K14" s="158">
        <v>10</v>
      </c>
      <c r="L14" s="157" t="b">
        <v>0</v>
      </c>
      <c r="M14" s="100" t="str">
        <v>U5</v>
      </c>
      <c r="N14" s="156">
        <v>42263</v>
      </c>
      <c r="O14" s="100" t="str">
        <v>YBAU5</v>
      </c>
      <c r="P14" s="155">
        <v>42257</v>
      </c>
      <c r="Q14" s="100">
        <v>97.61</v>
      </c>
      <c r="R14" s="100">
        <v>97.62</v>
      </c>
      <c r="S14" s="100">
        <v>97.62</v>
      </c>
      <c r="T14" s="100">
        <v>97.6</v>
      </c>
      <c r="U14" s="100">
        <f>_xll.qlMidSafe($Q14,$R14)</f>
        <v>97.615000000000009</v>
      </c>
      <c r="V14" s="354">
        <f>_xll.RtGet("IDN",O14,"TRDVOL_1")</f>
        <v>178</v>
      </c>
      <c r="W14" s="359">
        <f>_xll.RtGet("IDN",O14,"OPINT_1")</f>
        <v>168700</v>
      </c>
      <c r="X14" s="101" t="s">
        <v>212</v>
      </c>
      <c r="Y14" s="154">
        <v>97.265000000000001</v>
      </c>
      <c r="Z14" s="101"/>
      <c r="AA14" s="153">
        <v>97.615000000000009</v>
      </c>
      <c r="AB14" s="103">
        <f>_xll.qlSimpleQuoteSetValue(F14,AA14,Trigger)</f>
        <v>0</v>
      </c>
      <c r="AC14" s="9"/>
      <c r="AD14" s="3"/>
      <c r="AE14" s="61"/>
      <c r="AF14" s="60">
        <v>10</v>
      </c>
      <c r="AG14" s="58" t="b">
        <v>0</v>
      </c>
      <c r="AH14" s="58" t="str">
        <v>U5</v>
      </c>
      <c r="AI14" s="93" t="str">
        <f t="shared" si="1"/>
        <v>SEKFUT3MU5ConvAdj_Quote</v>
      </c>
      <c r="AJ14" s="92" t="str">
        <f>_xll.qlFuturesConvAdjustmentQuote(AI14,IborIndex,AH14,F14,Volatility,MeanReversion,Permanent,AND(ISERROR(AB14),ISERROR(FuturesHWConvAdj!Q14:Q15)),ObjectOverwrite)</f>
        <v>SEKFUT3MU5ConvAdj_Quote#0012</v>
      </c>
      <c r="AK14" s="17" t="str">
        <f>_xll.ohRangeRetrieveError(AJ14)</f>
        <v/>
      </c>
      <c r="AL14" s="9"/>
    </row>
    <row r="15" spans="1:38" x14ac:dyDescent="0.2">
      <c r="A15" s="61"/>
      <c r="B15" s="60">
        <v>11</v>
      </c>
      <c r="C15" s="59" t="b">
        <v>0</v>
      </c>
      <c r="D15" s="58" t="str">
        <v>V5</v>
      </c>
      <c r="E15" s="57" t="str">
        <f t="shared" si="0"/>
        <v>SEKFUT3MV5_Quote</v>
      </c>
      <c r="F15" s="56" t="str">
        <f>_xll.qlSimpleQuote(E15,,PriceTickValue,Permanent,Trigger,ObjectOverwrite)</f>
        <v>SEKFUT3MV5_Quote#0000</v>
      </c>
      <c r="G15" s="35" t="str">
        <f>_xll.ohRangeRetrieveError(F15)</f>
        <v/>
      </c>
      <c r="H15" s="55"/>
      <c r="J15" s="152"/>
      <c r="K15" s="158">
        <v>11</v>
      </c>
      <c r="L15" s="157" t="b">
        <v>0</v>
      </c>
      <c r="M15" s="100" t="str">
        <v>V5</v>
      </c>
      <c r="N15" s="156">
        <v>42298</v>
      </c>
      <c r="O15" s="100" t="str">
        <v>YBAV5</v>
      </c>
      <c r="P15" s="155" t="s">
        <v>210</v>
      </c>
      <c r="Q15" s="100" t="s">
        <v>210</v>
      </c>
      <c r="R15" s="100" t="s">
        <v>210</v>
      </c>
      <c r="S15" s="100" t="s">
        <v>210</v>
      </c>
      <c r="T15" s="100" t="s">
        <v>210</v>
      </c>
      <c r="U15" s="100" t="e">
        <f>_xll.qlMidSafe($Q15,$R15)</f>
        <v>#NUM!</v>
      </c>
      <c r="V15" s="354" t="str">
        <f>_xll.RtGet("IDN",O15,"TRDVOL_1")</f>
        <v>#N/A The record could not be found</v>
      </c>
      <c r="W15" s="359" t="str">
        <f>_xll.RtGet("IDN",O15,"OPINT_1")</f>
        <v>#N/A The record could not be found</v>
      </c>
      <c r="X15" s="101" t="s">
        <v>212</v>
      </c>
      <c r="Y15" s="154" t="e">
        <v>#NUM!</v>
      </c>
      <c r="Z15" s="101"/>
      <c r="AA15" s="153" t="e">
        <v>#NUM!</v>
      </c>
      <c r="AB15" s="103">
        <f>_xll.qlSimpleQuoteSetValue(F15,AA15,Trigger)</f>
        <v>0</v>
      </c>
      <c r="AC15" s="9"/>
      <c r="AD15" s="3"/>
      <c r="AE15" s="61"/>
      <c r="AF15" s="60">
        <v>11</v>
      </c>
      <c r="AG15" s="58" t="b">
        <v>0</v>
      </c>
      <c r="AH15" s="58" t="str">
        <v>V5</v>
      </c>
      <c r="AI15" s="93" t="str">
        <f t="shared" si="1"/>
        <v>SEKFUT3MV5ConvAdj_Quote</v>
      </c>
      <c r="AJ15" s="92" t="str">
        <f>_xll.qlFuturesConvAdjustmentQuote(AI15,IborIndex,AH15,F15,Volatility,MeanReversion,Permanent,AND(ISERROR(AB15),ISERROR(FuturesHWConvAdj!Q15:Q16)),ObjectOverwrite)</f>
        <v>SEKFUT3MV5ConvAdj_Quote#0012</v>
      </c>
      <c r="AK15" s="17" t="str">
        <f>_xll.ohRangeRetrieveError(AJ15)</f>
        <v/>
      </c>
      <c r="AL15" s="9"/>
    </row>
    <row r="16" spans="1:38" x14ac:dyDescent="0.2">
      <c r="A16" s="61"/>
      <c r="B16" s="60">
        <v>12</v>
      </c>
      <c r="C16" s="59" t="b">
        <v>0</v>
      </c>
      <c r="D16" s="58" t="str">
        <v>X5</v>
      </c>
      <c r="E16" s="57" t="str">
        <f t="shared" si="0"/>
        <v>SEKFUT3MX5_Quote</v>
      </c>
      <c r="F16" s="56" t="str">
        <f>_xll.qlSimpleQuote(E16,,PriceTickValue,Permanent,Trigger,ObjectOverwrite)</f>
        <v>SEKFUT3MX5_Quote#0000</v>
      </c>
      <c r="G16" s="35" t="str">
        <f>_xll.ohRangeRetrieveError(F16)</f>
        <v/>
      </c>
      <c r="H16" s="55"/>
      <c r="J16" s="152"/>
      <c r="K16" s="158">
        <v>12</v>
      </c>
      <c r="L16" s="157" t="b">
        <v>0</v>
      </c>
      <c r="M16" s="100" t="str">
        <v>X5</v>
      </c>
      <c r="N16" s="156">
        <v>42326</v>
      </c>
      <c r="O16" s="100" t="str">
        <v>YBAX5</v>
      </c>
      <c r="P16" s="155" t="s">
        <v>210</v>
      </c>
      <c r="Q16" s="100" t="s">
        <v>210</v>
      </c>
      <c r="R16" s="100" t="s">
        <v>210</v>
      </c>
      <c r="S16" s="100" t="s">
        <v>210</v>
      </c>
      <c r="T16" s="100" t="s">
        <v>210</v>
      </c>
      <c r="U16" s="100" t="e">
        <f>_xll.qlMidSafe($Q16,$R16)</f>
        <v>#NUM!</v>
      </c>
      <c r="V16" s="354" t="str">
        <f>_xll.RtGet("IDN",O16,"TRDVOL_1")</f>
        <v>#N/A The record could not be found</v>
      </c>
      <c r="W16" s="359" t="str">
        <f>_xll.RtGet("IDN",O16,"OPINT_1")</f>
        <v>#N/A The record could not be found</v>
      </c>
      <c r="X16" s="101" t="s">
        <v>212</v>
      </c>
      <c r="Y16" s="154" t="e">
        <v>#NUM!</v>
      </c>
      <c r="Z16" s="101"/>
      <c r="AA16" s="153" t="e">
        <v>#NUM!</v>
      </c>
      <c r="AB16" s="103">
        <f>_xll.qlSimpleQuoteSetValue(F16,AA16,Trigger)</f>
        <v>0</v>
      </c>
      <c r="AC16" s="9"/>
      <c r="AD16" s="3"/>
      <c r="AE16" s="61"/>
      <c r="AF16" s="60">
        <v>12</v>
      </c>
      <c r="AG16" s="58" t="b">
        <v>0</v>
      </c>
      <c r="AH16" s="58" t="str">
        <v>X5</v>
      </c>
      <c r="AI16" s="93" t="str">
        <f t="shared" si="1"/>
        <v>SEKFUT3MX5ConvAdj_Quote</v>
      </c>
      <c r="AJ16" s="92" t="str">
        <f>_xll.qlFuturesConvAdjustmentQuote(AI16,IborIndex,AH16,F16,Volatility,MeanReversion,Permanent,AND(ISERROR(AB16),ISERROR(FuturesHWConvAdj!Q16:Q17)),ObjectOverwrite)</f>
        <v>SEKFUT3MX5ConvAdj_Quote#0012</v>
      </c>
      <c r="AK16" s="17" t="str">
        <f>_xll.ohRangeRetrieveError(AJ16)</f>
        <v/>
      </c>
      <c r="AL16" s="9"/>
    </row>
    <row r="17" spans="1:38" x14ac:dyDescent="0.2">
      <c r="A17" s="61"/>
      <c r="B17" s="60">
        <v>13</v>
      </c>
      <c r="C17" s="59" t="b">
        <v>1</v>
      </c>
      <c r="D17" s="58" t="str">
        <v>Z5</v>
      </c>
      <c r="E17" s="57" t="str">
        <f t="shared" si="0"/>
        <v>SEKFUT3MZ5_Quote</v>
      </c>
      <c r="F17" s="56" t="str">
        <f>_xll.qlSimpleQuote(E17,,PriceTickValue,Permanent,Trigger,ObjectOverwrite)</f>
        <v>SEKFUT3MZ5_Quote#0000</v>
      </c>
      <c r="G17" s="35" t="str">
        <f>_xll.ohRangeRetrieveError(F17)</f>
        <v/>
      </c>
      <c r="H17" s="55"/>
      <c r="J17" s="152"/>
      <c r="K17" s="158">
        <v>13</v>
      </c>
      <c r="L17" s="157" t="b">
        <v>1</v>
      </c>
      <c r="M17" s="100" t="str">
        <v>Z5</v>
      </c>
      <c r="N17" s="156">
        <v>42354</v>
      </c>
      <c r="O17" s="100" t="str">
        <v>YBAZ5</v>
      </c>
      <c r="P17" s="155">
        <v>42348</v>
      </c>
      <c r="Q17" s="100">
        <v>97.6</v>
      </c>
      <c r="R17" s="100">
        <v>97.61</v>
      </c>
      <c r="S17" s="100">
        <v>97.6</v>
      </c>
      <c r="T17" s="100">
        <v>97.59</v>
      </c>
      <c r="U17" s="100">
        <f>_xll.qlMidSafe($Q17,$R17)</f>
        <v>97.60499999999999</v>
      </c>
      <c r="V17" s="354">
        <f>_xll.RtGet("IDN",O17,"TRDVOL_1")</f>
        <v>47</v>
      </c>
      <c r="W17" s="359">
        <f>_xll.RtGet("IDN",O17,"OPINT_1")</f>
        <v>108566</v>
      </c>
      <c r="X17" s="101" t="s">
        <v>212</v>
      </c>
      <c r="Y17" s="154">
        <v>97.164999999999992</v>
      </c>
      <c r="Z17" s="101"/>
      <c r="AA17" s="153">
        <v>97.60499999999999</v>
      </c>
      <c r="AB17" s="103">
        <f>_xll.qlSimpleQuoteSetValue(F17,AA17,Trigger)</f>
        <v>0</v>
      </c>
      <c r="AC17" s="9"/>
      <c r="AD17" s="3"/>
      <c r="AE17" s="61"/>
      <c r="AF17" s="60">
        <v>13</v>
      </c>
      <c r="AG17" s="58" t="b">
        <v>1</v>
      </c>
      <c r="AH17" s="58" t="str">
        <v>Z5</v>
      </c>
      <c r="AI17" s="93" t="str">
        <f t="shared" si="1"/>
        <v>SEKFUT3MZ5ConvAdj_Quote</v>
      </c>
      <c r="AJ17" s="92" t="str">
        <f>_xll.qlFuturesConvAdjustmentQuote(AI17,IborIndex,AH17,F17,Volatility,MeanReversion,Permanent,AND(ISERROR(AB17),ISERROR(FuturesHWConvAdj!Q17:Q18)),ObjectOverwrite)</f>
        <v>SEKFUT3MZ5ConvAdj_Quote#0012</v>
      </c>
      <c r="AK17" s="17" t="str">
        <f>_xll.ohRangeRetrieveError(AJ17)</f>
        <v/>
      </c>
      <c r="AL17" s="9"/>
    </row>
    <row r="18" spans="1:38" x14ac:dyDescent="0.2">
      <c r="A18" s="61"/>
      <c r="B18" s="60">
        <v>14</v>
      </c>
      <c r="C18" s="59" t="b">
        <v>1</v>
      </c>
      <c r="D18" s="58" t="str">
        <v>H6</v>
      </c>
      <c r="E18" s="57" t="str">
        <f t="shared" si="0"/>
        <v>SEKFUT3MH6_Quote</v>
      </c>
      <c r="F18" s="56" t="str">
        <f>_xll.qlSimpleQuote(E18,,PriceTickValue,Permanent,Trigger,ObjectOverwrite)</f>
        <v>SEKFUT3MH6_Quote#0000</v>
      </c>
      <c r="G18" s="35" t="str">
        <f>_xll.ohRangeRetrieveError(F18)</f>
        <v/>
      </c>
      <c r="H18" s="55"/>
      <c r="J18" s="152"/>
      <c r="K18" s="158">
        <v>14</v>
      </c>
      <c r="L18" s="157" t="b">
        <v>1</v>
      </c>
      <c r="M18" s="100" t="str">
        <v>H6</v>
      </c>
      <c r="N18" s="156">
        <v>42445</v>
      </c>
      <c r="O18" s="100" t="str">
        <v>YBAH6</v>
      </c>
      <c r="P18" s="155">
        <v>42439</v>
      </c>
      <c r="Q18" s="100">
        <v>97.56</v>
      </c>
      <c r="R18" s="100">
        <v>97.57</v>
      </c>
      <c r="S18" s="100">
        <v>97.57</v>
      </c>
      <c r="T18" s="100">
        <v>97.56</v>
      </c>
      <c r="U18" s="100">
        <f>_xll.qlMidSafe($Q18,$R18)</f>
        <v>97.564999999999998</v>
      </c>
      <c r="V18" s="354">
        <f>_xll.RtGet("IDN",O18,"TRDVOL_1")</f>
        <v>240</v>
      </c>
      <c r="W18" s="359">
        <f>_xll.RtGet("IDN",O18,"OPINT_1")</f>
        <v>73732</v>
      </c>
      <c r="X18" s="101" t="s">
        <v>212</v>
      </c>
      <c r="Y18" s="154">
        <v>97.055000000000007</v>
      </c>
      <c r="Z18" s="101"/>
      <c r="AA18" s="153">
        <v>97.564999999999998</v>
      </c>
      <c r="AB18" s="103">
        <f>_xll.qlSimpleQuoteSetValue(F18,AA18,Trigger)</f>
        <v>0</v>
      </c>
      <c r="AC18" s="9"/>
      <c r="AD18" s="3"/>
      <c r="AE18" s="61"/>
      <c r="AF18" s="60">
        <v>14</v>
      </c>
      <c r="AG18" s="58" t="b">
        <v>1</v>
      </c>
      <c r="AH18" s="58" t="str">
        <v>H6</v>
      </c>
      <c r="AI18" s="93" t="str">
        <f t="shared" si="1"/>
        <v>SEKFUT3MH6ConvAdj_Quote</v>
      </c>
      <c r="AJ18" s="92" t="str">
        <f>_xll.qlFuturesConvAdjustmentQuote(AI18,IborIndex,AH18,F18,Volatility,MeanReversion,Permanent,AND(ISERROR(AB18),ISERROR(FuturesHWConvAdj!Q18:Q19)),ObjectOverwrite)</f>
        <v>SEKFUT3MH6ConvAdj_Quote#0012</v>
      </c>
      <c r="AK18" s="17" t="str">
        <f>_xll.ohRangeRetrieveError(AJ18)</f>
        <v/>
      </c>
      <c r="AL18" s="9"/>
    </row>
    <row r="19" spans="1:38" x14ac:dyDescent="0.2">
      <c r="A19" s="61"/>
      <c r="B19" s="60">
        <v>15</v>
      </c>
      <c r="C19" s="59" t="b">
        <v>1</v>
      </c>
      <c r="D19" s="58" t="str">
        <v>M6</v>
      </c>
      <c r="E19" s="57" t="str">
        <f t="shared" si="0"/>
        <v>SEKFUT3MM6_Quote</v>
      </c>
      <c r="F19" s="56" t="str">
        <f>_xll.qlSimpleQuote(E19,,PriceTickValue,Permanent,Trigger,ObjectOverwrite)</f>
        <v>SEKFUT3MM6_Quote#0000</v>
      </c>
      <c r="G19" s="35" t="str">
        <f>_xll.ohRangeRetrieveError(F19)</f>
        <v/>
      </c>
      <c r="H19" s="55"/>
      <c r="J19" s="152"/>
      <c r="K19" s="158">
        <v>15</v>
      </c>
      <c r="L19" s="157" t="b">
        <v>1</v>
      </c>
      <c r="M19" s="100" t="str">
        <v>M6</v>
      </c>
      <c r="N19" s="156">
        <v>42536</v>
      </c>
      <c r="O19" s="100" t="str">
        <v>YBAM6</v>
      </c>
      <c r="P19" s="155">
        <v>42530</v>
      </c>
      <c r="Q19" s="100">
        <v>97.53</v>
      </c>
      <c r="R19" s="100">
        <v>97.54</v>
      </c>
      <c r="S19" s="100">
        <v>97.53</v>
      </c>
      <c r="T19" s="100">
        <v>97.52</v>
      </c>
      <c r="U19" s="100">
        <f>_xll.qlMidSafe($Q19,$R19)</f>
        <v>97.534999999999997</v>
      </c>
      <c r="V19" s="354">
        <f>_xll.RtGet("IDN",O19,"TRDVOL_1")</f>
        <v>10</v>
      </c>
      <c r="W19" s="359">
        <f>_xll.RtGet("IDN",O19,"OPINT_1")</f>
        <v>39256</v>
      </c>
      <c r="X19" s="101" t="s">
        <v>212</v>
      </c>
      <c r="Y19" s="154">
        <v>96.954999999999998</v>
      </c>
      <c r="Z19" s="101"/>
      <c r="AA19" s="153">
        <v>97.534999999999997</v>
      </c>
      <c r="AB19" s="103">
        <f>_xll.qlSimpleQuoteSetValue(F19,AA19,Trigger)</f>
        <v>0</v>
      </c>
      <c r="AC19" s="9"/>
      <c r="AD19" s="3"/>
      <c r="AE19" s="61"/>
      <c r="AF19" s="60">
        <v>15</v>
      </c>
      <c r="AG19" s="58" t="b">
        <v>1</v>
      </c>
      <c r="AH19" s="58" t="str">
        <v>M6</v>
      </c>
      <c r="AI19" s="93" t="str">
        <f t="shared" si="1"/>
        <v>SEKFUT3MM6ConvAdj_Quote</v>
      </c>
      <c r="AJ19" s="92" t="str">
        <f>_xll.qlFuturesConvAdjustmentQuote(AI19,IborIndex,AH19,F19,Volatility,MeanReversion,Permanent,AND(ISERROR(AB19),ISERROR(FuturesHWConvAdj!Q19:Q20)),ObjectOverwrite)</f>
        <v>SEKFUT3MM6ConvAdj_Quote#0012</v>
      </c>
      <c r="AK19" s="17" t="str">
        <f>_xll.ohRangeRetrieveError(AJ19)</f>
        <v/>
      </c>
      <c r="AL19" s="9"/>
    </row>
    <row r="20" spans="1:38" x14ac:dyDescent="0.2">
      <c r="A20" s="61"/>
      <c r="B20" s="60">
        <v>16</v>
      </c>
      <c r="C20" s="59" t="b">
        <v>1</v>
      </c>
      <c r="D20" s="58" t="str">
        <v>U6</v>
      </c>
      <c r="E20" s="57" t="str">
        <f t="shared" si="0"/>
        <v>SEKFUT3MU6_Quote</v>
      </c>
      <c r="F20" s="56" t="str">
        <f>_xll.qlSimpleQuote(E20,,PriceTickValue,Permanent,Trigger,ObjectOverwrite)</f>
        <v>SEKFUT3MU6_Quote#0000</v>
      </c>
      <c r="G20" s="35" t="str">
        <f>_xll.ohRangeRetrieveError(F20)</f>
        <v/>
      </c>
      <c r="H20" s="55"/>
      <c r="J20" s="152"/>
      <c r="K20" s="158">
        <v>16</v>
      </c>
      <c r="L20" s="157" t="b">
        <v>1</v>
      </c>
      <c r="M20" s="100" t="str">
        <v>U6</v>
      </c>
      <c r="N20" s="156">
        <v>42634</v>
      </c>
      <c r="O20" s="100" t="str">
        <v>YBAU6</v>
      </c>
      <c r="P20" s="155">
        <v>42621</v>
      </c>
      <c r="Q20" s="100">
        <v>97.48</v>
      </c>
      <c r="R20" s="100">
        <v>97.49</v>
      </c>
      <c r="S20" s="100">
        <v>97.48</v>
      </c>
      <c r="T20" s="100">
        <v>97.47</v>
      </c>
      <c r="U20" s="100">
        <f>_xll.qlMidSafe($Q20,$R20)</f>
        <v>97.484999999999999</v>
      </c>
      <c r="V20" s="354">
        <f>_xll.RtGet("IDN",O20,"TRDVOL_1")</f>
        <v>1</v>
      </c>
      <c r="W20" s="359">
        <f>_xll.RtGet("IDN",O20,"OPINT_1")</f>
        <v>28873</v>
      </c>
      <c r="X20" s="101" t="s">
        <v>212</v>
      </c>
      <c r="Y20" s="154">
        <v>96.85</v>
      </c>
      <c r="Z20" s="101"/>
      <c r="AA20" s="153">
        <v>97.484999999999999</v>
      </c>
      <c r="AB20" s="103">
        <f>_xll.qlSimpleQuoteSetValue(F20,AA20,Trigger)</f>
        <v>0</v>
      </c>
      <c r="AC20" s="9"/>
      <c r="AD20" s="3"/>
      <c r="AE20" s="61"/>
      <c r="AF20" s="60">
        <v>16</v>
      </c>
      <c r="AG20" s="58" t="b">
        <v>1</v>
      </c>
      <c r="AH20" s="58" t="str">
        <v>U6</v>
      </c>
      <c r="AI20" s="93" t="str">
        <f t="shared" si="1"/>
        <v>SEKFUT3MU6ConvAdj_Quote</v>
      </c>
      <c r="AJ20" s="92" t="str">
        <f>_xll.qlFuturesConvAdjustmentQuote(AI20,IborIndex,AH20,F20,Volatility,MeanReversion,Permanent,AND(ISERROR(AB20),ISERROR(FuturesHWConvAdj!Q20:Q21)),ObjectOverwrite)</f>
        <v>SEKFUT3MU6ConvAdj_Quote#0012</v>
      </c>
      <c r="AK20" s="17" t="str">
        <f>_xll.ohRangeRetrieveError(AJ20)</f>
        <v/>
      </c>
      <c r="AL20" s="9"/>
    </row>
    <row r="21" spans="1:38" x14ac:dyDescent="0.2">
      <c r="A21" s="61"/>
      <c r="B21" s="60">
        <v>17</v>
      </c>
      <c r="C21" s="59" t="b">
        <v>1</v>
      </c>
      <c r="D21" s="58" t="str">
        <v>Z6</v>
      </c>
      <c r="E21" s="57" t="str">
        <f t="shared" si="0"/>
        <v>SEKFUT3MZ6_Quote</v>
      </c>
      <c r="F21" s="56" t="str">
        <f>_xll.qlSimpleQuote(E21,,PriceTickValue,Permanent,Trigger,ObjectOverwrite)</f>
        <v>SEKFUT3MZ6_Quote#0000</v>
      </c>
      <c r="G21" s="35" t="str">
        <f>_xll.ohRangeRetrieveError(F21)</f>
        <v/>
      </c>
      <c r="H21" s="55"/>
      <c r="J21" s="152"/>
      <c r="K21" s="158">
        <v>17</v>
      </c>
      <c r="L21" s="157" t="b">
        <v>1</v>
      </c>
      <c r="M21" s="100" t="str">
        <v>Z6</v>
      </c>
      <c r="N21" s="156">
        <v>42725</v>
      </c>
      <c r="O21" s="100" t="str">
        <v>YBAZ6</v>
      </c>
      <c r="P21" s="155">
        <v>42712</v>
      </c>
      <c r="Q21" s="100">
        <v>97.44</v>
      </c>
      <c r="R21" s="100">
        <v>97.45</v>
      </c>
      <c r="S21" s="100">
        <v>97.43</v>
      </c>
      <c r="T21" s="100">
        <v>97.42</v>
      </c>
      <c r="U21" s="100">
        <f>_xll.qlMidSafe($Q21,$R21)</f>
        <v>97.444999999999993</v>
      </c>
      <c r="V21" s="354">
        <f>_xll.RtGet("IDN",O21,"TRDVOL_1")</f>
        <v>1</v>
      </c>
      <c r="W21" s="359">
        <f>_xll.RtGet("IDN",O21,"OPINT_1")</f>
        <v>14543</v>
      </c>
      <c r="X21" s="101" t="s">
        <v>212</v>
      </c>
      <c r="Y21" s="154">
        <v>96.759999999999991</v>
      </c>
      <c r="Z21" s="101"/>
      <c r="AA21" s="153">
        <v>97.444999999999993</v>
      </c>
      <c r="AB21" s="103">
        <f>_xll.qlSimpleQuoteSetValue(F21,AA21,Trigger)</f>
        <v>0</v>
      </c>
      <c r="AC21" s="9"/>
      <c r="AD21" s="3"/>
      <c r="AE21" s="61"/>
      <c r="AF21" s="60">
        <v>17</v>
      </c>
      <c r="AG21" s="58" t="b">
        <v>1</v>
      </c>
      <c r="AH21" s="58" t="str">
        <v>Z6</v>
      </c>
      <c r="AI21" s="93" t="str">
        <f t="shared" si="1"/>
        <v>SEKFUT3MZ6ConvAdj_Quote</v>
      </c>
      <c r="AJ21" s="92" t="str">
        <f>_xll.qlFuturesConvAdjustmentQuote(AI21,IborIndex,AH21,F21,Volatility,MeanReversion,Permanent,AND(ISERROR(AB21),ISERROR(FuturesHWConvAdj!Q21:Q22)),ObjectOverwrite)</f>
        <v>SEKFUT3MZ6ConvAdj_Quote#0012</v>
      </c>
      <c r="AK21" s="17" t="str">
        <f>_xll.ohRangeRetrieveError(AJ21)</f>
        <v/>
      </c>
      <c r="AL21" s="9"/>
    </row>
    <row r="22" spans="1:38" x14ac:dyDescent="0.2">
      <c r="A22" s="61"/>
      <c r="B22" s="60">
        <v>18</v>
      </c>
      <c r="C22" s="59" t="b">
        <v>1</v>
      </c>
      <c r="D22" s="58" t="str">
        <v>H7</v>
      </c>
      <c r="E22" s="57" t="str">
        <f t="shared" si="0"/>
        <v>SEKFUT3MH7_Quote</v>
      </c>
      <c r="F22" s="56" t="str">
        <f>_xll.qlSimpleQuote(E22,,PriceTickValue,Permanent,Trigger,ObjectOverwrite)</f>
        <v>SEKFUT3MH7_Quote#0000</v>
      </c>
      <c r="G22" s="35" t="str">
        <f>_xll.ohRangeRetrieveError(F22)</f>
        <v/>
      </c>
      <c r="H22" s="55"/>
      <c r="J22" s="152"/>
      <c r="K22" s="158">
        <v>18</v>
      </c>
      <c r="L22" s="157" t="b">
        <v>1</v>
      </c>
      <c r="M22" s="100" t="str">
        <v>H7</v>
      </c>
      <c r="N22" s="156">
        <v>42809</v>
      </c>
      <c r="O22" s="100" t="str">
        <v>YBAH7</v>
      </c>
      <c r="P22" s="155">
        <v>42803</v>
      </c>
      <c r="Q22" s="100">
        <v>97.38</v>
      </c>
      <c r="R22" s="100">
        <v>97.4</v>
      </c>
      <c r="S22" s="100">
        <v>97.37</v>
      </c>
      <c r="T22" s="100">
        <v>97.36</v>
      </c>
      <c r="U22" s="100">
        <f>_xll.qlMidSafe($Q22,$R22)</f>
        <v>97.39</v>
      </c>
      <c r="V22" s="354">
        <f>_xll.RtGet("IDN",O22,"TRDVOL_1")</f>
        <v>1</v>
      </c>
      <c r="W22" s="359">
        <f>_xll.RtGet("IDN",O22,"OPINT_1")</f>
        <v>3648</v>
      </c>
      <c r="X22" s="101" t="s">
        <v>212</v>
      </c>
      <c r="Y22" s="154">
        <v>96.67</v>
      </c>
      <c r="Z22" s="101"/>
      <c r="AA22" s="153">
        <v>97.39</v>
      </c>
      <c r="AB22" s="103">
        <f>_xll.qlSimpleQuoteSetValue(F22,AA22,Trigger)</f>
        <v>4.9999999999954525E-3</v>
      </c>
      <c r="AC22" s="9"/>
      <c r="AD22" s="3"/>
      <c r="AE22" s="61"/>
      <c r="AF22" s="60">
        <v>18</v>
      </c>
      <c r="AG22" s="58" t="b">
        <v>1</v>
      </c>
      <c r="AH22" s="58" t="str">
        <v>H7</v>
      </c>
      <c r="AI22" s="93" t="str">
        <f t="shared" si="1"/>
        <v>SEKFUT3MH7ConvAdj_Quote</v>
      </c>
      <c r="AJ22" s="92" t="str">
        <f>_xll.qlFuturesConvAdjustmentQuote(AI22,IborIndex,AH22,F22,Volatility,MeanReversion,Permanent,AND(ISERROR(AB22),ISERROR(FuturesHWConvAdj!Q22:Q23)),ObjectOverwrite)</f>
        <v>SEKFUT3MH7ConvAdj_Quote#0012</v>
      </c>
      <c r="AK22" s="17" t="str">
        <f>_xll.ohRangeRetrieveError(AJ22)</f>
        <v/>
      </c>
      <c r="AL22" s="9"/>
    </row>
    <row r="23" spans="1:38" x14ac:dyDescent="0.2">
      <c r="A23" s="61"/>
      <c r="B23" s="60">
        <v>19</v>
      </c>
      <c r="C23" s="59" t="b">
        <v>1</v>
      </c>
      <c r="D23" s="58" t="str">
        <v>M7</v>
      </c>
      <c r="E23" s="57" t="str">
        <f t="shared" si="0"/>
        <v>SEKFUT3MM7_Quote</v>
      </c>
      <c r="F23" s="56" t="str">
        <f>_xll.qlSimpleQuote(E23,,PriceTickValue,Permanent,Trigger,ObjectOverwrite)</f>
        <v>SEKFUT3MM7_Quote#0000</v>
      </c>
      <c r="G23" s="35" t="str">
        <f>_xll.ohRangeRetrieveError(F23)</f>
        <v/>
      </c>
      <c r="H23" s="55"/>
      <c r="J23" s="152"/>
      <c r="K23" s="158">
        <v>19</v>
      </c>
      <c r="L23" s="157" t="b">
        <v>1</v>
      </c>
      <c r="M23" s="100" t="str">
        <v>M7</v>
      </c>
      <c r="N23" s="156">
        <v>42907</v>
      </c>
      <c r="O23" s="100" t="str">
        <v>YBAM7</v>
      </c>
      <c r="P23" s="155">
        <v>42894</v>
      </c>
      <c r="Q23" s="100">
        <v>97.32</v>
      </c>
      <c r="R23" s="100">
        <v>97.35</v>
      </c>
      <c r="S23" s="100">
        <v>97.31</v>
      </c>
      <c r="T23" s="100">
        <v>97.32</v>
      </c>
      <c r="U23" s="100">
        <f>_xll.qlMidSafe($Q23,$R23)</f>
        <v>97.334999999999994</v>
      </c>
      <c r="V23" s="354">
        <f>_xll.RtGet("IDN",O23,"TRDVOL_1")</f>
        <v>1</v>
      </c>
      <c r="W23" s="359">
        <f>_xll.RtGet("IDN",O23,"OPINT_1")</f>
        <v>3129</v>
      </c>
      <c r="X23" s="101" t="s">
        <v>212</v>
      </c>
      <c r="Y23" s="154">
        <v>96.57</v>
      </c>
      <c r="Z23" s="101"/>
      <c r="AA23" s="153">
        <v>97.334999999999994</v>
      </c>
      <c r="AB23" s="103">
        <f>_xll.qlSimpleQuoteSetValue(F23,AA23,Trigger)</f>
        <v>0</v>
      </c>
      <c r="AC23" s="9"/>
      <c r="AD23" s="3"/>
      <c r="AE23" s="61"/>
      <c r="AF23" s="60">
        <v>19</v>
      </c>
      <c r="AG23" s="58" t="b">
        <v>1</v>
      </c>
      <c r="AH23" s="58" t="str">
        <v>M7</v>
      </c>
      <c r="AI23" s="93" t="str">
        <f t="shared" si="1"/>
        <v>SEKFUT3MM7ConvAdj_Quote</v>
      </c>
      <c r="AJ23" s="92" t="str">
        <f>_xll.qlFuturesConvAdjustmentQuote(AI23,IborIndex,AH23,F23,Volatility,MeanReversion,Permanent,AND(ISERROR(AB23),ISERROR(FuturesHWConvAdj!Q23:Q24)),ObjectOverwrite)</f>
        <v>SEKFUT3MM7ConvAdj_Quote#0012</v>
      </c>
      <c r="AK23" s="17" t="str">
        <f>_xll.ohRangeRetrieveError(AJ23)</f>
        <v/>
      </c>
      <c r="AL23" s="9"/>
    </row>
    <row r="24" spans="1:38" x14ac:dyDescent="0.2">
      <c r="A24" s="61"/>
      <c r="B24" s="60">
        <v>20</v>
      </c>
      <c r="C24" s="59" t="b">
        <v>1</v>
      </c>
      <c r="D24" s="58" t="str">
        <v>U7</v>
      </c>
      <c r="E24" s="57" t="str">
        <f t="shared" si="0"/>
        <v>SEKFUT3MU7_Quote</v>
      </c>
      <c r="F24" s="56" t="str">
        <f>_xll.qlSimpleQuote(E24,,PriceTickValue,Permanent,Trigger,ObjectOverwrite)</f>
        <v>SEKFUT3MU7_Quote#0000</v>
      </c>
      <c r="G24" s="35" t="str">
        <f>_xll.ohRangeRetrieveError(F24)</f>
        <v/>
      </c>
      <c r="H24" s="55"/>
      <c r="J24" s="152"/>
      <c r="K24" s="158">
        <v>20</v>
      </c>
      <c r="L24" s="157" t="b">
        <v>1</v>
      </c>
      <c r="M24" s="100" t="str">
        <v>U7</v>
      </c>
      <c r="N24" s="156">
        <v>42998</v>
      </c>
      <c r="O24" s="100" t="str">
        <v>YBAU7</v>
      </c>
      <c r="P24" s="155">
        <v>42985</v>
      </c>
      <c r="Q24" s="100">
        <v>97.26</v>
      </c>
      <c r="R24" s="100">
        <v>97.29</v>
      </c>
      <c r="S24" s="100">
        <v>0</v>
      </c>
      <c r="T24" s="100">
        <v>97.24</v>
      </c>
      <c r="U24" s="100">
        <f>_xll.qlMidSafe($Q24,$R24)</f>
        <v>97.275000000000006</v>
      </c>
      <c r="V24" s="354">
        <f>_xll.RtGet("IDN",O24,"TRDVOL_1")</f>
        <v>0</v>
      </c>
      <c r="W24" s="359">
        <f>_xll.RtGet("IDN",O24,"OPINT_1")</f>
        <v>3462</v>
      </c>
      <c r="X24" s="101" t="s">
        <v>212</v>
      </c>
      <c r="Y24" s="154">
        <v>96.47</v>
      </c>
      <c r="Z24" s="101"/>
      <c r="AA24" s="153">
        <v>97.275000000000006</v>
      </c>
      <c r="AB24" s="103">
        <f>_xll.qlSimpleQuoteSetValue(F24,AA24,Trigger)</f>
        <v>0</v>
      </c>
      <c r="AC24" s="9"/>
      <c r="AD24" s="3"/>
      <c r="AE24" s="61"/>
      <c r="AF24" s="60">
        <v>20</v>
      </c>
      <c r="AG24" s="58" t="b">
        <v>1</v>
      </c>
      <c r="AH24" s="58" t="str">
        <v>U7</v>
      </c>
      <c r="AI24" s="93" t="str">
        <f t="shared" si="1"/>
        <v>SEKFUT3MU7ConvAdj_Quote</v>
      </c>
      <c r="AJ24" s="92" t="str">
        <f>_xll.qlFuturesConvAdjustmentQuote(AI24,IborIndex,AH24,F24,Volatility,MeanReversion,Permanent,AND(ISERROR(AB24),ISERROR(FuturesHWConvAdj!Q24:Q25)),ObjectOverwrite)</f>
        <v>SEKFUT3MU7ConvAdj_Quote#0012</v>
      </c>
      <c r="AK24" s="17" t="str">
        <f>_xll.ohRangeRetrieveError(AJ24)</f>
        <v/>
      </c>
      <c r="AL24" s="9"/>
    </row>
    <row r="25" spans="1:38" x14ac:dyDescent="0.2">
      <c r="A25" s="61"/>
      <c r="B25" s="60">
        <v>21</v>
      </c>
      <c r="C25" s="59" t="b">
        <v>1</v>
      </c>
      <c r="D25" s="58" t="str">
        <v>Z7</v>
      </c>
      <c r="E25" s="57" t="str">
        <f t="shared" si="0"/>
        <v>SEKFUT3MZ7_Quote</v>
      </c>
      <c r="F25" s="56" t="str">
        <f>_xll.qlSimpleQuote(E25,,PriceTickValue,Permanent,Trigger,ObjectOverwrite)</f>
        <v>SEKFUT3MZ7_Quote#0000</v>
      </c>
      <c r="G25" s="35" t="str">
        <f>_xll.ohRangeRetrieveError(F25)</f>
        <v/>
      </c>
      <c r="H25" s="55"/>
      <c r="J25" s="152"/>
      <c r="K25" s="158">
        <v>21</v>
      </c>
      <c r="L25" s="157" t="b">
        <v>1</v>
      </c>
      <c r="M25" s="100" t="str">
        <v>Z7</v>
      </c>
      <c r="N25" s="156">
        <v>43089</v>
      </c>
      <c r="O25" s="100" t="str">
        <v>YBAZ7</v>
      </c>
      <c r="P25" s="155">
        <v>43076</v>
      </c>
      <c r="Q25" s="100">
        <v>97.19</v>
      </c>
      <c r="R25" s="100">
        <v>97.24</v>
      </c>
      <c r="S25" s="100">
        <v>0</v>
      </c>
      <c r="T25" s="100">
        <v>97.17</v>
      </c>
      <c r="U25" s="100">
        <f>_xll.qlMidSafe($Q25,$R25)</f>
        <v>97.215000000000003</v>
      </c>
      <c r="V25" s="354">
        <f>_xll.RtGet("IDN",O25,"TRDVOL_1")</f>
        <v>0</v>
      </c>
      <c r="W25" s="359">
        <f>_xll.RtGet("IDN",O25,"OPINT_1")</f>
        <v>25</v>
      </c>
      <c r="X25" s="101" t="s">
        <v>212</v>
      </c>
      <c r="Y25" s="154">
        <v>96.385000000000005</v>
      </c>
      <c r="Z25" s="101"/>
      <c r="AA25" s="153">
        <v>97.215000000000003</v>
      </c>
      <c r="AB25" s="103">
        <f>_xll.qlSimpleQuoteSetValue(F25,AA25,Trigger)</f>
        <v>0</v>
      </c>
      <c r="AC25" s="9"/>
      <c r="AD25" s="3"/>
      <c r="AE25" s="61"/>
      <c r="AF25" s="60">
        <v>21</v>
      </c>
      <c r="AG25" s="58" t="b">
        <v>1</v>
      </c>
      <c r="AH25" s="58" t="str">
        <v>Z7</v>
      </c>
      <c r="AI25" s="93" t="str">
        <f t="shared" si="1"/>
        <v>SEKFUT3MZ7ConvAdj_Quote</v>
      </c>
      <c r="AJ25" s="92" t="str">
        <f>_xll.qlFuturesConvAdjustmentQuote(AI25,IborIndex,AH25,F25,Volatility,MeanReversion,Permanent,AND(ISERROR(AB25),ISERROR(FuturesHWConvAdj!Q25:Q26)),ObjectOverwrite)</f>
        <v>SEKFUT3MZ7ConvAdj_Quote#0012</v>
      </c>
      <c r="AK25" s="17" t="str">
        <f>_xll.ohRangeRetrieveError(AJ25)</f>
        <v/>
      </c>
      <c r="AL25" s="9"/>
    </row>
    <row r="26" spans="1:38" x14ac:dyDescent="0.2">
      <c r="A26" s="61"/>
      <c r="B26" s="60">
        <v>22</v>
      </c>
      <c r="C26" s="59" t="b">
        <v>1</v>
      </c>
      <c r="D26" s="58" t="str">
        <v>H8</v>
      </c>
      <c r="E26" s="57" t="str">
        <f t="shared" si="0"/>
        <v>SEKFUT3MH8_Quote</v>
      </c>
      <c r="F26" s="56" t="str">
        <f>_xll.qlSimpleQuote(E26,,PriceTickValue,Permanent,Trigger,ObjectOverwrite)</f>
        <v>SEKFUT3MH8_Quote#0000</v>
      </c>
      <c r="G26" s="35" t="str">
        <f>_xll.ohRangeRetrieveError(F26)</f>
        <v/>
      </c>
      <c r="H26" s="55"/>
      <c r="J26" s="152"/>
      <c r="K26" s="158">
        <v>22</v>
      </c>
      <c r="L26" s="157" t="b">
        <v>1</v>
      </c>
      <c r="M26" s="100" t="str">
        <v>H8</v>
      </c>
      <c r="N26" s="156">
        <v>43180</v>
      </c>
      <c r="O26" s="100" t="str">
        <v>YBAH8</v>
      </c>
      <c r="P26" s="155">
        <v>43167</v>
      </c>
      <c r="Q26" s="100">
        <v>97.11</v>
      </c>
      <c r="R26" s="100">
        <v>97.21</v>
      </c>
      <c r="S26" s="100">
        <v>0</v>
      </c>
      <c r="T26" s="100">
        <v>97.04</v>
      </c>
      <c r="U26" s="100">
        <f>_xll.qlMidSafe($Q26,$R26)</f>
        <v>97.16</v>
      </c>
      <c r="V26" s="354">
        <f>_xll.RtGet("IDN",O26,"TRDVOL_1")</f>
        <v>0</v>
      </c>
      <c r="W26" s="359">
        <f>_xll.RtGet("IDN",O26,"OPINT_1")</f>
        <v>0</v>
      </c>
      <c r="X26" s="101" t="s">
        <v>212</v>
      </c>
      <c r="Y26" s="154">
        <v>96.3</v>
      </c>
      <c r="Z26" s="101"/>
      <c r="AA26" s="153">
        <v>97.16</v>
      </c>
      <c r="AB26" s="103">
        <f>_xll.qlSimpleQuoteSetValue(F26,AA26,Trigger)</f>
        <v>0</v>
      </c>
      <c r="AC26" s="9"/>
      <c r="AD26" s="3"/>
      <c r="AE26" s="61"/>
      <c r="AF26" s="60">
        <v>22</v>
      </c>
      <c r="AG26" s="58" t="b">
        <v>1</v>
      </c>
      <c r="AH26" s="58" t="str">
        <v>H8</v>
      </c>
      <c r="AI26" s="93" t="str">
        <f t="shared" si="1"/>
        <v>SEKFUT3MH8ConvAdj_Quote</v>
      </c>
      <c r="AJ26" s="92" t="str">
        <f>_xll.qlFuturesConvAdjustmentQuote(AI26,IborIndex,AH26,F26,Volatility,MeanReversion,Permanent,AND(ISERROR(AB26),ISERROR(FuturesHWConvAdj!Q26:Q27)),ObjectOverwrite)</f>
        <v>SEKFUT3MH8ConvAdj_Quote#0012</v>
      </c>
      <c r="AK26" s="17" t="str">
        <f>_xll.ohRangeRetrieveError(AJ26)</f>
        <v/>
      </c>
      <c r="AL26" s="9"/>
    </row>
    <row r="27" spans="1:38" x14ac:dyDescent="0.2">
      <c r="A27" s="61"/>
      <c r="B27" s="60">
        <v>23</v>
      </c>
      <c r="C27" s="59" t="b">
        <v>1</v>
      </c>
      <c r="D27" s="58" t="str">
        <v>M8</v>
      </c>
      <c r="E27" s="57" t="str">
        <f t="shared" si="0"/>
        <v>SEKFUT3MM8_Quote</v>
      </c>
      <c r="F27" s="56" t="str">
        <f>_xll.qlSimpleQuote(E27,,PriceTickValue,Permanent,Trigger,ObjectOverwrite)</f>
        <v>SEKFUT3MM8_Quote#0000</v>
      </c>
      <c r="G27" s="35" t="str">
        <f>_xll.ohRangeRetrieveError(F27)</f>
        <v/>
      </c>
      <c r="H27" s="55"/>
      <c r="J27" s="152"/>
      <c r="K27" s="158">
        <v>23</v>
      </c>
      <c r="L27" s="157" t="b">
        <v>1</v>
      </c>
      <c r="M27" s="100" t="str">
        <v>M8</v>
      </c>
      <c r="N27" s="156">
        <v>43271</v>
      </c>
      <c r="O27" s="100" t="str">
        <v>YBAM8</v>
      </c>
      <c r="P27" s="155">
        <v>43258</v>
      </c>
      <c r="Q27" s="100">
        <v>97.03</v>
      </c>
      <c r="R27" s="100">
        <v>97.18</v>
      </c>
      <c r="S27" s="100">
        <v>0</v>
      </c>
      <c r="T27" s="100">
        <v>96.99</v>
      </c>
      <c r="U27" s="100">
        <f>_xll.qlMidSafe($Q27,$R27)</f>
        <v>97.105000000000004</v>
      </c>
      <c r="V27" s="354">
        <f>_xll.RtGet("IDN",O27,"TRDVOL_1")</f>
        <v>0</v>
      </c>
      <c r="W27" s="359">
        <f>_xll.RtGet("IDN",O27,"OPINT_1")</f>
        <v>30</v>
      </c>
      <c r="X27" s="101" t="s">
        <v>212</v>
      </c>
      <c r="Y27" s="154" t="e">
        <v>#NUM!</v>
      </c>
      <c r="Z27" s="101"/>
      <c r="AA27" s="153">
        <v>97.105000000000004</v>
      </c>
      <c r="AB27" s="103">
        <f>_xll.qlSimpleQuoteSetValue(F27,AA27,Trigger)</f>
        <v>0</v>
      </c>
      <c r="AC27" s="9"/>
      <c r="AD27" s="3"/>
      <c r="AE27" s="61"/>
      <c r="AF27" s="60">
        <v>23</v>
      </c>
      <c r="AG27" s="58" t="b">
        <v>1</v>
      </c>
      <c r="AH27" s="58" t="str">
        <v>M8</v>
      </c>
      <c r="AI27" s="93" t="str">
        <f t="shared" si="1"/>
        <v>SEKFUT3MM8ConvAdj_Quote</v>
      </c>
      <c r="AJ27" s="92" t="str">
        <f>_xll.qlFuturesConvAdjustmentQuote(AI27,IborIndex,AH27,F27,Volatility,MeanReversion,Permanent,AND(ISERROR(AB27),ISERROR(FuturesHWConvAdj!Q27:Q28)),ObjectOverwrite)</f>
        <v>SEKFUT3MM8ConvAdj_Quote#0012</v>
      </c>
      <c r="AK27" s="17" t="str">
        <f>_xll.ohRangeRetrieveError(AJ27)</f>
        <v/>
      </c>
      <c r="AL27" s="9"/>
    </row>
    <row r="28" spans="1:38" x14ac:dyDescent="0.2">
      <c r="A28" s="61"/>
      <c r="B28" s="60">
        <v>24</v>
      </c>
      <c r="C28" s="59" t="b">
        <v>1</v>
      </c>
      <c r="D28" s="58" t="str">
        <v>U8</v>
      </c>
      <c r="E28" s="57" t="str">
        <f t="shared" si="0"/>
        <v>SEKFUT3MU8_Quote</v>
      </c>
      <c r="F28" s="56" t="str">
        <f>_xll.qlSimpleQuote(E28,,PriceTickValue,Permanent,Trigger,ObjectOverwrite)</f>
        <v>SEKFUT3MU8_Quote#0000</v>
      </c>
      <c r="G28" s="35" t="str">
        <f>_xll.ohRangeRetrieveError(F28)</f>
        <v/>
      </c>
      <c r="H28" s="55"/>
      <c r="J28" s="152"/>
      <c r="K28" s="158">
        <v>24</v>
      </c>
      <c r="L28" s="157" t="b">
        <v>1</v>
      </c>
      <c r="M28" s="100" t="str">
        <v>U8</v>
      </c>
      <c r="N28" s="156">
        <v>43362</v>
      </c>
      <c r="O28" s="100" t="str">
        <v>YBAU8</v>
      </c>
      <c r="P28" s="155">
        <v>43356</v>
      </c>
      <c r="Q28" s="100">
        <v>96.94</v>
      </c>
      <c r="R28" s="100">
        <v>97.16</v>
      </c>
      <c r="S28" s="100">
        <v>0</v>
      </c>
      <c r="T28" s="100">
        <v>96.94</v>
      </c>
      <c r="U28" s="100">
        <f>_xll.qlMidSafe($Q28,$R28)</f>
        <v>97.05</v>
      </c>
      <c r="V28" s="354">
        <f>_xll.RtGet("IDN",O28,"TRDVOL_1")</f>
        <v>0</v>
      </c>
      <c r="W28" s="359">
        <f>_xll.RtGet("IDN",O28,"OPINT_1")</f>
        <v>35</v>
      </c>
      <c r="X28" s="101" t="s">
        <v>212</v>
      </c>
      <c r="Y28" s="154" t="e">
        <v>#NUM!</v>
      </c>
      <c r="Z28" s="101"/>
      <c r="AA28" s="153">
        <v>97.05</v>
      </c>
      <c r="AB28" s="103">
        <f>_xll.qlSimpleQuoteSetValue(F28,AA28,Trigger)</f>
        <v>0</v>
      </c>
      <c r="AC28" s="9"/>
      <c r="AD28" s="3"/>
      <c r="AE28" s="61"/>
      <c r="AF28" s="60">
        <v>24</v>
      </c>
      <c r="AG28" s="58" t="b">
        <v>1</v>
      </c>
      <c r="AH28" s="58" t="str">
        <v>U8</v>
      </c>
      <c r="AI28" s="93" t="str">
        <f t="shared" si="1"/>
        <v>SEKFUT3MU8ConvAdj_Quote</v>
      </c>
      <c r="AJ28" s="92" t="str">
        <f>_xll.qlFuturesConvAdjustmentQuote(AI28,IborIndex,AH28,F28,Volatility,MeanReversion,Permanent,AND(ISERROR(AB28),ISERROR(FuturesHWConvAdj!Q28:Q29)),ObjectOverwrite)</f>
        <v>SEKFUT3MU8ConvAdj_Quote#0012</v>
      </c>
      <c r="AK28" s="17" t="str">
        <f>_xll.ohRangeRetrieveError(AJ28)</f>
        <v/>
      </c>
      <c r="AL28" s="9"/>
    </row>
    <row r="29" spans="1:38" x14ac:dyDescent="0.2">
      <c r="A29" s="61"/>
      <c r="B29" s="60">
        <v>25</v>
      </c>
      <c r="C29" s="59" t="b">
        <v>1</v>
      </c>
      <c r="D29" s="58" t="str">
        <v>Z8</v>
      </c>
      <c r="E29" s="57" t="str">
        <f t="shared" si="0"/>
        <v>SEKFUT3MZ8_Quote</v>
      </c>
      <c r="F29" s="56" t="str">
        <f>_xll.qlSimpleQuote(E29,,PriceTickValue,Permanent,Trigger,ObjectOverwrite)</f>
        <v>SEKFUT3MZ8_Quote#0000</v>
      </c>
      <c r="G29" s="35" t="str">
        <f>_xll.ohRangeRetrieveError(F29)</f>
        <v/>
      </c>
      <c r="H29" s="55"/>
      <c r="J29" s="152"/>
      <c r="K29" s="158">
        <v>25</v>
      </c>
      <c r="L29" s="157" t="b">
        <v>1</v>
      </c>
      <c r="M29" s="100" t="str">
        <v>Z8</v>
      </c>
      <c r="N29" s="156">
        <v>43453</v>
      </c>
      <c r="O29" s="100" t="str">
        <v>YBAZ8</v>
      </c>
      <c r="P29" s="155">
        <v>43447</v>
      </c>
      <c r="Q29" s="100">
        <v>0</v>
      </c>
      <c r="R29" s="100">
        <v>0</v>
      </c>
      <c r="S29" s="100">
        <v>0</v>
      </c>
      <c r="T29" s="100">
        <v>95.76</v>
      </c>
      <c r="U29" s="100" t="e">
        <f>_xll.qlMidSafe($Q29,$R29)</f>
        <v>#NUM!</v>
      </c>
      <c r="V29" s="354">
        <f>_xll.RtGet("IDN",O29,"TRDVOL_1")</f>
        <v>0</v>
      </c>
      <c r="W29" s="359">
        <f>_xll.RtGet("IDN",O29,"OPINT_1")</f>
        <v>0</v>
      </c>
      <c r="X29" s="101" t="s">
        <v>212</v>
      </c>
      <c r="Y29" s="154" t="e">
        <v>#NUM!</v>
      </c>
      <c r="Z29" s="101"/>
      <c r="AA29" s="153" t="e">
        <v>#NUM!</v>
      </c>
      <c r="AB29" s="103">
        <f>_xll.qlSimpleQuoteSetValue(F29,AA29,Trigger)</f>
        <v>0</v>
      </c>
      <c r="AC29" s="9"/>
      <c r="AD29" s="3"/>
      <c r="AE29" s="61"/>
      <c r="AF29" s="60">
        <v>25</v>
      </c>
      <c r="AG29" s="58" t="b">
        <v>1</v>
      </c>
      <c r="AH29" s="58" t="str">
        <v>Z8</v>
      </c>
      <c r="AI29" s="93" t="str">
        <f t="shared" si="1"/>
        <v>SEKFUT3MZ8ConvAdj_Quote</v>
      </c>
      <c r="AJ29" s="92" t="str">
        <f>_xll.qlFuturesConvAdjustmentQuote(AI29,IborIndex,AH29,F29,Volatility,MeanReversion,Permanent,AND(ISERROR(AB29),ISERROR(FuturesHWConvAdj!Q29:Q30)),ObjectOverwrite)</f>
        <v>SEKFUT3MZ8ConvAdj_Quote#0012</v>
      </c>
      <c r="AK29" s="17" t="str">
        <f>_xll.ohRangeRetrieveError(AJ29)</f>
        <v/>
      </c>
      <c r="AL29" s="9"/>
    </row>
    <row r="30" spans="1:38" x14ac:dyDescent="0.2">
      <c r="A30" s="61"/>
      <c r="B30" s="60">
        <v>26</v>
      </c>
      <c r="C30" s="59" t="b">
        <v>1</v>
      </c>
      <c r="D30" s="58" t="str">
        <v>H9</v>
      </c>
      <c r="E30" s="57" t="str">
        <f t="shared" si="0"/>
        <v>SEKFUT3MH9_Quote</v>
      </c>
      <c r="F30" s="56" t="str">
        <f>_xll.qlSimpleQuote(E30,,PriceTickValue,Permanent,Trigger,ObjectOverwrite)</f>
        <v>SEKFUT3MH9_Quote#0000</v>
      </c>
      <c r="G30" s="35" t="str">
        <f>_xll.ohRangeRetrieveError(F30)</f>
        <v/>
      </c>
      <c r="H30" s="55"/>
      <c r="J30" s="152"/>
      <c r="K30" s="158">
        <v>26</v>
      </c>
      <c r="L30" s="157" t="b">
        <v>1</v>
      </c>
      <c r="M30" s="100" t="str">
        <v>H9</v>
      </c>
      <c r="N30" s="156">
        <v>43544</v>
      </c>
      <c r="O30" s="100" t="str">
        <v>YBAH9</v>
      </c>
      <c r="P30" s="155">
        <v>43531</v>
      </c>
      <c r="Q30" s="100">
        <v>0</v>
      </c>
      <c r="R30" s="100">
        <v>0</v>
      </c>
      <c r="S30" s="100">
        <v>0</v>
      </c>
      <c r="T30" s="100">
        <v>0</v>
      </c>
      <c r="U30" s="100" t="e">
        <f>_xll.qlMidSafe($Q30,$R30)</f>
        <v>#NUM!</v>
      </c>
      <c r="V30" s="354">
        <f>_xll.RtGet("IDN",O30,"TRDVOL_1")</f>
        <v>0</v>
      </c>
      <c r="W30" s="359">
        <f>_xll.RtGet("IDN",O30,"OPINT_1")</f>
        <v>0</v>
      </c>
      <c r="X30" s="101" t="s">
        <v>212</v>
      </c>
      <c r="Y30" s="154" t="e">
        <v>#NUM!</v>
      </c>
      <c r="Z30" s="101"/>
      <c r="AA30" s="153" t="e">
        <v>#NUM!</v>
      </c>
      <c r="AB30" s="103">
        <f>_xll.qlSimpleQuoteSetValue(F30,AA30,Trigger)</f>
        <v>0</v>
      </c>
      <c r="AC30" s="9"/>
      <c r="AD30" s="3"/>
      <c r="AE30" s="61"/>
      <c r="AF30" s="60">
        <v>26</v>
      </c>
      <c r="AG30" s="58" t="b">
        <v>1</v>
      </c>
      <c r="AH30" s="58" t="str">
        <v>H9</v>
      </c>
      <c r="AI30" s="93" t="str">
        <f t="shared" si="1"/>
        <v>SEKFUT3MH9ConvAdj_Quote</v>
      </c>
      <c r="AJ30" s="92" t="str">
        <f>_xll.qlFuturesConvAdjustmentQuote(AI30,IborIndex,AH30,F30,Volatility,MeanReversion,Permanent,AND(ISERROR(AB30),ISERROR(FuturesHWConvAdj!Q30:Q31)),ObjectOverwrite)</f>
        <v>SEKFUT3MH9ConvAdj_Quote#0012</v>
      </c>
      <c r="AK30" s="17" t="str">
        <f>_xll.ohRangeRetrieveError(AJ30)</f>
        <v/>
      </c>
      <c r="AL30" s="9"/>
    </row>
    <row r="31" spans="1:38" x14ac:dyDescent="0.2">
      <c r="A31" s="61"/>
      <c r="B31" s="60">
        <v>27</v>
      </c>
      <c r="C31" s="59" t="b">
        <v>1</v>
      </c>
      <c r="D31" s="58" t="str">
        <v>M9</v>
      </c>
      <c r="E31" s="57" t="str">
        <f t="shared" si="0"/>
        <v>SEKFUT3MM9_Quote</v>
      </c>
      <c r="F31" s="56" t="str">
        <f>_xll.qlSimpleQuote(E31,,PriceTickValue,Permanent,Trigger,ObjectOverwrite)</f>
        <v>SEKFUT3MM9_Quote#0000</v>
      </c>
      <c r="G31" s="35" t="str">
        <f>_xll.ohRangeRetrieveError(F31)</f>
        <v/>
      </c>
      <c r="H31" s="55"/>
      <c r="J31" s="152"/>
      <c r="K31" s="158">
        <v>27</v>
      </c>
      <c r="L31" s="157" t="b">
        <v>1</v>
      </c>
      <c r="M31" s="100" t="str">
        <v>M9</v>
      </c>
      <c r="N31" s="156">
        <v>43635</v>
      </c>
      <c r="O31" s="100" t="str">
        <v>YBAM9</v>
      </c>
      <c r="P31" s="155">
        <v>43629</v>
      </c>
      <c r="Q31" s="100">
        <v>0</v>
      </c>
      <c r="R31" s="100">
        <v>0</v>
      </c>
      <c r="S31" s="100">
        <v>0</v>
      </c>
      <c r="T31" s="100">
        <v>0</v>
      </c>
      <c r="U31" s="100" t="e">
        <f>_xll.qlMidSafe($Q31,$R31)</f>
        <v>#NUM!</v>
      </c>
      <c r="V31" s="354">
        <f>_xll.RtGet("IDN",O31,"TRDVOL_1")</f>
        <v>0</v>
      </c>
      <c r="W31" s="359">
        <f>_xll.RtGet("IDN",O31,"OPINT_1")</f>
        <v>0</v>
      </c>
      <c r="X31" s="101" t="s">
        <v>212</v>
      </c>
      <c r="Y31" s="154" t="e">
        <v>#NUM!</v>
      </c>
      <c r="Z31" s="101"/>
      <c r="AA31" s="153" t="e">
        <v>#NUM!</v>
      </c>
      <c r="AB31" s="103">
        <f>_xll.qlSimpleQuoteSetValue(F31,AA31,Trigger)</f>
        <v>0</v>
      </c>
      <c r="AC31" s="9"/>
      <c r="AD31" s="3"/>
      <c r="AE31" s="61"/>
      <c r="AF31" s="60">
        <v>27</v>
      </c>
      <c r="AG31" s="58" t="b">
        <v>1</v>
      </c>
      <c r="AH31" s="58" t="str">
        <v>M9</v>
      </c>
      <c r="AI31" s="93" t="str">
        <f t="shared" si="1"/>
        <v>SEKFUT3MM9ConvAdj_Quote</v>
      </c>
      <c r="AJ31" s="92" t="str">
        <f>_xll.qlFuturesConvAdjustmentQuote(AI31,IborIndex,AH31,F31,Volatility,MeanReversion,Permanent,AND(ISERROR(AB31),ISERROR(FuturesHWConvAdj!Q31:Q32)),ObjectOverwrite)</f>
        <v>SEKFUT3MM9ConvAdj_Quote#0012</v>
      </c>
      <c r="AK31" s="17" t="str">
        <f>_xll.ohRangeRetrieveError(AJ31)</f>
        <v/>
      </c>
      <c r="AL31" s="9"/>
    </row>
    <row r="32" spans="1:38" x14ac:dyDescent="0.2">
      <c r="A32" s="61"/>
      <c r="B32" s="60">
        <v>28</v>
      </c>
      <c r="C32" s="59" t="b">
        <v>1</v>
      </c>
      <c r="D32" s="58" t="str">
        <v>U9</v>
      </c>
      <c r="E32" s="57" t="str">
        <f t="shared" si="0"/>
        <v>SEKFUT3MU9_Quote</v>
      </c>
      <c r="F32" s="56" t="str">
        <f>_xll.qlSimpleQuote(E32,,PriceTickValue,Permanent,Trigger,ObjectOverwrite)</f>
        <v>SEKFUT3MU9_Quote#0000</v>
      </c>
      <c r="G32" s="35" t="str">
        <f>_xll.ohRangeRetrieveError(F32)</f>
        <v/>
      </c>
      <c r="H32" s="55"/>
      <c r="J32" s="152"/>
      <c r="K32" s="158">
        <v>28</v>
      </c>
      <c r="L32" s="157" t="b">
        <v>1</v>
      </c>
      <c r="M32" s="100" t="str">
        <v>U9</v>
      </c>
      <c r="N32" s="156">
        <v>43726</v>
      </c>
      <c r="O32" s="100" t="str">
        <v>YBAU9</v>
      </c>
      <c r="P32" s="155">
        <v>43720</v>
      </c>
      <c r="Q32" s="100">
        <v>0</v>
      </c>
      <c r="R32" s="100">
        <v>0</v>
      </c>
      <c r="S32" s="100">
        <v>0</v>
      </c>
      <c r="T32" s="100">
        <v>0</v>
      </c>
      <c r="U32" s="100" t="e">
        <f>_xll.qlMidSafe($Q32,$R32)</f>
        <v>#NUM!</v>
      </c>
      <c r="V32" s="354">
        <f>_xll.RtGet("IDN",O32,"TRDVOL_1")</f>
        <v>0</v>
      </c>
      <c r="W32" s="359">
        <f>_xll.RtGet("IDN",O32,"OPINT_1")</f>
        <v>0</v>
      </c>
      <c r="X32" s="101" t="s">
        <v>212</v>
      </c>
      <c r="Y32" s="154" t="e">
        <v>#NUM!</v>
      </c>
      <c r="Z32" s="101"/>
      <c r="AA32" s="153" t="e">
        <v>#NUM!</v>
      </c>
      <c r="AB32" s="103">
        <f>_xll.qlSimpleQuoteSetValue(F32,AA32,Trigger)</f>
        <v>0</v>
      </c>
      <c r="AC32" s="9"/>
      <c r="AD32" s="3"/>
      <c r="AE32" s="61"/>
      <c r="AF32" s="60">
        <v>28</v>
      </c>
      <c r="AG32" s="58" t="b">
        <v>1</v>
      </c>
      <c r="AH32" s="58" t="str">
        <v>U9</v>
      </c>
      <c r="AI32" s="93" t="str">
        <f t="shared" si="1"/>
        <v>SEKFUT3MU9ConvAdj_Quote</v>
      </c>
      <c r="AJ32" s="92" t="str">
        <f>_xll.qlFuturesConvAdjustmentQuote(AI32,IborIndex,AH32,F32,Volatility,MeanReversion,Permanent,AND(ISERROR(AB32),ISERROR(FuturesHWConvAdj!Q32:Q33)),ObjectOverwrite)</f>
        <v>SEKFUT3MU9ConvAdj_Quote#0012</v>
      </c>
      <c r="AK32" s="17" t="str">
        <f>_xll.ohRangeRetrieveError(AJ32)</f>
        <v/>
      </c>
      <c r="AL32" s="9"/>
    </row>
    <row r="33" spans="1:38" x14ac:dyDescent="0.2">
      <c r="A33" s="61"/>
      <c r="B33" s="60">
        <v>29</v>
      </c>
      <c r="C33" s="59" t="b">
        <v>1</v>
      </c>
      <c r="D33" s="58" t="str">
        <v>Z9</v>
      </c>
      <c r="E33" s="57" t="str">
        <f t="shared" si="0"/>
        <v>SEKFUT3MZ9_Quote</v>
      </c>
      <c r="F33" s="56" t="str">
        <f>_xll.qlSimpleQuote(E33,,PriceTickValue,Permanent,Trigger,ObjectOverwrite)</f>
        <v>SEKFUT3MZ9_Quote#0000</v>
      </c>
      <c r="G33" s="35" t="str">
        <f>_xll.ohRangeRetrieveError(F33)</f>
        <v/>
      </c>
      <c r="H33" s="55"/>
      <c r="J33" s="152"/>
      <c r="K33" s="158">
        <v>29</v>
      </c>
      <c r="L33" s="157" t="b">
        <v>1</v>
      </c>
      <c r="M33" s="100" t="str">
        <v>Z9</v>
      </c>
      <c r="N33" s="156">
        <v>43817</v>
      </c>
      <c r="O33" s="100" t="str">
        <v>YBAZ9</v>
      </c>
      <c r="P33" s="155">
        <v>43811</v>
      </c>
      <c r="Q33" s="100">
        <v>0</v>
      </c>
      <c r="R33" s="100">
        <v>0</v>
      </c>
      <c r="S33" s="100">
        <v>0</v>
      </c>
      <c r="T33" s="100">
        <v>0</v>
      </c>
      <c r="U33" s="100" t="e">
        <f>_xll.qlMidSafe($Q33,$R33)</f>
        <v>#NUM!</v>
      </c>
      <c r="V33" s="354">
        <f>_xll.RtGet("IDN",O33,"TRDVOL_1")</f>
        <v>0</v>
      </c>
      <c r="W33" s="359">
        <f>_xll.RtGet("IDN",O33,"OPINT_1")</f>
        <v>0</v>
      </c>
      <c r="X33" s="101"/>
      <c r="Y33" s="154" t="e">
        <v>#NUM!</v>
      </c>
      <c r="Z33" s="101"/>
      <c r="AA33" s="153" t="e">
        <v>#NUM!</v>
      </c>
      <c r="AB33" s="103">
        <f>_xll.qlSimpleQuoteSetValue(F33,AA33,Trigger)</f>
        <v>0</v>
      </c>
      <c r="AC33" s="9"/>
      <c r="AD33" s="3"/>
      <c r="AE33" s="61"/>
      <c r="AF33" s="60">
        <v>29</v>
      </c>
      <c r="AG33" s="58" t="b">
        <v>1</v>
      </c>
      <c r="AH33" s="58" t="str">
        <v>Z9</v>
      </c>
      <c r="AI33" s="93" t="str">
        <f t="shared" si="1"/>
        <v>SEKFUT3MZ9ConvAdj_Quote</v>
      </c>
      <c r="AJ33" s="92" t="str">
        <f>_xll.qlFuturesConvAdjustmentQuote(AI33,IborIndex,AH33,F33,Volatility,MeanReversion,Permanent,AND(ISERROR(AB33),ISERROR(FuturesHWConvAdj!Q33:Q34)),ObjectOverwrite)</f>
        <v>SEKFUT3MZ9ConvAdj_Quote#0012</v>
      </c>
      <c r="AK33" s="17" t="str">
        <f>_xll.ohRangeRetrieveError(AJ33)</f>
        <v/>
      </c>
      <c r="AL33" s="9"/>
    </row>
    <row r="34" spans="1:38" x14ac:dyDescent="0.2">
      <c r="A34" s="61"/>
      <c r="B34" s="60">
        <v>30</v>
      </c>
      <c r="C34" s="59" t="b">
        <v>1</v>
      </c>
      <c r="D34" s="58" t="str">
        <v>H0</v>
      </c>
      <c r="E34" s="57" t="str">
        <f t="shared" si="0"/>
        <v>SEKFUT3MH0_Quote</v>
      </c>
      <c r="F34" s="56" t="str">
        <f>_xll.qlSimpleQuote(E34,,PriceTickValue,Permanent,Trigger,ObjectOverwrite)</f>
        <v>SEKFUT3MH0_Quote#0000</v>
      </c>
      <c r="G34" s="35" t="str">
        <f>_xll.ohRangeRetrieveError(F34)</f>
        <v/>
      </c>
      <c r="H34" s="55"/>
      <c r="J34" s="152"/>
      <c r="K34" s="158">
        <v>30</v>
      </c>
      <c r="L34" s="157" t="b">
        <v>1</v>
      </c>
      <c r="M34" s="100" t="str">
        <v>H0</v>
      </c>
      <c r="N34" s="156">
        <v>43908</v>
      </c>
      <c r="O34" s="100" t="str">
        <v>YBAH0</v>
      </c>
      <c r="P34" s="155" t="s">
        <v>210</v>
      </c>
      <c r="Q34" s="100" t="s">
        <v>210</v>
      </c>
      <c r="R34" s="100" t="s">
        <v>210</v>
      </c>
      <c r="S34" s="100" t="s">
        <v>210</v>
      </c>
      <c r="T34" s="100" t="s">
        <v>210</v>
      </c>
      <c r="U34" s="100" t="e">
        <f>_xll.qlMidSafe($Q34,$R34)</f>
        <v>#NUM!</v>
      </c>
      <c r="V34" s="354" t="str">
        <f>_xll.RtGet("IDN",O34,"TRDVOL_1")</f>
        <v>#N/A The record could not be found</v>
      </c>
      <c r="W34" s="359" t="str">
        <f>_xll.RtGet("IDN",O34,"OPINT_1")</f>
        <v>#N/A The record could not be found</v>
      </c>
      <c r="X34" s="101" t="s">
        <v>212</v>
      </c>
      <c r="Y34" s="154" t="e">
        <v>#NUM!</v>
      </c>
      <c r="Z34" s="101"/>
      <c r="AA34" s="153" t="e">
        <v>#NUM!</v>
      </c>
      <c r="AB34" s="103">
        <f>_xll.qlSimpleQuoteSetValue(F34,AA34,Trigger)</f>
        <v>0</v>
      </c>
      <c r="AC34" s="9"/>
      <c r="AD34" s="3"/>
      <c r="AE34" s="61"/>
      <c r="AF34" s="60">
        <v>30</v>
      </c>
      <c r="AG34" s="58" t="b">
        <v>1</v>
      </c>
      <c r="AH34" s="58" t="str">
        <v>H0</v>
      </c>
      <c r="AI34" s="93" t="str">
        <f t="shared" si="1"/>
        <v>SEKFUT3MH0ConvAdj_Quote</v>
      </c>
      <c r="AJ34" s="92" t="str">
        <f>_xll.qlFuturesConvAdjustmentQuote(AI34,IborIndex,AH34,F34,Volatility,MeanReversion,Permanent,AND(ISERROR(AB34),ISERROR(FuturesHWConvAdj!Q34:Q35)),ObjectOverwrite)</f>
        <v>SEKFUT3MH0ConvAdj_Quote#0012</v>
      </c>
      <c r="AK34" s="17" t="str">
        <f>_xll.ohRangeRetrieveError(AJ34)</f>
        <v/>
      </c>
      <c r="AL34" s="9"/>
    </row>
    <row r="35" spans="1:38" x14ac:dyDescent="0.2">
      <c r="A35" s="61"/>
      <c r="B35" s="60">
        <v>31</v>
      </c>
      <c r="C35" s="59" t="b">
        <v>1</v>
      </c>
      <c r="D35" s="58" t="str">
        <v>M0</v>
      </c>
      <c r="E35" s="57" t="str">
        <f t="shared" si="0"/>
        <v>SEKFUT3MM0_Quote</v>
      </c>
      <c r="F35" s="56" t="str">
        <f>_xll.qlSimpleQuote(E35,,PriceTickValue,Permanent,Trigger,ObjectOverwrite)</f>
        <v>SEKFUT3MM0_Quote#0000</v>
      </c>
      <c r="G35" s="35" t="str">
        <f>_xll.ohRangeRetrieveError(F35)</f>
        <v/>
      </c>
      <c r="H35" s="55"/>
      <c r="J35" s="152"/>
      <c r="K35" s="158">
        <v>31</v>
      </c>
      <c r="L35" s="157" t="b">
        <v>1</v>
      </c>
      <c r="M35" s="100" t="str">
        <v>M0</v>
      </c>
      <c r="N35" s="156">
        <v>43999</v>
      </c>
      <c r="O35" s="100" t="str">
        <v>YBAM0</v>
      </c>
      <c r="P35" s="155" t="s">
        <v>210</v>
      </c>
      <c r="Q35" s="100" t="s">
        <v>210</v>
      </c>
      <c r="R35" s="100" t="s">
        <v>210</v>
      </c>
      <c r="S35" s="100" t="s">
        <v>210</v>
      </c>
      <c r="T35" s="100" t="s">
        <v>210</v>
      </c>
      <c r="U35" s="100" t="e">
        <f>_xll.qlMidSafe($Q35,$R35)</f>
        <v>#NUM!</v>
      </c>
      <c r="V35" s="354" t="str">
        <f>_xll.RtGet("IDN",O35,"TRDVOL_1")</f>
        <v>#N/A The record could not be found</v>
      </c>
      <c r="W35" s="359" t="str">
        <f>_xll.RtGet("IDN",O35,"OPINT_1")</f>
        <v>#N/A The record could not be found</v>
      </c>
      <c r="X35" s="101" t="s">
        <v>212</v>
      </c>
      <c r="Y35" s="154" t="e">
        <v>#NUM!</v>
      </c>
      <c r="Z35" s="101"/>
      <c r="AA35" s="153" t="e">
        <v>#NUM!</v>
      </c>
      <c r="AB35" s="103">
        <f>_xll.qlSimpleQuoteSetValue(F35,AA35,Trigger)</f>
        <v>0</v>
      </c>
      <c r="AC35" s="9"/>
      <c r="AD35" s="3"/>
      <c r="AE35" s="61"/>
      <c r="AF35" s="60">
        <v>31</v>
      </c>
      <c r="AG35" s="58" t="b">
        <v>1</v>
      </c>
      <c r="AH35" s="58" t="str">
        <v>M0</v>
      </c>
      <c r="AI35" s="93" t="str">
        <f t="shared" si="1"/>
        <v>SEKFUT3MM0ConvAdj_Quote</v>
      </c>
      <c r="AJ35" s="92" t="str">
        <f>_xll.qlFuturesConvAdjustmentQuote(AI35,IborIndex,AH35,F35,Volatility,MeanReversion,Permanent,AND(ISERROR(AB35),ISERROR(FuturesHWConvAdj!Q35:Q36)),ObjectOverwrite)</f>
        <v>SEKFUT3MM0ConvAdj_Quote#0012</v>
      </c>
      <c r="AK35" s="17" t="str">
        <f>_xll.ohRangeRetrieveError(AJ35)</f>
        <v/>
      </c>
      <c r="AL35" s="9"/>
    </row>
    <row r="36" spans="1:38" x14ac:dyDescent="0.2">
      <c r="A36" s="61"/>
      <c r="B36" s="60">
        <v>32</v>
      </c>
      <c r="C36" s="59" t="b">
        <v>1</v>
      </c>
      <c r="D36" s="58" t="str">
        <v>U0</v>
      </c>
      <c r="E36" s="57" t="str">
        <f t="shared" si="0"/>
        <v>SEKFUT3MU0_Quote</v>
      </c>
      <c r="F36" s="56" t="str">
        <f>_xll.qlSimpleQuote(E36,,PriceTickValue,Permanent,Trigger,ObjectOverwrite)</f>
        <v>SEKFUT3MU0_Quote#0000</v>
      </c>
      <c r="G36" s="35" t="str">
        <f>_xll.ohRangeRetrieveError(F36)</f>
        <v/>
      </c>
      <c r="H36" s="55"/>
      <c r="J36" s="152"/>
      <c r="K36" s="158">
        <v>32</v>
      </c>
      <c r="L36" s="157" t="b">
        <v>1</v>
      </c>
      <c r="M36" s="100" t="str">
        <v>U0</v>
      </c>
      <c r="N36" s="156">
        <v>44090</v>
      </c>
      <c r="O36" s="100" t="str">
        <v>YBAU0</v>
      </c>
      <c r="P36" s="155" t="s">
        <v>210</v>
      </c>
      <c r="Q36" s="100" t="s">
        <v>210</v>
      </c>
      <c r="R36" s="100" t="s">
        <v>210</v>
      </c>
      <c r="S36" s="100" t="s">
        <v>210</v>
      </c>
      <c r="T36" s="100" t="s">
        <v>210</v>
      </c>
      <c r="U36" s="100" t="e">
        <f>_xll.qlMidSafe($Q36,$R36)</f>
        <v>#NUM!</v>
      </c>
      <c r="V36" s="354" t="str">
        <f>_xll.RtGet("IDN",O36,"TRDVOL_1")</f>
        <v>#N/A The record could not be found</v>
      </c>
      <c r="W36" s="359" t="str">
        <f>_xll.RtGet("IDN",O36,"OPINT_1")</f>
        <v>#N/A The record could not be found</v>
      </c>
      <c r="X36" s="101" t="s">
        <v>212</v>
      </c>
      <c r="Y36" s="154" t="e">
        <v>#NUM!</v>
      </c>
      <c r="Z36" s="101"/>
      <c r="AA36" s="153" t="e">
        <v>#NUM!</v>
      </c>
      <c r="AB36" s="103">
        <f>_xll.qlSimpleQuoteSetValue(F36,AA36,Trigger)</f>
        <v>0</v>
      </c>
      <c r="AC36" s="9"/>
      <c r="AD36" s="3"/>
      <c r="AE36" s="61"/>
      <c r="AF36" s="60">
        <v>32</v>
      </c>
      <c r="AG36" s="58" t="b">
        <v>1</v>
      </c>
      <c r="AH36" s="58" t="str">
        <v>U0</v>
      </c>
      <c r="AI36" s="93" t="str">
        <f t="shared" si="1"/>
        <v>SEKFUT3MU0ConvAdj_Quote</v>
      </c>
      <c r="AJ36" s="92" t="str">
        <f>_xll.qlFuturesConvAdjustmentQuote(AI36,IborIndex,AH36,F36,Volatility,MeanReversion,Permanent,AND(ISERROR(AB36),ISERROR(FuturesHWConvAdj!Q36:Q37)),ObjectOverwrite)</f>
        <v>SEKFUT3MU0ConvAdj_Quote#0012</v>
      </c>
      <c r="AK36" s="17" t="str">
        <f>_xll.ohRangeRetrieveError(AJ36)</f>
        <v/>
      </c>
      <c r="AL36" s="9"/>
    </row>
    <row r="37" spans="1:38" x14ac:dyDescent="0.2">
      <c r="A37" s="61"/>
      <c r="B37" s="60">
        <v>33</v>
      </c>
      <c r="C37" s="59" t="b">
        <v>1</v>
      </c>
      <c r="D37" s="58" t="str">
        <v>Z0</v>
      </c>
      <c r="E37" s="57" t="str">
        <f t="shared" si="0"/>
        <v>SEKFUT3MZ0_Quote</v>
      </c>
      <c r="F37" s="56" t="str">
        <f>_xll.qlSimpleQuote(E37,,PriceTickValue,Permanent,Trigger,ObjectOverwrite)</f>
        <v>SEKFUT3MZ0_Quote#0000</v>
      </c>
      <c r="G37" s="35" t="str">
        <f>_xll.ohRangeRetrieveError(F37)</f>
        <v/>
      </c>
      <c r="H37" s="55"/>
      <c r="J37" s="152"/>
      <c r="K37" s="158">
        <v>33</v>
      </c>
      <c r="L37" s="157" t="b">
        <v>1</v>
      </c>
      <c r="M37" s="100" t="str">
        <v>Z0</v>
      </c>
      <c r="N37" s="156">
        <v>44181</v>
      </c>
      <c r="O37" s="100" t="str">
        <v>YBAZ0</v>
      </c>
      <c r="P37" s="155" t="s">
        <v>210</v>
      </c>
      <c r="Q37" s="100" t="s">
        <v>210</v>
      </c>
      <c r="R37" s="100" t="s">
        <v>210</v>
      </c>
      <c r="S37" s="100" t="s">
        <v>210</v>
      </c>
      <c r="T37" s="100" t="s">
        <v>210</v>
      </c>
      <c r="U37" s="100" t="e">
        <f>_xll.qlMidSafe($Q37,$R37)</f>
        <v>#NUM!</v>
      </c>
      <c r="V37" s="354" t="str">
        <f>_xll.RtGet("IDN",O37,"TRDVOL_1")</f>
        <v>#N/A The record could not be found</v>
      </c>
      <c r="W37" s="359" t="str">
        <f>_xll.RtGet("IDN",O37,"OPINT_1")</f>
        <v>#N/A The record could not be found</v>
      </c>
      <c r="X37" s="101" t="s">
        <v>212</v>
      </c>
      <c r="Y37" s="154" t="e">
        <v>#NUM!</v>
      </c>
      <c r="Z37" s="101"/>
      <c r="AA37" s="153" t="e">
        <v>#NUM!</v>
      </c>
      <c r="AB37" s="103">
        <f>_xll.qlSimpleQuoteSetValue(F37,AA37,Trigger)</f>
        <v>0</v>
      </c>
      <c r="AC37" s="9"/>
      <c r="AD37" s="3"/>
      <c r="AE37" s="61"/>
      <c r="AF37" s="60">
        <v>33</v>
      </c>
      <c r="AG37" s="58" t="b">
        <v>1</v>
      </c>
      <c r="AH37" s="58" t="str">
        <v>Z0</v>
      </c>
      <c r="AI37" s="93" t="str">
        <f t="shared" si="1"/>
        <v>SEKFUT3MZ0ConvAdj_Quote</v>
      </c>
      <c r="AJ37" s="92" t="str">
        <f>_xll.qlFuturesConvAdjustmentQuote(AI37,IborIndex,AH37,F37,Volatility,MeanReversion,Permanent,AND(ISERROR(AB37),ISERROR(FuturesHWConvAdj!Q37:Q38)),ObjectOverwrite)</f>
        <v>SEKFUT3MZ0ConvAdj_Quote#0012</v>
      </c>
      <c r="AK37" s="17" t="str">
        <f>_xll.ohRangeRetrieveError(AJ37)</f>
        <v/>
      </c>
      <c r="AL37" s="9"/>
    </row>
    <row r="38" spans="1:38" x14ac:dyDescent="0.2">
      <c r="A38" s="61"/>
      <c r="B38" s="60">
        <v>34</v>
      </c>
      <c r="C38" s="59" t="b">
        <v>1</v>
      </c>
      <c r="D38" s="58" t="str">
        <v>H1</v>
      </c>
      <c r="E38" s="57" t="str">
        <f t="shared" si="0"/>
        <v>SEKFUT3MH1_Quote</v>
      </c>
      <c r="F38" s="56" t="str">
        <f>_xll.qlSimpleQuote(E38,,PriceTickValue,Permanent,Trigger,ObjectOverwrite)</f>
        <v>SEKFUT3MH1_Quote#0000</v>
      </c>
      <c r="G38" s="35" t="str">
        <f>_xll.ohRangeRetrieveError(F38)</f>
        <v/>
      </c>
      <c r="H38" s="55"/>
      <c r="J38" s="152"/>
      <c r="K38" s="158">
        <v>34</v>
      </c>
      <c r="L38" s="157" t="b">
        <v>1</v>
      </c>
      <c r="M38" s="100" t="str">
        <v>H1</v>
      </c>
      <c r="N38" s="156">
        <v>44272</v>
      </c>
      <c r="O38" s="100" t="str">
        <v>YBAH1</v>
      </c>
      <c r="P38" s="155" t="s">
        <v>210</v>
      </c>
      <c r="Q38" s="100" t="s">
        <v>210</v>
      </c>
      <c r="R38" s="100" t="s">
        <v>210</v>
      </c>
      <c r="S38" s="100" t="s">
        <v>210</v>
      </c>
      <c r="T38" s="100" t="s">
        <v>210</v>
      </c>
      <c r="U38" s="100" t="e">
        <f>_xll.qlMidSafe($Q38,$R38)</f>
        <v>#NUM!</v>
      </c>
      <c r="V38" s="354" t="str">
        <f>_xll.RtGet("IDN",O38,"TRDVOL_1")</f>
        <v>#N/A The record could not be found</v>
      </c>
      <c r="W38" s="359" t="str">
        <f>_xll.RtGet("IDN",O38,"OPINT_1")</f>
        <v>#N/A The record could not be found</v>
      </c>
      <c r="X38" s="101" t="s">
        <v>212</v>
      </c>
      <c r="Y38" s="154" t="e">
        <v>#NUM!</v>
      </c>
      <c r="Z38" s="101"/>
      <c r="AA38" s="153" t="e">
        <v>#NUM!</v>
      </c>
      <c r="AB38" s="103">
        <f>_xll.qlSimpleQuoteSetValue(F38,AA38,Trigger)</f>
        <v>0</v>
      </c>
      <c r="AC38" s="9"/>
      <c r="AD38" s="3"/>
      <c r="AE38" s="61"/>
      <c r="AF38" s="60">
        <v>34</v>
      </c>
      <c r="AG38" s="58" t="b">
        <v>1</v>
      </c>
      <c r="AH38" s="58" t="str">
        <v>H1</v>
      </c>
      <c r="AI38" s="93" t="str">
        <f t="shared" si="1"/>
        <v>SEKFUT3MH1ConvAdj_Quote</v>
      </c>
      <c r="AJ38" s="92" t="str">
        <f>_xll.qlFuturesConvAdjustmentQuote(AI38,IborIndex,AH38,F38,Volatility,MeanReversion,Permanent,AND(ISERROR(AB38),ISERROR(FuturesHWConvAdj!Q38:Q39)),ObjectOverwrite)</f>
        <v>SEKFUT3MH1ConvAdj_Quote#0012</v>
      </c>
      <c r="AK38" s="17" t="str">
        <f>_xll.ohRangeRetrieveError(AJ38)</f>
        <v/>
      </c>
      <c r="AL38" s="9"/>
    </row>
    <row r="39" spans="1:38" x14ac:dyDescent="0.2">
      <c r="A39" s="61"/>
      <c r="B39" s="60">
        <v>35</v>
      </c>
      <c r="C39" s="59" t="b">
        <v>1</v>
      </c>
      <c r="D39" s="58" t="str">
        <v>M1</v>
      </c>
      <c r="E39" s="57" t="str">
        <f t="shared" si="0"/>
        <v>SEKFUT3MM1_Quote</v>
      </c>
      <c r="F39" s="56" t="str">
        <f>_xll.qlSimpleQuote(E39,,PriceTickValue,Permanent,Trigger,ObjectOverwrite)</f>
        <v>SEKFUT3MM1_Quote#0000</v>
      </c>
      <c r="G39" s="35" t="str">
        <f>_xll.ohRangeRetrieveError(F39)</f>
        <v/>
      </c>
      <c r="H39" s="55"/>
      <c r="J39" s="152"/>
      <c r="K39" s="158">
        <v>35</v>
      </c>
      <c r="L39" s="157" t="b">
        <v>1</v>
      </c>
      <c r="M39" s="100" t="str">
        <v>M1</v>
      </c>
      <c r="N39" s="156">
        <v>44363</v>
      </c>
      <c r="O39" s="100" t="str">
        <v>YBAM1</v>
      </c>
      <c r="P39" s="155" t="s">
        <v>210</v>
      </c>
      <c r="Q39" s="100" t="s">
        <v>210</v>
      </c>
      <c r="R39" s="100" t="s">
        <v>210</v>
      </c>
      <c r="S39" s="100" t="s">
        <v>210</v>
      </c>
      <c r="T39" s="100" t="s">
        <v>210</v>
      </c>
      <c r="U39" s="100" t="e">
        <f>_xll.qlMidSafe($Q39,$R39)</f>
        <v>#NUM!</v>
      </c>
      <c r="V39" s="354" t="str">
        <f>_xll.RtGet("IDN",O39,"TRDVOL_1")</f>
        <v>#N/A The record could not be found</v>
      </c>
      <c r="W39" s="359" t="str">
        <f>_xll.RtGet("IDN",O39,"OPINT_1")</f>
        <v>#N/A The record could not be found</v>
      </c>
      <c r="X39" s="101" t="s">
        <v>212</v>
      </c>
      <c r="Y39" s="154" t="e">
        <v>#NUM!</v>
      </c>
      <c r="Z39" s="101"/>
      <c r="AA39" s="153" t="e">
        <v>#NUM!</v>
      </c>
      <c r="AB39" s="103">
        <f>_xll.qlSimpleQuoteSetValue(F39,AA39,Trigger)</f>
        <v>0</v>
      </c>
      <c r="AC39" s="9"/>
      <c r="AD39" s="3"/>
      <c r="AE39" s="61"/>
      <c r="AF39" s="60">
        <v>35</v>
      </c>
      <c r="AG39" s="58" t="b">
        <v>1</v>
      </c>
      <c r="AH39" s="58" t="str">
        <v>M1</v>
      </c>
      <c r="AI39" s="93" t="str">
        <f t="shared" si="1"/>
        <v>SEKFUT3MM1ConvAdj_Quote</v>
      </c>
      <c r="AJ39" s="92" t="str">
        <f>_xll.qlFuturesConvAdjustmentQuote(AI39,IborIndex,AH39,F39,Volatility,MeanReversion,Permanent,AND(ISERROR(AB39),ISERROR(FuturesHWConvAdj!Q39:Q40)),ObjectOverwrite)</f>
        <v>SEKFUT3MM1ConvAdj_Quote#0012</v>
      </c>
      <c r="AK39" s="17" t="str">
        <f>_xll.ohRangeRetrieveError(AJ39)</f>
        <v/>
      </c>
      <c r="AL39" s="9"/>
    </row>
    <row r="40" spans="1:38" x14ac:dyDescent="0.2">
      <c r="A40" s="61"/>
      <c r="B40" s="60">
        <v>36</v>
      </c>
      <c r="C40" s="59" t="b">
        <v>1</v>
      </c>
      <c r="D40" s="58" t="str">
        <v>U1</v>
      </c>
      <c r="E40" s="57" t="str">
        <f t="shared" si="0"/>
        <v>SEKFUT3MU1_Quote</v>
      </c>
      <c r="F40" s="56" t="str">
        <f>_xll.qlSimpleQuote(E40,,PriceTickValue,Permanent,Trigger,ObjectOverwrite)</f>
        <v>SEKFUT3MU1_Quote#0000</v>
      </c>
      <c r="G40" s="35" t="str">
        <f>_xll.ohRangeRetrieveError(F40)</f>
        <v/>
      </c>
      <c r="H40" s="55"/>
      <c r="J40" s="152"/>
      <c r="K40" s="158">
        <v>36</v>
      </c>
      <c r="L40" s="157" t="b">
        <v>1</v>
      </c>
      <c r="M40" s="100" t="str">
        <v>U1</v>
      </c>
      <c r="N40" s="156">
        <v>44454</v>
      </c>
      <c r="O40" s="100" t="str">
        <v>YBAU1</v>
      </c>
      <c r="P40" s="155" t="s">
        <v>210</v>
      </c>
      <c r="Q40" s="100" t="s">
        <v>210</v>
      </c>
      <c r="R40" s="100" t="s">
        <v>210</v>
      </c>
      <c r="S40" s="100" t="s">
        <v>210</v>
      </c>
      <c r="T40" s="100" t="s">
        <v>210</v>
      </c>
      <c r="U40" s="100" t="e">
        <f>_xll.qlMidSafe($Q40,$R40)</f>
        <v>#NUM!</v>
      </c>
      <c r="V40" s="354" t="str">
        <f>_xll.RtGet("IDN",O40,"TRDVOL_1")</f>
        <v>#N/A The record could not be found</v>
      </c>
      <c r="W40" s="359" t="str">
        <f>_xll.RtGet("IDN",O40,"OPINT_1")</f>
        <v>#N/A The record could not be found</v>
      </c>
      <c r="X40" s="101" t="s">
        <v>212</v>
      </c>
      <c r="Y40" s="154" t="e">
        <v>#NUM!</v>
      </c>
      <c r="Z40" s="101"/>
      <c r="AA40" s="153" t="e">
        <v>#NUM!</v>
      </c>
      <c r="AB40" s="103">
        <f>_xll.qlSimpleQuoteSetValue(F40,AA40,Trigger)</f>
        <v>0</v>
      </c>
      <c r="AC40" s="9"/>
      <c r="AD40" s="3"/>
      <c r="AE40" s="61"/>
      <c r="AF40" s="60">
        <v>36</v>
      </c>
      <c r="AG40" s="58" t="b">
        <v>1</v>
      </c>
      <c r="AH40" s="58" t="str">
        <v>U1</v>
      </c>
      <c r="AI40" s="93" t="str">
        <f t="shared" si="1"/>
        <v>SEKFUT3MU1ConvAdj_Quote</v>
      </c>
      <c r="AJ40" s="92" t="str">
        <f>_xll.qlFuturesConvAdjustmentQuote(AI40,IborIndex,AH40,F40,Volatility,MeanReversion,Permanent,AND(ISERROR(AB40),ISERROR(FuturesHWConvAdj!Q40:Q41)),ObjectOverwrite)</f>
        <v>SEKFUT3MU1ConvAdj_Quote#0012</v>
      </c>
      <c r="AK40" s="17" t="str">
        <f>_xll.ohRangeRetrieveError(AJ40)</f>
        <v/>
      </c>
      <c r="AL40" s="9"/>
    </row>
    <row r="41" spans="1:38" x14ac:dyDescent="0.2">
      <c r="A41" s="61"/>
      <c r="B41" s="60">
        <v>37</v>
      </c>
      <c r="C41" s="59" t="b">
        <v>1</v>
      </c>
      <c r="D41" s="58" t="str">
        <v>Z1</v>
      </c>
      <c r="E41" s="57" t="str">
        <f t="shared" si="0"/>
        <v>SEKFUT3MZ1_Quote</v>
      </c>
      <c r="F41" s="56" t="str">
        <f>_xll.qlSimpleQuote(E41,,PriceTickValue,Permanent,Trigger,ObjectOverwrite)</f>
        <v>SEKFUT3MZ1_Quote#0000</v>
      </c>
      <c r="G41" s="35" t="str">
        <f>_xll.ohRangeRetrieveError(F41)</f>
        <v/>
      </c>
      <c r="H41" s="55"/>
      <c r="J41" s="152"/>
      <c r="K41" s="158">
        <v>37</v>
      </c>
      <c r="L41" s="157" t="b">
        <v>1</v>
      </c>
      <c r="M41" s="100" t="str">
        <v>Z1</v>
      </c>
      <c r="N41" s="156">
        <v>44545</v>
      </c>
      <c r="O41" s="100" t="str">
        <v>YBAZ1</v>
      </c>
      <c r="P41" s="155" t="s">
        <v>210</v>
      </c>
      <c r="Q41" s="100" t="s">
        <v>210</v>
      </c>
      <c r="R41" s="100" t="s">
        <v>210</v>
      </c>
      <c r="S41" s="100" t="s">
        <v>210</v>
      </c>
      <c r="T41" s="100" t="s">
        <v>210</v>
      </c>
      <c r="U41" s="100" t="e">
        <f>_xll.qlMidSafe($Q41,$R41)</f>
        <v>#NUM!</v>
      </c>
      <c r="V41" s="354" t="str">
        <f>_xll.RtGet("IDN",O41,"TRDVOL_1")</f>
        <v>#N/A The record could not be found</v>
      </c>
      <c r="W41" s="359" t="str">
        <f>_xll.RtGet("IDN",O41,"OPINT_1")</f>
        <v>#N/A The record could not be found</v>
      </c>
      <c r="X41" s="101" t="s">
        <v>212</v>
      </c>
      <c r="Y41" s="154" t="e">
        <v>#NUM!</v>
      </c>
      <c r="Z41" s="101"/>
      <c r="AA41" s="153" t="e">
        <v>#NUM!</v>
      </c>
      <c r="AB41" s="103">
        <f>_xll.qlSimpleQuoteSetValue(F41,AA41,Trigger)</f>
        <v>0</v>
      </c>
      <c r="AC41" s="9"/>
      <c r="AD41" s="3"/>
      <c r="AE41" s="61"/>
      <c r="AF41" s="60">
        <v>37</v>
      </c>
      <c r="AG41" s="58" t="b">
        <v>1</v>
      </c>
      <c r="AH41" s="58" t="str">
        <v>Z1</v>
      </c>
      <c r="AI41" s="93" t="str">
        <f t="shared" si="1"/>
        <v>SEKFUT3MZ1ConvAdj_Quote</v>
      </c>
      <c r="AJ41" s="92" t="str">
        <f>_xll.qlFuturesConvAdjustmentQuote(AI41,IborIndex,AH41,F41,Volatility,MeanReversion,Permanent,AND(ISERROR(AB41),ISERROR(FuturesHWConvAdj!Q41:Q42)),ObjectOverwrite)</f>
        <v>SEKFUT3MZ1ConvAdj_Quote#0012</v>
      </c>
      <c r="AK41" s="17" t="str">
        <f>_xll.ohRangeRetrieveError(AJ41)</f>
        <v/>
      </c>
      <c r="AL41" s="9"/>
    </row>
    <row r="42" spans="1:38" x14ac:dyDescent="0.2">
      <c r="A42" s="61"/>
      <c r="B42" s="60">
        <v>38</v>
      </c>
      <c r="C42" s="59" t="b">
        <v>1</v>
      </c>
      <c r="D42" s="58" t="str">
        <v>H2</v>
      </c>
      <c r="E42" s="57" t="str">
        <f t="shared" si="0"/>
        <v>SEKFUT3MH2_Quote</v>
      </c>
      <c r="F42" s="56" t="str">
        <f>_xll.qlSimpleQuote(E42,,PriceTickValue,Permanent,Trigger,ObjectOverwrite)</f>
        <v>SEKFUT3MH2_Quote#0000</v>
      </c>
      <c r="G42" s="35" t="str">
        <f>_xll.ohRangeRetrieveError(F42)</f>
        <v/>
      </c>
      <c r="H42" s="55"/>
      <c r="J42" s="152"/>
      <c r="K42" s="158">
        <v>38</v>
      </c>
      <c r="L42" s="157" t="b">
        <v>1</v>
      </c>
      <c r="M42" s="100" t="str">
        <v>H2</v>
      </c>
      <c r="N42" s="156">
        <v>44636</v>
      </c>
      <c r="O42" s="100" t="str">
        <v>YBAH2</v>
      </c>
      <c r="P42" s="155" t="s">
        <v>210</v>
      </c>
      <c r="Q42" s="100" t="s">
        <v>210</v>
      </c>
      <c r="R42" s="100" t="s">
        <v>210</v>
      </c>
      <c r="S42" s="100" t="s">
        <v>210</v>
      </c>
      <c r="T42" s="100" t="s">
        <v>210</v>
      </c>
      <c r="U42" s="100" t="e">
        <f>_xll.qlMidSafe($Q42,$R42)</f>
        <v>#NUM!</v>
      </c>
      <c r="V42" s="354" t="str">
        <f>_xll.RtGet("IDN",O42,"TRDVOL_1")</f>
        <v>#N/A The record could not be found</v>
      </c>
      <c r="W42" s="359" t="str">
        <f>_xll.RtGet("IDN",O42,"OPINT_1")</f>
        <v>#N/A The record could not be found</v>
      </c>
      <c r="X42" s="101" t="s">
        <v>212</v>
      </c>
      <c r="Y42" s="154" t="e">
        <v>#NUM!</v>
      </c>
      <c r="Z42" s="101"/>
      <c r="AA42" s="153" t="e">
        <v>#NUM!</v>
      </c>
      <c r="AB42" s="103">
        <f>_xll.qlSimpleQuoteSetValue(F42,AA42,Trigger)</f>
        <v>0</v>
      </c>
      <c r="AC42" s="9"/>
      <c r="AD42" s="3"/>
      <c r="AE42" s="61"/>
      <c r="AF42" s="60">
        <v>38</v>
      </c>
      <c r="AG42" s="58" t="b">
        <v>1</v>
      </c>
      <c r="AH42" s="58" t="str">
        <v>H2</v>
      </c>
      <c r="AI42" s="93" t="str">
        <f t="shared" si="1"/>
        <v>SEKFUT3MH2ConvAdj_Quote</v>
      </c>
      <c r="AJ42" s="92" t="str">
        <f>_xll.qlFuturesConvAdjustmentQuote(AI42,IborIndex,AH42,F42,Volatility,MeanReversion,Permanent,AND(ISERROR(AB42),ISERROR(FuturesHWConvAdj!Q42:Q43)),ObjectOverwrite)</f>
        <v>SEKFUT3MH2ConvAdj_Quote#0012</v>
      </c>
      <c r="AK42" s="17" t="str">
        <f>_xll.ohRangeRetrieveError(AJ42)</f>
        <v/>
      </c>
      <c r="AL42" s="9"/>
    </row>
    <row r="43" spans="1:38" x14ac:dyDescent="0.2">
      <c r="A43" s="61"/>
      <c r="B43" s="60">
        <v>39</v>
      </c>
      <c r="C43" s="59" t="b">
        <v>1</v>
      </c>
      <c r="D43" s="58" t="str">
        <v>M2</v>
      </c>
      <c r="E43" s="57" t="str">
        <f t="shared" si="0"/>
        <v>SEKFUT3MM2_Quote</v>
      </c>
      <c r="F43" s="56" t="str">
        <f>_xll.qlSimpleQuote(E43,,PriceTickValue,Permanent,Trigger,ObjectOverwrite)</f>
        <v>SEKFUT3MM2_Quote#0000</v>
      </c>
      <c r="G43" s="35" t="str">
        <f>_xll.ohRangeRetrieveError(F43)</f>
        <v/>
      </c>
      <c r="H43" s="55"/>
      <c r="J43" s="152"/>
      <c r="K43" s="158">
        <v>39</v>
      </c>
      <c r="L43" s="157" t="b">
        <v>1</v>
      </c>
      <c r="M43" s="100" t="str">
        <v>M2</v>
      </c>
      <c r="N43" s="156">
        <v>44727</v>
      </c>
      <c r="O43" s="100" t="str">
        <v>YBAM2</v>
      </c>
      <c r="P43" s="155" t="s">
        <v>210</v>
      </c>
      <c r="Q43" s="100" t="s">
        <v>210</v>
      </c>
      <c r="R43" s="100" t="s">
        <v>210</v>
      </c>
      <c r="S43" s="100" t="s">
        <v>210</v>
      </c>
      <c r="T43" s="100" t="s">
        <v>210</v>
      </c>
      <c r="U43" s="100" t="e">
        <f>_xll.qlMidSafe($Q43,$R43)</f>
        <v>#NUM!</v>
      </c>
      <c r="V43" s="354" t="str">
        <f>_xll.RtGet("IDN",O43,"TRDVOL_1")</f>
        <v>#N/A The record could not be found</v>
      </c>
      <c r="W43" s="359" t="str">
        <f>_xll.RtGet("IDN",O43,"OPINT_1")</f>
        <v>#N/A The record could not be found</v>
      </c>
      <c r="X43" s="101" t="s">
        <v>212</v>
      </c>
      <c r="Y43" s="154" t="e">
        <v>#NUM!</v>
      </c>
      <c r="Z43" s="101"/>
      <c r="AA43" s="153" t="e">
        <v>#NUM!</v>
      </c>
      <c r="AB43" s="103">
        <f>_xll.qlSimpleQuoteSetValue(F43,AA43,Trigger)</f>
        <v>0</v>
      </c>
      <c r="AC43" s="9"/>
      <c r="AD43" s="3"/>
      <c r="AE43" s="61"/>
      <c r="AF43" s="60">
        <v>39</v>
      </c>
      <c r="AG43" s="58" t="b">
        <v>1</v>
      </c>
      <c r="AH43" s="58" t="str">
        <v>M2</v>
      </c>
      <c r="AI43" s="93" t="str">
        <f t="shared" si="1"/>
        <v>SEKFUT3MM2ConvAdj_Quote</v>
      </c>
      <c r="AJ43" s="92" t="str">
        <f>_xll.qlFuturesConvAdjustmentQuote(AI43,IborIndex,AH43,F43,Volatility,MeanReversion,Permanent,AND(ISERROR(AB43),ISERROR(FuturesHWConvAdj!Q43:Q44)),ObjectOverwrite)</f>
        <v>SEKFUT3MM2ConvAdj_Quote#0012</v>
      </c>
      <c r="AK43" s="17" t="str">
        <f>_xll.ohRangeRetrieveError(AJ43)</f>
        <v/>
      </c>
      <c r="AL43" s="9"/>
    </row>
    <row r="44" spans="1:38" x14ac:dyDescent="0.2">
      <c r="A44" s="61"/>
      <c r="B44" s="60">
        <v>40</v>
      </c>
      <c r="C44" s="59" t="b">
        <v>1</v>
      </c>
      <c r="D44" s="58" t="str">
        <v>U2</v>
      </c>
      <c r="E44" s="57" t="str">
        <f t="shared" si="0"/>
        <v>SEKFUT3MU2_Quote</v>
      </c>
      <c r="F44" s="56" t="str">
        <f>_xll.qlSimpleQuote(E44,,PriceTickValue,Permanent,Trigger,ObjectOverwrite)</f>
        <v>SEKFUT3MU2_Quote#0000</v>
      </c>
      <c r="G44" s="35" t="str">
        <f>_xll.ohRangeRetrieveError(F44)</f>
        <v/>
      </c>
      <c r="H44" s="55"/>
      <c r="J44" s="152"/>
      <c r="K44" s="158">
        <v>40</v>
      </c>
      <c r="L44" s="157" t="b">
        <v>1</v>
      </c>
      <c r="M44" s="100" t="str">
        <v>U2</v>
      </c>
      <c r="N44" s="156">
        <v>44825</v>
      </c>
      <c r="O44" s="100" t="str">
        <v>YBAU2</v>
      </c>
      <c r="P44" s="155" t="s">
        <v>210</v>
      </c>
      <c r="Q44" s="100" t="s">
        <v>210</v>
      </c>
      <c r="R44" s="100" t="s">
        <v>210</v>
      </c>
      <c r="S44" s="100" t="s">
        <v>210</v>
      </c>
      <c r="T44" s="100" t="s">
        <v>210</v>
      </c>
      <c r="U44" s="100" t="e">
        <f>_xll.qlMidSafe($Q44,$R44)</f>
        <v>#NUM!</v>
      </c>
      <c r="V44" s="354" t="str">
        <f>_xll.RtGet("IDN",O44,"TRDVOL_1")</f>
        <v>#N/A The record could not be found</v>
      </c>
      <c r="W44" s="359" t="str">
        <f>_xll.RtGet("IDN",O44,"OPINT_1")</f>
        <v>#N/A The record could not be found</v>
      </c>
      <c r="X44" s="101" t="s">
        <v>212</v>
      </c>
      <c r="Y44" s="154" t="e">
        <v>#NUM!</v>
      </c>
      <c r="Z44" s="101"/>
      <c r="AA44" s="153" t="e">
        <v>#NUM!</v>
      </c>
      <c r="AB44" s="103">
        <f>_xll.qlSimpleQuoteSetValue(F44,AA44,Trigger)</f>
        <v>0</v>
      </c>
      <c r="AC44" s="9"/>
      <c r="AD44" s="3"/>
      <c r="AE44" s="61"/>
      <c r="AF44" s="60">
        <v>40</v>
      </c>
      <c r="AG44" s="58" t="b">
        <v>1</v>
      </c>
      <c r="AH44" s="58" t="str">
        <v>U2</v>
      </c>
      <c r="AI44" s="93" t="str">
        <f t="shared" si="1"/>
        <v>SEKFUT3MU2ConvAdj_Quote</v>
      </c>
      <c r="AJ44" s="92" t="str">
        <f>_xll.qlFuturesConvAdjustmentQuote(AI44,IborIndex,AH44,F44,Volatility,MeanReversion,Permanent,AND(ISERROR(AB44),ISERROR(FuturesHWConvAdj!Q44:Q45)),ObjectOverwrite)</f>
        <v>SEKFUT3MU2ConvAdj_Quote#0012</v>
      </c>
      <c r="AK44" s="17" t="str">
        <f>_xll.ohRangeRetrieveError(AJ44)</f>
        <v/>
      </c>
      <c r="AL44" s="9"/>
    </row>
    <row r="45" spans="1:38" x14ac:dyDescent="0.2">
      <c r="A45" s="61"/>
      <c r="B45" s="60">
        <v>41</v>
      </c>
      <c r="C45" s="59" t="b">
        <v>1</v>
      </c>
      <c r="D45" s="58" t="str">
        <v>Z2</v>
      </c>
      <c r="E45" s="57" t="str">
        <f t="shared" si="0"/>
        <v>SEKFUT3MZ2_Quote</v>
      </c>
      <c r="F45" s="56" t="str">
        <f>_xll.qlSimpleQuote(E45,,PriceTickValue,Permanent,Trigger,ObjectOverwrite)</f>
        <v>SEKFUT3MZ2_Quote#0000</v>
      </c>
      <c r="G45" s="35" t="str">
        <f>_xll.ohRangeRetrieveError(F45)</f>
        <v/>
      </c>
      <c r="H45" s="55"/>
      <c r="J45" s="152"/>
      <c r="K45" s="158">
        <v>41</v>
      </c>
      <c r="L45" s="157" t="b">
        <v>1</v>
      </c>
      <c r="M45" s="100" t="str">
        <v>Z2</v>
      </c>
      <c r="N45" s="156">
        <v>44916</v>
      </c>
      <c r="O45" s="100" t="str">
        <v>YBAZ2</v>
      </c>
      <c r="P45" s="155" t="s">
        <v>210</v>
      </c>
      <c r="Q45" s="100" t="s">
        <v>210</v>
      </c>
      <c r="R45" s="100" t="s">
        <v>210</v>
      </c>
      <c r="S45" s="100" t="s">
        <v>210</v>
      </c>
      <c r="T45" s="100" t="s">
        <v>210</v>
      </c>
      <c r="U45" s="100" t="e">
        <f>_xll.qlMidSafe($Q45,$R45)</f>
        <v>#NUM!</v>
      </c>
      <c r="V45" s="354" t="str">
        <f>_xll.RtGet("IDN",O45,"TRDVOL_1")</f>
        <v>#N/A The record could not be found</v>
      </c>
      <c r="W45" s="359" t="str">
        <f>_xll.RtGet("IDN",O45,"OPINT_1")</f>
        <v>#N/A The record could not be found</v>
      </c>
      <c r="X45" s="101" t="s">
        <v>212</v>
      </c>
      <c r="Y45" s="154" t="e">
        <v>#NUM!</v>
      </c>
      <c r="Z45" s="101"/>
      <c r="AA45" s="153" t="e">
        <v>#NUM!</v>
      </c>
      <c r="AB45" s="103">
        <f>_xll.qlSimpleQuoteSetValue(F45,AA45,Trigger)</f>
        <v>0</v>
      </c>
      <c r="AC45" s="9"/>
      <c r="AD45" s="3"/>
      <c r="AE45" s="61"/>
      <c r="AF45" s="60">
        <v>41</v>
      </c>
      <c r="AG45" s="58" t="b">
        <v>1</v>
      </c>
      <c r="AH45" s="58" t="str">
        <v>Z2</v>
      </c>
      <c r="AI45" s="93" t="str">
        <f t="shared" si="1"/>
        <v>SEKFUT3MZ2ConvAdj_Quote</v>
      </c>
      <c r="AJ45" s="92" t="str">
        <f>_xll.qlFuturesConvAdjustmentQuote(AI45,IborIndex,AH45,F45,Volatility,MeanReversion,Permanent,AND(ISERROR(AB45),ISERROR(FuturesHWConvAdj!Q45:Q46)),ObjectOverwrite)</f>
        <v>SEKFUT3MZ2ConvAdj_Quote#0012</v>
      </c>
      <c r="AK45" s="17" t="str">
        <f>_xll.ohRangeRetrieveError(AJ45)</f>
        <v/>
      </c>
      <c r="AL45" s="9"/>
    </row>
    <row r="46" spans="1:38" x14ac:dyDescent="0.2">
      <c r="A46" s="61"/>
      <c r="B46" s="60">
        <v>42</v>
      </c>
      <c r="C46" s="59" t="b">
        <v>1</v>
      </c>
      <c r="D46" s="58" t="str">
        <v>H3</v>
      </c>
      <c r="E46" s="57" t="str">
        <f t="shared" si="0"/>
        <v>SEKFUT3MH3_Quote</v>
      </c>
      <c r="F46" s="56" t="str">
        <f>_xll.qlSimpleQuote(E46,,PriceTickValue,Permanent,Trigger,ObjectOverwrite)</f>
        <v>SEKFUT3MH3_Quote#0000</v>
      </c>
      <c r="G46" s="35" t="str">
        <f>_xll.ohRangeRetrieveError(F46)</f>
        <v/>
      </c>
      <c r="H46" s="55"/>
      <c r="J46" s="152"/>
      <c r="K46" s="151">
        <v>42</v>
      </c>
      <c r="L46" s="150" t="b">
        <v>1</v>
      </c>
      <c r="M46" s="107" t="str">
        <v>H3</v>
      </c>
      <c r="N46" s="149">
        <v>45000</v>
      </c>
      <c r="O46" s="107" t="str">
        <v>YBAH3</v>
      </c>
      <c r="P46" s="148" t="s">
        <v>210</v>
      </c>
      <c r="Q46" s="107" t="s">
        <v>210</v>
      </c>
      <c r="R46" s="107" t="s">
        <v>210</v>
      </c>
      <c r="S46" s="107" t="s">
        <v>210</v>
      </c>
      <c r="T46" s="107" t="s">
        <v>210</v>
      </c>
      <c r="U46" s="107" t="e">
        <f>_xll.qlMidSafe($Q46,$R46)</f>
        <v>#NUM!</v>
      </c>
      <c r="V46" s="357" t="str">
        <f>_xll.RtGet("IDN",O46,"TRDVOL_1")</f>
        <v>#N/A The record could not be found</v>
      </c>
      <c r="W46" s="360" t="str">
        <f>_xll.RtGet("IDN",O46,"OPINT_1")</f>
        <v>#N/A The record could not be found</v>
      </c>
      <c r="X46" s="101" t="s">
        <v>212</v>
      </c>
      <c r="Y46" s="147" t="e">
        <v>#NUM!</v>
      </c>
      <c r="Z46" s="101"/>
      <c r="AA46" s="146" t="e">
        <v>#NUM!</v>
      </c>
      <c r="AB46" s="109">
        <f>_xll.qlSimpleQuoteSetValue(F46,AA46,Trigger)</f>
        <v>0</v>
      </c>
      <c r="AC46" s="9"/>
      <c r="AD46" s="3"/>
      <c r="AE46" s="61"/>
      <c r="AF46" s="60">
        <v>42</v>
      </c>
      <c r="AG46" s="58" t="b">
        <v>1</v>
      </c>
      <c r="AH46" s="58" t="str">
        <v>H3</v>
      </c>
      <c r="AI46" s="93" t="str">
        <f t="shared" si="1"/>
        <v>SEKFUT3MH3ConvAdj_Quote</v>
      </c>
      <c r="AJ46" s="92" t="str">
        <f>_xll.qlFuturesConvAdjustmentQuote(AI46,IborIndex,AH46,F46,Volatility,MeanReversion,Permanent,AND(ISERROR(AB46),ISERROR(FuturesHWConvAdj!Q46:Q47)),ObjectOverwrite)</f>
        <v>SEKFUT3MH3ConvAdj_Quote#0012</v>
      </c>
      <c r="AK46" s="17" t="str">
        <f>_xll.ohRangeRetrieveError(AJ46)</f>
        <v/>
      </c>
      <c r="AL46" s="9"/>
    </row>
    <row r="47" spans="1:38" ht="12" thickBot="1" x14ac:dyDescent="0.25">
      <c r="A47" s="54"/>
      <c r="B47" s="53"/>
      <c r="C47" s="53"/>
      <c r="D47" s="53"/>
      <c r="E47" s="53"/>
      <c r="F47" s="53"/>
      <c r="G47" s="53"/>
      <c r="H47" s="52"/>
      <c r="J47" s="14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55"/>
      <c r="W47" s="84"/>
      <c r="X47" s="7" t="s">
        <v>212</v>
      </c>
      <c r="Y47" s="7"/>
      <c r="Z47" s="7"/>
      <c r="AA47" s="7"/>
      <c r="AB47" s="7"/>
      <c r="AC47" s="6"/>
      <c r="AD47" s="3"/>
      <c r="AE47" s="54"/>
      <c r="AF47" s="53"/>
      <c r="AG47" s="53"/>
      <c r="AH47" s="53"/>
      <c r="AI47" s="53"/>
      <c r="AJ47" s="53"/>
      <c r="AK47" s="53"/>
      <c r="AL47" s="6"/>
    </row>
  </sheetData>
  <conditionalFormatting sqref="AB5:AB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6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5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5"/>
      <c r="H3" s="51"/>
      <c r="I3" s="51"/>
      <c r="J3" s="51"/>
      <c r="K3" s="51"/>
      <c r="L3" s="51"/>
      <c r="M3" s="51"/>
      <c r="N3" s="51"/>
      <c r="O3" s="51"/>
      <c r="P3" s="51"/>
      <c r="Q3" s="122">
        <f>_xll.ohTrigger(Q5:Q6)</f>
        <v>5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SEK_010_FuturesHWConvAdj.xml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5"/>
      <c r="H4" s="166" t="str">
        <f>_xll.RData(H5,I4,"RTFEED:IDN",ReutersRtMode,,I5)</f>
        <v>Paused at 12:34:39</v>
      </c>
      <c r="I4" s="192" t="s">
        <v>130</v>
      </c>
      <c r="J4" s="183"/>
      <c r="K4" s="368" t="s">
        <v>159</v>
      </c>
      <c r="L4" s="369"/>
      <c r="M4" s="183"/>
      <c r="N4" s="120" t="s">
        <v>146</v>
      </c>
      <c r="O4" s="181"/>
      <c r="P4" s="210" t="s">
        <v>145</v>
      </c>
      <c r="Q4" s="121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SEKHW_Volatility_Quote</v>
      </c>
      <c r="C5" s="72" t="str">
        <f>_xll.qlSimpleQuote(B5,,,Permanent,Trigger,ObjectOverwrite)</f>
        <v>SEKHW_Volatility_Quote#0000</v>
      </c>
      <c r="D5" s="35" t="str">
        <f>_xll.ohRangeRetrieveError(C5)</f>
        <v/>
      </c>
      <c r="E5" s="71"/>
      <c r="G5" s="125"/>
      <c r="H5" s="191" t="str">
        <f>VLOOKUP(Currency,$T$5:$V$9,2)&amp;U3&amp;VLOOKUP(Currency,$T$5:$V$9,3)&amp;"ATM="&amp;VLOOKUP(Contributor,ContributorTable,2,FALSE)</f>
        <v>JP4Y6LATM=ICAP</v>
      </c>
      <c r="I5" s="190">
        <v>106.43</v>
      </c>
      <c r="J5" s="183"/>
      <c r="K5" s="189" t="s">
        <v>158</v>
      </c>
      <c r="L5" s="187">
        <f>I5/100*IF(ISNUMBER(Swap3M4Y),Swap3M4Y/100,Swap6M4Y/100)*0</f>
        <v>0</v>
      </c>
      <c r="M5" s="183"/>
      <c r="N5" s="188">
        <v>0</v>
      </c>
      <c r="O5" s="181"/>
      <c r="P5" s="211">
        <f t="array" ref="P5:P6">QuoteLive</f>
        <v>0</v>
      </c>
      <c r="Q5" s="187">
        <f>_xll.qlSimpleQuoteSetValue(C5,P5,Trigger)</f>
        <v>0</v>
      </c>
      <c r="R5" s="9"/>
      <c r="S5" s="3"/>
      <c r="T5" s="25" t="s">
        <v>69</v>
      </c>
      <c r="U5" s="91" t="s">
        <v>157</v>
      </c>
      <c r="V5" s="186" t="s">
        <v>65</v>
      </c>
    </row>
    <row r="6" spans="1:22" x14ac:dyDescent="0.2">
      <c r="A6" s="73"/>
      <c r="B6" s="72" t="str">
        <f>Currency&amp;"HW_MeanReversion"&amp;QuoteSuffix</f>
        <v>SEKHW_MeanReversion_Quote</v>
      </c>
      <c r="C6" s="72" t="str">
        <f>_xll.qlSimpleQuote(B6,,,Permanent,Trigger,ObjectOverwrite)</f>
        <v>SEKHW_MeanReversion_Quote#0000</v>
      </c>
      <c r="D6" s="35" t="str">
        <f>_xll.ohRangeRetrieveError(C6)</f>
        <v/>
      </c>
      <c r="E6" s="71"/>
      <c r="G6" s="125"/>
      <c r="H6" s="180"/>
      <c r="I6" s="185"/>
      <c r="J6" s="183"/>
      <c r="K6" s="184" t="s">
        <v>156</v>
      </c>
      <c r="L6" s="179">
        <v>0.03</v>
      </c>
      <c r="M6" s="183"/>
      <c r="N6" s="182">
        <v>0.03</v>
      </c>
      <c r="O6" s="181"/>
      <c r="P6" s="212">
        <v>0.03</v>
      </c>
      <c r="Q6" s="179">
        <f>_xll.qlSimpleQuoteSetValue(C6,P6,Trigger)</f>
        <v>0</v>
      </c>
      <c r="R6" s="9"/>
      <c r="S6" s="3"/>
      <c r="T6" s="24" t="s">
        <v>68</v>
      </c>
      <c r="U6" s="178" t="s">
        <v>155</v>
      </c>
      <c r="V6" s="177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8" t="s">
        <v>154</v>
      </c>
      <c r="V7" s="177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8" t="s">
        <v>153</v>
      </c>
      <c r="V8" s="177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6" t="s">
        <v>152</v>
      </c>
      <c r="V9" s="175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6" bestFit="1" customWidth="1"/>
    <col min="13" max="13" width="3.28515625" style="206" bestFit="1" customWidth="1"/>
    <col min="14" max="14" width="4" style="206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8"/>
      <c r="B1" s="82"/>
      <c r="C1" s="82"/>
      <c r="D1" s="82"/>
      <c r="E1" s="51"/>
      <c r="F1" s="51"/>
      <c r="G1" s="51"/>
      <c r="H1" s="81"/>
      <c r="K1" s="144"/>
      <c r="L1" s="168"/>
      <c r="M1" s="168"/>
      <c r="N1" s="168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5"/>
      <c r="L2" s="101"/>
      <c r="M2" s="101"/>
      <c r="N2" s="101"/>
      <c r="O2" s="101"/>
      <c r="P2" s="58" t="s">
        <v>137</v>
      </c>
      <c r="Q2" s="101"/>
      <c r="R2" s="101"/>
      <c r="S2" s="101"/>
      <c r="T2"/>
      <c r="U2" s="51"/>
      <c r="V2" s="101"/>
      <c r="W2"/>
      <c r="X2" s="101"/>
      <c r="Y2" s="101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1"/>
      <c r="M3" s="101"/>
      <c r="N3" s="101"/>
      <c r="O3" s="51"/>
      <c r="P3" s="51"/>
      <c r="Q3" s="51"/>
      <c r="R3" s="51"/>
      <c r="S3" s="51"/>
      <c r="T3" s="51"/>
      <c r="U3" s="51"/>
      <c r="V3" s="101"/>
      <c r="W3" s="101"/>
      <c r="X3" s="101"/>
      <c r="Y3" s="51"/>
      <c r="Z3" s="122">
        <f>_xll.ohTrigger(Z5:Z42)</f>
        <v>5</v>
      </c>
      <c r="AA3" s="89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SEK_010_SwAB3S.xml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3"/>
      <c r="M4" s="79"/>
      <c r="N4" s="79"/>
      <c r="O4" s="79"/>
      <c r="P4" s="315" t="str">
        <f>_xll.RData(P5:P42,Q4:T4,"RTFEED:IDN",ReutersRtMode,,Q5)</f>
        <v>Paused at 12:34:39</v>
      </c>
      <c r="Q4" s="142" t="s">
        <v>130</v>
      </c>
      <c r="R4" s="142" t="s">
        <v>129</v>
      </c>
      <c r="S4" s="142" t="s">
        <v>141</v>
      </c>
      <c r="T4" s="142" t="s">
        <v>149</v>
      </c>
      <c r="U4" s="118" t="s">
        <v>148</v>
      </c>
      <c r="V4" s="101"/>
      <c r="W4" s="120" t="s">
        <v>146</v>
      </c>
      <c r="X4" s="101"/>
      <c r="Y4" s="205" t="s">
        <v>145</v>
      </c>
      <c r="Z4" s="30" t="s">
        <v>144</v>
      </c>
      <c r="AA4" s="89"/>
      <c r="AB4" s="3"/>
      <c r="AC4" s="3"/>
      <c r="AD4" s="3"/>
      <c r="AE4" s="3"/>
      <c r="AF4" s="3"/>
      <c r="AG4" s="141"/>
    </row>
    <row r="5" spans="1:33" ht="11.25" customHeight="1" x14ac:dyDescent="0.2">
      <c r="A5" s="48"/>
      <c r="B5" s="78" t="s">
        <v>14</v>
      </c>
      <c r="C5" s="20" t="s">
        <v>217</v>
      </c>
      <c r="D5" s="20" t="s">
        <v>218</v>
      </c>
      <c r="E5" s="18" t="str">
        <f t="shared" ref="E5:E42" si="0">Currency&amp;$C5&amp;$D5&amp;$B5&amp;QuoteSuffix</f>
        <v>SEKAB3S6M_Quote</v>
      </c>
      <c r="F5" s="18" t="str">
        <f>_xll.qlSimpleQuote(Currency&amp;$C5&amp;$D5&amp;$B5&amp;QuoteSuffix,,RateTickValue,Permanent,Trigger,ObjectOverwrite)</f>
        <v>SEKAB3S6M_Quote#0000</v>
      </c>
      <c r="G5" s="4" t="str">
        <f>_xll.ohRangeRetrieveError(F5)</f>
        <v/>
      </c>
      <c r="H5" s="9"/>
      <c r="K5" s="48"/>
      <c r="L5" s="105" t="s">
        <v>14</v>
      </c>
      <c r="M5" s="136" t="s">
        <v>217</v>
      </c>
      <c r="N5" s="136" t="s">
        <v>218</v>
      </c>
      <c r="O5" s="134" t="str">
        <f t="shared" ref="O5:O42" si="1">Currency&amp;$M5&amp;$N5&amp;$L5</f>
        <v>SEKAB3S6M</v>
      </c>
      <c r="P5" s="134" t="str">
        <f t="array" ref="P5:P42">Instruments&amp;"="&amp;VLOOKUP(Contributor,ContributorTable,2,FALSE)</f>
        <v>SEKAB3S6M=ICAP</v>
      </c>
      <c r="Q5" s="100" t="s">
        <v>210</v>
      </c>
      <c r="R5" s="100" t="s">
        <v>210</v>
      </c>
      <c r="S5" s="100" t="s">
        <v>210</v>
      </c>
      <c r="T5" s="100" t="s">
        <v>210</v>
      </c>
      <c r="U5" s="103" t="e">
        <f>_xll.qlMidSafe($Q5,$R5)</f>
        <v>#NUM!</v>
      </c>
      <c r="V5" s="101"/>
      <c r="W5" s="102" t="e">
        <v>#NUM!</v>
      </c>
      <c r="X5" s="101"/>
      <c r="Y5" s="153" t="e">
        <f t="array" ref="Y5:Y42">QuoteLive</f>
        <v>#NUM!</v>
      </c>
      <c r="Z5" s="99">
        <f>_xll.qlSimpleQuoteSetValue(F5,Y5/100,Trigger)</f>
        <v>0</v>
      </c>
      <c r="AA5" s="89"/>
      <c r="AB5" s="3"/>
      <c r="AC5" s="3"/>
      <c r="AD5" s="3"/>
      <c r="AE5" s="3"/>
      <c r="AF5" s="3"/>
      <c r="AG5" s="127"/>
    </row>
    <row r="6" spans="1:33" ht="11.25" customHeight="1" x14ac:dyDescent="0.2">
      <c r="A6" s="48"/>
      <c r="B6" s="77" t="s">
        <v>8</v>
      </c>
      <c r="C6" s="20" t="s">
        <v>217</v>
      </c>
      <c r="D6" s="20" t="s">
        <v>218</v>
      </c>
      <c r="E6" s="18" t="str">
        <f t="shared" si="0"/>
        <v>SEKAB3S1Y_Quote</v>
      </c>
      <c r="F6" s="18" t="str">
        <f>_xll.qlSimpleQuote(Currency&amp;$C6&amp;$D6&amp;$B6&amp;QuoteSuffix,,RateTickValue,Permanent,Trigger,ObjectOverwrite)</f>
        <v>SEKAB3S1Y_Quote#0000</v>
      </c>
      <c r="G6" s="75" t="str">
        <f>_xll.ohRangeRetrieveError(F6)</f>
        <v/>
      </c>
      <c r="H6" s="9"/>
      <c r="K6" s="48"/>
      <c r="L6" s="105" t="s">
        <v>8</v>
      </c>
      <c r="M6" s="136" t="s">
        <v>217</v>
      </c>
      <c r="N6" s="136" t="s">
        <v>218</v>
      </c>
      <c r="O6" s="134" t="str">
        <f t="shared" si="1"/>
        <v>SEKAB3S1Y</v>
      </c>
      <c r="P6" s="134" t="str">
        <v>SEKAB3S1Y=ICAP</v>
      </c>
      <c r="Q6" s="100">
        <v>0.21249999999999999</v>
      </c>
      <c r="R6" s="100">
        <v>0.26250000000000001</v>
      </c>
      <c r="S6" s="100">
        <v>0</v>
      </c>
      <c r="T6" s="100">
        <v>0</v>
      </c>
      <c r="U6" s="103">
        <f>_xll.qlMidSafe($Q6,$R6)</f>
        <v>0.23749999999999999</v>
      </c>
      <c r="V6" s="101"/>
      <c r="W6" s="102">
        <v>2.6749999999999998</v>
      </c>
      <c r="X6" s="101"/>
      <c r="Y6" s="153">
        <v>0.23749999999999999</v>
      </c>
      <c r="Z6" s="99">
        <f>_xll.qlSimpleQuoteSetValue(F6,Y6/100,Trigger)</f>
        <v>0</v>
      </c>
      <c r="AA6" s="89"/>
      <c r="AB6" s="3"/>
      <c r="AC6" s="3"/>
      <c r="AD6" s="3"/>
      <c r="AE6" s="3"/>
      <c r="AF6" s="3"/>
      <c r="AG6" s="127"/>
    </row>
    <row r="7" spans="1:33" ht="11.25" customHeight="1" x14ac:dyDescent="0.2">
      <c r="A7" s="48"/>
      <c r="B7" s="77" t="s">
        <v>72</v>
      </c>
      <c r="C7" s="20" t="s">
        <v>217</v>
      </c>
      <c r="D7" s="20" t="s">
        <v>218</v>
      </c>
      <c r="E7" s="18" t="str">
        <f t="shared" si="0"/>
        <v>SEKAB3S15M_Quote</v>
      </c>
      <c r="F7" s="18" t="str">
        <f>_xll.qlSimpleQuote(Currency&amp;$C7&amp;$D7&amp;$B7&amp;QuoteSuffix,,RateTickValue,Permanent,Trigger,ObjectOverwrite)</f>
        <v>SEKAB3S15M_Quote#0000</v>
      </c>
      <c r="G7" s="75" t="str">
        <f>_xll.ohRangeRetrieveError(F7)</f>
        <v/>
      </c>
      <c r="H7" s="9"/>
      <c r="K7" s="48"/>
      <c r="L7" s="105" t="s">
        <v>72</v>
      </c>
      <c r="M7" s="136" t="s">
        <v>217</v>
      </c>
      <c r="N7" s="136" t="s">
        <v>218</v>
      </c>
      <c r="O7" s="134" t="str">
        <f t="shared" si="1"/>
        <v>SEKAB3S15M</v>
      </c>
      <c r="P7" s="134" t="str">
        <v>SEKAB3S15M=ICAP</v>
      </c>
      <c r="Q7" s="100" t="s">
        <v>210</v>
      </c>
      <c r="R7" s="100" t="s">
        <v>210</v>
      </c>
      <c r="S7" s="100" t="s">
        <v>210</v>
      </c>
      <c r="T7" s="100" t="s">
        <v>210</v>
      </c>
      <c r="U7" s="103" t="e">
        <f>_xll.qlMidSafe($Q7,$R7)</f>
        <v>#NUM!</v>
      </c>
      <c r="V7" s="101"/>
      <c r="W7" s="102" t="e">
        <v>#NUM!</v>
      </c>
      <c r="X7" s="101"/>
      <c r="Y7" s="153" t="e">
        <v>#NUM!</v>
      </c>
      <c r="Z7" s="99">
        <f>_xll.qlSimpleQuoteSetValue(F7,Y7/100,Trigger)</f>
        <v>0</v>
      </c>
      <c r="AA7" s="89"/>
      <c r="AB7" s="3"/>
      <c r="AC7" s="3"/>
      <c r="AD7" s="3"/>
      <c r="AE7" s="3"/>
      <c r="AF7" s="3"/>
      <c r="AG7" s="127"/>
    </row>
    <row r="8" spans="1:33" ht="11.25" customHeight="1" x14ac:dyDescent="0.2">
      <c r="A8" s="48"/>
      <c r="B8" s="77" t="s">
        <v>71</v>
      </c>
      <c r="C8" s="20" t="s">
        <v>217</v>
      </c>
      <c r="D8" s="20" t="s">
        <v>218</v>
      </c>
      <c r="E8" s="18" t="str">
        <f t="shared" si="0"/>
        <v>SEKAB3S18M_Quote</v>
      </c>
      <c r="F8" s="18" t="str">
        <f>_xll.qlSimpleQuote(Currency&amp;$C8&amp;$D8&amp;$B8&amp;QuoteSuffix,,RateTickValue,Permanent,Trigger,ObjectOverwrite)</f>
        <v>SEKAB3S18M_Quote#0000</v>
      </c>
      <c r="G8" s="75" t="str">
        <f>_xll.ohRangeRetrieveError(F8)</f>
        <v/>
      </c>
      <c r="H8" s="9"/>
      <c r="K8" s="48"/>
      <c r="L8" s="105" t="s">
        <v>71</v>
      </c>
      <c r="M8" s="136" t="s">
        <v>217</v>
      </c>
      <c r="N8" s="136" t="s">
        <v>218</v>
      </c>
      <c r="O8" s="134" t="str">
        <f t="shared" si="1"/>
        <v>SEKAB3S18M</v>
      </c>
      <c r="P8" s="134" t="str">
        <v>SEKAB3S18M=ICAP</v>
      </c>
      <c r="Q8" s="100" t="s">
        <v>210</v>
      </c>
      <c r="R8" s="100" t="s">
        <v>210</v>
      </c>
      <c r="S8" s="100" t="s">
        <v>210</v>
      </c>
      <c r="T8" s="100" t="s">
        <v>210</v>
      </c>
      <c r="U8" s="103" t="e">
        <f>_xll.qlMidSafe($Q8,$R8)</f>
        <v>#NUM!</v>
      </c>
      <c r="V8" s="101"/>
      <c r="W8" s="102" t="e">
        <v>#NUM!</v>
      </c>
      <c r="X8" s="101"/>
      <c r="Y8" s="153" t="e">
        <v>#NUM!</v>
      </c>
      <c r="Z8" s="99">
        <f>_xll.qlSimpleQuoteSetValue(F8,Y8/100,Trigger)</f>
        <v>0</v>
      </c>
      <c r="AA8" s="89"/>
      <c r="AB8" s="3"/>
      <c r="AC8" s="3"/>
      <c r="AD8" s="3"/>
      <c r="AE8" s="3"/>
      <c r="AF8" s="3"/>
      <c r="AG8" s="127"/>
    </row>
    <row r="9" spans="1:33" ht="11.25" customHeight="1" x14ac:dyDescent="0.2">
      <c r="A9" s="48"/>
      <c r="B9" s="77" t="s">
        <v>70</v>
      </c>
      <c r="C9" s="20" t="s">
        <v>217</v>
      </c>
      <c r="D9" s="20" t="s">
        <v>218</v>
      </c>
      <c r="E9" s="18" t="str">
        <f t="shared" si="0"/>
        <v>SEKAB3S21M_Quote</v>
      </c>
      <c r="F9" s="18" t="str">
        <f>_xll.qlSimpleQuote(Currency&amp;$C9&amp;$D9&amp;$B9&amp;QuoteSuffix,,RateTickValue,Permanent,Trigger,ObjectOverwrite)</f>
        <v>SEKAB3S21M_Quote#0000</v>
      </c>
      <c r="G9" s="75" t="str">
        <f>_xll.ohRangeRetrieveError(F9)</f>
        <v/>
      </c>
      <c r="H9" s="9"/>
      <c r="K9" s="48"/>
      <c r="L9" s="105" t="s">
        <v>70</v>
      </c>
      <c r="M9" s="136" t="s">
        <v>217</v>
      </c>
      <c r="N9" s="136" t="s">
        <v>218</v>
      </c>
      <c r="O9" s="134" t="str">
        <f t="shared" si="1"/>
        <v>SEKAB3S21M</v>
      </c>
      <c r="P9" s="134" t="str">
        <v>SEKAB3S21M=ICAP</v>
      </c>
      <c r="Q9" s="100" t="s">
        <v>210</v>
      </c>
      <c r="R9" s="100" t="s">
        <v>210</v>
      </c>
      <c r="S9" s="100" t="s">
        <v>210</v>
      </c>
      <c r="T9" s="100" t="s">
        <v>210</v>
      </c>
      <c r="U9" s="103" t="e">
        <f>_xll.qlMidSafe($Q9,$R9)</f>
        <v>#NUM!</v>
      </c>
      <c r="V9" s="101"/>
      <c r="W9" s="102" t="e">
        <v>#NUM!</v>
      </c>
      <c r="X9" s="101"/>
      <c r="Y9" s="153" t="e">
        <v>#NUM!</v>
      </c>
      <c r="Z9" s="99">
        <f>_xll.qlSimpleQuoteSetValue(F9,Y9/100,Trigger)</f>
        <v>0</v>
      </c>
      <c r="AA9" s="89"/>
      <c r="AB9" s="3"/>
      <c r="AC9" s="3"/>
      <c r="AD9" s="3"/>
      <c r="AE9" s="3"/>
      <c r="AF9" s="3"/>
      <c r="AG9" s="127"/>
    </row>
    <row r="10" spans="1:33" ht="11.25" customHeight="1" x14ac:dyDescent="0.2">
      <c r="A10" s="48"/>
      <c r="B10" s="77" t="s">
        <v>58</v>
      </c>
      <c r="C10" s="20" t="s">
        <v>217</v>
      </c>
      <c r="D10" s="20" t="s">
        <v>218</v>
      </c>
      <c r="E10" s="18" t="str">
        <f t="shared" si="0"/>
        <v>SEKAB3S2Y_Quote</v>
      </c>
      <c r="F10" s="18" t="str">
        <f>_xll.qlSimpleQuote(Currency&amp;$C10&amp;$D10&amp;$B10&amp;QuoteSuffix,,RateTickValue,Permanent,Trigger,ObjectOverwrite)</f>
        <v>SEKAB3S2Y_Quote#0000</v>
      </c>
      <c r="G10" s="75" t="str">
        <f>_xll.ohRangeRetrieveError(F10)</f>
        <v/>
      </c>
      <c r="H10" s="9"/>
      <c r="K10" s="48"/>
      <c r="L10" s="105" t="s">
        <v>58</v>
      </c>
      <c r="M10" s="136" t="s">
        <v>217</v>
      </c>
      <c r="N10" s="136" t="s">
        <v>218</v>
      </c>
      <c r="O10" s="134" t="str">
        <f t="shared" si="1"/>
        <v>SEKAB3S2Y</v>
      </c>
      <c r="P10" s="134" t="str">
        <v>SEKAB3S2Y=ICAP</v>
      </c>
      <c r="Q10" s="100">
        <v>0.23749999999999999</v>
      </c>
      <c r="R10" s="100">
        <v>0.28749999999999998</v>
      </c>
      <c r="S10" s="100">
        <v>0</v>
      </c>
      <c r="T10" s="100">
        <v>0</v>
      </c>
      <c r="U10" s="103">
        <f>_xll.qlMidSafe($Q10,$R10)</f>
        <v>0.26249999999999996</v>
      </c>
      <c r="V10" s="101"/>
      <c r="W10" s="102">
        <v>2.7850000000000001</v>
      </c>
      <c r="X10" s="101"/>
      <c r="Y10" s="153">
        <v>0.26249999999999996</v>
      </c>
      <c r="Z10" s="99">
        <f>_xll.qlSimpleQuoteSetValue(F10,Y10/100,Trigger)</f>
        <v>0</v>
      </c>
      <c r="AA10" s="89"/>
      <c r="AB10" s="3"/>
      <c r="AC10" s="3"/>
      <c r="AD10" s="3"/>
      <c r="AE10" s="3"/>
      <c r="AF10" s="3"/>
      <c r="AG10" s="127"/>
    </row>
    <row r="11" spans="1:33" ht="11.25" customHeight="1" x14ac:dyDescent="0.2">
      <c r="A11" s="48"/>
      <c r="B11" s="77" t="s">
        <v>57</v>
      </c>
      <c r="C11" s="20" t="s">
        <v>217</v>
      </c>
      <c r="D11" s="20" t="s">
        <v>218</v>
      </c>
      <c r="E11" s="18" t="str">
        <f t="shared" si="0"/>
        <v>SEKAB3S3Y_Quote</v>
      </c>
      <c r="F11" s="18" t="str">
        <f>_xll.qlSimpleQuote(Currency&amp;$C11&amp;$D11&amp;$B11&amp;QuoteSuffix,,RateTickValue,Permanent,Trigger,ObjectOverwrite)</f>
        <v>SEKAB3S3Y_Quote#0000</v>
      </c>
      <c r="G11" s="75" t="str">
        <f>_xll.ohRangeRetrieveError(F11)</f>
        <v/>
      </c>
      <c r="H11" s="9"/>
      <c r="K11" s="48"/>
      <c r="L11" s="105" t="s">
        <v>57</v>
      </c>
      <c r="M11" s="136" t="s">
        <v>217</v>
      </c>
      <c r="N11" s="136" t="s">
        <v>218</v>
      </c>
      <c r="O11" s="134" t="str">
        <f t="shared" si="1"/>
        <v>SEKAB3S3Y</v>
      </c>
      <c r="P11" s="134" t="str">
        <v>SEKAB3S3Y=ICAP</v>
      </c>
      <c r="Q11" s="100">
        <v>0.32750000000000001</v>
      </c>
      <c r="R11" s="100">
        <v>0.3775</v>
      </c>
      <c r="S11" s="100">
        <v>0</v>
      </c>
      <c r="T11" s="100">
        <v>0</v>
      </c>
      <c r="U11" s="103">
        <f>_xll.qlMidSafe($Q11,$R11)</f>
        <v>0.35250000000000004</v>
      </c>
      <c r="V11" s="101"/>
      <c r="W11" s="102">
        <v>2.9349999999999996</v>
      </c>
      <c r="X11" s="101"/>
      <c r="Y11" s="153">
        <v>0.35250000000000004</v>
      </c>
      <c r="Z11" s="99">
        <f>_xll.qlSimpleQuoteSetValue(F11,Y11/100,Trigger)</f>
        <v>0</v>
      </c>
      <c r="AA11" s="89"/>
      <c r="AB11" s="3"/>
      <c r="AC11" s="3"/>
      <c r="AD11" s="3"/>
      <c r="AE11" s="3"/>
      <c r="AF11" s="3"/>
      <c r="AG11" s="127"/>
    </row>
    <row r="12" spans="1:33" ht="11.25" customHeight="1" x14ac:dyDescent="0.2">
      <c r="A12" s="48"/>
      <c r="B12" s="77" t="s">
        <v>56</v>
      </c>
      <c r="C12" s="20" t="s">
        <v>217</v>
      </c>
      <c r="D12" s="20" t="s">
        <v>218</v>
      </c>
      <c r="E12" s="18" t="str">
        <f t="shared" si="0"/>
        <v>SEKAB3S4Y_Quote</v>
      </c>
      <c r="F12" s="18" t="str">
        <f>_xll.qlSimpleQuote(Currency&amp;$C12&amp;$D12&amp;$B12&amp;QuoteSuffix,,RateTickValue,Permanent,Trigger,ObjectOverwrite)</f>
        <v>SEKAB3S4Y_Quote#0000</v>
      </c>
      <c r="G12" s="75" t="str">
        <f>_xll.ohRangeRetrieveError(F12)</f>
        <v/>
      </c>
      <c r="H12" s="9"/>
      <c r="K12" s="48"/>
      <c r="L12" s="105" t="s">
        <v>56</v>
      </c>
      <c r="M12" s="136" t="s">
        <v>217</v>
      </c>
      <c r="N12" s="136" t="s">
        <v>218</v>
      </c>
      <c r="O12" s="134" t="str">
        <f t="shared" si="1"/>
        <v>SEKAB3S4Y</v>
      </c>
      <c r="P12" s="134" t="str">
        <v>SEKAB3S4Y=ICAP</v>
      </c>
      <c r="Q12" s="100">
        <v>0.44749999999999995</v>
      </c>
      <c r="R12" s="100">
        <v>0.49749999999999994</v>
      </c>
      <c r="S12" s="100">
        <v>0</v>
      </c>
      <c r="T12" s="100">
        <v>0</v>
      </c>
      <c r="U12" s="103">
        <f>_xll.qlMidSafe($Q12,$R12)</f>
        <v>0.47249999999999992</v>
      </c>
      <c r="V12" s="101"/>
      <c r="W12" s="102" t="e">
        <v>#NUM!</v>
      </c>
      <c r="X12" s="101"/>
      <c r="Y12" s="153">
        <v>0.47249999999999992</v>
      </c>
      <c r="Z12" s="99">
        <f>_xll.qlSimpleQuoteSetValue(F12,Y12/100,Trigger)</f>
        <v>-2.5000000000000716E-5</v>
      </c>
      <c r="AA12" s="89"/>
      <c r="AB12" s="3"/>
      <c r="AC12" s="3"/>
      <c r="AD12" s="3"/>
      <c r="AE12" s="3"/>
      <c r="AF12" s="3"/>
      <c r="AG12" s="127"/>
    </row>
    <row r="13" spans="1:33" ht="11.25" customHeight="1" x14ac:dyDescent="0.2">
      <c r="A13" s="48"/>
      <c r="B13" s="77" t="s">
        <v>55</v>
      </c>
      <c r="C13" s="20" t="s">
        <v>217</v>
      </c>
      <c r="D13" s="20" t="s">
        <v>218</v>
      </c>
      <c r="E13" s="18" t="str">
        <f t="shared" si="0"/>
        <v>SEKAB3S5Y_Quote</v>
      </c>
      <c r="F13" s="18" t="str">
        <f>_xll.qlSimpleQuote(Currency&amp;$C13&amp;$D13&amp;$B13&amp;QuoteSuffix,,RateTickValue,Permanent,Trigger,ObjectOverwrite)</f>
        <v>SEKAB3S5Y_Quote#0000</v>
      </c>
      <c r="G13" s="75" t="str">
        <f>_xll.ohRangeRetrieveError(F13)</f>
        <v/>
      </c>
      <c r="H13" s="9"/>
      <c r="K13" s="48"/>
      <c r="L13" s="105" t="s">
        <v>55</v>
      </c>
      <c r="M13" s="136" t="s">
        <v>217</v>
      </c>
      <c r="N13" s="136" t="s">
        <v>218</v>
      </c>
      <c r="O13" s="134" t="str">
        <f t="shared" si="1"/>
        <v>SEKAB3S5Y</v>
      </c>
      <c r="P13" s="134" t="str">
        <v>SEKAB3S5Y=ICAP</v>
      </c>
      <c r="Q13" s="100">
        <v>0.58750000000000002</v>
      </c>
      <c r="R13" s="100">
        <v>0.63749999999999996</v>
      </c>
      <c r="S13" s="100">
        <v>0</v>
      </c>
      <c r="T13" s="100">
        <v>0</v>
      </c>
      <c r="U13" s="103">
        <f>_xll.qlMidSafe($Q13,$R13)</f>
        <v>0.61250000000000004</v>
      </c>
      <c r="V13" s="101"/>
      <c r="W13" s="102" t="e">
        <v>#NUM!</v>
      </c>
      <c r="X13" s="101"/>
      <c r="Y13" s="153">
        <v>0.61250000000000004</v>
      </c>
      <c r="Z13" s="99">
        <f>_xll.qlSimpleQuoteSetValue(F13,Y13/100,Trigger)</f>
        <v>-2.4999999999999849E-5</v>
      </c>
      <c r="AA13" s="89"/>
      <c r="AB13" s="3"/>
      <c r="AC13" s="3"/>
      <c r="AD13" s="3"/>
      <c r="AE13" s="3"/>
      <c r="AF13" s="3"/>
      <c r="AG13" s="127"/>
    </row>
    <row r="14" spans="1:33" ht="11.25" customHeight="1" x14ac:dyDescent="0.2">
      <c r="A14" s="48"/>
      <c r="B14" s="77" t="s">
        <v>54</v>
      </c>
      <c r="C14" s="20" t="s">
        <v>217</v>
      </c>
      <c r="D14" s="20" t="s">
        <v>218</v>
      </c>
      <c r="E14" s="18" t="str">
        <f t="shared" si="0"/>
        <v>SEKAB3S6Y_Quote</v>
      </c>
      <c r="F14" s="18" t="str">
        <f>_xll.qlSimpleQuote(Currency&amp;$C14&amp;$D14&amp;$B14&amp;QuoteSuffix,,RateTickValue,Permanent,Trigger,ObjectOverwrite)</f>
        <v>SEKAB3S6Y_Quote#0000</v>
      </c>
      <c r="G14" s="75" t="str">
        <f>_xll.ohRangeRetrieveError(F14)</f>
        <v/>
      </c>
      <c r="H14" s="9"/>
      <c r="K14" s="48"/>
      <c r="L14" s="105" t="s">
        <v>54</v>
      </c>
      <c r="M14" s="136" t="s">
        <v>217</v>
      </c>
      <c r="N14" s="136" t="s">
        <v>218</v>
      </c>
      <c r="O14" s="134" t="str">
        <f t="shared" si="1"/>
        <v>SEKAB3S6Y</v>
      </c>
      <c r="P14" s="134" t="str">
        <v>SEKAB3S6Y=ICAP</v>
      </c>
      <c r="Q14" s="100">
        <v>0.73499999999999999</v>
      </c>
      <c r="R14" s="100">
        <v>0.78499999999999992</v>
      </c>
      <c r="S14" s="100">
        <v>0</v>
      </c>
      <c r="T14" s="100">
        <v>0</v>
      </c>
      <c r="U14" s="103">
        <f>_xll.qlMidSafe($Q14,$R14)</f>
        <v>0.76</v>
      </c>
      <c r="V14" s="101"/>
      <c r="W14" s="102" t="e">
        <v>#NUM!</v>
      </c>
      <c r="X14" s="101"/>
      <c r="Y14" s="153">
        <v>0.76</v>
      </c>
      <c r="Z14" s="99">
        <f>_xll.qlSimpleQuoteSetValue(F14,Y14/100,Trigger)</f>
        <v>-2.4999999999999849E-5</v>
      </c>
      <c r="AA14" s="89"/>
      <c r="AB14" s="3"/>
      <c r="AC14" s="3"/>
      <c r="AD14" s="3"/>
      <c r="AE14" s="3"/>
      <c r="AF14" s="3"/>
      <c r="AG14" s="127"/>
    </row>
    <row r="15" spans="1:33" ht="11.25" customHeight="1" x14ac:dyDescent="0.2">
      <c r="A15" s="48"/>
      <c r="B15" s="77" t="s">
        <v>53</v>
      </c>
      <c r="C15" s="20" t="s">
        <v>217</v>
      </c>
      <c r="D15" s="20" t="s">
        <v>218</v>
      </c>
      <c r="E15" s="18" t="str">
        <f t="shared" si="0"/>
        <v>SEKAB3S7Y_Quote</v>
      </c>
      <c r="F15" s="18" t="str">
        <f>_xll.qlSimpleQuote(Currency&amp;$C15&amp;$D15&amp;$B15&amp;QuoteSuffix,,RateTickValue,Permanent,Trigger,ObjectOverwrite)</f>
        <v>SEKAB3S7Y_Quote#0000</v>
      </c>
      <c r="G15" s="75" t="str">
        <f>_xll.ohRangeRetrieveError(F15)</f>
        <v/>
      </c>
      <c r="H15" s="9"/>
      <c r="K15" s="48"/>
      <c r="L15" s="105" t="s">
        <v>53</v>
      </c>
      <c r="M15" s="136" t="s">
        <v>217</v>
      </c>
      <c r="N15" s="136" t="s">
        <v>218</v>
      </c>
      <c r="O15" s="134" t="str">
        <f t="shared" si="1"/>
        <v>SEKAB3S7Y</v>
      </c>
      <c r="P15" s="134" t="str">
        <v>SEKAB3S7Y=ICAP</v>
      </c>
      <c r="Q15" s="100">
        <v>0.875</v>
      </c>
      <c r="R15" s="100">
        <v>0.92500000000000004</v>
      </c>
      <c r="S15" s="100">
        <v>0</v>
      </c>
      <c r="T15" s="100">
        <v>0</v>
      </c>
      <c r="U15" s="103">
        <f>_xll.qlMidSafe($Q15,$R15)</f>
        <v>0.9</v>
      </c>
      <c r="V15" s="101"/>
      <c r="W15" s="102" t="e">
        <v>#NUM!</v>
      </c>
      <c r="X15" s="101"/>
      <c r="Y15" s="153">
        <v>0.9</v>
      </c>
      <c r="Z15" s="99">
        <f>_xll.qlSimpleQuoteSetValue(F15,Y15/100,Trigger)</f>
        <v>-2.4999999999998981E-5</v>
      </c>
      <c r="AA15" s="89"/>
      <c r="AB15" s="3"/>
      <c r="AC15" s="3"/>
      <c r="AD15" s="3"/>
      <c r="AE15" s="3"/>
      <c r="AF15" s="3"/>
      <c r="AG15" s="127"/>
    </row>
    <row r="16" spans="1:33" ht="11.25" customHeight="1" x14ac:dyDescent="0.2">
      <c r="A16" s="48"/>
      <c r="B16" s="77" t="s">
        <v>52</v>
      </c>
      <c r="C16" s="20" t="s">
        <v>217</v>
      </c>
      <c r="D16" s="20" t="s">
        <v>218</v>
      </c>
      <c r="E16" s="18" t="str">
        <f t="shared" si="0"/>
        <v>SEKAB3S8Y_Quote</v>
      </c>
      <c r="F16" s="18" t="str">
        <f>_xll.qlSimpleQuote(Currency&amp;$C16&amp;$D16&amp;$B16&amp;QuoteSuffix,,RateTickValue,Permanent,Trigger,ObjectOverwrite)</f>
        <v>SEKAB3S8Y_Quote#0000</v>
      </c>
      <c r="G16" s="75" t="str">
        <f>_xll.ohRangeRetrieveError(F16)</f>
        <v/>
      </c>
      <c r="H16" s="9"/>
      <c r="K16" s="48"/>
      <c r="L16" s="105" t="s">
        <v>52</v>
      </c>
      <c r="M16" s="136" t="s">
        <v>217</v>
      </c>
      <c r="N16" s="136" t="s">
        <v>218</v>
      </c>
      <c r="O16" s="134" t="str">
        <f t="shared" si="1"/>
        <v>SEKAB3S8Y</v>
      </c>
      <c r="P16" s="134" t="str">
        <v>SEKAB3S8Y=ICAP</v>
      </c>
      <c r="Q16" s="100">
        <v>1.0024999999999999</v>
      </c>
      <c r="R16" s="100">
        <v>1.0525</v>
      </c>
      <c r="S16" s="100">
        <v>0</v>
      </c>
      <c r="T16" s="100">
        <v>0</v>
      </c>
      <c r="U16" s="103">
        <f>_xll.qlMidSafe($Q16,$R16)</f>
        <v>1.0274999999999999</v>
      </c>
      <c r="V16" s="101"/>
      <c r="W16" s="102" t="e">
        <v>#NUM!</v>
      </c>
      <c r="X16" s="101"/>
      <c r="Y16" s="153">
        <v>1.0274999999999999</v>
      </c>
      <c r="Z16" s="99">
        <f>_xll.qlSimpleQuoteSetValue(F16,Y16/100,Trigger)</f>
        <v>-2.4999999999998981E-5</v>
      </c>
      <c r="AA16" s="89"/>
      <c r="AB16" s="3"/>
      <c r="AC16" s="3"/>
      <c r="AD16" s="3"/>
      <c r="AE16" s="3"/>
      <c r="AF16" s="3"/>
      <c r="AG16" s="127"/>
    </row>
    <row r="17" spans="1:33" ht="11.25" customHeight="1" x14ac:dyDescent="0.2">
      <c r="A17" s="48"/>
      <c r="B17" s="77" t="s">
        <v>51</v>
      </c>
      <c r="C17" s="20" t="s">
        <v>217</v>
      </c>
      <c r="D17" s="20" t="s">
        <v>218</v>
      </c>
      <c r="E17" s="18" t="str">
        <f t="shared" si="0"/>
        <v>SEKAB3S9Y_Quote</v>
      </c>
      <c r="F17" s="18" t="str">
        <f>_xll.qlSimpleQuote(Currency&amp;$C17&amp;$D17&amp;$B17&amp;QuoteSuffix,,RateTickValue,Permanent,Trigger,ObjectOverwrite)</f>
        <v>SEKAB3S9Y_Quote#0000</v>
      </c>
      <c r="G17" s="75" t="str">
        <f>_xll.ohRangeRetrieveError(F17)</f>
        <v/>
      </c>
      <c r="H17" s="9"/>
      <c r="K17" s="48"/>
      <c r="L17" s="105" t="s">
        <v>51</v>
      </c>
      <c r="M17" s="136" t="s">
        <v>217</v>
      </c>
      <c r="N17" s="136" t="s">
        <v>218</v>
      </c>
      <c r="O17" s="134" t="str">
        <f t="shared" si="1"/>
        <v>SEKAB3S9Y</v>
      </c>
      <c r="P17" s="134" t="str">
        <v>SEKAB3S9Y=ICAP</v>
      </c>
      <c r="Q17" s="100">
        <v>1.1174999999999999</v>
      </c>
      <c r="R17" s="100">
        <v>1.1675</v>
      </c>
      <c r="S17" s="100">
        <v>0</v>
      </c>
      <c r="T17" s="100">
        <v>0</v>
      </c>
      <c r="U17" s="103">
        <f>_xll.qlMidSafe($Q17,$R17)</f>
        <v>1.1425000000000001</v>
      </c>
      <c r="V17" s="101"/>
      <c r="W17" s="102" t="e">
        <v>#NUM!</v>
      </c>
      <c r="X17" s="101"/>
      <c r="Y17" s="153">
        <v>1.1425000000000001</v>
      </c>
      <c r="Z17" s="99">
        <f>_xll.qlSimpleQuoteSetValue(F17,Y17/100,Trigger)</f>
        <v>-2.4999999999998981E-5</v>
      </c>
      <c r="AA17" s="89"/>
      <c r="AB17" s="3"/>
      <c r="AC17" s="3"/>
      <c r="AD17" s="3"/>
      <c r="AE17" s="3"/>
      <c r="AF17" s="3"/>
      <c r="AG17" s="127"/>
    </row>
    <row r="18" spans="1:33" ht="11.25" customHeight="1" x14ac:dyDescent="0.2">
      <c r="A18" s="48"/>
      <c r="B18" s="77" t="s">
        <v>50</v>
      </c>
      <c r="C18" s="20" t="s">
        <v>217</v>
      </c>
      <c r="D18" s="20" t="s">
        <v>218</v>
      </c>
      <c r="E18" s="18" t="str">
        <f t="shared" si="0"/>
        <v>SEKAB3S10Y_Quote</v>
      </c>
      <c r="F18" s="18" t="str">
        <f>_xll.qlSimpleQuote(Currency&amp;$C18&amp;$D18&amp;$B18&amp;QuoteSuffix,,RateTickValue,Permanent,Trigger,ObjectOverwrite)</f>
        <v>SEKAB3S10Y_Quote#0000</v>
      </c>
      <c r="G18" s="75" t="str">
        <f>_xll.ohRangeRetrieveError(F18)</f>
        <v/>
      </c>
      <c r="H18" s="9"/>
      <c r="K18" s="48"/>
      <c r="L18" s="105" t="s">
        <v>50</v>
      </c>
      <c r="M18" s="136" t="s">
        <v>217</v>
      </c>
      <c r="N18" s="136" t="s">
        <v>218</v>
      </c>
      <c r="O18" s="134" t="str">
        <f t="shared" si="1"/>
        <v>SEKAB3S10Y</v>
      </c>
      <c r="P18" s="134" t="str">
        <v>SEKAB3S10Y=ICAP</v>
      </c>
      <c r="Q18" s="100">
        <v>1.2150000000000001</v>
      </c>
      <c r="R18" s="100">
        <v>1.2650000000000001</v>
      </c>
      <c r="S18" s="100">
        <v>0</v>
      </c>
      <c r="T18" s="100">
        <v>0</v>
      </c>
      <c r="U18" s="103">
        <f>_xll.qlMidSafe($Q18,$R18)</f>
        <v>1.2400000000000002</v>
      </c>
      <c r="V18" s="101"/>
      <c r="W18" s="102" t="e">
        <v>#NUM!</v>
      </c>
      <c r="X18" s="101"/>
      <c r="Y18" s="153">
        <v>1.2400000000000002</v>
      </c>
      <c r="Z18" s="99">
        <f>_xll.qlSimpleQuoteSetValue(F18,Y18/100,Trigger)</f>
        <v>-2.5000000000000716E-5</v>
      </c>
      <c r="AA18" s="89"/>
      <c r="AB18" s="3"/>
      <c r="AC18" s="3"/>
      <c r="AD18" s="3"/>
      <c r="AE18" s="3"/>
      <c r="AF18" s="3"/>
      <c r="AG18" s="127"/>
    </row>
    <row r="19" spans="1:33" ht="11.25" customHeight="1" x14ac:dyDescent="0.2">
      <c r="A19" s="48"/>
      <c r="B19" s="77" t="s">
        <v>49</v>
      </c>
      <c r="C19" s="20" t="s">
        <v>217</v>
      </c>
      <c r="D19" s="20" t="s">
        <v>218</v>
      </c>
      <c r="E19" s="18" t="str">
        <f t="shared" si="0"/>
        <v>SEKAB3S11Y_Quote</v>
      </c>
      <c r="F19" s="18" t="str">
        <f>_xll.qlSimpleQuote(Currency&amp;$C19&amp;$D19&amp;$B19&amp;QuoteSuffix,,RateTickValue,Permanent,Trigger,ObjectOverwrite)</f>
        <v>SEKAB3S11Y_Quote#0000</v>
      </c>
      <c r="G19" s="75" t="str">
        <f>_xll.ohRangeRetrieveError(F19)</f>
        <v/>
      </c>
      <c r="H19" s="9"/>
      <c r="K19" s="48"/>
      <c r="L19" s="105" t="s">
        <v>49</v>
      </c>
      <c r="M19" s="136" t="s">
        <v>217</v>
      </c>
      <c r="N19" s="136" t="s">
        <v>218</v>
      </c>
      <c r="O19" s="134" t="str">
        <f t="shared" si="1"/>
        <v>SEKAB3S11Y</v>
      </c>
      <c r="P19" s="134" t="str">
        <v>SEKAB3S11Y=ICAP</v>
      </c>
      <c r="Q19" s="100" t="s">
        <v>210</v>
      </c>
      <c r="R19" s="100" t="s">
        <v>210</v>
      </c>
      <c r="S19" s="100" t="s">
        <v>210</v>
      </c>
      <c r="T19" s="100" t="s">
        <v>210</v>
      </c>
      <c r="U19" s="103" t="e">
        <f>_xll.qlMidSafe($Q19,$R19)</f>
        <v>#NUM!</v>
      </c>
      <c r="V19" s="101"/>
      <c r="W19" s="102" t="e">
        <v>#NUM!</v>
      </c>
      <c r="X19" s="101"/>
      <c r="Y19" s="153" t="e">
        <v>#NUM!</v>
      </c>
      <c r="Z19" s="99">
        <f>_xll.qlSimpleQuoteSetValue(F19,Y19/100,Trigger)</f>
        <v>0</v>
      </c>
      <c r="AA19" s="89"/>
      <c r="AB19" s="3"/>
      <c r="AC19" s="3"/>
      <c r="AD19" s="3"/>
      <c r="AE19" s="3"/>
      <c r="AF19" s="3"/>
      <c r="AG19" s="127"/>
    </row>
    <row r="20" spans="1:33" ht="11.25" customHeight="1" x14ac:dyDescent="0.2">
      <c r="A20" s="48"/>
      <c r="B20" s="77" t="s">
        <v>48</v>
      </c>
      <c r="C20" s="20" t="s">
        <v>217</v>
      </c>
      <c r="D20" s="20" t="s">
        <v>218</v>
      </c>
      <c r="E20" s="18" t="str">
        <f t="shared" si="0"/>
        <v>SEKAB3S12Y_Quote</v>
      </c>
      <c r="F20" s="18" t="str">
        <f>_xll.qlSimpleQuote(Currency&amp;$C20&amp;$D20&amp;$B20&amp;QuoteSuffix,,RateTickValue,Permanent,Trigger,ObjectOverwrite)</f>
        <v>SEKAB3S12Y_Quote#0000</v>
      </c>
      <c r="G20" s="75" t="str">
        <f>_xll.ohRangeRetrieveError(F20)</f>
        <v/>
      </c>
      <c r="H20" s="9"/>
      <c r="K20" s="48"/>
      <c r="L20" s="105" t="s">
        <v>48</v>
      </c>
      <c r="M20" s="136" t="s">
        <v>217</v>
      </c>
      <c r="N20" s="136" t="s">
        <v>218</v>
      </c>
      <c r="O20" s="134" t="str">
        <f t="shared" si="1"/>
        <v>SEKAB3S12Y</v>
      </c>
      <c r="P20" s="134" t="str">
        <v>SEKAB3S12Y=ICAP</v>
      </c>
      <c r="Q20" s="100">
        <v>1.38</v>
      </c>
      <c r="R20" s="100">
        <v>1.44</v>
      </c>
      <c r="S20" s="100">
        <v>0</v>
      </c>
      <c r="T20" s="100">
        <v>0</v>
      </c>
      <c r="U20" s="103">
        <f>_xll.qlMidSafe($Q20,$R20)</f>
        <v>1.41</v>
      </c>
      <c r="V20" s="101"/>
      <c r="W20" s="102" t="e">
        <v>#NUM!</v>
      </c>
      <c r="X20" s="101"/>
      <c r="Y20" s="153">
        <v>1.41</v>
      </c>
      <c r="Z20" s="99">
        <f>_xll.qlSimpleQuoteSetValue(F20,Y20/100,Trigger)</f>
        <v>-2.5000000000000716E-5</v>
      </c>
      <c r="AA20" s="89"/>
      <c r="AB20" s="3"/>
      <c r="AC20" s="3"/>
      <c r="AD20" s="3"/>
      <c r="AE20" s="3"/>
      <c r="AF20" s="3"/>
      <c r="AG20" s="127"/>
    </row>
    <row r="21" spans="1:33" ht="11.25" customHeight="1" x14ac:dyDescent="0.2">
      <c r="A21" s="48"/>
      <c r="B21" s="77" t="s">
        <v>47</v>
      </c>
      <c r="C21" s="20" t="s">
        <v>217</v>
      </c>
      <c r="D21" s="20" t="s">
        <v>218</v>
      </c>
      <c r="E21" s="18" t="str">
        <f t="shared" si="0"/>
        <v>SEKAB3S13Y_Quote</v>
      </c>
      <c r="F21" s="18" t="str">
        <f>_xll.qlSimpleQuote(Currency&amp;$C21&amp;$D21&amp;$B21&amp;QuoteSuffix,,RateTickValue,Permanent,Trigger,ObjectOverwrite)</f>
        <v>SEKAB3S13Y_Quote#0000</v>
      </c>
      <c r="G21" s="75" t="str">
        <f>_xll.ohRangeRetrieveError(F21)</f>
        <v/>
      </c>
      <c r="H21" s="9"/>
      <c r="K21" s="48"/>
      <c r="L21" s="105" t="s">
        <v>47</v>
      </c>
      <c r="M21" s="136" t="s">
        <v>217</v>
      </c>
      <c r="N21" s="136" t="s">
        <v>218</v>
      </c>
      <c r="O21" s="134" t="str">
        <f t="shared" si="1"/>
        <v>SEKAB3S13Y</v>
      </c>
      <c r="P21" s="134" t="str">
        <v>SEKAB3S13Y=ICAP</v>
      </c>
      <c r="Q21" s="100" t="s">
        <v>210</v>
      </c>
      <c r="R21" s="100" t="s">
        <v>210</v>
      </c>
      <c r="S21" s="100" t="s">
        <v>210</v>
      </c>
      <c r="T21" s="100" t="s">
        <v>210</v>
      </c>
      <c r="U21" s="103" t="e">
        <f>_xll.qlMidSafe($Q21,$R21)</f>
        <v>#NUM!</v>
      </c>
      <c r="V21" s="101"/>
      <c r="W21" s="102" t="e">
        <v>#NUM!</v>
      </c>
      <c r="X21" s="101"/>
      <c r="Y21" s="153" t="e">
        <v>#NUM!</v>
      </c>
      <c r="Z21" s="99">
        <f>_xll.qlSimpleQuoteSetValue(F21,Y21/100,Trigger)</f>
        <v>0</v>
      </c>
      <c r="AA21" s="89"/>
      <c r="AB21" s="3"/>
      <c r="AC21" s="3"/>
      <c r="AD21" s="3"/>
      <c r="AE21" s="3"/>
      <c r="AF21" s="3"/>
      <c r="AG21" s="127"/>
    </row>
    <row r="22" spans="1:33" ht="11.25" customHeight="1" x14ac:dyDescent="0.2">
      <c r="A22" s="48"/>
      <c r="B22" s="77" t="s">
        <v>46</v>
      </c>
      <c r="C22" s="20" t="s">
        <v>217</v>
      </c>
      <c r="D22" s="20" t="s">
        <v>218</v>
      </c>
      <c r="E22" s="18" t="str">
        <f t="shared" si="0"/>
        <v>SEKAB3S14Y_Quote</v>
      </c>
      <c r="F22" s="18" t="str">
        <f>_xll.qlSimpleQuote(Currency&amp;$C22&amp;$D22&amp;$B22&amp;QuoteSuffix,,RateTickValue,Permanent,Trigger,ObjectOverwrite)</f>
        <v>SEKAB3S14Y_Quote#0000</v>
      </c>
      <c r="G22" s="75" t="str">
        <f>_xll.ohRangeRetrieveError(F22)</f>
        <v/>
      </c>
      <c r="H22" s="9"/>
      <c r="K22" s="48"/>
      <c r="L22" s="105" t="s">
        <v>46</v>
      </c>
      <c r="M22" s="136" t="s">
        <v>217</v>
      </c>
      <c r="N22" s="136" t="s">
        <v>218</v>
      </c>
      <c r="O22" s="134" t="str">
        <f t="shared" si="1"/>
        <v>SEKAB3S14Y</v>
      </c>
      <c r="P22" s="134" t="str">
        <v>SEKAB3S14Y=ICAP</v>
      </c>
      <c r="Q22" s="100" t="s">
        <v>210</v>
      </c>
      <c r="R22" s="100" t="s">
        <v>210</v>
      </c>
      <c r="S22" s="100" t="s">
        <v>210</v>
      </c>
      <c r="T22" s="100" t="s">
        <v>210</v>
      </c>
      <c r="U22" s="103" t="e">
        <f>_xll.qlMidSafe($Q22,$R22)</f>
        <v>#NUM!</v>
      </c>
      <c r="V22" s="101"/>
      <c r="W22" s="102" t="e">
        <v>#NUM!</v>
      </c>
      <c r="X22" s="101"/>
      <c r="Y22" s="153" t="e">
        <v>#NUM!</v>
      </c>
      <c r="Z22" s="99">
        <f>_xll.qlSimpleQuoteSetValue(F22,Y22/100,Trigger)</f>
        <v>0</v>
      </c>
      <c r="AA22" s="89"/>
      <c r="AB22" s="3"/>
      <c r="AC22" s="3"/>
      <c r="AD22" s="3"/>
      <c r="AE22" s="3"/>
      <c r="AF22" s="3"/>
      <c r="AG22" s="127"/>
    </row>
    <row r="23" spans="1:33" ht="11.25" customHeight="1" x14ac:dyDescent="0.2">
      <c r="A23" s="48"/>
      <c r="B23" s="77" t="s">
        <v>45</v>
      </c>
      <c r="C23" s="20" t="s">
        <v>217</v>
      </c>
      <c r="D23" s="20" t="s">
        <v>218</v>
      </c>
      <c r="E23" s="18" t="str">
        <f t="shared" si="0"/>
        <v>SEKAB3S15Y_Quote</v>
      </c>
      <c r="F23" s="18" t="str">
        <f>_xll.qlSimpleQuote(Currency&amp;$C23&amp;$D23&amp;$B23&amp;QuoteSuffix,,RateTickValue,Permanent,Trigger,ObjectOverwrite)</f>
        <v>SEKAB3S15Y_Quote#0000</v>
      </c>
      <c r="G23" s="75" t="str">
        <f>_xll.ohRangeRetrieveError(F23)</f>
        <v/>
      </c>
      <c r="H23" s="9"/>
      <c r="K23" s="48"/>
      <c r="L23" s="105" t="s">
        <v>45</v>
      </c>
      <c r="M23" s="136" t="s">
        <v>217</v>
      </c>
      <c r="N23" s="136" t="s">
        <v>218</v>
      </c>
      <c r="O23" s="134" t="str">
        <f t="shared" si="1"/>
        <v>SEKAB3S15Y</v>
      </c>
      <c r="P23" s="134" t="str">
        <v>SEKAB3S15Y=ICAP</v>
      </c>
      <c r="Q23" s="100">
        <v>1.575</v>
      </c>
      <c r="R23" s="100">
        <v>1.635</v>
      </c>
      <c r="S23" s="100">
        <v>0</v>
      </c>
      <c r="T23" s="100">
        <v>0</v>
      </c>
      <c r="U23" s="103">
        <f>_xll.qlMidSafe($Q23,$R23)</f>
        <v>1.605</v>
      </c>
      <c r="V23" s="101"/>
      <c r="W23" s="102" t="e">
        <v>#NUM!</v>
      </c>
      <c r="X23" s="101"/>
      <c r="Y23" s="153">
        <v>1.605</v>
      </c>
      <c r="Z23" s="99">
        <f>_xll.qlSimpleQuoteSetValue(F23,Y23/100,Trigger)</f>
        <v>-2.5000000000000716E-5</v>
      </c>
      <c r="AA23" s="89"/>
      <c r="AB23" s="3"/>
      <c r="AC23" s="3"/>
      <c r="AD23" s="3"/>
      <c r="AE23" s="3"/>
      <c r="AF23" s="3"/>
      <c r="AG23" s="127"/>
    </row>
    <row r="24" spans="1:33" ht="11.25" customHeight="1" x14ac:dyDescent="0.2">
      <c r="A24" s="48"/>
      <c r="B24" s="77" t="s">
        <v>44</v>
      </c>
      <c r="C24" s="20" t="s">
        <v>217</v>
      </c>
      <c r="D24" s="20" t="s">
        <v>218</v>
      </c>
      <c r="E24" s="18" t="str">
        <f t="shared" si="0"/>
        <v>SEKAB3S16Y_Quote</v>
      </c>
      <c r="F24" s="18" t="str">
        <f>_xll.qlSimpleQuote(Currency&amp;$C24&amp;$D24&amp;$B24&amp;QuoteSuffix,,RateTickValue,Permanent,Trigger,ObjectOverwrite)</f>
        <v>SEKAB3S16Y_Quote#0000</v>
      </c>
      <c r="G24" s="75" t="str">
        <f>_xll.ohRangeRetrieveError(F24)</f>
        <v/>
      </c>
      <c r="H24" s="9"/>
      <c r="K24" s="48"/>
      <c r="L24" s="105" t="s">
        <v>44</v>
      </c>
      <c r="M24" s="136" t="s">
        <v>217</v>
      </c>
      <c r="N24" s="136" t="s">
        <v>218</v>
      </c>
      <c r="O24" s="134" t="str">
        <f t="shared" si="1"/>
        <v>SEKAB3S16Y</v>
      </c>
      <c r="P24" s="134" t="str">
        <v>SEKAB3S16Y=ICAP</v>
      </c>
      <c r="Q24" s="100" t="s">
        <v>210</v>
      </c>
      <c r="R24" s="100" t="s">
        <v>210</v>
      </c>
      <c r="S24" s="100" t="s">
        <v>210</v>
      </c>
      <c r="T24" s="100" t="s">
        <v>210</v>
      </c>
      <c r="U24" s="103" t="e">
        <f>_xll.qlMidSafe($Q24,$R24)</f>
        <v>#NUM!</v>
      </c>
      <c r="V24" s="101"/>
      <c r="W24" s="102" t="e">
        <v>#NUM!</v>
      </c>
      <c r="X24" s="101"/>
      <c r="Y24" s="153" t="e">
        <v>#NUM!</v>
      </c>
      <c r="Z24" s="99">
        <f>_xll.qlSimpleQuoteSetValue(F24,Y24/100,Trigger)</f>
        <v>0</v>
      </c>
      <c r="AA24" s="89"/>
      <c r="AB24" s="3"/>
      <c r="AC24" s="3"/>
      <c r="AD24" s="3"/>
      <c r="AE24" s="3"/>
      <c r="AF24" s="3"/>
      <c r="AG24" s="127"/>
    </row>
    <row r="25" spans="1:33" ht="11.25" customHeight="1" x14ac:dyDescent="0.2">
      <c r="A25" s="48"/>
      <c r="B25" s="77" t="s">
        <v>43</v>
      </c>
      <c r="C25" s="20" t="s">
        <v>217</v>
      </c>
      <c r="D25" s="20" t="s">
        <v>218</v>
      </c>
      <c r="E25" s="18" t="str">
        <f t="shared" si="0"/>
        <v>SEKAB3S17Y_Quote</v>
      </c>
      <c r="F25" s="18" t="str">
        <f>_xll.qlSimpleQuote(Currency&amp;$C25&amp;$D25&amp;$B25&amp;QuoteSuffix,,RateTickValue,Permanent,Trigger,ObjectOverwrite)</f>
        <v>SEKAB3S17Y_Quote#0000</v>
      </c>
      <c r="G25" s="75" t="str">
        <f>_xll.ohRangeRetrieveError(F25)</f>
        <v/>
      </c>
      <c r="H25" s="9"/>
      <c r="K25" s="48"/>
      <c r="L25" s="105" t="s">
        <v>43</v>
      </c>
      <c r="M25" s="136" t="s">
        <v>217</v>
      </c>
      <c r="N25" s="136" t="s">
        <v>218</v>
      </c>
      <c r="O25" s="134" t="str">
        <f t="shared" si="1"/>
        <v>SEKAB3S17Y</v>
      </c>
      <c r="P25" s="134" t="str">
        <v>SEKAB3S17Y=ICAP</v>
      </c>
      <c r="Q25" s="100" t="s">
        <v>210</v>
      </c>
      <c r="R25" s="100" t="s">
        <v>210</v>
      </c>
      <c r="S25" s="100" t="s">
        <v>210</v>
      </c>
      <c r="T25" s="100" t="s">
        <v>210</v>
      </c>
      <c r="U25" s="103" t="e">
        <f>_xll.qlMidSafe($Q25,$R25)</f>
        <v>#NUM!</v>
      </c>
      <c r="V25" s="101"/>
      <c r="W25" s="102" t="e">
        <v>#NUM!</v>
      </c>
      <c r="X25" s="101"/>
      <c r="Y25" s="153" t="e">
        <v>#NUM!</v>
      </c>
      <c r="Z25" s="99">
        <f>_xll.qlSimpleQuoteSetValue(F25,Y25/100,Trigger)</f>
        <v>0</v>
      </c>
      <c r="AA25" s="89"/>
      <c r="AB25" s="3"/>
      <c r="AC25" s="3"/>
      <c r="AD25" s="3"/>
      <c r="AE25" s="3"/>
      <c r="AF25" s="3"/>
      <c r="AG25" s="127"/>
    </row>
    <row r="26" spans="1:33" ht="11.25" customHeight="1" x14ac:dyDescent="0.2">
      <c r="A26" s="48"/>
      <c r="B26" s="77" t="s">
        <v>42</v>
      </c>
      <c r="C26" s="20" t="s">
        <v>217</v>
      </c>
      <c r="D26" s="20" t="s">
        <v>218</v>
      </c>
      <c r="E26" s="18" t="str">
        <f t="shared" si="0"/>
        <v>SEKAB3S18Y_Quote</v>
      </c>
      <c r="F26" s="18" t="str">
        <f>_xll.qlSimpleQuote(Currency&amp;$C26&amp;$D26&amp;$B26&amp;QuoteSuffix,,RateTickValue,Permanent,Trigger,ObjectOverwrite)</f>
        <v>SEKAB3S18Y_Quote#0000</v>
      </c>
      <c r="G26" s="75" t="str">
        <f>_xll.ohRangeRetrieveError(F26)</f>
        <v/>
      </c>
      <c r="H26" s="9"/>
      <c r="K26" s="48"/>
      <c r="L26" s="105" t="s">
        <v>42</v>
      </c>
      <c r="M26" s="136" t="s">
        <v>217</v>
      </c>
      <c r="N26" s="136" t="s">
        <v>218</v>
      </c>
      <c r="O26" s="134" t="str">
        <f t="shared" si="1"/>
        <v>SEKAB3S18Y</v>
      </c>
      <c r="P26" s="134" t="str">
        <v>SEKAB3S18Y=ICAP</v>
      </c>
      <c r="Q26" s="100" t="s">
        <v>210</v>
      </c>
      <c r="R26" s="100" t="s">
        <v>210</v>
      </c>
      <c r="S26" s="100" t="s">
        <v>210</v>
      </c>
      <c r="T26" s="100" t="s">
        <v>210</v>
      </c>
      <c r="U26" s="103" t="e">
        <f>_xll.qlMidSafe($Q26,$R26)</f>
        <v>#NUM!</v>
      </c>
      <c r="V26" s="101"/>
      <c r="W26" s="102" t="e">
        <v>#NUM!</v>
      </c>
      <c r="X26" s="101"/>
      <c r="Y26" s="153" t="e">
        <v>#NUM!</v>
      </c>
      <c r="Z26" s="99">
        <f>_xll.qlSimpleQuoteSetValue(F26,Y26/100,Trigger)</f>
        <v>0</v>
      </c>
      <c r="AA26" s="89"/>
      <c r="AB26" s="3"/>
      <c r="AC26" s="3"/>
      <c r="AD26" s="3"/>
      <c r="AE26" s="3"/>
      <c r="AF26" s="3"/>
      <c r="AG26" s="127"/>
    </row>
    <row r="27" spans="1:33" ht="11.25" customHeight="1" x14ac:dyDescent="0.2">
      <c r="A27" s="48"/>
      <c r="B27" s="77" t="s">
        <v>41</v>
      </c>
      <c r="C27" s="20" t="s">
        <v>217</v>
      </c>
      <c r="D27" s="20" t="s">
        <v>218</v>
      </c>
      <c r="E27" s="18" t="str">
        <f t="shared" si="0"/>
        <v>SEKAB3S19Y_Quote</v>
      </c>
      <c r="F27" s="18" t="str">
        <f>_xll.qlSimpleQuote(Currency&amp;$C27&amp;$D27&amp;$B27&amp;QuoteSuffix,,RateTickValue,Permanent,Trigger,ObjectOverwrite)</f>
        <v>SEKAB3S19Y_Quote#0000</v>
      </c>
      <c r="G27" s="75" t="str">
        <f>_xll.ohRangeRetrieveError(F27)</f>
        <v/>
      </c>
      <c r="H27" s="9"/>
      <c r="K27" s="48"/>
      <c r="L27" s="105" t="s">
        <v>41</v>
      </c>
      <c r="M27" s="136" t="s">
        <v>217</v>
      </c>
      <c r="N27" s="136" t="s">
        <v>218</v>
      </c>
      <c r="O27" s="134" t="str">
        <f t="shared" si="1"/>
        <v>SEKAB3S19Y</v>
      </c>
      <c r="P27" s="134" t="str">
        <v>SEKAB3S19Y=ICAP</v>
      </c>
      <c r="Q27" s="100" t="s">
        <v>210</v>
      </c>
      <c r="R27" s="100" t="s">
        <v>210</v>
      </c>
      <c r="S27" s="100" t="s">
        <v>210</v>
      </c>
      <c r="T27" s="100" t="s">
        <v>210</v>
      </c>
      <c r="U27" s="103" t="e">
        <f>_xll.qlMidSafe($Q27,$R27)</f>
        <v>#NUM!</v>
      </c>
      <c r="V27" s="101"/>
      <c r="W27" s="102" t="e">
        <v>#NUM!</v>
      </c>
      <c r="X27" s="101"/>
      <c r="Y27" s="153" t="e">
        <v>#NUM!</v>
      </c>
      <c r="Z27" s="99">
        <f>_xll.qlSimpleQuoteSetValue(F27,Y27/100,Trigger)</f>
        <v>0</v>
      </c>
      <c r="AA27" s="89"/>
      <c r="AB27" s="3"/>
      <c r="AC27" s="3"/>
      <c r="AD27" s="3"/>
      <c r="AE27" s="3"/>
      <c r="AF27" s="3"/>
      <c r="AG27" s="127"/>
    </row>
    <row r="28" spans="1:33" ht="11.25" customHeight="1" x14ac:dyDescent="0.2">
      <c r="A28" s="48"/>
      <c r="B28" s="77" t="s">
        <v>40</v>
      </c>
      <c r="C28" s="20" t="s">
        <v>217</v>
      </c>
      <c r="D28" s="20" t="s">
        <v>218</v>
      </c>
      <c r="E28" s="18" t="str">
        <f t="shared" si="0"/>
        <v>SEKAB3S20Y_Quote</v>
      </c>
      <c r="F28" s="18" t="str">
        <f>_xll.qlSimpleQuote(Currency&amp;$C28&amp;$D28&amp;$B28&amp;QuoteSuffix,,RateTickValue,Permanent,Trigger,ObjectOverwrite)</f>
        <v>SEKAB3S20Y_Quote#0000</v>
      </c>
      <c r="G28" s="75" t="str">
        <f>_xll.ohRangeRetrieveError(F28)</f>
        <v/>
      </c>
      <c r="H28" s="9"/>
      <c r="K28" s="48"/>
      <c r="L28" s="105" t="s">
        <v>40</v>
      </c>
      <c r="M28" s="136" t="s">
        <v>217</v>
      </c>
      <c r="N28" s="136" t="s">
        <v>218</v>
      </c>
      <c r="O28" s="134" t="str">
        <f t="shared" si="1"/>
        <v>SEKAB3S20Y</v>
      </c>
      <c r="P28" s="134" t="str">
        <v>SEKAB3S20Y=ICAP</v>
      </c>
      <c r="Q28" s="100">
        <v>1.76</v>
      </c>
      <c r="R28" s="100">
        <v>1.84</v>
      </c>
      <c r="S28" s="100">
        <v>0</v>
      </c>
      <c r="T28" s="100">
        <v>0</v>
      </c>
      <c r="U28" s="103">
        <f>_xll.qlMidSafe($Q28,$R28)</f>
        <v>1.8</v>
      </c>
      <c r="V28" s="101"/>
      <c r="W28" s="102" t="e">
        <v>#NUM!</v>
      </c>
      <c r="X28" s="101"/>
      <c r="Y28" s="153">
        <v>1.8</v>
      </c>
      <c r="Z28" s="99">
        <f>_xll.qlSimpleQuoteSetValue(F28,Y28/100,Trigger)</f>
        <v>-2.4999999999997247E-5</v>
      </c>
      <c r="AA28" s="89"/>
      <c r="AB28" s="3"/>
      <c r="AC28" s="3"/>
      <c r="AD28" s="3"/>
      <c r="AE28" s="3"/>
      <c r="AF28" s="3"/>
      <c r="AG28" s="127"/>
    </row>
    <row r="29" spans="1:33" ht="11.25" customHeight="1" x14ac:dyDescent="0.2">
      <c r="A29" s="48"/>
      <c r="B29" s="77" t="s">
        <v>39</v>
      </c>
      <c r="C29" s="20" t="s">
        <v>217</v>
      </c>
      <c r="D29" s="20" t="s">
        <v>218</v>
      </c>
      <c r="E29" s="18" t="str">
        <f t="shared" si="0"/>
        <v>SEKAB3S21Y_Quote</v>
      </c>
      <c r="F29" s="18" t="str">
        <f>_xll.qlSimpleQuote(Currency&amp;$C29&amp;$D29&amp;$B29&amp;QuoteSuffix,,RateTickValue,Permanent,Trigger,ObjectOverwrite)</f>
        <v>SEKAB3S21Y_Quote#0000</v>
      </c>
      <c r="G29" s="75" t="str">
        <f>_xll.ohRangeRetrieveError(F29)</f>
        <v/>
      </c>
      <c r="H29" s="9"/>
      <c r="K29" s="48"/>
      <c r="L29" s="105" t="s">
        <v>39</v>
      </c>
      <c r="M29" s="136" t="s">
        <v>217</v>
      </c>
      <c r="N29" s="136" t="s">
        <v>218</v>
      </c>
      <c r="O29" s="134" t="str">
        <f t="shared" si="1"/>
        <v>SEKAB3S21Y</v>
      </c>
      <c r="P29" s="134" t="str">
        <v>SEKAB3S21Y=ICAP</v>
      </c>
      <c r="Q29" s="100" t="s">
        <v>210</v>
      </c>
      <c r="R29" s="100" t="s">
        <v>210</v>
      </c>
      <c r="S29" s="100" t="s">
        <v>210</v>
      </c>
      <c r="T29" s="100" t="s">
        <v>210</v>
      </c>
      <c r="U29" s="103" t="e">
        <f>_xll.qlMidSafe($Q29,$R29)</f>
        <v>#NUM!</v>
      </c>
      <c r="V29" s="101"/>
      <c r="W29" s="102" t="e">
        <v>#NUM!</v>
      </c>
      <c r="X29" s="101"/>
      <c r="Y29" s="153" t="e">
        <v>#NUM!</v>
      </c>
      <c r="Z29" s="99">
        <f>_xll.qlSimpleQuoteSetValue(F29,Y29/100,Trigger)</f>
        <v>0</v>
      </c>
      <c r="AA29" s="89"/>
      <c r="AB29" s="3"/>
      <c r="AC29" s="3"/>
      <c r="AD29" s="3"/>
      <c r="AE29" s="3"/>
      <c r="AF29" s="3"/>
      <c r="AG29" s="127"/>
    </row>
    <row r="30" spans="1:33" ht="11.25" customHeight="1" x14ac:dyDescent="0.2">
      <c r="A30" s="48"/>
      <c r="B30" s="77" t="s">
        <v>38</v>
      </c>
      <c r="C30" s="20" t="s">
        <v>217</v>
      </c>
      <c r="D30" s="20" t="s">
        <v>218</v>
      </c>
      <c r="E30" s="18" t="str">
        <f t="shared" si="0"/>
        <v>SEKAB3S22Y_Quote</v>
      </c>
      <c r="F30" s="18" t="str">
        <f>_xll.qlSimpleQuote(Currency&amp;$C30&amp;$D30&amp;$B30&amp;QuoteSuffix,,RateTickValue,Permanent,Trigger,ObjectOverwrite)</f>
        <v>SEKAB3S22Y_Quote#0000</v>
      </c>
      <c r="G30" s="75" t="str">
        <f>_xll.ohRangeRetrieveError(F30)</f>
        <v/>
      </c>
      <c r="H30" s="9"/>
      <c r="K30" s="48"/>
      <c r="L30" s="105" t="s">
        <v>38</v>
      </c>
      <c r="M30" s="136" t="s">
        <v>217</v>
      </c>
      <c r="N30" s="136" t="s">
        <v>218</v>
      </c>
      <c r="O30" s="134" t="str">
        <f t="shared" si="1"/>
        <v>SEKAB3S22Y</v>
      </c>
      <c r="P30" s="134" t="str">
        <v>SEKAB3S22Y=ICAP</v>
      </c>
      <c r="Q30" s="100" t="s">
        <v>210</v>
      </c>
      <c r="R30" s="100" t="s">
        <v>210</v>
      </c>
      <c r="S30" s="100" t="s">
        <v>210</v>
      </c>
      <c r="T30" s="100" t="s">
        <v>210</v>
      </c>
      <c r="U30" s="103" t="e">
        <f>_xll.qlMidSafe($Q30,$R30)</f>
        <v>#NUM!</v>
      </c>
      <c r="V30" s="101"/>
      <c r="W30" s="102" t="e">
        <v>#NUM!</v>
      </c>
      <c r="X30" s="101"/>
      <c r="Y30" s="153" t="e">
        <v>#NUM!</v>
      </c>
      <c r="Z30" s="99">
        <f>_xll.qlSimpleQuoteSetValue(F30,Y30/100,Trigger)</f>
        <v>0</v>
      </c>
      <c r="AA30" s="89"/>
      <c r="AB30" s="3"/>
      <c r="AC30" s="3"/>
      <c r="AD30" s="3"/>
      <c r="AE30" s="3"/>
      <c r="AF30" s="3"/>
      <c r="AG30" s="127"/>
    </row>
    <row r="31" spans="1:33" ht="11.25" customHeight="1" x14ac:dyDescent="0.2">
      <c r="A31" s="48"/>
      <c r="B31" s="77" t="s">
        <v>37</v>
      </c>
      <c r="C31" s="20" t="s">
        <v>217</v>
      </c>
      <c r="D31" s="20" t="s">
        <v>218</v>
      </c>
      <c r="E31" s="18" t="str">
        <f t="shared" si="0"/>
        <v>SEKAB3S23Y_Quote</v>
      </c>
      <c r="F31" s="18" t="str">
        <f>_xll.qlSimpleQuote(Currency&amp;$C31&amp;$D31&amp;$B31&amp;QuoteSuffix,,RateTickValue,Permanent,Trigger,ObjectOverwrite)</f>
        <v>SEKAB3S23Y_Quote#0000</v>
      </c>
      <c r="G31" s="75" t="str">
        <f>_xll.ohRangeRetrieveError(F31)</f>
        <v/>
      </c>
      <c r="H31" s="9"/>
      <c r="K31" s="48"/>
      <c r="L31" s="105" t="s">
        <v>37</v>
      </c>
      <c r="M31" s="136" t="s">
        <v>217</v>
      </c>
      <c r="N31" s="136" t="s">
        <v>218</v>
      </c>
      <c r="O31" s="134" t="str">
        <f t="shared" si="1"/>
        <v>SEKAB3S23Y</v>
      </c>
      <c r="P31" s="134" t="str">
        <v>SEKAB3S23Y=ICAP</v>
      </c>
      <c r="Q31" s="100" t="s">
        <v>210</v>
      </c>
      <c r="R31" s="100" t="s">
        <v>210</v>
      </c>
      <c r="S31" s="100" t="s">
        <v>210</v>
      </c>
      <c r="T31" s="100" t="s">
        <v>210</v>
      </c>
      <c r="U31" s="103" t="e">
        <f>_xll.qlMidSafe($Q31,$R31)</f>
        <v>#NUM!</v>
      </c>
      <c r="V31" s="101"/>
      <c r="W31" s="102" t="e">
        <v>#NUM!</v>
      </c>
      <c r="X31" s="101"/>
      <c r="Y31" s="153" t="e">
        <v>#NUM!</v>
      </c>
      <c r="Z31" s="99">
        <f>_xll.qlSimpleQuoteSetValue(F31,Y31/100,Trigger)</f>
        <v>0</v>
      </c>
      <c r="AA31" s="89"/>
      <c r="AB31" s="3"/>
      <c r="AC31" s="3"/>
      <c r="AD31" s="3"/>
      <c r="AE31" s="3"/>
      <c r="AF31" s="3"/>
      <c r="AG31" s="127"/>
    </row>
    <row r="32" spans="1:33" ht="11.25" customHeight="1" x14ac:dyDescent="0.2">
      <c r="A32" s="48"/>
      <c r="B32" s="77" t="s">
        <v>36</v>
      </c>
      <c r="C32" s="20" t="s">
        <v>217</v>
      </c>
      <c r="D32" s="20" t="s">
        <v>218</v>
      </c>
      <c r="E32" s="18" t="str">
        <f t="shared" si="0"/>
        <v>SEKAB3S24Y_Quote</v>
      </c>
      <c r="F32" s="18" t="str">
        <f>_xll.qlSimpleQuote(Currency&amp;$C32&amp;$D32&amp;$B32&amp;QuoteSuffix,,RateTickValue,Permanent,Trigger,ObjectOverwrite)</f>
        <v>SEKAB3S24Y_Quote#0000</v>
      </c>
      <c r="G32" s="75" t="str">
        <f>_xll.ohRangeRetrieveError(F32)</f>
        <v/>
      </c>
      <c r="H32" s="9"/>
      <c r="K32" s="48"/>
      <c r="L32" s="105" t="s">
        <v>36</v>
      </c>
      <c r="M32" s="136" t="s">
        <v>217</v>
      </c>
      <c r="N32" s="136" t="s">
        <v>218</v>
      </c>
      <c r="O32" s="134" t="str">
        <f t="shared" si="1"/>
        <v>SEKAB3S24Y</v>
      </c>
      <c r="P32" s="134" t="str">
        <v>SEKAB3S24Y=ICAP</v>
      </c>
      <c r="Q32" s="100" t="s">
        <v>210</v>
      </c>
      <c r="R32" s="100" t="s">
        <v>210</v>
      </c>
      <c r="S32" s="100" t="s">
        <v>210</v>
      </c>
      <c r="T32" s="100" t="s">
        <v>210</v>
      </c>
      <c r="U32" s="103" t="e">
        <f>_xll.qlMidSafe($Q32,$R32)</f>
        <v>#NUM!</v>
      </c>
      <c r="V32" s="101"/>
      <c r="W32" s="102" t="e">
        <v>#NUM!</v>
      </c>
      <c r="X32" s="101"/>
      <c r="Y32" s="153" t="e">
        <v>#NUM!</v>
      </c>
      <c r="Z32" s="99">
        <f>_xll.qlSimpleQuoteSetValue(F32,Y32/100,Trigger)</f>
        <v>0</v>
      </c>
      <c r="AA32" s="89"/>
      <c r="AB32" s="3"/>
      <c r="AC32" s="3"/>
      <c r="AD32" s="3"/>
      <c r="AE32" s="3"/>
      <c r="AF32" s="3"/>
      <c r="AG32" s="127"/>
    </row>
    <row r="33" spans="1:33" ht="11.25" customHeight="1" x14ac:dyDescent="0.2">
      <c r="A33" s="48"/>
      <c r="B33" s="77" t="s">
        <v>35</v>
      </c>
      <c r="C33" s="20" t="s">
        <v>217</v>
      </c>
      <c r="D33" s="20" t="s">
        <v>218</v>
      </c>
      <c r="E33" s="18" t="str">
        <f t="shared" si="0"/>
        <v>SEKAB3S25Y_Quote</v>
      </c>
      <c r="F33" s="18" t="str">
        <f>_xll.qlSimpleQuote(Currency&amp;$C33&amp;$D33&amp;$B33&amp;QuoteSuffix,,RateTickValue,Permanent,Trigger,ObjectOverwrite)</f>
        <v>SEKAB3S25Y_Quote#0000</v>
      </c>
      <c r="G33" s="75" t="str">
        <f>_xll.ohRangeRetrieveError(F33)</f>
        <v/>
      </c>
      <c r="H33" s="9"/>
      <c r="K33" s="48"/>
      <c r="L33" s="105" t="s">
        <v>35</v>
      </c>
      <c r="M33" s="136" t="s">
        <v>217</v>
      </c>
      <c r="N33" s="136" t="s">
        <v>218</v>
      </c>
      <c r="O33" s="134" t="str">
        <f t="shared" si="1"/>
        <v>SEKAB3S25Y</v>
      </c>
      <c r="P33" s="134" t="str">
        <v>SEKAB3S25Y=ICAP</v>
      </c>
      <c r="Q33" s="100">
        <v>1.825</v>
      </c>
      <c r="R33" s="100">
        <v>1.905</v>
      </c>
      <c r="S33" s="100">
        <v>0</v>
      </c>
      <c r="T33" s="100">
        <v>0</v>
      </c>
      <c r="U33" s="103">
        <f>_xll.qlMidSafe($Q33,$R33)</f>
        <v>1.865</v>
      </c>
      <c r="V33" s="101"/>
      <c r="W33" s="102" t="e">
        <v>#NUM!</v>
      </c>
      <c r="X33" s="101"/>
      <c r="Y33" s="153">
        <v>1.865</v>
      </c>
      <c r="Z33" s="99">
        <f>_xll.qlSimpleQuoteSetValue(F33,Y33/100,Trigger)</f>
        <v>-2.5000000000000716E-5</v>
      </c>
      <c r="AA33" s="89"/>
      <c r="AB33" s="3"/>
      <c r="AC33" s="3"/>
      <c r="AD33" s="3"/>
      <c r="AE33" s="3"/>
      <c r="AF33" s="3"/>
      <c r="AG33" s="127"/>
    </row>
    <row r="34" spans="1:33" ht="11.25" customHeight="1" x14ac:dyDescent="0.2">
      <c r="A34" s="48"/>
      <c r="B34" s="77" t="s">
        <v>34</v>
      </c>
      <c r="C34" s="20" t="s">
        <v>217</v>
      </c>
      <c r="D34" s="20" t="s">
        <v>218</v>
      </c>
      <c r="E34" s="18" t="str">
        <f t="shared" si="0"/>
        <v>SEKAB3S26Y_Quote</v>
      </c>
      <c r="F34" s="18" t="str">
        <f>_xll.qlSimpleQuote(Currency&amp;$C34&amp;$D34&amp;$B34&amp;QuoteSuffix,,RateTickValue,Permanent,Trigger,ObjectOverwrite)</f>
        <v>SEKAB3S26Y_Quote#0000</v>
      </c>
      <c r="G34" s="75" t="str">
        <f>_xll.ohRangeRetrieveError(F34)</f>
        <v/>
      </c>
      <c r="H34" s="9"/>
      <c r="K34" s="48"/>
      <c r="L34" s="105" t="s">
        <v>34</v>
      </c>
      <c r="M34" s="136" t="s">
        <v>217</v>
      </c>
      <c r="N34" s="136" t="s">
        <v>218</v>
      </c>
      <c r="O34" s="134" t="str">
        <f t="shared" si="1"/>
        <v>SEKAB3S26Y</v>
      </c>
      <c r="P34" s="134" t="str">
        <v>SEKAB3S26Y=ICAP</v>
      </c>
      <c r="Q34" s="100" t="s">
        <v>210</v>
      </c>
      <c r="R34" s="100" t="s">
        <v>210</v>
      </c>
      <c r="S34" s="100" t="s">
        <v>210</v>
      </c>
      <c r="T34" s="100" t="s">
        <v>210</v>
      </c>
      <c r="U34" s="103" t="e">
        <f>_xll.qlMidSafe($Q34,$R34)</f>
        <v>#NUM!</v>
      </c>
      <c r="V34" s="101"/>
      <c r="W34" s="102" t="e">
        <v>#NUM!</v>
      </c>
      <c r="X34" s="101"/>
      <c r="Y34" s="153" t="e">
        <v>#NUM!</v>
      </c>
      <c r="Z34" s="99">
        <f>_xll.qlSimpleQuoteSetValue(F34,Y34/100,Trigger)</f>
        <v>0</v>
      </c>
      <c r="AA34" s="89"/>
      <c r="AB34" s="3"/>
      <c r="AC34" s="3"/>
      <c r="AD34" s="3"/>
      <c r="AE34" s="3"/>
      <c r="AF34" s="3"/>
      <c r="AG34" s="127"/>
    </row>
    <row r="35" spans="1:33" ht="11.25" customHeight="1" x14ac:dyDescent="0.2">
      <c r="A35" s="48"/>
      <c r="B35" s="77" t="s">
        <v>33</v>
      </c>
      <c r="C35" s="20" t="s">
        <v>217</v>
      </c>
      <c r="D35" s="20" t="s">
        <v>218</v>
      </c>
      <c r="E35" s="18" t="str">
        <f t="shared" si="0"/>
        <v>SEKAB3S27Y_Quote</v>
      </c>
      <c r="F35" s="18" t="str">
        <f>_xll.qlSimpleQuote(Currency&amp;$C35&amp;$D35&amp;$B35&amp;QuoteSuffix,,RateTickValue,Permanent,Trigger,ObjectOverwrite)</f>
        <v>SEKAB3S27Y_Quote#0000</v>
      </c>
      <c r="G35" s="75" t="str">
        <f>_xll.ohRangeRetrieveError(F35)</f>
        <v/>
      </c>
      <c r="H35" s="9"/>
      <c r="K35" s="48"/>
      <c r="L35" s="105" t="s">
        <v>33</v>
      </c>
      <c r="M35" s="136" t="s">
        <v>217</v>
      </c>
      <c r="N35" s="136" t="s">
        <v>218</v>
      </c>
      <c r="O35" s="134" t="str">
        <f t="shared" si="1"/>
        <v>SEKAB3S27Y</v>
      </c>
      <c r="P35" s="134" t="str">
        <v>SEKAB3S27Y=ICAP</v>
      </c>
      <c r="Q35" s="100" t="s">
        <v>210</v>
      </c>
      <c r="R35" s="100" t="s">
        <v>210</v>
      </c>
      <c r="S35" s="100" t="s">
        <v>210</v>
      </c>
      <c r="T35" s="100" t="s">
        <v>210</v>
      </c>
      <c r="U35" s="103" t="e">
        <f>_xll.qlMidSafe($Q35,$R35)</f>
        <v>#NUM!</v>
      </c>
      <c r="V35" s="101"/>
      <c r="W35" s="102" t="e">
        <v>#NUM!</v>
      </c>
      <c r="X35" s="101"/>
      <c r="Y35" s="153" t="e">
        <v>#NUM!</v>
      </c>
      <c r="Z35" s="99">
        <f>_xll.qlSimpleQuoteSetValue(F35,Y35/100,Trigger)</f>
        <v>0</v>
      </c>
      <c r="AA35" s="89"/>
      <c r="AB35" s="3"/>
      <c r="AC35" s="3"/>
      <c r="AD35" s="3"/>
      <c r="AE35" s="3"/>
      <c r="AF35" s="3"/>
      <c r="AG35" s="127"/>
    </row>
    <row r="36" spans="1:33" ht="11.25" customHeight="1" x14ac:dyDescent="0.2">
      <c r="A36" s="48"/>
      <c r="B36" s="77" t="s">
        <v>32</v>
      </c>
      <c r="C36" s="20" t="s">
        <v>217</v>
      </c>
      <c r="D36" s="20" t="s">
        <v>218</v>
      </c>
      <c r="E36" s="18" t="str">
        <f t="shared" si="0"/>
        <v>SEKAB3S28Y_Quote</v>
      </c>
      <c r="F36" s="18" t="str">
        <f>_xll.qlSimpleQuote(Currency&amp;$C36&amp;$D36&amp;$B36&amp;QuoteSuffix,,RateTickValue,Permanent,Trigger,ObjectOverwrite)</f>
        <v>SEKAB3S28Y_Quote#0000</v>
      </c>
      <c r="G36" s="75" t="str">
        <f>_xll.ohRangeRetrieveError(F36)</f>
        <v/>
      </c>
      <c r="H36" s="9"/>
      <c r="K36" s="48"/>
      <c r="L36" s="105" t="s">
        <v>32</v>
      </c>
      <c r="M36" s="136" t="s">
        <v>217</v>
      </c>
      <c r="N36" s="136" t="s">
        <v>218</v>
      </c>
      <c r="O36" s="134" t="str">
        <f t="shared" si="1"/>
        <v>SEKAB3S28Y</v>
      </c>
      <c r="P36" s="134" t="str">
        <v>SEKAB3S28Y=ICAP</v>
      </c>
      <c r="Q36" s="100" t="s">
        <v>210</v>
      </c>
      <c r="R36" s="100" t="s">
        <v>210</v>
      </c>
      <c r="S36" s="100" t="s">
        <v>210</v>
      </c>
      <c r="T36" s="100" t="s">
        <v>210</v>
      </c>
      <c r="U36" s="103" t="e">
        <f>_xll.qlMidSafe($Q36,$R36)</f>
        <v>#NUM!</v>
      </c>
      <c r="V36" s="101"/>
      <c r="W36" s="102" t="e">
        <v>#NUM!</v>
      </c>
      <c r="X36" s="101"/>
      <c r="Y36" s="153" t="e">
        <v>#NUM!</v>
      </c>
      <c r="Z36" s="99">
        <f>_xll.qlSimpleQuoteSetValue(F36,Y36/100,Trigger)</f>
        <v>0</v>
      </c>
      <c r="AA36" s="89"/>
      <c r="AB36" s="3"/>
      <c r="AC36" s="3"/>
      <c r="AD36" s="3"/>
      <c r="AE36" s="3"/>
      <c r="AF36" s="3"/>
      <c r="AG36" s="127"/>
    </row>
    <row r="37" spans="1:33" ht="11.25" customHeight="1" x14ac:dyDescent="0.2">
      <c r="A37" s="48"/>
      <c r="B37" s="77" t="s">
        <v>31</v>
      </c>
      <c r="C37" s="20" t="s">
        <v>217</v>
      </c>
      <c r="D37" s="20" t="s">
        <v>218</v>
      </c>
      <c r="E37" s="18" t="str">
        <f t="shared" si="0"/>
        <v>SEKAB3S29Y_Quote</v>
      </c>
      <c r="F37" s="18" t="str">
        <f>_xll.qlSimpleQuote(Currency&amp;$C37&amp;$D37&amp;$B37&amp;QuoteSuffix,,RateTickValue,Permanent,Trigger,ObjectOverwrite)</f>
        <v>SEKAB3S29Y_Quote#0000</v>
      </c>
      <c r="G37" s="75" t="str">
        <f>_xll.ohRangeRetrieveError(F37)</f>
        <v/>
      </c>
      <c r="H37" s="9"/>
      <c r="K37" s="48"/>
      <c r="L37" s="105" t="s">
        <v>31</v>
      </c>
      <c r="M37" s="136" t="s">
        <v>217</v>
      </c>
      <c r="N37" s="136" t="s">
        <v>218</v>
      </c>
      <c r="O37" s="134" t="str">
        <f t="shared" si="1"/>
        <v>SEKAB3S29Y</v>
      </c>
      <c r="P37" s="134" t="str">
        <v>SEKAB3S29Y=ICAP</v>
      </c>
      <c r="Q37" s="100" t="s">
        <v>210</v>
      </c>
      <c r="R37" s="100" t="s">
        <v>210</v>
      </c>
      <c r="S37" s="100" t="s">
        <v>210</v>
      </c>
      <c r="T37" s="100" t="s">
        <v>210</v>
      </c>
      <c r="U37" s="103" t="e">
        <f>_xll.qlMidSafe($Q37,$R37)</f>
        <v>#NUM!</v>
      </c>
      <c r="V37" s="101"/>
      <c r="W37" s="102" t="e">
        <v>#NUM!</v>
      </c>
      <c r="X37" s="101"/>
      <c r="Y37" s="153" t="e">
        <v>#NUM!</v>
      </c>
      <c r="Z37" s="99">
        <f>_xll.qlSimpleQuoteSetValue(F37,Y37/100,Trigger)</f>
        <v>0</v>
      </c>
      <c r="AA37" s="89"/>
      <c r="AB37" s="3"/>
      <c r="AC37" s="3"/>
      <c r="AD37" s="3"/>
      <c r="AE37" s="3"/>
      <c r="AF37" s="3"/>
      <c r="AG37" s="127"/>
    </row>
    <row r="38" spans="1:33" ht="11.25" customHeight="1" x14ac:dyDescent="0.2">
      <c r="A38" s="48"/>
      <c r="B38" s="77" t="s">
        <v>30</v>
      </c>
      <c r="C38" s="20" t="s">
        <v>217</v>
      </c>
      <c r="D38" s="20" t="s">
        <v>218</v>
      </c>
      <c r="E38" s="18" t="str">
        <f t="shared" si="0"/>
        <v>SEKAB3S30Y_Quote</v>
      </c>
      <c r="F38" s="18" t="str">
        <f>_xll.qlSimpleQuote(Currency&amp;$C38&amp;$D38&amp;$B38&amp;QuoteSuffix,,RateTickValue,Permanent,Trigger,ObjectOverwrite)</f>
        <v>SEKAB3S30Y_Quote#0000</v>
      </c>
      <c r="G38" s="75" t="str">
        <f>_xll.ohRangeRetrieveError(F38)</f>
        <v/>
      </c>
      <c r="H38" s="9"/>
      <c r="K38" s="48"/>
      <c r="L38" s="105" t="s">
        <v>30</v>
      </c>
      <c r="M38" s="136" t="s">
        <v>217</v>
      </c>
      <c r="N38" s="136" t="s">
        <v>218</v>
      </c>
      <c r="O38" s="134" t="str">
        <f t="shared" si="1"/>
        <v>SEKAB3S30Y</v>
      </c>
      <c r="P38" s="134" t="str">
        <v>SEKAB3S30Y=ICAP</v>
      </c>
      <c r="Q38" s="100">
        <v>1.835</v>
      </c>
      <c r="R38" s="100">
        <v>1.9350000000000001</v>
      </c>
      <c r="S38" s="100">
        <v>0</v>
      </c>
      <c r="T38" s="100">
        <v>0</v>
      </c>
      <c r="U38" s="103">
        <f>_xll.qlMidSafe($Q38,$R38)</f>
        <v>1.885</v>
      </c>
      <c r="V38" s="101"/>
      <c r="W38" s="102" t="e">
        <v>#NUM!</v>
      </c>
      <c r="X38" s="101"/>
      <c r="Y38" s="153">
        <v>1.885</v>
      </c>
      <c r="Z38" s="99">
        <f>_xll.qlSimpleQuoteSetValue(F38,Y38/100,Trigger)</f>
        <v>-2.5000000000000716E-5</v>
      </c>
      <c r="AA38" s="89"/>
      <c r="AB38" s="3"/>
      <c r="AC38" s="3"/>
      <c r="AD38" s="3"/>
      <c r="AE38" s="3"/>
      <c r="AF38" s="3"/>
      <c r="AG38" s="127"/>
    </row>
    <row r="39" spans="1:33" ht="11.25" customHeight="1" x14ac:dyDescent="0.2">
      <c r="A39" s="48"/>
      <c r="B39" s="77" t="s">
        <v>29</v>
      </c>
      <c r="C39" s="20" t="s">
        <v>217</v>
      </c>
      <c r="D39" s="20" t="s">
        <v>218</v>
      </c>
      <c r="E39" s="18" t="str">
        <f t="shared" si="0"/>
        <v>SEKAB3S35Y_Quote</v>
      </c>
      <c r="F39" s="18" t="str">
        <f>_xll.qlSimpleQuote(Currency&amp;$C39&amp;$D39&amp;$B39&amp;QuoteSuffix,,RateTickValue,Permanent,Trigger,ObjectOverwrite)</f>
        <v>SEKAB3S35Y_Quote#0000</v>
      </c>
      <c r="G39" s="75" t="str">
        <f>_xll.ohRangeRetrieveError(F39)</f>
        <v/>
      </c>
      <c r="H39" s="9"/>
      <c r="K39" s="48"/>
      <c r="L39" s="105" t="s">
        <v>29</v>
      </c>
      <c r="M39" s="136" t="s">
        <v>217</v>
      </c>
      <c r="N39" s="136" t="s">
        <v>218</v>
      </c>
      <c r="O39" s="134" t="str">
        <f t="shared" si="1"/>
        <v>SEKAB3S35Y</v>
      </c>
      <c r="P39" s="134" t="str">
        <v>SEKAB3S35Y=ICAP</v>
      </c>
      <c r="Q39" s="100" t="s">
        <v>210</v>
      </c>
      <c r="R39" s="100" t="s">
        <v>210</v>
      </c>
      <c r="S39" s="100" t="s">
        <v>210</v>
      </c>
      <c r="T39" s="100" t="s">
        <v>210</v>
      </c>
      <c r="U39" s="103" t="e">
        <f>_xll.qlMidSafe($Q39,$R39)</f>
        <v>#NUM!</v>
      </c>
      <c r="V39" s="101"/>
      <c r="W39" s="102" t="e">
        <v>#NUM!</v>
      </c>
      <c r="X39" s="101"/>
      <c r="Y39" s="153" t="e">
        <v>#NUM!</v>
      </c>
      <c r="Z39" s="99">
        <f>_xll.qlSimpleQuoteSetValue(F39,Y39/100,Trigger)</f>
        <v>0</v>
      </c>
      <c r="AA39" s="89"/>
      <c r="AB39" s="3"/>
      <c r="AC39" s="3"/>
      <c r="AD39" s="3"/>
      <c r="AE39" s="3"/>
      <c r="AF39" s="3"/>
      <c r="AG39" s="127"/>
    </row>
    <row r="40" spans="1:33" ht="11.25" customHeight="1" x14ac:dyDescent="0.2">
      <c r="A40" s="48"/>
      <c r="B40" s="77" t="s">
        <v>28</v>
      </c>
      <c r="C40" s="20" t="s">
        <v>217</v>
      </c>
      <c r="D40" s="20" t="s">
        <v>218</v>
      </c>
      <c r="E40" s="18" t="str">
        <f t="shared" si="0"/>
        <v>SEKAB3S40Y_Quote</v>
      </c>
      <c r="F40" s="18" t="str">
        <f>_xll.qlSimpleQuote(Currency&amp;$C40&amp;$D40&amp;$B40&amp;QuoteSuffix,,RateTickValue,Permanent,Trigger,ObjectOverwrite)</f>
        <v>SEKAB3S40Y_Quote#0000</v>
      </c>
      <c r="G40" s="75" t="str">
        <f>_xll.ohRangeRetrieveError(F40)</f>
        <v/>
      </c>
      <c r="H40" s="9"/>
      <c r="K40" s="48"/>
      <c r="L40" s="105" t="s">
        <v>28</v>
      </c>
      <c r="M40" s="136" t="s">
        <v>217</v>
      </c>
      <c r="N40" s="136" t="s">
        <v>218</v>
      </c>
      <c r="O40" s="134" t="str">
        <f t="shared" si="1"/>
        <v>SEKAB3S40Y</v>
      </c>
      <c r="P40" s="134" t="str">
        <v>SEKAB3S40Y=ICAP</v>
      </c>
      <c r="Q40" s="100" t="s">
        <v>210</v>
      </c>
      <c r="R40" s="100" t="s">
        <v>210</v>
      </c>
      <c r="S40" s="100" t="s">
        <v>210</v>
      </c>
      <c r="T40" s="100" t="s">
        <v>210</v>
      </c>
      <c r="U40" s="103" t="e">
        <f>_xll.qlMidSafe($Q40,$R40)</f>
        <v>#NUM!</v>
      </c>
      <c r="V40" s="101"/>
      <c r="W40" s="102" t="e">
        <v>#NUM!</v>
      </c>
      <c r="X40" s="101"/>
      <c r="Y40" s="153" t="e">
        <v>#NUM!</v>
      </c>
      <c r="Z40" s="99">
        <f>_xll.qlSimpleQuoteSetValue(F40,Y40/100,Trigger)</f>
        <v>0</v>
      </c>
      <c r="AA40" s="89"/>
      <c r="AB40" s="3"/>
      <c r="AC40" s="3"/>
      <c r="AD40" s="3"/>
      <c r="AE40" s="3"/>
      <c r="AF40" s="3"/>
      <c r="AG40" s="127"/>
    </row>
    <row r="41" spans="1:33" ht="11.25" customHeight="1" x14ac:dyDescent="0.2">
      <c r="A41" s="48"/>
      <c r="B41" s="77" t="s">
        <v>26</v>
      </c>
      <c r="C41" s="20" t="s">
        <v>217</v>
      </c>
      <c r="D41" s="20" t="s">
        <v>218</v>
      </c>
      <c r="E41" s="18" t="str">
        <f t="shared" si="0"/>
        <v>SEKAB3S50Y_Quote</v>
      </c>
      <c r="F41" s="18" t="str">
        <f>_xll.qlSimpleQuote(Currency&amp;$C41&amp;$D41&amp;$B41&amp;QuoteSuffix,,RateTickValue,Permanent,Trigger,ObjectOverwrite)</f>
        <v>SEKAB3S50Y_Quote#0000</v>
      </c>
      <c r="G41" s="75" t="str">
        <f>_xll.ohRangeRetrieveError(F41)</f>
        <v/>
      </c>
      <c r="H41" s="9"/>
      <c r="K41" s="48"/>
      <c r="L41" s="105" t="s">
        <v>26</v>
      </c>
      <c r="M41" s="136" t="s">
        <v>217</v>
      </c>
      <c r="N41" s="136" t="s">
        <v>218</v>
      </c>
      <c r="O41" s="134" t="str">
        <f t="shared" si="1"/>
        <v>SEKAB3S50Y</v>
      </c>
      <c r="P41" s="134" t="str">
        <v>SEKAB3S50Y=ICAP</v>
      </c>
      <c r="Q41" s="100" t="s">
        <v>210</v>
      </c>
      <c r="R41" s="100" t="s">
        <v>210</v>
      </c>
      <c r="S41" s="100" t="s">
        <v>210</v>
      </c>
      <c r="T41" s="100" t="s">
        <v>210</v>
      </c>
      <c r="U41" s="103" t="e">
        <f>_xll.qlMidSafe($Q41,$R41)</f>
        <v>#NUM!</v>
      </c>
      <c r="V41" s="101"/>
      <c r="W41" s="102" t="e">
        <v>#NUM!</v>
      </c>
      <c r="X41" s="101"/>
      <c r="Y41" s="153" t="e">
        <v>#NUM!</v>
      </c>
      <c r="Z41" s="99">
        <f>_xll.qlSimpleQuoteSetValue(F41,Y41/100,Trigger)</f>
        <v>0</v>
      </c>
      <c r="AA41" s="89"/>
      <c r="AB41" s="3"/>
      <c r="AC41" s="3"/>
      <c r="AD41" s="3"/>
      <c r="AE41" s="3"/>
      <c r="AF41" s="3"/>
      <c r="AG41" s="127"/>
    </row>
    <row r="42" spans="1:33" ht="11.25" customHeight="1" x14ac:dyDescent="0.2">
      <c r="A42" s="48"/>
      <c r="B42" s="77" t="s">
        <v>25</v>
      </c>
      <c r="C42" s="20" t="s">
        <v>217</v>
      </c>
      <c r="D42" s="20" t="s">
        <v>218</v>
      </c>
      <c r="E42" s="18" t="str">
        <f t="shared" si="0"/>
        <v>SEKAB3S60Y_Quote</v>
      </c>
      <c r="F42" s="18" t="str">
        <f>_xll.qlSimpleQuote(Currency&amp;$C42&amp;$D42&amp;$B42&amp;QuoteSuffix,,RateTickValue,Permanent,Trigger,ObjectOverwrite)</f>
        <v>SEKAB3S60Y_Quote#0000</v>
      </c>
      <c r="G42" s="75" t="str">
        <f>_xll.ohRangeRetrieveError(F42)</f>
        <v/>
      </c>
      <c r="H42" s="9"/>
      <c r="K42" s="48"/>
      <c r="L42" s="105" t="s">
        <v>25</v>
      </c>
      <c r="M42" s="136" t="s">
        <v>217</v>
      </c>
      <c r="N42" s="136" t="s">
        <v>218</v>
      </c>
      <c r="O42" s="134" t="str">
        <f t="shared" si="1"/>
        <v>SEKAB3S60Y</v>
      </c>
      <c r="P42" s="130" t="str">
        <v>SEKAB3S60Y=ICAP</v>
      </c>
      <c r="Q42" s="107" t="s">
        <v>210</v>
      </c>
      <c r="R42" s="107" t="s">
        <v>210</v>
      </c>
      <c r="S42" s="107" t="s">
        <v>210</v>
      </c>
      <c r="T42" s="107" t="s">
        <v>210</v>
      </c>
      <c r="U42" s="109" t="e">
        <f>_xll.qlMidSafe($Q42,$R42)</f>
        <v>#NUM!</v>
      </c>
      <c r="V42" s="101"/>
      <c r="W42" s="108" t="e">
        <v>#NUM!</v>
      </c>
      <c r="X42" s="101"/>
      <c r="Y42" s="146" t="e">
        <v>#NUM!</v>
      </c>
      <c r="Z42" s="106">
        <f>_xll.qlSimpleQuoteSetValue(F42,Y42/100,Trigger)</f>
        <v>0</v>
      </c>
      <c r="AA42" s="89"/>
      <c r="AB42" s="3"/>
      <c r="AC42" s="3"/>
      <c r="AD42" s="3"/>
      <c r="AE42" s="3"/>
      <c r="AF42" s="3"/>
      <c r="AG42" s="127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5"/>
      <c r="L43" s="318"/>
      <c r="M43" s="318"/>
      <c r="N43" s="318"/>
      <c r="O43" s="98"/>
      <c r="P43" s="7"/>
      <c r="Q43" s="7"/>
      <c r="R43" s="7"/>
      <c r="S43" s="7"/>
      <c r="T43" s="7"/>
      <c r="U43" s="7"/>
      <c r="V43" s="84"/>
      <c r="W43" s="84"/>
      <c r="X43" s="84"/>
      <c r="Y43" s="84"/>
      <c r="Z43" s="84"/>
      <c r="AA43" s="128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3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4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5"/>
      <c r="L2" s="51"/>
      <c r="M2" s="124"/>
      <c r="N2" s="124"/>
      <c r="O2" s="124"/>
      <c r="P2" s="58" t="s">
        <v>205</v>
      </c>
      <c r="Q2" s="101"/>
      <c r="R2" s="101"/>
      <c r="S2" s="101"/>
      <c r="T2" s="101"/>
      <c r="U2" s="51"/>
      <c r="V2" s="101"/>
      <c r="W2" s="101"/>
      <c r="X2" s="101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09"/>
      <c r="F3" s="51"/>
      <c r="G3" s="51"/>
      <c r="H3" s="9"/>
      <c r="K3" s="48"/>
      <c r="L3" s="101"/>
      <c r="M3" s="51"/>
      <c r="N3" s="51"/>
      <c r="O3" s="51"/>
      <c r="P3" s="51"/>
      <c r="Q3" s="51"/>
      <c r="R3" s="51"/>
      <c r="S3" s="51"/>
      <c r="T3" s="51"/>
      <c r="U3" s="51"/>
      <c r="V3" s="101"/>
      <c r="W3" s="101"/>
      <c r="X3" s="101"/>
      <c r="Y3" s="51"/>
      <c r="Z3" s="122">
        <f>_xll.ohTrigger(Z5:Z42)</f>
        <v>2</v>
      </c>
      <c r="AA3" s="89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SEK_010_SwSM6AB.xml</v>
      </c>
      <c r="F4" s="27" t="s">
        <v>188</v>
      </c>
      <c r="G4" s="17" t="str">
        <f>_xll.ohRangeRetrieveError(F4)</f>
        <v/>
      </c>
      <c r="H4" s="9"/>
      <c r="K4" s="48"/>
      <c r="L4" s="194"/>
      <c r="M4" s="79"/>
      <c r="N4" s="79"/>
      <c r="O4" s="79"/>
      <c r="P4" s="97" t="str">
        <f>_xll.RData(P5:P42,Q4:T4,"RTFEED:IDN",ReutersRtMode,,Q5)</f>
        <v>Paused at 12:34:39</v>
      </c>
      <c r="Q4" s="142" t="s">
        <v>130</v>
      </c>
      <c r="R4" s="142" t="s">
        <v>129</v>
      </c>
      <c r="S4" s="142" t="s">
        <v>141</v>
      </c>
      <c r="T4" s="142" t="s">
        <v>149</v>
      </c>
      <c r="U4" s="118" t="s">
        <v>148</v>
      </c>
      <c r="V4" s="101"/>
      <c r="W4" s="120" t="s">
        <v>146</v>
      </c>
      <c r="X4" s="101"/>
      <c r="Y4" s="205" t="s">
        <v>145</v>
      </c>
      <c r="Z4" s="30" t="s">
        <v>144</v>
      </c>
      <c r="AA4" s="89"/>
      <c r="AB4" s="3"/>
      <c r="AC4" s="3"/>
      <c r="AD4" s="3"/>
      <c r="AE4" s="3"/>
      <c r="AF4" s="3"/>
      <c r="AG4" s="141"/>
    </row>
    <row r="5" spans="1:33" ht="11.25" customHeight="1" x14ac:dyDescent="0.2">
      <c r="A5" s="48"/>
      <c r="B5" s="86" t="s">
        <v>14</v>
      </c>
      <c r="C5" s="20" t="s">
        <v>186</v>
      </c>
      <c r="D5" s="20" t="s">
        <v>187</v>
      </c>
      <c r="E5" s="18" t="str">
        <f t="shared" ref="E5:E42" si="0">Currency&amp;$C5&amp;$D5&amp;$B5&amp;QuoteSuffix</f>
        <v>SEKSM6AB6M_Quote</v>
      </c>
      <c r="F5" s="18" t="str">
        <f>_xll.qlSimpleQuote(Currency&amp;$C5&amp;$D5&amp;$B5&amp;QuoteSuffix,,RateTickValue,Permanent,Trigger,ObjectOverwrite)</f>
        <v>SEKSM6AB6M_Quote#0000</v>
      </c>
      <c r="G5" s="17" t="str">
        <f>_xll.ohRangeRetrieveError(F5)</f>
        <v/>
      </c>
      <c r="H5" s="9"/>
      <c r="K5" s="48"/>
      <c r="L5" s="105" t="s">
        <v>14</v>
      </c>
      <c r="M5" s="136" t="s">
        <v>186</v>
      </c>
      <c r="N5" s="136" t="s">
        <v>187</v>
      </c>
      <c r="O5" s="104" t="str">
        <f t="shared" ref="O5:O42" si="1">Currency&amp;$M5&amp;$N5&amp;$L5</f>
        <v>SEKSM6AB6M</v>
      </c>
      <c r="P5" s="104" t="str">
        <f t="array" ref="P5:P42">Instruments&amp;"="&amp;VLOOKUP(Contributor,ContributorTable,2,FALSE)</f>
        <v>SEKSM6AB6M=ICAP</v>
      </c>
      <c r="Q5" s="100" t="s">
        <v>210</v>
      </c>
      <c r="R5" s="100" t="s">
        <v>210</v>
      </c>
      <c r="S5" s="100" t="s">
        <v>210</v>
      </c>
      <c r="T5" s="100" t="s">
        <v>210</v>
      </c>
      <c r="U5" s="103" t="e">
        <f>_xll.qlMidSafe($Q5,$R5)</f>
        <v>#NUM!</v>
      </c>
      <c r="V5" s="101"/>
      <c r="W5" s="102" t="e">
        <v>#NUM!</v>
      </c>
      <c r="X5" s="101"/>
      <c r="Y5" s="153" t="e">
        <f t="array" ref="Y5:Y42">QuoteLive</f>
        <v>#NUM!</v>
      </c>
      <c r="Z5" s="99">
        <f>_xll.qlSimpleQuoteSetValue(F5,Y5/100,Trigger)</f>
        <v>0</v>
      </c>
      <c r="AA5" s="89"/>
      <c r="AB5" s="3"/>
      <c r="AC5" s="3"/>
      <c r="AD5" s="3"/>
      <c r="AE5" s="3"/>
      <c r="AF5" s="3"/>
      <c r="AG5" s="127"/>
    </row>
    <row r="6" spans="1:33" ht="11.25" customHeight="1" x14ac:dyDescent="0.2">
      <c r="A6" s="48"/>
      <c r="B6" s="87" t="s">
        <v>8</v>
      </c>
      <c r="C6" s="20" t="s">
        <v>186</v>
      </c>
      <c r="D6" s="20" t="s">
        <v>187</v>
      </c>
      <c r="E6" s="18" t="str">
        <f t="shared" si="0"/>
        <v>SEKSM6AB1Y_Quote</v>
      </c>
      <c r="F6" s="18" t="str">
        <f>_xll.qlSimpleQuote(Currency&amp;$C6&amp;$D6&amp;$B6&amp;QuoteSuffix,,RateTickValue,Permanent,Trigger,ObjectOverwrite)</f>
        <v>SEKSM6AB1Y_Quote#0000</v>
      </c>
      <c r="G6" s="17" t="str">
        <f>_xll.ohRangeRetrieveError(F6)</f>
        <v/>
      </c>
      <c r="H6" s="9"/>
      <c r="K6" s="48"/>
      <c r="L6" s="105" t="s">
        <v>8</v>
      </c>
      <c r="M6" s="136" t="s">
        <v>186</v>
      </c>
      <c r="N6" s="136" t="s">
        <v>187</v>
      </c>
      <c r="O6" s="104" t="str">
        <f t="shared" si="1"/>
        <v>SEKSM6AB1Y</v>
      </c>
      <c r="P6" s="104" t="str">
        <v>SEKSM6AB1Y=ICAP</v>
      </c>
      <c r="Q6" s="100" t="s">
        <v>210</v>
      </c>
      <c r="R6" s="100" t="s">
        <v>210</v>
      </c>
      <c r="S6" s="100" t="s">
        <v>210</v>
      </c>
      <c r="T6" s="100" t="s">
        <v>210</v>
      </c>
      <c r="U6" s="103" t="e">
        <f>_xll.qlMidSafe($Q6,$R6)</f>
        <v>#NUM!</v>
      </c>
      <c r="V6" s="101"/>
      <c r="W6" s="102" t="e">
        <v>#NUM!</v>
      </c>
      <c r="X6" s="101"/>
      <c r="Y6" s="153" t="e">
        <v>#NUM!</v>
      </c>
      <c r="Z6" s="99">
        <f>_xll.qlSimpleQuoteSetValue(F6,Y6/100,Trigger)</f>
        <v>0</v>
      </c>
      <c r="AA6" s="89"/>
      <c r="AB6" s="3"/>
      <c r="AC6" s="3"/>
      <c r="AD6" s="3"/>
      <c r="AE6" s="3"/>
      <c r="AF6" s="3"/>
      <c r="AG6" s="127"/>
    </row>
    <row r="7" spans="1:33" ht="11.25" customHeight="1" x14ac:dyDescent="0.2">
      <c r="A7" s="48"/>
      <c r="B7" s="87" t="s">
        <v>72</v>
      </c>
      <c r="C7" s="20" t="s">
        <v>186</v>
      </c>
      <c r="D7" s="20" t="s">
        <v>187</v>
      </c>
      <c r="E7" s="18" t="str">
        <f t="shared" si="0"/>
        <v>SEKSM6AB15M_Quote</v>
      </c>
      <c r="F7" s="18" t="str">
        <f>_xll.qlSimpleQuote(Currency&amp;$C7&amp;$D7&amp;$B7&amp;QuoteSuffix,,RateTickValue,Permanent,Trigger,ObjectOverwrite)</f>
        <v>SEKSM6AB15M_Quote#0000</v>
      </c>
      <c r="G7" s="17" t="str">
        <f>_xll.ohRangeRetrieveError(F7)</f>
        <v/>
      </c>
      <c r="H7" s="9"/>
      <c r="K7" s="48"/>
      <c r="L7" s="105" t="s">
        <v>72</v>
      </c>
      <c r="M7" s="136" t="s">
        <v>186</v>
      </c>
      <c r="N7" s="136" t="s">
        <v>187</v>
      </c>
      <c r="O7" s="104" t="str">
        <f t="shared" si="1"/>
        <v>SEKSM6AB15M</v>
      </c>
      <c r="P7" s="104" t="str">
        <v>SEKSM6AB15M=ICAP</v>
      </c>
      <c r="Q7" s="100" t="s">
        <v>210</v>
      </c>
      <c r="R7" s="100" t="s">
        <v>210</v>
      </c>
      <c r="S7" s="100" t="s">
        <v>210</v>
      </c>
      <c r="T7" s="100" t="s">
        <v>210</v>
      </c>
      <c r="U7" s="103" t="e">
        <f>_xll.qlMidEquivalent($Q7,$R7,$S7,$T7)</f>
        <v>#NUM!</v>
      </c>
      <c r="V7" s="101"/>
      <c r="W7" s="102" t="e">
        <v>#NUM!</v>
      </c>
      <c r="X7" s="101"/>
      <c r="Y7" s="153" t="e">
        <v>#NUM!</v>
      </c>
      <c r="Z7" s="99">
        <f>_xll.qlSimpleQuoteSetValue(F7,Y7/100,Trigger)</f>
        <v>0</v>
      </c>
      <c r="AA7" s="89"/>
      <c r="AB7" s="3"/>
      <c r="AC7" s="3"/>
      <c r="AD7" s="3"/>
      <c r="AE7" s="3"/>
      <c r="AF7" s="193"/>
      <c r="AG7" s="127"/>
    </row>
    <row r="8" spans="1:33" ht="11.25" customHeight="1" x14ac:dyDescent="0.2">
      <c r="A8" s="48"/>
      <c r="B8" s="87" t="s">
        <v>71</v>
      </c>
      <c r="C8" s="20" t="s">
        <v>186</v>
      </c>
      <c r="D8" s="20" t="s">
        <v>187</v>
      </c>
      <c r="E8" s="18" t="str">
        <f t="shared" si="0"/>
        <v>SEKSM6AB18M_Quote</v>
      </c>
      <c r="F8" s="18" t="str">
        <f>_xll.qlSimpleQuote(Currency&amp;$C8&amp;$D8&amp;$B8&amp;QuoteSuffix,,RateTickValue,Permanent,Trigger,ObjectOverwrite)</f>
        <v>SEKSM6AB18M_Quote#0000</v>
      </c>
      <c r="G8" s="17" t="str">
        <f>_xll.ohRangeRetrieveError(F8)</f>
        <v/>
      </c>
      <c r="H8" s="9"/>
      <c r="K8" s="48"/>
      <c r="L8" s="105" t="s">
        <v>71</v>
      </c>
      <c r="M8" s="136" t="s">
        <v>186</v>
      </c>
      <c r="N8" s="136" t="s">
        <v>187</v>
      </c>
      <c r="O8" s="104" t="str">
        <f t="shared" si="1"/>
        <v>SEKSM6AB18M</v>
      </c>
      <c r="P8" s="104" t="str">
        <v>SEKSM6AB18M=ICAP</v>
      </c>
      <c r="Q8" s="100" t="s">
        <v>210</v>
      </c>
      <c r="R8" s="100" t="s">
        <v>210</v>
      </c>
      <c r="S8" s="100" t="s">
        <v>210</v>
      </c>
      <c r="T8" s="100" t="s">
        <v>210</v>
      </c>
      <c r="U8" s="103" t="e">
        <f>_xll.qlMidEquivalent($Q8,$R8,$S8,$T8)</f>
        <v>#NUM!</v>
      </c>
      <c r="V8" s="101"/>
      <c r="W8" s="102" t="e">
        <v>#NUM!</v>
      </c>
      <c r="X8" s="101"/>
      <c r="Y8" s="153" t="e">
        <v>#NUM!</v>
      </c>
      <c r="Z8" s="99">
        <f>_xll.qlSimpleQuoteSetValue(F8,Y8/100,Trigger)</f>
        <v>0</v>
      </c>
      <c r="AA8" s="89"/>
      <c r="AB8" s="3"/>
      <c r="AC8" s="3"/>
      <c r="AD8" s="3"/>
      <c r="AE8" s="3"/>
      <c r="AF8" s="193"/>
      <c r="AG8" s="127"/>
    </row>
    <row r="9" spans="1:33" ht="11.25" customHeight="1" x14ac:dyDescent="0.2">
      <c r="A9" s="48"/>
      <c r="B9" s="86" t="s">
        <v>70</v>
      </c>
      <c r="C9" s="20" t="s">
        <v>186</v>
      </c>
      <c r="D9" s="20" t="s">
        <v>187</v>
      </c>
      <c r="E9" s="18" t="str">
        <f t="shared" si="0"/>
        <v>SEKSM6AB21M_Quote</v>
      </c>
      <c r="F9" s="18" t="str">
        <f>_xll.qlSimpleQuote(Currency&amp;$C9&amp;$D9&amp;$B9&amp;QuoteSuffix,,RateTickValue,Permanent,Trigger,ObjectOverwrite)</f>
        <v>SEKSM6AB21M_Quote#0000</v>
      </c>
      <c r="G9" s="17" t="str">
        <f>_xll.ohRangeRetrieveError(F9)</f>
        <v/>
      </c>
      <c r="H9" s="9"/>
      <c r="K9" s="48"/>
      <c r="L9" s="105" t="s">
        <v>70</v>
      </c>
      <c r="M9" s="136" t="s">
        <v>186</v>
      </c>
      <c r="N9" s="136" t="s">
        <v>187</v>
      </c>
      <c r="O9" s="104" t="str">
        <f t="shared" si="1"/>
        <v>SEKSM6AB21M</v>
      </c>
      <c r="P9" s="104" t="str">
        <v>SEKSM6AB21M=ICAP</v>
      </c>
      <c r="Q9" s="100" t="s">
        <v>210</v>
      </c>
      <c r="R9" s="100" t="s">
        <v>210</v>
      </c>
      <c r="S9" s="100" t="s">
        <v>210</v>
      </c>
      <c r="T9" s="100" t="s">
        <v>210</v>
      </c>
      <c r="U9" s="103" t="e">
        <f>_xll.qlMidEquivalent($Q9,$R9,$S9,$T9)</f>
        <v>#NUM!</v>
      </c>
      <c r="V9" s="101"/>
      <c r="W9" s="102" t="e">
        <v>#NUM!</v>
      </c>
      <c r="X9" s="101"/>
      <c r="Y9" s="153" t="e">
        <v>#NUM!</v>
      </c>
      <c r="Z9" s="99">
        <f>_xll.qlSimpleQuoteSetValue(F9,Y9/100,Trigger)</f>
        <v>0</v>
      </c>
      <c r="AA9" s="89"/>
      <c r="AB9" s="3"/>
      <c r="AC9" s="3"/>
      <c r="AD9" s="3"/>
      <c r="AE9" s="3"/>
      <c r="AF9" s="3"/>
      <c r="AG9" s="127"/>
    </row>
    <row r="10" spans="1:33" ht="11.25" customHeight="1" x14ac:dyDescent="0.2">
      <c r="A10" s="48"/>
      <c r="B10" s="86" t="s">
        <v>58</v>
      </c>
      <c r="C10" s="20" t="s">
        <v>186</v>
      </c>
      <c r="D10" s="20" t="s">
        <v>187</v>
      </c>
      <c r="E10" s="18" t="str">
        <f t="shared" si="0"/>
        <v>SEKSM6AB2Y_Quote</v>
      </c>
      <c r="F10" s="18" t="str">
        <f>_xll.qlSimpleQuote(Currency&amp;$C10&amp;$D10&amp;$B10&amp;QuoteSuffix,,RateTickValue,Permanent,Trigger,ObjectOverwrite)</f>
        <v>SEKSM6AB2Y_Quote#0000</v>
      </c>
      <c r="G10" s="17" t="str">
        <f>_xll.ohRangeRetrieveError(F10)</f>
        <v/>
      </c>
      <c r="H10" s="9"/>
      <c r="K10" s="48"/>
      <c r="L10" s="105" t="s">
        <v>58</v>
      </c>
      <c r="M10" s="136" t="s">
        <v>186</v>
      </c>
      <c r="N10" s="136" t="s">
        <v>187</v>
      </c>
      <c r="O10" s="104" t="str">
        <f t="shared" si="1"/>
        <v>SEKSM6AB2Y</v>
      </c>
      <c r="P10" s="104" t="str">
        <v>SEKSM6AB2Y=ICAP</v>
      </c>
      <c r="Q10" s="100" t="s">
        <v>210</v>
      </c>
      <c r="R10" s="100" t="s">
        <v>210</v>
      </c>
      <c r="S10" s="100" t="s">
        <v>210</v>
      </c>
      <c r="T10" s="100" t="s">
        <v>210</v>
      </c>
      <c r="U10" s="103" t="e">
        <f>_xll.qlMidEquivalent($Q10,$R10,$S10,$T10)</f>
        <v>#NUM!</v>
      </c>
      <c r="V10" s="101"/>
      <c r="W10" s="102" t="e">
        <v>#NUM!</v>
      </c>
      <c r="X10" s="101"/>
      <c r="Y10" s="153" t="e">
        <v>#NUM!</v>
      </c>
      <c r="Z10" s="99">
        <f>_xll.qlSimpleQuoteSetValue(F10,Y10/100,Trigger)</f>
        <v>0</v>
      </c>
      <c r="AA10" s="89"/>
      <c r="AB10" s="3"/>
      <c r="AC10" s="3"/>
      <c r="AD10" s="3"/>
      <c r="AE10" s="3"/>
      <c r="AF10" s="3"/>
      <c r="AG10" s="127"/>
    </row>
    <row r="11" spans="1:33" ht="11.25" customHeight="1" x14ac:dyDescent="0.2">
      <c r="A11" s="48"/>
      <c r="B11" s="86" t="s">
        <v>57</v>
      </c>
      <c r="C11" s="20" t="s">
        <v>186</v>
      </c>
      <c r="D11" s="20" t="s">
        <v>187</v>
      </c>
      <c r="E11" s="18" t="str">
        <f t="shared" si="0"/>
        <v>SEKSM6AB3Y_Quote</v>
      </c>
      <c r="F11" s="18" t="str">
        <f>_xll.qlSimpleQuote(Currency&amp;$C11&amp;$D11&amp;$B11&amp;QuoteSuffix,,RateTickValue,Permanent,Trigger,ObjectOverwrite)</f>
        <v>SEKSM6AB3Y_Quote#0000</v>
      </c>
      <c r="G11" s="17" t="str">
        <f>_xll.ohRangeRetrieveError(F11)</f>
        <v/>
      </c>
      <c r="H11" s="9"/>
      <c r="K11" s="48"/>
      <c r="L11" s="105" t="s">
        <v>57</v>
      </c>
      <c r="M11" s="136" t="s">
        <v>186</v>
      </c>
      <c r="N11" s="136" t="s">
        <v>187</v>
      </c>
      <c r="O11" s="104" t="str">
        <f t="shared" si="1"/>
        <v>SEKSM6AB3Y</v>
      </c>
      <c r="P11" s="104" t="str">
        <v>SEKSM6AB3Y=ICAP</v>
      </c>
      <c r="Q11" s="100" t="s">
        <v>210</v>
      </c>
      <c r="R11" s="100" t="s">
        <v>210</v>
      </c>
      <c r="S11" s="100" t="s">
        <v>210</v>
      </c>
      <c r="T11" s="100" t="s">
        <v>210</v>
      </c>
      <c r="U11" s="103" t="e">
        <f>_xll.qlMidEquivalent($Q11,$R11,$S11,$T11)</f>
        <v>#NUM!</v>
      </c>
      <c r="V11" s="101"/>
      <c r="W11" s="102" t="e">
        <v>#NUM!</v>
      </c>
      <c r="X11" s="101"/>
      <c r="Y11" s="153" t="e">
        <v>#NUM!</v>
      </c>
      <c r="Z11" s="99">
        <f>_xll.qlSimpleQuoteSetValue(F11,Y11/100,Trigger)</f>
        <v>0</v>
      </c>
      <c r="AA11" s="89"/>
      <c r="AB11" s="3"/>
      <c r="AC11" s="3"/>
      <c r="AD11" s="3"/>
      <c r="AE11" s="3"/>
      <c r="AF11" s="3"/>
      <c r="AG11" s="127"/>
    </row>
    <row r="12" spans="1:33" ht="11.25" customHeight="1" x14ac:dyDescent="0.2">
      <c r="A12" s="48"/>
      <c r="B12" s="86" t="s">
        <v>56</v>
      </c>
      <c r="C12" s="20" t="s">
        <v>186</v>
      </c>
      <c r="D12" s="20" t="s">
        <v>187</v>
      </c>
      <c r="E12" s="18" t="str">
        <f t="shared" si="0"/>
        <v>SEKSM6AB4Y_Quote</v>
      </c>
      <c r="F12" s="18" t="str">
        <f>_xll.qlSimpleQuote(Currency&amp;$C12&amp;$D12&amp;$B12&amp;QuoteSuffix,,RateTickValue,Permanent,Trigger,ObjectOverwrite)</f>
        <v>SEKSM6AB4Y_Quote#0000</v>
      </c>
      <c r="G12" s="17" t="str">
        <f>_xll.ohRangeRetrieveError(F12)</f>
        <v/>
      </c>
      <c r="H12" s="9"/>
      <c r="K12" s="48"/>
      <c r="L12" s="105" t="s">
        <v>56</v>
      </c>
      <c r="M12" s="136" t="s">
        <v>186</v>
      </c>
      <c r="N12" s="136" t="s">
        <v>187</v>
      </c>
      <c r="O12" s="104" t="str">
        <f t="shared" si="1"/>
        <v>SEKSM6AB4Y</v>
      </c>
      <c r="P12" s="104" t="str">
        <v>SEKSM6AB4Y=ICAP</v>
      </c>
      <c r="Q12" s="100" t="s">
        <v>210</v>
      </c>
      <c r="R12" s="100" t="s">
        <v>210</v>
      </c>
      <c r="S12" s="100" t="s">
        <v>210</v>
      </c>
      <c r="T12" s="100" t="s">
        <v>210</v>
      </c>
      <c r="U12" s="103" t="e">
        <f>_xll.qlMidEquivalent($Q12,$R12,$S12,$T12)</f>
        <v>#NUM!</v>
      </c>
      <c r="V12" s="101"/>
      <c r="W12" s="102">
        <v>3.2050000000000001</v>
      </c>
      <c r="X12" s="101"/>
      <c r="Y12" s="153" t="e">
        <v>#NUM!</v>
      </c>
      <c r="Z12" s="99">
        <f>_xll.qlSimpleQuoteSetValue(F12,Y12/100,Trigger)</f>
        <v>0</v>
      </c>
      <c r="AA12" s="89"/>
      <c r="AB12" s="3"/>
      <c r="AC12" s="3"/>
      <c r="AD12" s="3"/>
      <c r="AE12" s="3"/>
      <c r="AF12" s="3"/>
      <c r="AG12" s="127"/>
    </row>
    <row r="13" spans="1:33" ht="11.25" customHeight="1" x14ac:dyDescent="0.2">
      <c r="A13" s="48"/>
      <c r="B13" s="86" t="s">
        <v>55</v>
      </c>
      <c r="C13" s="20" t="s">
        <v>186</v>
      </c>
      <c r="D13" s="20" t="s">
        <v>187</v>
      </c>
      <c r="E13" s="18" t="str">
        <f t="shared" si="0"/>
        <v>SEKSM6AB5Y_Quote</v>
      </c>
      <c r="F13" s="18" t="str">
        <f>_xll.qlSimpleQuote(Currency&amp;$C13&amp;$D13&amp;$B13&amp;QuoteSuffix,,RateTickValue,Permanent,Trigger,ObjectOverwrite)</f>
        <v>SEKSM6AB5Y_Quote#0000</v>
      </c>
      <c r="G13" s="17" t="str">
        <f>_xll.ohRangeRetrieveError(F13)</f>
        <v/>
      </c>
      <c r="H13" s="9"/>
      <c r="K13" s="48"/>
      <c r="L13" s="105" t="s">
        <v>55</v>
      </c>
      <c r="M13" s="136" t="s">
        <v>186</v>
      </c>
      <c r="N13" s="136" t="s">
        <v>187</v>
      </c>
      <c r="O13" s="104" t="str">
        <f t="shared" si="1"/>
        <v>SEKSM6AB5Y</v>
      </c>
      <c r="P13" s="104" t="str">
        <v>SEKSM6AB5Y=ICAP</v>
      </c>
      <c r="Q13" s="100" t="s">
        <v>210</v>
      </c>
      <c r="R13" s="100" t="s">
        <v>210</v>
      </c>
      <c r="S13" s="100" t="s">
        <v>210</v>
      </c>
      <c r="T13" s="100" t="s">
        <v>210</v>
      </c>
      <c r="U13" s="103" t="e">
        <f>_xll.qlMidEquivalent($Q13,$R13,$S13,$T13)</f>
        <v>#NUM!</v>
      </c>
      <c r="V13" s="101"/>
      <c r="W13" s="102">
        <v>3.3775000000000004</v>
      </c>
      <c r="X13" s="101"/>
      <c r="Y13" s="153" t="e">
        <v>#NUM!</v>
      </c>
      <c r="Z13" s="99">
        <f>_xll.qlSimpleQuoteSetValue(F13,Y13/100,Trigger)</f>
        <v>0</v>
      </c>
      <c r="AA13" s="89"/>
      <c r="AB13" s="3"/>
      <c r="AC13" s="3"/>
      <c r="AD13" s="3"/>
      <c r="AE13" s="3"/>
      <c r="AF13" s="3"/>
      <c r="AG13" s="127"/>
    </row>
    <row r="14" spans="1:33" ht="11.25" customHeight="1" x14ac:dyDescent="0.2">
      <c r="A14" s="48"/>
      <c r="B14" s="86" t="s">
        <v>54</v>
      </c>
      <c r="C14" s="20" t="s">
        <v>186</v>
      </c>
      <c r="D14" s="20" t="s">
        <v>187</v>
      </c>
      <c r="E14" s="18" t="str">
        <f t="shared" si="0"/>
        <v>SEKSM6AB6Y_Quote</v>
      </c>
      <c r="F14" s="18" t="str">
        <f>_xll.qlSimpleQuote(Currency&amp;$C14&amp;$D14&amp;$B14&amp;QuoteSuffix,,RateTickValue,Permanent,Trigger,ObjectOverwrite)</f>
        <v>SEKSM6AB6Y_Quote#0000</v>
      </c>
      <c r="G14" s="17" t="str">
        <f>_xll.ohRangeRetrieveError(F14)</f>
        <v/>
      </c>
      <c r="H14" s="9"/>
      <c r="K14" s="48"/>
      <c r="L14" s="105" t="s">
        <v>54</v>
      </c>
      <c r="M14" s="136" t="s">
        <v>186</v>
      </c>
      <c r="N14" s="136" t="s">
        <v>187</v>
      </c>
      <c r="O14" s="104" t="str">
        <f t="shared" si="1"/>
        <v>SEKSM6AB6Y</v>
      </c>
      <c r="P14" s="104" t="str">
        <v>SEKSM6AB6Y=ICAP</v>
      </c>
      <c r="Q14" s="100" t="s">
        <v>210</v>
      </c>
      <c r="R14" s="100" t="s">
        <v>210</v>
      </c>
      <c r="S14" s="100" t="s">
        <v>210</v>
      </c>
      <c r="T14" s="100" t="s">
        <v>210</v>
      </c>
      <c r="U14" s="103" t="e">
        <f>_xll.qlMidEquivalent($Q14,$R14,$S14,$T14)</f>
        <v>#NUM!</v>
      </c>
      <c r="V14" s="101"/>
      <c r="W14" s="102">
        <v>3.5449999999999999</v>
      </c>
      <c r="X14" s="101"/>
      <c r="Y14" s="153" t="e">
        <v>#NUM!</v>
      </c>
      <c r="Z14" s="99">
        <f>_xll.qlSimpleQuoteSetValue(F14,Y14/100,Trigger)</f>
        <v>0</v>
      </c>
      <c r="AA14" s="89"/>
      <c r="AB14" s="3"/>
      <c r="AC14" s="3"/>
      <c r="AD14" s="3"/>
      <c r="AE14" s="3"/>
      <c r="AF14" s="3"/>
      <c r="AG14" s="127"/>
    </row>
    <row r="15" spans="1:33" ht="11.25" customHeight="1" x14ac:dyDescent="0.2">
      <c r="A15" s="48"/>
      <c r="B15" s="86" t="s">
        <v>53</v>
      </c>
      <c r="C15" s="20" t="s">
        <v>186</v>
      </c>
      <c r="D15" s="20" t="s">
        <v>187</v>
      </c>
      <c r="E15" s="18" t="str">
        <f t="shared" si="0"/>
        <v>SEKSM6AB7Y_Quote</v>
      </c>
      <c r="F15" s="18" t="str">
        <f>_xll.qlSimpleQuote(Currency&amp;$C15&amp;$D15&amp;$B15&amp;QuoteSuffix,,RateTickValue,Permanent,Trigger,ObjectOverwrite)</f>
        <v>SEKSM6AB7Y_Quote#0000</v>
      </c>
      <c r="G15" s="17" t="str">
        <f>_xll.ohRangeRetrieveError(F15)</f>
        <v/>
      </c>
      <c r="H15" s="9"/>
      <c r="K15" s="48"/>
      <c r="L15" s="105" t="s">
        <v>53</v>
      </c>
      <c r="M15" s="136" t="s">
        <v>186</v>
      </c>
      <c r="N15" s="136" t="s">
        <v>187</v>
      </c>
      <c r="O15" s="104" t="str">
        <f t="shared" si="1"/>
        <v>SEKSM6AB7Y</v>
      </c>
      <c r="P15" s="104" t="str">
        <v>SEKSM6AB7Y=ICAP</v>
      </c>
      <c r="Q15" s="100" t="s">
        <v>210</v>
      </c>
      <c r="R15" s="100" t="s">
        <v>210</v>
      </c>
      <c r="S15" s="100" t="s">
        <v>210</v>
      </c>
      <c r="T15" s="100" t="s">
        <v>210</v>
      </c>
      <c r="U15" s="103" t="e">
        <f>_xll.qlMidEquivalent($Q15,$R15,$S15,$T15)</f>
        <v>#NUM!</v>
      </c>
      <c r="V15" s="101"/>
      <c r="W15" s="102">
        <v>3.6950000000000003</v>
      </c>
      <c r="X15" s="101"/>
      <c r="Y15" s="153" t="e">
        <v>#NUM!</v>
      </c>
      <c r="Z15" s="99">
        <f>_xll.qlSimpleQuoteSetValue(F15,Y15/100,Trigger)</f>
        <v>0</v>
      </c>
      <c r="AA15" s="89"/>
      <c r="AB15" s="3"/>
      <c r="AC15" s="3"/>
      <c r="AD15" s="3"/>
      <c r="AE15" s="3"/>
      <c r="AF15" s="3"/>
      <c r="AG15" s="127"/>
    </row>
    <row r="16" spans="1:33" ht="11.25" customHeight="1" x14ac:dyDescent="0.2">
      <c r="A16" s="48"/>
      <c r="B16" s="86" t="s">
        <v>52</v>
      </c>
      <c r="C16" s="20" t="s">
        <v>186</v>
      </c>
      <c r="D16" s="20" t="s">
        <v>187</v>
      </c>
      <c r="E16" s="18" t="str">
        <f t="shared" si="0"/>
        <v>SEKSM6AB8Y_Quote</v>
      </c>
      <c r="F16" s="18" t="str">
        <f>_xll.qlSimpleQuote(Currency&amp;$C16&amp;$D16&amp;$B16&amp;QuoteSuffix,,RateTickValue,Permanent,Trigger,ObjectOverwrite)</f>
        <v>SEKSM6AB8Y_Quote#0000</v>
      </c>
      <c r="G16" s="17" t="str">
        <f>_xll.ohRangeRetrieveError(F16)</f>
        <v/>
      </c>
      <c r="H16" s="9"/>
      <c r="K16" s="48"/>
      <c r="L16" s="105" t="s">
        <v>52</v>
      </c>
      <c r="M16" s="136" t="s">
        <v>186</v>
      </c>
      <c r="N16" s="136" t="s">
        <v>187</v>
      </c>
      <c r="O16" s="104" t="str">
        <f t="shared" si="1"/>
        <v>SEKSM6AB8Y</v>
      </c>
      <c r="P16" s="104" t="str">
        <v>SEKSM6AB8Y=ICAP</v>
      </c>
      <c r="Q16" s="100" t="s">
        <v>210</v>
      </c>
      <c r="R16" s="100" t="s">
        <v>210</v>
      </c>
      <c r="S16" s="100" t="s">
        <v>210</v>
      </c>
      <c r="T16" s="100" t="s">
        <v>210</v>
      </c>
      <c r="U16" s="103" t="e">
        <f>_xll.qlMidEquivalent($Q16,$R16,$S16,$T16)</f>
        <v>#NUM!</v>
      </c>
      <c r="V16" s="101"/>
      <c r="W16" s="102">
        <v>3.8250000000000002</v>
      </c>
      <c r="X16" s="101"/>
      <c r="Y16" s="153" t="e">
        <v>#NUM!</v>
      </c>
      <c r="Z16" s="99">
        <f>_xll.qlSimpleQuoteSetValue(F16,Y16/100,Trigger)</f>
        <v>0</v>
      </c>
      <c r="AA16" s="89"/>
      <c r="AB16" s="3"/>
      <c r="AC16" s="3"/>
      <c r="AD16" s="3"/>
      <c r="AE16" s="3"/>
      <c r="AF16" s="3"/>
      <c r="AG16" s="127"/>
    </row>
    <row r="17" spans="1:33" ht="11.25" customHeight="1" x14ac:dyDescent="0.2">
      <c r="A17" s="48"/>
      <c r="B17" s="86" t="s">
        <v>51</v>
      </c>
      <c r="C17" s="20" t="s">
        <v>186</v>
      </c>
      <c r="D17" s="20" t="s">
        <v>187</v>
      </c>
      <c r="E17" s="18" t="str">
        <f t="shared" si="0"/>
        <v>SEKSM6AB9Y_Quote</v>
      </c>
      <c r="F17" s="18" t="str">
        <f>_xll.qlSimpleQuote(Currency&amp;$C17&amp;$D17&amp;$B17&amp;QuoteSuffix,,RateTickValue,Permanent,Trigger,ObjectOverwrite)</f>
        <v>SEKSM6AB9Y_Quote#0000</v>
      </c>
      <c r="G17" s="17" t="str">
        <f>_xll.ohRangeRetrieveError(F17)</f>
        <v/>
      </c>
      <c r="H17" s="9"/>
      <c r="K17" s="48"/>
      <c r="L17" s="105" t="s">
        <v>51</v>
      </c>
      <c r="M17" s="136" t="s">
        <v>186</v>
      </c>
      <c r="N17" s="136" t="s">
        <v>187</v>
      </c>
      <c r="O17" s="104" t="str">
        <f t="shared" si="1"/>
        <v>SEKSM6AB9Y</v>
      </c>
      <c r="P17" s="104" t="str">
        <v>SEKSM6AB9Y=ICAP</v>
      </c>
      <c r="Q17" s="100" t="s">
        <v>210</v>
      </c>
      <c r="R17" s="100" t="s">
        <v>210</v>
      </c>
      <c r="S17" s="100" t="s">
        <v>210</v>
      </c>
      <c r="T17" s="100" t="s">
        <v>210</v>
      </c>
      <c r="U17" s="103" t="e">
        <f>_xll.qlMidEquivalent($Q17,$R17,$S17,$T17)</f>
        <v>#NUM!</v>
      </c>
      <c r="V17" s="101"/>
      <c r="W17" s="102">
        <v>3.9325000000000001</v>
      </c>
      <c r="X17" s="101"/>
      <c r="Y17" s="153" t="e">
        <v>#NUM!</v>
      </c>
      <c r="Z17" s="99">
        <f>_xll.qlSimpleQuoteSetValue(F17,Y17/100,Trigger)</f>
        <v>0</v>
      </c>
      <c r="AA17" s="89"/>
      <c r="AB17" s="3"/>
      <c r="AC17" s="3"/>
      <c r="AD17" s="3"/>
      <c r="AE17" s="3"/>
      <c r="AF17" s="3"/>
      <c r="AG17" s="127"/>
    </row>
    <row r="18" spans="1:33" ht="11.25" customHeight="1" x14ac:dyDescent="0.2">
      <c r="A18" s="48"/>
      <c r="B18" s="86" t="s">
        <v>50</v>
      </c>
      <c r="C18" s="20" t="s">
        <v>186</v>
      </c>
      <c r="D18" s="20" t="s">
        <v>187</v>
      </c>
      <c r="E18" s="18" t="str">
        <f t="shared" si="0"/>
        <v>SEKSM6AB10Y_Quote</v>
      </c>
      <c r="F18" s="18" t="str">
        <f>_xll.qlSimpleQuote(Currency&amp;$C18&amp;$D18&amp;$B18&amp;QuoteSuffix,,RateTickValue,Permanent,Trigger,ObjectOverwrite)</f>
        <v>SEKSM6AB10Y_Quote#0000</v>
      </c>
      <c r="G18" s="17" t="str">
        <f>_xll.ohRangeRetrieveError(F18)</f>
        <v/>
      </c>
      <c r="H18" s="9"/>
      <c r="K18" s="48"/>
      <c r="L18" s="105" t="s">
        <v>50</v>
      </c>
      <c r="M18" s="136" t="s">
        <v>186</v>
      </c>
      <c r="N18" s="136" t="s">
        <v>187</v>
      </c>
      <c r="O18" s="104" t="str">
        <f t="shared" si="1"/>
        <v>SEKSM6AB10Y</v>
      </c>
      <c r="P18" s="104" t="str">
        <v>SEKSM6AB10Y=ICAP</v>
      </c>
      <c r="Q18" s="100" t="s">
        <v>210</v>
      </c>
      <c r="R18" s="100" t="s">
        <v>210</v>
      </c>
      <c r="S18" s="100" t="s">
        <v>210</v>
      </c>
      <c r="T18" s="100" t="s">
        <v>210</v>
      </c>
      <c r="U18" s="103" t="e">
        <f>_xll.qlMidEquivalent($Q18,$R18,$S18,$T18)</f>
        <v>#NUM!</v>
      </c>
      <c r="V18" s="101"/>
      <c r="W18" s="102">
        <v>4.0299999999999994</v>
      </c>
      <c r="X18" s="101"/>
      <c r="Y18" s="153" t="e">
        <v>#NUM!</v>
      </c>
      <c r="Z18" s="99">
        <f>_xll.qlSimpleQuoteSetValue(F18,Y18/100,Trigger)</f>
        <v>0</v>
      </c>
      <c r="AA18" s="89"/>
      <c r="AB18" s="3"/>
      <c r="AC18" s="3"/>
      <c r="AD18" s="3"/>
      <c r="AE18" s="3"/>
      <c r="AF18" s="3"/>
      <c r="AG18" s="127"/>
    </row>
    <row r="19" spans="1:33" ht="11.25" customHeight="1" x14ac:dyDescent="0.2">
      <c r="A19" s="48"/>
      <c r="B19" s="86" t="s">
        <v>49</v>
      </c>
      <c r="C19" s="20" t="s">
        <v>186</v>
      </c>
      <c r="D19" s="20" t="s">
        <v>187</v>
      </c>
      <c r="E19" s="18" t="str">
        <f t="shared" si="0"/>
        <v>SEKSM6AB11Y_Quote</v>
      </c>
      <c r="F19" s="18" t="str">
        <f>_xll.qlSimpleQuote(Currency&amp;$C19&amp;$D19&amp;$B19&amp;QuoteSuffix,,RateTickValue,Permanent,Trigger,ObjectOverwrite)</f>
        <v>SEKSM6AB11Y_Quote#0000</v>
      </c>
      <c r="G19" s="17" t="str">
        <f>_xll.ohRangeRetrieveError(F19)</f>
        <v/>
      </c>
      <c r="H19" s="9"/>
      <c r="K19" s="48"/>
      <c r="L19" s="105" t="s">
        <v>49</v>
      </c>
      <c r="M19" s="136" t="s">
        <v>186</v>
      </c>
      <c r="N19" s="136" t="s">
        <v>187</v>
      </c>
      <c r="O19" s="104" t="str">
        <f t="shared" si="1"/>
        <v>SEKSM6AB11Y</v>
      </c>
      <c r="P19" s="104" t="str">
        <v>SEKSM6AB11Y=ICAP</v>
      </c>
      <c r="Q19" s="100" t="s">
        <v>210</v>
      </c>
      <c r="R19" s="100" t="s">
        <v>210</v>
      </c>
      <c r="S19" s="100" t="s">
        <v>210</v>
      </c>
      <c r="T19" s="100" t="s">
        <v>210</v>
      </c>
      <c r="U19" s="103" t="e">
        <f>_xll.qlMidEquivalent($Q19,$R19,$S19,$T19)</f>
        <v>#NUM!</v>
      </c>
      <c r="V19" s="101"/>
      <c r="W19" s="102" t="e">
        <v>#NUM!</v>
      </c>
      <c r="X19" s="101"/>
      <c r="Y19" s="153" t="e">
        <v>#NUM!</v>
      </c>
      <c r="Z19" s="99">
        <f>_xll.qlSimpleQuoteSetValue(F19,Y19/100,Trigger)</f>
        <v>0</v>
      </c>
      <c r="AA19" s="89"/>
      <c r="AB19" s="3"/>
      <c r="AC19" s="3"/>
      <c r="AD19" s="3"/>
      <c r="AE19" s="3"/>
      <c r="AF19" s="3"/>
      <c r="AG19" s="127"/>
    </row>
    <row r="20" spans="1:33" ht="11.25" customHeight="1" x14ac:dyDescent="0.2">
      <c r="A20" s="48"/>
      <c r="B20" s="86" t="s">
        <v>48</v>
      </c>
      <c r="C20" s="20" t="s">
        <v>186</v>
      </c>
      <c r="D20" s="20" t="s">
        <v>187</v>
      </c>
      <c r="E20" s="18" t="str">
        <f t="shared" si="0"/>
        <v>SEKSM6AB12Y_Quote</v>
      </c>
      <c r="F20" s="18" t="str">
        <f>_xll.qlSimpleQuote(Currency&amp;$C20&amp;$D20&amp;$B20&amp;QuoteSuffix,,RateTickValue,Permanent,Trigger,ObjectOverwrite)</f>
        <v>SEKSM6AB12Y_Quote#0000</v>
      </c>
      <c r="G20" s="17" t="str">
        <f>_xll.ohRangeRetrieveError(F20)</f>
        <v/>
      </c>
      <c r="H20" s="9"/>
      <c r="K20" s="48"/>
      <c r="L20" s="105" t="s">
        <v>48</v>
      </c>
      <c r="M20" s="136" t="s">
        <v>186</v>
      </c>
      <c r="N20" s="136" t="s">
        <v>187</v>
      </c>
      <c r="O20" s="104" t="str">
        <f t="shared" si="1"/>
        <v>SEKSM6AB12Y</v>
      </c>
      <c r="P20" s="104" t="str">
        <v>SEKSM6AB12Y=ICAP</v>
      </c>
      <c r="Q20" s="100" t="s">
        <v>210</v>
      </c>
      <c r="R20" s="100" t="s">
        <v>210</v>
      </c>
      <c r="S20" s="100" t="s">
        <v>210</v>
      </c>
      <c r="T20" s="100" t="s">
        <v>210</v>
      </c>
      <c r="U20" s="103" t="e">
        <f>_xll.qlMidEquivalent($Q20,$R20,$S20,$T20)</f>
        <v>#NUM!</v>
      </c>
      <c r="V20" s="101"/>
      <c r="W20" s="102">
        <v>4.1875</v>
      </c>
      <c r="X20" s="101"/>
      <c r="Y20" s="153" t="e">
        <v>#NUM!</v>
      </c>
      <c r="Z20" s="99">
        <f>_xll.qlSimpleQuoteSetValue(F20,Y20/100,Trigger)</f>
        <v>0</v>
      </c>
      <c r="AA20" s="89"/>
      <c r="AB20" s="3"/>
      <c r="AC20" s="3"/>
      <c r="AD20" s="3"/>
      <c r="AE20" s="3"/>
      <c r="AF20" s="3"/>
      <c r="AG20" s="127"/>
    </row>
    <row r="21" spans="1:33" ht="11.25" customHeight="1" x14ac:dyDescent="0.2">
      <c r="A21" s="48"/>
      <c r="B21" s="86" t="s">
        <v>47</v>
      </c>
      <c r="C21" s="20" t="s">
        <v>186</v>
      </c>
      <c r="D21" s="20" t="s">
        <v>187</v>
      </c>
      <c r="E21" s="18" t="str">
        <f t="shared" si="0"/>
        <v>SEKSM6AB13Y_Quote</v>
      </c>
      <c r="F21" s="18" t="str">
        <f>_xll.qlSimpleQuote(Currency&amp;$C21&amp;$D21&amp;$B21&amp;QuoteSuffix,,RateTickValue,Permanent,Trigger,ObjectOverwrite)</f>
        <v>SEKSM6AB13Y_Quote#0000</v>
      </c>
      <c r="G21" s="17" t="str">
        <f>_xll.ohRangeRetrieveError(F21)</f>
        <v/>
      </c>
      <c r="H21" s="9"/>
      <c r="K21" s="48"/>
      <c r="L21" s="105" t="s">
        <v>47</v>
      </c>
      <c r="M21" s="136" t="s">
        <v>186</v>
      </c>
      <c r="N21" s="136" t="s">
        <v>187</v>
      </c>
      <c r="O21" s="104" t="str">
        <f t="shared" si="1"/>
        <v>SEKSM6AB13Y</v>
      </c>
      <c r="P21" s="104" t="str">
        <v>SEKSM6AB13Y=ICAP</v>
      </c>
      <c r="Q21" s="100" t="s">
        <v>210</v>
      </c>
      <c r="R21" s="100" t="s">
        <v>210</v>
      </c>
      <c r="S21" s="100" t="s">
        <v>210</v>
      </c>
      <c r="T21" s="100" t="s">
        <v>210</v>
      </c>
      <c r="U21" s="103" t="e">
        <f>_xll.qlMidEquivalent($Q21,$R21,$S21,$T21)</f>
        <v>#NUM!</v>
      </c>
      <c r="V21" s="101"/>
      <c r="W21" s="102" t="e">
        <v>#NUM!</v>
      </c>
      <c r="X21" s="101"/>
      <c r="Y21" s="153" t="e">
        <v>#NUM!</v>
      </c>
      <c r="Z21" s="99">
        <f>_xll.qlSimpleQuoteSetValue(F21,Y21/100,Trigger)</f>
        <v>0</v>
      </c>
      <c r="AA21" s="89"/>
      <c r="AB21" s="3"/>
      <c r="AC21" s="3"/>
      <c r="AD21" s="3"/>
      <c r="AE21" s="3"/>
      <c r="AF21" s="3"/>
      <c r="AG21" s="127"/>
    </row>
    <row r="22" spans="1:33" ht="11.25" customHeight="1" x14ac:dyDescent="0.2">
      <c r="A22" s="48"/>
      <c r="B22" s="86" t="s">
        <v>46</v>
      </c>
      <c r="C22" s="20" t="s">
        <v>186</v>
      </c>
      <c r="D22" s="20" t="s">
        <v>187</v>
      </c>
      <c r="E22" s="18" t="str">
        <f t="shared" si="0"/>
        <v>SEKSM6AB14Y_Quote</v>
      </c>
      <c r="F22" s="18" t="str">
        <f>_xll.qlSimpleQuote(Currency&amp;$C22&amp;$D22&amp;$B22&amp;QuoteSuffix,,RateTickValue,Permanent,Trigger,ObjectOverwrite)</f>
        <v>SEKSM6AB14Y_Quote#0000</v>
      </c>
      <c r="G22" s="17" t="str">
        <f>_xll.ohRangeRetrieveError(F22)</f>
        <v/>
      </c>
      <c r="H22" s="9"/>
      <c r="K22" s="48"/>
      <c r="L22" s="105" t="s">
        <v>46</v>
      </c>
      <c r="M22" s="136" t="s">
        <v>186</v>
      </c>
      <c r="N22" s="136" t="s">
        <v>187</v>
      </c>
      <c r="O22" s="104" t="str">
        <f t="shared" si="1"/>
        <v>SEKSM6AB14Y</v>
      </c>
      <c r="P22" s="104" t="str">
        <v>SEKSM6AB14Y=ICAP</v>
      </c>
      <c r="Q22" s="100" t="s">
        <v>210</v>
      </c>
      <c r="R22" s="100" t="s">
        <v>210</v>
      </c>
      <c r="S22" s="100" t="s">
        <v>210</v>
      </c>
      <c r="T22" s="100" t="s">
        <v>210</v>
      </c>
      <c r="U22" s="103" t="e">
        <f>_xll.qlMidEquivalent($Q22,$R22,$S22,$T22)</f>
        <v>#NUM!</v>
      </c>
      <c r="V22" s="101"/>
      <c r="W22" s="102" t="e">
        <v>#NUM!</v>
      </c>
      <c r="X22" s="101"/>
      <c r="Y22" s="153" t="e">
        <v>#NUM!</v>
      </c>
      <c r="Z22" s="99">
        <f>_xll.qlSimpleQuoteSetValue(F22,Y22/100,Trigger)</f>
        <v>0</v>
      </c>
      <c r="AA22" s="89"/>
      <c r="AB22" s="3"/>
      <c r="AC22" s="3"/>
      <c r="AD22" s="3"/>
      <c r="AE22" s="3"/>
      <c r="AF22" s="3"/>
      <c r="AG22" s="127"/>
    </row>
    <row r="23" spans="1:33" ht="11.25" customHeight="1" x14ac:dyDescent="0.2">
      <c r="A23" s="48"/>
      <c r="B23" s="86" t="s">
        <v>45</v>
      </c>
      <c r="C23" s="20" t="s">
        <v>186</v>
      </c>
      <c r="D23" s="20" t="s">
        <v>187</v>
      </c>
      <c r="E23" s="18" t="str">
        <f t="shared" si="0"/>
        <v>SEKSM6AB15Y_Quote</v>
      </c>
      <c r="F23" s="18" t="str">
        <f>_xll.qlSimpleQuote(Currency&amp;$C23&amp;$D23&amp;$B23&amp;QuoteSuffix,,RateTickValue,Permanent,Trigger,ObjectOverwrite)</f>
        <v>SEKSM6AB15Y_Quote#0000</v>
      </c>
      <c r="G23" s="17" t="str">
        <f>_xll.ohRangeRetrieveError(F23)</f>
        <v/>
      </c>
      <c r="H23" s="9"/>
      <c r="K23" s="48"/>
      <c r="L23" s="105" t="s">
        <v>45</v>
      </c>
      <c r="M23" s="136" t="s">
        <v>186</v>
      </c>
      <c r="N23" s="136" t="s">
        <v>187</v>
      </c>
      <c r="O23" s="104" t="str">
        <f t="shared" si="1"/>
        <v>SEKSM6AB15Y</v>
      </c>
      <c r="P23" s="104" t="str">
        <v>SEKSM6AB15Y=ICAP</v>
      </c>
      <c r="Q23" s="100" t="s">
        <v>210</v>
      </c>
      <c r="R23" s="100" t="s">
        <v>210</v>
      </c>
      <c r="S23" s="100" t="s">
        <v>210</v>
      </c>
      <c r="T23" s="100" t="s">
        <v>210</v>
      </c>
      <c r="U23" s="103" t="e">
        <f>_xll.qlMidEquivalent($Q23,$R23,$S23,$T23)</f>
        <v>#NUM!</v>
      </c>
      <c r="V23" s="101"/>
      <c r="W23" s="102">
        <v>4.335</v>
      </c>
      <c r="X23" s="101"/>
      <c r="Y23" s="153" t="e">
        <v>#NUM!</v>
      </c>
      <c r="Z23" s="99">
        <f>_xll.qlSimpleQuoteSetValue(F23,Y23/100,Trigger)</f>
        <v>0</v>
      </c>
      <c r="AA23" s="89"/>
      <c r="AB23" s="3"/>
      <c r="AC23" s="3"/>
      <c r="AD23" s="3"/>
      <c r="AE23" s="3"/>
      <c r="AF23" s="3"/>
      <c r="AG23" s="127"/>
    </row>
    <row r="24" spans="1:33" ht="11.25" customHeight="1" x14ac:dyDescent="0.2">
      <c r="A24" s="48"/>
      <c r="B24" s="86" t="s">
        <v>44</v>
      </c>
      <c r="C24" s="20" t="s">
        <v>186</v>
      </c>
      <c r="D24" s="20" t="s">
        <v>187</v>
      </c>
      <c r="E24" s="18" t="str">
        <f t="shared" si="0"/>
        <v>SEKSM6AB16Y_Quote</v>
      </c>
      <c r="F24" s="18" t="str">
        <f>_xll.qlSimpleQuote(Currency&amp;$C24&amp;$D24&amp;$B24&amp;QuoteSuffix,,RateTickValue,Permanent,Trigger,ObjectOverwrite)</f>
        <v>SEKSM6AB16Y_Quote#0000</v>
      </c>
      <c r="G24" s="17" t="str">
        <f>_xll.ohRangeRetrieveError(F24)</f>
        <v/>
      </c>
      <c r="H24" s="9"/>
      <c r="K24" s="48"/>
      <c r="L24" s="105" t="s">
        <v>44</v>
      </c>
      <c r="M24" s="136" t="s">
        <v>186</v>
      </c>
      <c r="N24" s="136" t="s">
        <v>187</v>
      </c>
      <c r="O24" s="104" t="str">
        <f t="shared" si="1"/>
        <v>SEKSM6AB16Y</v>
      </c>
      <c r="P24" s="104" t="str">
        <v>SEKSM6AB16Y=ICAP</v>
      </c>
      <c r="Q24" s="100" t="s">
        <v>210</v>
      </c>
      <c r="R24" s="100" t="s">
        <v>210</v>
      </c>
      <c r="S24" s="100" t="s">
        <v>210</v>
      </c>
      <c r="T24" s="100" t="s">
        <v>210</v>
      </c>
      <c r="U24" s="103" t="e">
        <f>_xll.qlMidEquivalent($Q24,$R24,$S24,$T24)</f>
        <v>#NUM!</v>
      </c>
      <c r="V24" s="101"/>
      <c r="W24" s="102" t="e">
        <v>#NUM!</v>
      </c>
      <c r="X24" s="101"/>
      <c r="Y24" s="153" t="e">
        <v>#NUM!</v>
      </c>
      <c r="Z24" s="99">
        <f>_xll.qlSimpleQuoteSetValue(F24,Y24/100,Trigger)</f>
        <v>0</v>
      </c>
      <c r="AA24" s="89"/>
      <c r="AB24" s="3"/>
      <c r="AC24" s="3"/>
      <c r="AD24" s="3"/>
      <c r="AE24" s="3"/>
      <c r="AF24" s="3"/>
      <c r="AG24" s="127"/>
    </row>
    <row r="25" spans="1:33" ht="11.25" customHeight="1" x14ac:dyDescent="0.2">
      <c r="A25" s="48"/>
      <c r="B25" s="86" t="s">
        <v>43</v>
      </c>
      <c r="C25" s="20" t="s">
        <v>186</v>
      </c>
      <c r="D25" s="20" t="s">
        <v>187</v>
      </c>
      <c r="E25" s="18" t="str">
        <f t="shared" si="0"/>
        <v>SEKSM6AB17Y_Quote</v>
      </c>
      <c r="F25" s="18" t="str">
        <f>_xll.qlSimpleQuote(Currency&amp;$C25&amp;$D25&amp;$B25&amp;QuoteSuffix,,RateTickValue,Permanent,Trigger,ObjectOverwrite)</f>
        <v>SEKSM6AB17Y_Quote#0000</v>
      </c>
      <c r="G25" s="17" t="str">
        <f>_xll.ohRangeRetrieveError(F25)</f>
        <v/>
      </c>
      <c r="H25" s="9"/>
      <c r="K25" s="48"/>
      <c r="L25" s="105" t="s">
        <v>43</v>
      </c>
      <c r="M25" s="136" t="s">
        <v>186</v>
      </c>
      <c r="N25" s="136" t="s">
        <v>187</v>
      </c>
      <c r="O25" s="104" t="str">
        <f t="shared" si="1"/>
        <v>SEKSM6AB17Y</v>
      </c>
      <c r="P25" s="104" t="str">
        <v>SEKSM6AB17Y=ICAP</v>
      </c>
      <c r="Q25" s="100" t="s">
        <v>210</v>
      </c>
      <c r="R25" s="100" t="s">
        <v>210</v>
      </c>
      <c r="S25" s="100" t="s">
        <v>210</v>
      </c>
      <c r="T25" s="100" t="s">
        <v>210</v>
      </c>
      <c r="U25" s="103" t="e">
        <f>_xll.qlMidEquivalent($Q25,$R25,$S25,$T25)</f>
        <v>#NUM!</v>
      </c>
      <c r="V25" s="101"/>
      <c r="W25" s="102" t="e">
        <v>#NUM!</v>
      </c>
      <c r="X25" s="101"/>
      <c r="Y25" s="153" t="e">
        <v>#NUM!</v>
      </c>
      <c r="Z25" s="99">
        <f>_xll.qlSimpleQuoteSetValue(F25,Y25/100,Trigger)</f>
        <v>0</v>
      </c>
      <c r="AA25" s="89"/>
      <c r="AB25" s="3"/>
      <c r="AC25" s="3"/>
      <c r="AD25" s="3"/>
      <c r="AE25" s="3"/>
      <c r="AF25" s="3"/>
      <c r="AG25" s="127"/>
    </row>
    <row r="26" spans="1:33" ht="11.25" customHeight="1" x14ac:dyDescent="0.2">
      <c r="A26" s="48"/>
      <c r="B26" s="86" t="s">
        <v>42</v>
      </c>
      <c r="C26" s="20" t="s">
        <v>186</v>
      </c>
      <c r="D26" s="20" t="s">
        <v>187</v>
      </c>
      <c r="E26" s="18" t="str">
        <f t="shared" si="0"/>
        <v>SEKSM6AB18Y_Quote</v>
      </c>
      <c r="F26" s="18" t="str">
        <f>_xll.qlSimpleQuote(Currency&amp;$C26&amp;$D26&amp;$B26&amp;QuoteSuffix,,RateTickValue,Permanent,Trigger,ObjectOverwrite)</f>
        <v>SEKSM6AB18Y_Quote#0000</v>
      </c>
      <c r="G26" s="17" t="str">
        <f>_xll.ohRangeRetrieveError(F26)</f>
        <v/>
      </c>
      <c r="H26" s="9"/>
      <c r="K26" s="48"/>
      <c r="L26" s="105" t="s">
        <v>42</v>
      </c>
      <c r="M26" s="136" t="s">
        <v>186</v>
      </c>
      <c r="N26" s="136" t="s">
        <v>187</v>
      </c>
      <c r="O26" s="104" t="str">
        <f t="shared" si="1"/>
        <v>SEKSM6AB18Y</v>
      </c>
      <c r="P26" s="104" t="str">
        <v>SEKSM6AB18Y=ICAP</v>
      </c>
      <c r="Q26" s="100" t="s">
        <v>210</v>
      </c>
      <c r="R26" s="100" t="s">
        <v>210</v>
      </c>
      <c r="S26" s="100" t="s">
        <v>210</v>
      </c>
      <c r="T26" s="100" t="s">
        <v>210</v>
      </c>
      <c r="U26" s="103" t="e">
        <f>_xll.qlMidEquivalent($Q26,$R26,$S26,$T26)</f>
        <v>#NUM!</v>
      </c>
      <c r="V26" s="101"/>
      <c r="W26" s="102" t="e">
        <v>#NUM!</v>
      </c>
      <c r="X26" s="101"/>
      <c r="Y26" s="153" t="e">
        <v>#NUM!</v>
      </c>
      <c r="Z26" s="99">
        <f>_xll.qlSimpleQuoteSetValue(F26,Y26/100,Trigger)</f>
        <v>0</v>
      </c>
      <c r="AA26" s="89"/>
      <c r="AB26" s="3"/>
      <c r="AC26" s="3"/>
      <c r="AD26" s="3"/>
      <c r="AE26" s="3"/>
      <c r="AF26" s="3"/>
      <c r="AG26" s="127"/>
    </row>
    <row r="27" spans="1:33" ht="11.25" customHeight="1" x14ac:dyDescent="0.2">
      <c r="A27" s="48"/>
      <c r="B27" s="86" t="s">
        <v>41</v>
      </c>
      <c r="C27" s="20" t="s">
        <v>186</v>
      </c>
      <c r="D27" s="20" t="s">
        <v>187</v>
      </c>
      <c r="E27" s="18" t="str">
        <f t="shared" si="0"/>
        <v>SEKSM6AB19Y_Quote</v>
      </c>
      <c r="F27" s="18" t="str">
        <f>_xll.qlSimpleQuote(Currency&amp;$C27&amp;$D27&amp;$B27&amp;QuoteSuffix,,RateTickValue,Permanent,Trigger,ObjectOverwrite)</f>
        <v>SEKSM6AB19Y_Quote#0000</v>
      </c>
      <c r="G27" s="17" t="str">
        <f>_xll.ohRangeRetrieveError(F27)</f>
        <v/>
      </c>
      <c r="H27" s="9"/>
      <c r="K27" s="48"/>
      <c r="L27" s="105" t="s">
        <v>41</v>
      </c>
      <c r="M27" s="136" t="s">
        <v>186</v>
      </c>
      <c r="N27" s="136" t="s">
        <v>187</v>
      </c>
      <c r="O27" s="104" t="str">
        <f t="shared" si="1"/>
        <v>SEKSM6AB19Y</v>
      </c>
      <c r="P27" s="104" t="str">
        <v>SEKSM6AB19Y=ICAP</v>
      </c>
      <c r="Q27" s="100" t="s">
        <v>210</v>
      </c>
      <c r="R27" s="100" t="s">
        <v>210</v>
      </c>
      <c r="S27" s="100" t="s">
        <v>210</v>
      </c>
      <c r="T27" s="100" t="s">
        <v>210</v>
      </c>
      <c r="U27" s="103" t="e">
        <f>_xll.qlMidEquivalent($Q27,$R27,$S27,$T27)</f>
        <v>#NUM!</v>
      </c>
      <c r="V27" s="101"/>
      <c r="W27" s="102" t="e">
        <v>#NUM!</v>
      </c>
      <c r="X27" s="101"/>
      <c r="Y27" s="153" t="e">
        <v>#NUM!</v>
      </c>
      <c r="Z27" s="99">
        <f>_xll.qlSimpleQuoteSetValue(F27,Y27/100,Trigger)</f>
        <v>0</v>
      </c>
      <c r="AA27" s="89"/>
      <c r="AB27" s="3"/>
      <c r="AC27" s="3"/>
      <c r="AD27" s="3"/>
      <c r="AE27" s="3"/>
      <c r="AF27" s="3"/>
      <c r="AG27" s="127"/>
    </row>
    <row r="28" spans="1:33" ht="11.25" customHeight="1" x14ac:dyDescent="0.2">
      <c r="A28" s="48"/>
      <c r="B28" s="86" t="s">
        <v>40</v>
      </c>
      <c r="C28" s="20" t="s">
        <v>186</v>
      </c>
      <c r="D28" s="20" t="s">
        <v>187</v>
      </c>
      <c r="E28" s="18" t="str">
        <f t="shared" si="0"/>
        <v>SEKSM6AB20Y_Quote</v>
      </c>
      <c r="F28" s="18" t="str">
        <f>_xll.qlSimpleQuote(Currency&amp;$C28&amp;$D28&amp;$B28&amp;QuoteSuffix,,RateTickValue,Permanent,Trigger,ObjectOverwrite)</f>
        <v>SEKSM6AB20Y_Quote#0000</v>
      </c>
      <c r="G28" s="17" t="str">
        <f>_xll.ohRangeRetrieveError(F28)</f>
        <v/>
      </c>
      <c r="H28" s="9"/>
      <c r="K28" s="48"/>
      <c r="L28" s="105" t="s">
        <v>40</v>
      </c>
      <c r="M28" s="136" t="s">
        <v>186</v>
      </c>
      <c r="N28" s="136" t="s">
        <v>187</v>
      </c>
      <c r="O28" s="104" t="str">
        <f t="shared" si="1"/>
        <v>SEKSM6AB20Y</v>
      </c>
      <c r="P28" s="104" t="str">
        <v>SEKSM6AB20Y=ICAP</v>
      </c>
      <c r="Q28" s="100" t="s">
        <v>210</v>
      </c>
      <c r="R28" s="100" t="s">
        <v>210</v>
      </c>
      <c r="S28" s="100" t="s">
        <v>210</v>
      </c>
      <c r="T28" s="100" t="s">
        <v>210</v>
      </c>
      <c r="U28" s="103" t="e">
        <f>_xll.qlMidEquivalent($Q28,$R28,$S28,$T28)</f>
        <v>#NUM!</v>
      </c>
      <c r="V28" s="101"/>
      <c r="W28" s="102">
        <v>4.4574999999999996</v>
      </c>
      <c r="X28" s="101"/>
      <c r="Y28" s="153" t="e">
        <v>#NUM!</v>
      </c>
      <c r="Z28" s="99">
        <f>_xll.qlSimpleQuoteSetValue(F28,Y28/100,Trigger)</f>
        <v>0</v>
      </c>
      <c r="AA28" s="89"/>
      <c r="AB28" s="3"/>
      <c r="AC28" s="3"/>
      <c r="AD28" s="3"/>
      <c r="AE28" s="3"/>
      <c r="AF28" s="3"/>
      <c r="AG28" s="127"/>
    </row>
    <row r="29" spans="1:33" ht="11.25" customHeight="1" x14ac:dyDescent="0.2">
      <c r="A29" s="48"/>
      <c r="B29" s="86" t="s">
        <v>39</v>
      </c>
      <c r="C29" s="20" t="s">
        <v>186</v>
      </c>
      <c r="D29" s="20" t="s">
        <v>187</v>
      </c>
      <c r="E29" s="18" t="str">
        <f t="shared" si="0"/>
        <v>SEKSM6AB21Y_Quote</v>
      </c>
      <c r="F29" s="18" t="str">
        <f>_xll.qlSimpleQuote(Currency&amp;$C29&amp;$D29&amp;$B29&amp;QuoteSuffix,,RateTickValue,Permanent,Trigger,ObjectOverwrite)</f>
        <v>SEKSM6AB21Y_Quote#0000</v>
      </c>
      <c r="G29" s="17" t="str">
        <f>_xll.ohRangeRetrieveError(F29)</f>
        <v/>
      </c>
      <c r="H29" s="9"/>
      <c r="K29" s="48"/>
      <c r="L29" s="105" t="s">
        <v>39</v>
      </c>
      <c r="M29" s="136" t="s">
        <v>186</v>
      </c>
      <c r="N29" s="136" t="s">
        <v>187</v>
      </c>
      <c r="O29" s="104" t="str">
        <f t="shared" si="1"/>
        <v>SEKSM6AB21Y</v>
      </c>
      <c r="P29" s="104" t="str">
        <v>SEKSM6AB21Y=ICAP</v>
      </c>
      <c r="Q29" s="100" t="s">
        <v>210</v>
      </c>
      <c r="R29" s="100" t="s">
        <v>210</v>
      </c>
      <c r="S29" s="100" t="s">
        <v>210</v>
      </c>
      <c r="T29" s="100" t="s">
        <v>210</v>
      </c>
      <c r="U29" s="103" t="e">
        <f>_xll.qlMidEquivalent($Q29,$R29,$S29,$T29)</f>
        <v>#NUM!</v>
      </c>
      <c r="V29" s="101"/>
      <c r="W29" s="102" t="e">
        <v>#NUM!</v>
      </c>
      <c r="X29" s="101"/>
      <c r="Y29" s="153" t="e">
        <v>#NUM!</v>
      </c>
      <c r="Z29" s="99">
        <f>_xll.qlSimpleQuoteSetValue(F29,Y29/100,Trigger)</f>
        <v>0</v>
      </c>
      <c r="AA29" s="89"/>
      <c r="AB29" s="3"/>
      <c r="AC29" s="3"/>
      <c r="AD29" s="3"/>
      <c r="AE29" s="3"/>
      <c r="AF29" s="3"/>
      <c r="AG29" s="127"/>
    </row>
    <row r="30" spans="1:33" ht="11.25" customHeight="1" x14ac:dyDescent="0.2">
      <c r="A30" s="48"/>
      <c r="B30" s="86" t="s">
        <v>38</v>
      </c>
      <c r="C30" s="20" t="s">
        <v>186</v>
      </c>
      <c r="D30" s="20" t="s">
        <v>187</v>
      </c>
      <c r="E30" s="18" t="str">
        <f t="shared" si="0"/>
        <v>SEKSM6AB22Y_Quote</v>
      </c>
      <c r="F30" s="18" t="str">
        <f>_xll.qlSimpleQuote(Currency&amp;$C30&amp;$D30&amp;$B30&amp;QuoteSuffix,,RateTickValue,Permanent,Trigger,ObjectOverwrite)</f>
        <v>SEKSM6AB22Y_Quote#0000</v>
      </c>
      <c r="G30" s="17" t="str">
        <f>_xll.ohRangeRetrieveError(F30)</f>
        <v/>
      </c>
      <c r="H30" s="9"/>
      <c r="K30" s="48"/>
      <c r="L30" s="105" t="s">
        <v>38</v>
      </c>
      <c r="M30" s="136" t="s">
        <v>186</v>
      </c>
      <c r="N30" s="136" t="s">
        <v>187</v>
      </c>
      <c r="O30" s="104" t="str">
        <f t="shared" si="1"/>
        <v>SEKSM6AB22Y</v>
      </c>
      <c r="P30" s="104" t="str">
        <v>SEKSM6AB22Y=ICAP</v>
      </c>
      <c r="Q30" s="100" t="s">
        <v>210</v>
      </c>
      <c r="R30" s="100" t="s">
        <v>210</v>
      </c>
      <c r="S30" s="100" t="s">
        <v>210</v>
      </c>
      <c r="T30" s="100" t="s">
        <v>210</v>
      </c>
      <c r="U30" s="103" t="e">
        <f>_xll.qlMidEquivalent($Q30,$R30,$S30,$T30)</f>
        <v>#NUM!</v>
      </c>
      <c r="V30" s="101"/>
      <c r="W30" s="102" t="e">
        <v>#NUM!</v>
      </c>
      <c r="X30" s="101"/>
      <c r="Y30" s="153" t="e">
        <v>#NUM!</v>
      </c>
      <c r="Z30" s="99">
        <f>_xll.qlSimpleQuoteSetValue(F30,Y30/100,Trigger)</f>
        <v>0</v>
      </c>
      <c r="AA30" s="89"/>
      <c r="AB30" s="3"/>
      <c r="AC30" s="3"/>
      <c r="AD30" s="3"/>
      <c r="AE30" s="3"/>
      <c r="AF30" s="3"/>
      <c r="AG30" s="127"/>
    </row>
    <row r="31" spans="1:33" ht="11.25" customHeight="1" x14ac:dyDescent="0.2">
      <c r="A31" s="48"/>
      <c r="B31" s="86" t="s">
        <v>37</v>
      </c>
      <c r="C31" s="20" t="s">
        <v>186</v>
      </c>
      <c r="D31" s="20" t="s">
        <v>187</v>
      </c>
      <c r="E31" s="18" t="str">
        <f t="shared" si="0"/>
        <v>SEKSM6AB23Y_Quote</v>
      </c>
      <c r="F31" s="18" t="str">
        <f>_xll.qlSimpleQuote(Currency&amp;$C31&amp;$D31&amp;$B31&amp;QuoteSuffix,,RateTickValue,Permanent,Trigger,ObjectOverwrite)</f>
        <v>SEKSM6AB23Y_Quote#0000</v>
      </c>
      <c r="G31" s="17" t="str">
        <f>_xll.ohRangeRetrieveError(F31)</f>
        <v/>
      </c>
      <c r="H31" s="9"/>
      <c r="K31" s="48"/>
      <c r="L31" s="105" t="s">
        <v>37</v>
      </c>
      <c r="M31" s="136" t="s">
        <v>186</v>
      </c>
      <c r="N31" s="136" t="s">
        <v>187</v>
      </c>
      <c r="O31" s="104" t="str">
        <f t="shared" si="1"/>
        <v>SEKSM6AB23Y</v>
      </c>
      <c r="P31" s="104" t="str">
        <v>SEKSM6AB23Y=ICAP</v>
      </c>
      <c r="Q31" s="100" t="s">
        <v>210</v>
      </c>
      <c r="R31" s="100" t="s">
        <v>210</v>
      </c>
      <c r="S31" s="100" t="s">
        <v>210</v>
      </c>
      <c r="T31" s="100" t="s">
        <v>210</v>
      </c>
      <c r="U31" s="103" t="e">
        <f>_xll.qlMidEquivalent($Q31,$R31,$S31,$T31)</f>
        <v>#NUM!</v>
      </c>
      <c r="V31" s="101"/>
      <c r="W31" s="102" t="e">
        <v>#NUM!</v>
      </c>
      <c r="X31" s="101"/>
      <c r="Y31" s="153" t="e">
        <v>#NUM!</v>
      </c>
      <c r="Z31" s="99">
        <f>_xll.qlSimpleQuoteSetValue(F31,Y31/100,Trigger)</f>
        <v>0</v>
      </c>
      <c r="AA31" s="89"/>
      <c r="AB31" s="3"/>
      <c r="AC31" s="3"/>
      <c r="AD31" s="3"/>
      <c r="AE31" s="3"/>
      <c r="AF31" s="3"/>
      <c r="AG31" s="127"/>
    </row>
    <row r="32" spans="1:33" ht="11.25" customHeight="1" x14ac:dyDescent="0.2">
      <c r="A32" s="48"/>
      <c r="B32" s="86" t="s">
        <v>36</v>
      </c>
      <c r="C32" s="20" t="s">
        <v>186</v>
      </c>
      <c r="D32" s="20" t="s">
        <v>187</v>
      </c>
      <c r="E32" s="18" t="str">
        <f t="shared" si="0"/>
        <v>SEKSM6AB24Y_Quote</v>
      </c>
      <c r="F32" s="18" t="str">
        <f>_xll.qlSimpleQuote(Currency&amp;$C32&amp;$D32&amp;$B32&amp;QuoteSuffix,,RateTickValue,Permanent,Trigger,ObjectOverwrite)</f>
        <v>SEKSM6AB24Y_Quote#0000</v>
      </c>
      <c r="G32" s="17" t="str">
        <f>_xll.ohRangeRetrieveError(F32)</f>
        <v/>
      </c>
      <c r="H32" s="9"/>
      <c r="K32" s="48"/>
      <c r="L32" s="105" t="s">
        <v>36</v>
      </c>
      <c r="M32" s="136" t="s">
        <v>186</v>
      </c>
      <c r="N32" s="136" t="s">
        <v>187</v>
      </c>
      <c r="O32" s="104" t="str">
        <f t="shared" si="1"/>
        <v>SEKSM6AB24Y</v>
      </c>
      <c r="P32" s="104" t="str">
        <v>SEKSM6AB24Y=ICAP</v>
      </c>
      <c r="Q32" s="100" t="s">
        <v>210</v>
      </c>
      <c r="R32" s="100" t="s">
        <v>210</v>
      </c>
      <c r="S32" s="100" t="s">
        <v>210</v>
      </c>
      <c r="T32" s="100" t="s">
        <v>210</v>
      </c>
      <c r="U32" s="103" t="e">
        <f>_xll.qlMidEquivalent($Q32,$R32,$S32,$T32)</f>
        <v>#NUM!</v>
      </c>
      <c r="V32" s="101"/>
      <c r="W32" s="102" t="e">
        <v>#NUM!</v>
      </c>
      <c r="X32" s="101"/>
      <c r="Y32" s="153" t="e">
        <v>#NUM!</v>
      </c>
      <c r="Z32" s="99">
        <f>_xll.qlSimpleQuoteSetValue(F32,Y32/100,Trigger)</f>
        <v>0</v>
      </c>
      <c r="AA32" s="89"/>
      <c r="AB32" s="3"/>
      <c r="AC32" s="3"/>
      <c r="AD32" s="3"/>
      <c r="AE32" s="3"/>
      <c r="AF32" s="3"/>
      <c r="AG32" s="127"/>
    </row>
    <row r="33" spans="1:33" ht="11.25" customHeight="1" x14ac:dyDescent="0.2">
      <c r="A33" s="48"/>
      <c r="B33" s="86" t="s">
        <v>35</v>
      </c>
      <c r="C33" s="20" t="s">
        <v>186</v>
      </c>
      <c r="D33" s="20" t="s">
        <v>187</v>
      </c>
      <c r="E33" s="18" t="str">
        <f t="shared" si="0"/>
        <v>SEKSM6AB25Y_Quote</v>
      </c>
      <c r="F33" s="18" t="str">
        <f>_xll.qlSimpleQuote(Currency&amp;$C33&amp;$D33&amp;$B33&amp;QuoteSuffix,,RateTickValue,Permanent,Trigger,ObjectOverwrite)</f>
        <v>SEKSM6AB25Y_Quote#0000</v>
      </c>
      <c r="G33" s="17" t="str">
        <f>_xll.ohRangeRetrieveError(F33)</f>
        <v/>
      </c>
      <c r="H33" s="9"/>
      <c r="K33" s="48"/>
      <c r="L33" s="105" t="s">
        <v>35</v>
      </c>
      <c r="M33" s="136" t="s">
        <v>186</v>
      </c>
      <c r="N33" s="136" t="s">
        <v>187</v>
      </c>
      <c r="O33" s="104" t="str">
        <f t="shared" si="1"/>
        <v>SEKSM6AB25Y</v>
      </c>
      <c r="P33" s="104" t="str">
        <v>SEKSM6AB25Y=ICAP</v>
      </c>
      <c r="Q33" s="100" t="s">
        <v>210</v>
      </c>
      <c r="R33" s="100" t="s">
        <v>210</v>
      </c>
      <c r="S33" s="100" t="s">
        <v>210</v>
      </c>
      <c r="T33" s="100" t="s">
        <v>210</v>
      </c>
      <c r="U33" s="103" t="e">
        <f>_xll.qlMidEquivalent($Q33,$R33,$S33,$T33)</f>
        <v>#NUM!</v>
      </c>
      <c r="V33" s="101"/>
      <c r="W33" s="102">
        <v>4.4924999999999997</v>
      </c>
      <c r="X33" s="101"/>
      <c r="Y33" s="153" t="e">
        <v>#NUM!</v>
      </c>
      <c r="Z33" s="99">
        <f>_xll.qlSimpleQuoteSetValue(F33,Y33/100,Trigger)</f>
        <v>0</v>
      </c>
      <c r="AA33" s="89"/>
      <c r="AB33" s="3"/>
      <c r="AC33" s="3"/>
      <c r="AD33" s="3"/>
      <c r="AE33" s="3"/>
      <c r="AF33" s="3"/>
      <c r="AG33" s="127"/>
    </row>
    <row r="34" spans="1:33" ht="11.25" customHeight="1" x14ac:dyDescent="0.2">
      <c r="A34" s="48"/>
      <c r="B34" s="86" t="s">
        <v>34</v>
      </c>
      <c r="C34" s="20" t="s">
        <v>186</v>
      </c>
      <c r="D34" s="20" t="s">
        <v>187</v>
      </c>
      <c r="E34" s="18" t="str">
        <f t="shared" si="0"/>
        <v>SEKSM6AB26Y_Quote</v>
      </c>
      <c r="F34" s="18" t="str">
        <f>_xll.qlSimpleQuote(Currency&amp;$C34&amp;$D34&amp;$B34&amp;QuoteSuffix,,RateTickValue,Permanent,Trigger,ObjectOverwrite)</f>
        <v>SEKSM6AB26Y_Quote#0000</v>
      </c>
      <c r="G34" s="17" t="str">
        <f>_xll.ohRangeRetrieveError(F34)</f>
        <v/>
      </c>
      <c r="H34" s="9"/>
      <c r="K34" s="48"/>
      <c r="L34" s="105" t="s">
        <v>34</v>
      </c>
      <c r="M34" s="136" t="s">
        <v>186</v>
      </c>
      <c r="N34" s="136" t="s">
        <v>187</v>
      </c>
      <c r="O34" s="104" t="str">
        <f t="shared" si="1"/>
        <v>SEKSM6AB26Y</v>
      </c>
      <c r="P34" s="104" t="str">
        <v>SEKSM6AB26Y=ICAP</v>
      </c>
      <c r="Q34" s="100" t="s">
        <v>210</v>
      </c>
      <c r="R34" s="100" t="s">
        <v>210</v>
      </c>
      <c r="S34" s="100" t="s">
        <v>210</v>
      </c>
      <c r="T34" s="100" t="s">
        <v>210</v>
      </c>
      <c r="U34" s="103" t="e">
        <f>_xll.qlMidEquivalent($Q34,$R34,$S34,$T34)</f>
        <v>#NUM!</v>
      </c>
      <c r="V34" s="101"/>
      <c r="W34" s="102" t="e">
        <v>#NUM!</v>
      </c>
      <c r="X34" s="101"/>
      <c r="Y34" s="153" t="e">
        <v>#NUM!</v>
      </c>
      <c r="Z34" s="99">
        <f>_xll.qlSimpleQuoteSetValue(F34,Y34/100,Trigger)</f>
        <v>0</v>
      </c>
      <c r="AA34" s="89"/>
      <c r="AB34" s="3"/>
      <c r="AC34" s="3"/>
      <c r="AD34" s="3"/>
      <c r="AE34" s="3"/>
      <c r="AF34" s="3"/>
      <c r="AG34" s="127"/>
    </row>
    <row r="35" spans="1:33" ht="11.25" customHeight="1" x14ac:dyDescent="0.2">
      <c r="A35" s="48"/>
      <c r="B35" s="86" t="s">
        <v>33</v>
      </c>
      <c r="C35" s="20" t="s">
        <v>186</v>
      </c>
      <c r="D35" s="20" t="s">
        <v>187</v>
      </c>
      <c r="E35" s="18" t="str">
        <f t="shared" si="0"/>
        <v>SEKSM6AB27Y_Quote</v>
      </c>
      <c r="F35" s="18" t="str">
        <f>_xll.qlSimpleQuote(Currency&amp;$C35&amp;$D35&amp;$B35&amp;QuoteSuffix,,RateTickValue,Permanent,Trigger,ObjectOverwrite)</f>
        <v>SEKSM6AB27Y_Quote#0000</v>
      </c>
      <c r="G35" s="17" t="str">
        <f>_xll.ohRangeRetrieveError(F35)</f>
        <v/>
      </c>
      <c r="H35" s="9"/>
      <c r="K35" s="48"/>
      <c r="L35" s="105" t="s">
        <v>33</v>
      </c>
      <c r="M35" s="136" t="s">
        <v>186</v>
      </c>
      <c r="N35" s="136" t="s">
        <v>187</v>
      </c>
      <c r="O35" s="104" t="str">
        <f t="shared" si="1"/>
        <v>SEKSM6AB27Y</v>
      </c>
      <c r="P35" s="104" t="str">
        <v>SEKSM6AB27Y=ICAP</v>
      </c>
      <c r="Q35" s="100" t="s">
        <v>210</v>
      </c>
      <c r="R35" s="100" t="s">
        <v>210</v>
      </c>
      <c r="S35" s="100" t="s">
        <v>210</v>
      </c>
      <c r="T35" s="100" t="s">
        <v>210</v>
      </c>
      <c r="U35" s="103" t="e">
        <f>_xll.qlMidEquivalent($Q35,$R35,$S35,$T35)</f>
        <v>#NUM!</v>
      </c>
      <c r="V35" s="101"/>
      <c r="W35" s="102" t="e">
        <v>#NUM!</v>
      </c>
      <c r="X35" s="101"/>
      <c r="Y35" s="153" t="e">
        <v>#NUM!</v>
      </c>
      <c r="Z35" s="99">
        <f>_xll.qlSimpleQuoteSetValue(F35,Y35/100,Trigger)</f>
        <v>0</v>
      </c>
      <c r="AA35" s="89"/>
      <c r="AB35" s="3"/>
      <c r="AC35" s="3"/>
      <c r="AD35" s="3"/>
      <c r="AE35" s="3"/>
      <c r="AF35" s="3"/>
      <c r="AG35" s="127"/>
    </row>
    <row r="36" spans="1:33" ht="11.25" customHeight="1" x14ac:dyDescent="0.2">
      <c r="A36" s="48"/>
      <c r="B36" s="86" t="s">
        <v>32</v>
      </c>
      <c r="C36" s="20" t="s">
        <v>186</v>
      </c>
      <c r="D36" s="20" t="s">
        <v>187</v>
      </c>
      <c r="E36" s="18" t="str">
        <f t="shared" si="0"/>
        <v>SEKSM6AB28Y_Quote</v>
      </c>
      <c r="F36" s="18" t="str">
        <f>_xll.qlSimpleQuote(Currency&amp;$C36&amp;$D36&amp;$B36&amp;QuoteSuffix,,RateTickValue,Permanent,Trigger,ObjectOverwrite)</f>
        <v>SEKSM6AB28Y_Quote#0000</v>
      </c>
      <c r="G36" s="17" t="str">
        <f>_xll.ohRangeRetrieveError(F36)</f>
        <v/>
      </c>
      <c r="H36" s="9"/>
      <c r="K36" s="48"/>
      <c r="L36" s="105" t="s">
        <v>32</v>
      </c>
      <c r="M36" s="136" t="s">
        <v>186</v>
      </c>
      <c r="N36" s="136" t="s">
        <v>187</v>
      </c>
      <c r="O36" s="104" t="str">
        <f t="shared" si="1"/>
        <v>SEKSM6AB28Y</v>
      </c>
      <c r="P36" s="104" t="str">
        <v>SEKSM6AB28Y=ICAP</v>
      </c>
      <c r="Q36" s="100" t="s">
        <v>210</v>
      </c>
      <c r="R36" s="100" t="s">
        <v>210</v>
      </c>
      <c r="S36" s="100" t="s">
        <v>210</v>
      </c>
      <c r="T36" s="100" t="s">
        <v>210</v>
      </c>
      <c r="U36" s="103" t="e">
        <f>_xll.qlMidEquivalent($Q36,$R36,$S36,$T36)</f>
        <v>#NUM!</v>
      </c>
      <c r="V36" s="101"/>
      <c r="W36" s="102" t="e">
        <v>#NUM!</v>
      </c>
      <c r="X36" s="101"/>
      <c r="Y36" s="153" t="e">
        <v>#NUM!</v>
      </c>
      <c r="Z36" s="99">
        <f>_xll.qlSimpleQuoteSetValue(F36,Y36/100,Trigger)</f>
        <v>0</v>
      </c>
      <c r="AA36" s="89"/>
      <c r="AB36" s="3"/>
      <c r="AC36" s="3"/>
      <c r="AD36" s="3"/>
      <c r="AE36" s="3"/>
      <c r="AF36" s="3"/>
      <c r="AG36" s="127"/>
    </row>
    <row r="37" spans="1:33" ht="11.25" customHeight="1" x14ac:dyDescent="0.2">
      <c r="A37" s="48"/>
      <c r="B37" s="86" t="s">
        <v>31</v>
      </c>
      <c r="C37" s="20" t="s">
        <v>186</v>
      </c>
      <c r="D37" s="20" t="s">
        <v>187</v>
      </c>
      <c r="E37" s="18" t="str">
        <f t="shared" si="0"/>
        <v>SEKSM6AB29Y_Quote</v>
      </c>
      <c r="F37" s="18" t="str">
        <f>_xll.qlSimpleQuote(Currency&amp;$C37&amp;$D37&amp;$B37&amp;QuoteSuffix,,RateTickValue,Permanent,Trigger,ObjectOverwrite)</f>
        <v>SEKSM6AB29Y_Quote#0000</v>
      </c>
      <c r="G37" s="17" t="str">
        <f>_xll.ohRangeRetrieveError(F37)</f>
        <v/>
      </c>
      <c r="H37" s="9"/>
      <c r="K37" s="48"/>
      <c r="L37" s="105" t="s">
        <v>31</v>
      </c>
      <c r="M37" s="136" t="s">
        <v>186</v>
      </c>
      <c r="N37" s="136" t="s">
        <v>187</v>
      </c>
      <c r="O37" s="104" t="str">
        <f t="shared" si="1"/>
        <v>SEKSM6AB29Y</v>
      </c>
      <c r="P37" s="104" t="str">
        <v>SEKSM6AB29Y=ICAP</v>
      </c>
      <c r="Q37" s="100" t="s">
        <v>210</v>
      </c>
      <c r="R37" s="100" t="s">
        <v>210</v>
      </c>
      <c r="S37" s="100" t="s">
        <v>210</v>
      </c>
      <c r="T37" s="100" t="s">
        <v>210</v>
      </c>
      <c r="U37" s="103" t="e">
        <f>_xll.qlMidEquivalent($Q37,$R37,$S37,$T37)</f>
        <v>#NUM!</v>
      </c>
      <c r="V37" s="101"/>
      <c r="W37" s="102" t="e">
        <v>#NUM!</v>
      </c>
      <c r="X37" s="101"/>
      <c r="Y37" s="153" t="e">
        <v>#NUM!</v>
      </c>
      <c r="Z37" s="99">
        <f>_xll.qlSimpleQuoteSetValue(F37,Y37/100,Trigger)</f>
        <v>0</v>
      </c>
      <c r="AA37" s="89"/>
      <c r="AB37" s="3"/>
      <c r="AC37" s="3"/>
      <c r="AD37" s="3"/>
      <c r="AE37" s="3"/>
      <c r="AF37" s="3"/>
      <c r="AG37" s="127"/>
    </row>
    <row r="38" spans="1:33" ht="11.25" customHeight="1" x14ac:dyDescent="0.2">
      <c r="A38" s="48"/>
      <c r="B38" s="86" t="s">
        <v>30</v>
      </c>
      <c r="C38" s="20" t="s">
        <v>186</v>
      </c>
      <c r="D38" s="20" t="s">
        <v>187</v>
      </c>
      <c r="E38" s="18" t="str">
        <f t="shared" si="0"/>
        <v>SEKSM6AB30Y_Quote</v>
      </c>
      <c r="F38" s="18" t="str">
        <f>_xll.qlSimpleQuote(Currency&amp;$C38&amp;$D38&amp;$B38&amp;QuoteSuffix,,RateTickValue,Permanent,Trigger,ObjectOverwrite)</f>
        <v>SEKSM6AB30Y_Quote#0000</v>
      </c>
      <c r="G38" s="17" t="str">
        <f>_xll.ohRangeRetrieveError(F38)</f>
        <v/>
      </c>
      <c r="H38" s="9"/>
      <c r="K38" s="48"/>
      <c r="L38" s="105" t="s">
        <v>30</v>
      </c>
      <c r="M38" s="136" t="s">
        <v>186</v>
      </c>
      <c r="N38" s="136" t="s">
        <v>187</v>
      </c>
      <c r="O38" s="104" t="str">
        <f t="shared" si="1"/>
        <v>SEKSM6AB30Y</v>
      </c>
      <c r="P38" s="104" t="str">
        <v>SEKSM6AB30Y=ICAP</v>
      </c>
      <c r="Q38" s="100" t="s">
        <v>210</v>
      </c>
      <c r="R38" s="100" t="s">
        <v>210</v>
      </c>
      <c r="S38" s="100" t="s">
        <v>210</v>
      </c>
      <c r="T38" s="100" t="s">
        <v>210</v>
      </c>
      <c r="U38" s="103" t="e">
        <f>_xll.qlMidEquivalent($Q38,$R38,$S38,$T38)</f>
        <v>#NUM!</v>
      </c>
      <c r="V38" s="101"/>
      <c r="W38" s="102">
        <v>4.5</v>
      </c>
      <c r="X38" s="101"/>
      <c r="Y38" s="153" t="e">
        <v>#NUM!</v>
      </c>
      <c r="Z38" s="99">
        <f>_xll.qlSimpleQuoteSetValue(F38,Y38/100,Trigger)</f>
        <v>0</v>
      </c>
      <c r="AA38" s="89"/>
      <c r="AB38" s="3"/>
      <c r="AC38" s="3"/>
      <c r="AD38" s="3"/>
      <c r="AE38" s="3"/>
      <c r="AF38" s="3"/>
      <c r="AG38" s="127"/>
    </row>
    <row r="39" spans="1:33" ht="11.25" customHeight="1" x14ac:dyDescent="0.2">
      <c r="A39" s="48"/>
      <c r="B39" s="86" t="s">
        <v>29</v>
      </c>
      <c r="C39" s="20" t="s">
        <v>186</v>
      </c>
      <c r="D39" s="20" t="s">
        <v>187</v>
      </c>
      <c r="E39" s="18" t="str">
        <f t="shared" si="0"/>
        <v>SEKSM6AB35Y_Quote</v>
      </c>
      <c r="F39" s="18" t="str">
        <f>_xll.qlSimpleQuote(Currency&amp;$C39&amp;$D39&amp;$B39&amp;QuoteSuffix,,RateTickValue,Permanent,Trigger,ObjectOverwrite)</f>
        <v>SEKSM6AB35Y_Quote#0000</v>
      </c>
      <c r="G39" s="17" t="str">
        <f>_xll.ohRangeRetrieveError(F39)</f>
        <v/>
      </c>
      <c r="H39" s="9"/>
      <c r="K39" s="48"/>
      <c r="L39" s="105" t="s">
        <v>29</v>
      </c>
      <c r="M39" s="136" t="s">
        <v>186</v>
      </c>
      <c r="N39" s="136" t="s">
        <v>187</v>
      </c>
      <c r="O39" s="104" t="str">
        <f t="shared" si="1"/>
        <v>SEKSM6AB35Y</v>
      </c>
      <c r="P39" s="104" t="str">
        <v>SEKSM6AB35Y=ICAP</v>
      </c>
      <c r="Q39" s="100" t="s">
        <v>210</v>
      </c>
      <c r="R39" s="100" t="s">
        <v>210</v>
      </c>
      <c r="S39" s="100" t="s">
        <v>210</v>
      </c>
      <c r="T39" s="100" t="s">
        <v>210</v>
      </c>
      <c r="U39" s="103" t="e">
        <f>_xll.qlMidEquivalent($Q39,$R39,$S39,$T39)</f>
        <v>#NUM!</v>
      </c>
      <c r="V39" s="101"/>
      <c r="W39" s="102" t="e">
        <v>#NUM!</v>
      </c>
      <c r="X39" s="101"/>
      <c r="Y39" s="153" t="e">
        <v>#NUM!</v>
      </c>
      <c r="Z39" s="99">
        <f>_xll.qlSimpleQuoteSetValue(F39,Y39/100,Trigger)</f>
        <v>0</v>
      </c>
      <c r="AA39" s="89"/>
      <c r="AB39" s="3"/>
      <c r="AC39" s="3"/>
      <c r="AD39" s="3"/>
      <c r="AE39" s="3"/>
      <c r="AF39" s="3"/>
      <c r="AG39" s="127"/>
    </row>
    <row r="40" spans="1:33" ht="11.25" customHeight="1" x14ac:dyDescent="0.2">
      <c r="A40" s="48"/>
      <c r="B40" s="86" t="s">
        <v>28</v>
      </c>
      <c r="C40" s="20" t="s">
        <v>186</v>
      </c>
      <c r="D40" s="20" t="s">
        <v>187</v>
      </c>
      <c r="E40" s="18" t="str">
        <f t="shared" si="0"/>
        <v>SEKSM6AB40Y_Quote</v>
      </c>
      <c r="F40" s="18" t="str">
        <f>_xll.qlSimpleQuote(Currency&amp;$C40&amp;$D40&amp;$B40&amp;QuoteSuffix,,RateTickValue,Permanent,Trigger,ObjectOverwrite)</f>
        <v>SEKSM6AB40Y_Quote#0000</v>
      </c>
      <c r="G40" s="17" t="str">
        <f>_xll.ohRangeRetrieveError(F40)</f>
        <v/>
      </c>
      <c r="H40" s="9"/>
      <c r="K40" s="48"/>
      <c r="L40" s="105" t="s">
        <v>28</v>
      </c>
      <c r="M40" s="136" t="s">
        <v>186</v>
      </c>
      <c r="N40" s="136" t="s">
        <v>187</v>
      </c>
      <c r="O40" s="104" t="str">
        <f t="shared" si="1"/>
        <v>SEKSM6AB40Y</v>
      </c>
      <c r="P40" s="104" t="str">
        <v>SEKSM6AB40Y=ICAP</v>
      </c>
      <c r="Q40" s="100" t="s">
        <v>210</v>
      </c>
      <c r="R40" s="100" t="s">
        <v>210</v>
      </c>
      <c r="S40" s="100" t="s">
        <v>210</v>
      </c>
      <c r="T40" s="100" t="s">
        <v>210</v>
      </c>
      <c r="U40" s="103" t="e">
        <f>_xll.qlMidEquivalent($Q40,$R40,$S40,$T40)</f>
        <v>#NUM!</v>
      </c>
      <c r="V40" s="101"/>
      <c r="W40" s="102">
        <v>4.46</v>
      </c>
      <c r="X40" s="101"/>
      <c r="Y40" s="153" t="e">
        <v>#NUM!</v>
      </c>
      <c r="Z40" s="99">
        <f>_xll.qlSimpleQuoteSetValue(F40,Y40/100,Trigger)</f>
        <v>0</v>
      </c>
      <c r="AA40" s="89"/>
      <c r="AB40" s="3"/>
      <c r="AC40" s="3"/>
      <c r="AD40" s="3"/>
      <c r="AE40" s="3"/>
      <c r="AF40" s="3"/>
      <c r="AG40" s="127"/>
    </row>
    <row r="41" spans="1:33" ht="11.25" customHeight="1" x14ac:dyDescent="0.2">
      <c r="A41" s="48"/>
      <c r="B41" s="86" t="s">
        <v>26</v>
      </c>
      <c r="C41" s="20" t="s">
        <v>186</v>
      </c>
      <c r="D41" s="20" t="s">
        <v>187</v>
      </c>
      <c r="E41" s="18" t="str">
        <f t="shared" si="0"/>
        <v>SEKSM6AB50Y_Quote</v>
      </c>
      <c r="F41" s="18" t="str">
        <f>_xll.qlSimpleQuote(Currency&amp;$C41&amp;$D41&amp;$B41&amp;QuoteSuffix,,RateTickValue,Permanent,Trigger,ObjectOverwrite)</f>
        <v>SEKSM6AB50Y_Quote#0000</v>
      </c>
      <c r="G41" s="17" t="str">
        <f>_xll.ohRangeRetrieveError(F41)</f>
        <v/>
      </c>
      <c r="H41" s="9"/>
      <c r="K41" s="48"/>
      <c r="L41" s="105" t="s">
        <v>26</v>
      </c>
      <c r="M41" s="136" t="s">
        <v>186</v>
      </c>
      <c r="N41" s="136" t="s">
        <v>187</v>
      </c>
      <c r="O41" s="104" t="str">
        <f t="shared" si="1"/>
        <v>SEKSM6AB50Y</v>
      </c>
      <c r="P41" s="104" t="str">
        <v>SEKSM6AB50Y=ICAP</v>
      </c>
      <c r="Q41" s="100" t="s">
        <v>210</v>
      </c>
      <c r="R41" s="100" t="s">
        <v>210</v>
      </c>
      <c r="S41" s="100" t="s">
        <v>210</v>
      </c>
      <c r="T41" s="100" t="s">
        <v>210</v>
      </c>
      <c r="U41" s="103" t="e">
        <f>_xll.qlMidEquivalent($Q41,$R41,$S41,$T41)</f>
        <v>#NUM!</v>
      </c>
      <c r="V41" s="101"/>
      <c r="W41" s="102" t="e">
        <v>#NUM!</v>
      </c>
      <c r="X41" s="101"/>
      <c r="Y41" s="153" t="e">
        <v>#NUM!</v>
      </c>
      <c r="Z41" s="99">
        <f>_xll.qlSimpleQuoteSetValue(F41,Y41/100,Trigger)</f>
        <v>0</v>
      </c>
      <c r="AA41" s="89"/>
      <c r="AB41" s="3"/>
      <c r="AC41" s="3"/>
      <c r="AD41" s="3"/>
      <c r="AE41" s="3"/>
      <c r="AF41" s="3"/>
      <c r="AG41" s="127"/>
    </row>
    <row r="42" spans="1:33" ht="11.25" customHeight="1" x14ac:dyDescent="0.2">
      <c r="A42" s="48"/>
      <c r="B42" s="86" t="s">
        <v>25</v>
      </c>
      <c r="C42" s="20" t="s">
        <v>186</v>
      </c>
      <c r="D42" s="20" t="s">
        <v>187</v>
      </c>
      <c r="E42" s="18" t="str">
        <f t="shared" si="0"/>
        <v>SEKSM6AB60Y_Quote</v>
      </c>
      <c r="F42" s="18" t="str">
        <f>_xll.qlSimpleQuote(Currency&amp;$C42&amp;$D42&amp;$B42&amp;QuoteSuffix,,RateTickValue,Permanent,Trigger,ObjectOverwrite)</f>
        <v>SEKSM6AB60Y_Quote#0000</v>
      </c>
      <c r="G42" s="17" t="str">
        <f>_xll.ohRangeRetrieveError(F42)</f>
        <v/>
      </c>
      <c r="H42" s="9"/>
      <c r="K42" s="48"/>
      <c r="L42" s="111" t="s">
        <v>25</v>
      </c>
      <c r="M42" s="136" t="s">
        <v>186</v>
      </c>
      <c r="N42" s="136" t="s">
        <v>187</v>
      </c>
      <c r="O42" s="110" t="str">
        <f t="shared" si="1"/>
        <v>SEKSM6AB60Y</v>
      </c>
      <c r="P42" s="110" t="str">
        <v>SEKSM6AB60Y=ICAP</v>
      </c>
      <c r="Q42" s="107" t="s">
        <v>210</v>
      </c>
      <c r="R42" s="107" t="s">
        <v>210</v>
      </c>
      <c r="S42" s="107" t="s">
        <v>210</v>
      </c>
      <c r="T42" s="107" t="s">
        <v>210</v>
      </c>
      <c r="U42" s="109" t="e">
        <f>_xll.qlMidEquivalent($Q42,$R42,$S42,$T42)</f>
        <v>#NUM!</v>
      </c>
      <c r="V42" s="101"/>
      <c r="W42" s="108" t="e">
        <v>#NUM!</v>
      </c>
      <c r="X42" s="101"/>
      <c r="Y42" s="146" t="e">
        <v>#NUM!</v>
      </c>
      <c r="Z42" s="106">
        <f>_xll.qlSimpleQuoteSetValue(F42,Y42/100,Trigger)</f>
        <v>0</v>
      </c>
      <c r="AA42" s="89"/>
      <c r="AB42" s="3"/>
      <c r="AC42" s="3"/>
      <c r="AD42" s="3"/>
      <c r="AE42" s="3"/>
      <c r="AF42" s="3"/>
      <c r="AG42" s="127"/>
    </row>
    <row r="43" spans="1:33" ht="11.25" customHeight="1" thickBot="1" x14ac:dyDescent="0.25">
      <c r="A43" s="85"/>
      <c r="B43" s="84"/>
      <c r="C43" s="84"/>
      <c r="D43" s="84"/>
      <c r="E43" s="84"/>
      <c r="F43" s="84"/>
      <c r="G43" s="84"/>
      <c r="H43" s="6"/>
      <c r="K43" s="8"/>
      <c r="L43" s="7"/>
      <c r="M43" s="98"/>
      <c r="N43" s="9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8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4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16"/>
      <c r="B2" s="51"/>
      <c r="C2" s="51"/>
      <c r="D2" s="51"/>
      <c r="E2" s="51"/>
      <c r="F2" s="51"/>
      <c r="G2" s="51"/>
      <c r="H2" s="16"/>
      <c r="K2" s="125"/>
      <c r="L2" s="101"/>
      <c r="M2" s="101"/>
      <c r="N2" s="101"/>
      <c r="O2" s="101"/>
      <c r="P2" s="58" t="s">
        <v>205</v>
      </c>
      <c r="Q2" s="101"/>
      <c r="R2"/>
      <c r="S2" s="101"/>
      <c r="T2" s="101"/>
      <c r="U2"/>
      <c r="V2" s="101"/>
      <c r="W2" s="101"/>
      <c r="X2" s="51"/>
      <c r="Y2" s="9"/>
    </row>
    <row r="3" spans="1:29" ht="11.25" customHeight="1" x14ac:dyDescent="0.2">
      <c r="A3" s="316"/>
      <c r="B3" s="51"/>
      <c r="C3" s="51"/>
      <c r="D3" s="51"/>
      <c r="E3" s="51"/>
      <c r="F3" s="51"/>
      <c r="G3" s="51"/>
      <c r="H3" s="16"/>
      <c r="K3" s="48"/>
      <c r="L3" s="101"/>
      <c r="M3" s="51"/>
      <c r="N3" s="51"/>
      <c r="O3" s="51"/>
      <c r="P3" s="51"/>
      <c r="Q3" s="51"/>
      <c r="R3" s="51"/>
      <c r="S3" s="51"/>
      <c r="T3" s="101"/>
      <c r="U3" s="101"/>
      <c r="V3" s="101"/>
      <c r="W3" s="51"/>
      <c r="X3" s="122">
        <f>_xll.ohTrigger(X6:X44)</f>
        <v>2</v>
      </c>
      <c r="Y3" s="89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SEK_010_Sw1BR3BR.xml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3"/>
      <c r="M4" s="79"/>
      <c r="N4" s="79"/>
      <c r="O4" s="79"/>
      <c r="P4" s="97" t="str">
        <f t="array" ref="P4">_xll.RData(P5:P44,Q4:R4,"RTFEED:IDN",ReutersRtMode,,Q5)</f>
        <v>Paused at 12:34:39</v>
      </c>
      <c r="Q4" s="142" t="s">
        <v>130</v>
      </c>
      <c r="R4" s="142" t="s">
        <v>129</v>
      </c>
      <c r="S4" s="169" t="s">
        <v>160</v>
      </c>
      <c r="T4" s="101"/>
      <c r="U4" s="120" t="s">
        <v>146</v>
      </c>
      <c r="V4" s="101"/>
      <c r="W4" s="205" t="s">
        <v>145</v>
      </c>
      <c r="X4" s="30" t="s">
        <v>144</v>
      </c>
      <c r="Y4" s="89"/>
    </row>
    <row r="5" spans="1:29" x14ac:dyDescent="0.2">
      <c r="A5" s="22"/>
      <c r="B5" s="26" t="s">
        <v>17</v>
      </c>
      <c r="C5" s="20" t="s">
        <v>204</v>
      </c>
      <c r="D5" s="19" t="s">
        <v>202</v>
      </c>
      <c r="E5" s="18" t="str">
        <f t="shared" ref="E5" si="0">IF(ISBLANK(C5),"#",Currency&amp;$C5&amp;$D5&amp;$B5&amp;QuoteSuffix)</f>
        <v>SEK1BR3BR3M_Quote</v>
      </c>
      <c r="F5" s="18" t="str">
        <f>_xll.qlSimpleQuote(E5,,RateTickValue,Permanent,Trigger,ObjectOverwrite)</f>
        <v>SEK1BR3BR3M_Quote#0000</v>
      </c>
      <c r="G5" s="17" t="str">
        <f>_xll.ohRangeRetrieveError(F5)</f>
        <v/>
      </c>
      <c r="H5" s="16"/>
      <c r="K5" s="48"/>
      <c r="L5" s="105" t="s">
        <v>17</v>
      </c>
      <c r="M5" s="136" t="s">
        <v>200</v>
      </c>
      <c r="N5" s="136" t="s">
        <v>185</v>
      </c>
      <c r="O5" s="134" t="str">
        <f t="shared" ref="O5:O44" si="1">SUBSTITUTE(Currency,"D","")&amp;$M5&amp;$N5&amp;$L5</f>
        <v>SEKBR3AB3M</v>
      </c>
      <c r="P5" s="104" t="str">
        <f t="array" ref="P5:P44">Instruments&amp;"="&amp;VLOOKUP(Contributor,ContributorTable,2,FALSE)</f>
        <v>SEKBR3AB3M=ICAP</v>
      </c>
      <c r="Q5" s="199" t="s">
        <v>210</v>
      </c>
      <c r="R5" s="199" t="s">
        <v>210</v>
      </c>
      <c r="S5" s="317" t="e">
        <f>_xll.qlMidEquivalent(Q5,R5)</f>
        <v>#NUM!</v>
      </c>
      <c r="T5" s="101"/>
      <c r="U5" s="198"/>
      <c r="V5" s="101"/>
      <c r="W5" s="207" t="e">
        <f t="array" ref="W5:W44">QuoteLive</f>
        <v>#NUM!</v>
      </c>
      <c r="X5" s="99">
        <f>_xll.qlSimpleQuoteSetValue(F5,W5/10000,Trigger)</f>
        <v>0</v>
      </c>
      <c r="Y5" s="89"/>
    </row>
    <row r="6" spans="1:29" s="2" customFormat="1" ht="11.25" customHeight="1" x14ac:dyDescent="0.2">
      <c r="A6" s="22"/>
      <c r="B6" s="26" t="s">
        <v>14</v>
      </c>
      <c r="C6" s="20" t="s">
        <v>204</v>
      </c>
      <c r="D6" s="19" t="s">
        <v>202</v>
      </c>
      <c r="E6" s="18" t="str">
        <f t="shared" ref="E6:E44" si="2">IF(ISBLANK(C6),"#",Currency&amp;$C6&amp;$D6&amp;$B6&amp;QuoteSuffix)</f>
        <v>SEK1BR3BR6M_Quote</v>
      </c>
      <c r="F6" s="18" t="str">
        <f>_xll.qlSimpleQuote(E6,,RateTickValue,Permanent,Trigger,ObjectOverwrite)</f>
        <v>SEK1BR3BR6M_Quote#0000</v>
      </c>
      <c r="G6" s="17" t="str">
        <f>_xll.ohRangeRetrieveError(F6)</f>
        <v/>
      </c>
      <c r="H6" s="16"/>
      <c r="I6" s="3"/>
      <c r="K6" s="200"/>
      <c r="L6" s="105" t="s">
        <v>14</v>
      </c>
      <c r="M6" s="136" t="s">
        <v>200</v>
      </c>
      <c r="N6" s="136" t="s">
        <v>185</v>
      </c>
      <c r="O6" s="134" t="str">
        <f t="shared" si="1"/>
        <v>SEKBR3AB6M</v>
      </c>
      <c r="P6" s="104" t="str">
        <v>SEKBR3AB6M=ICAP</v>
      </c>
      <c r="Q6" s="199" t="s">
        <v>210</v>
      </c>
      <c r="R6" s="199" t="s">
        <v>210</v>
      </c>
      <c r="S6" s="190" t="e">
        <f>_xll.qlMidEquivalent(Q6,R6)</f>
        <v>#NUM!</v>
      </c>
      <c r="T6" s="101"/>
      <c r="U6" s="198"/>
      <c r="V6" s="101"/>
      <c r="W6" s="207" t="e">
        <v>#NUM!</v>
      </c>
      <c r="X6" s="99">
        <f>_xll.qlSimpleQuoteSetValue(F6,W6/10000,Trigger)</f>
        <v>0</v>
      </c>
      <c r="Y6" s="89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204</v>
      </c>
      <c r="D7" s="19" t="s">
        <v>202</v>
      </c>
      <c r="E7" s="18" t="str">
        <f t="shared" ref="E7" si="3">IF(ISBLANK(C7),"#",Currency&amp;$C7&amp;$D7&amp;$B7&amp;QuoteSuffix)</f>
        <v>SEK1BR3BR9M_Quote</v>
      </c>
      <c r="F7" s="18" t="str">
        <f>_xll.qlSimpleQuote(E7,,RateTickValue,Permanent,Trigger,ObjectOverwrite)</f>
        <v>SEK1BR3BR9M_Quote#0000</v>
      </c>
      <c r="G7" s="17" t="str">
        <f>_xll.ohRangeRetrieveError(F7)</f>
        <v/>
      </c>
      <c r="H7" s="16"/>
      <c r="I7" s="3"/>
      <c r="K7" s="200"/>
      <c r="L7" s="105" t="s">
        <v>11</v>
      </c>
      <c r="M7" s="136" t="s">
        <v>200</v>
      </c>
      <c r="N7" s="136" t="s">
        <v>185</v>
      </c>
      <c r="O7" s="134" t="str">
        <f t="shared" si="1"/>
        <v>SEKBR3AB9M</v>
      </c>
      <c r="P7" s="104" t="str">
        <v>SEKBR3AB9M=ICAP</v>
      </c>
      <c r="Q7" s="199" t="s">
        <v>210</v>
      </c>
      <c r="R7" s="199" t="s">
        <v>210</v>
      </c>
      <c r="S7" s="190" t="e">
        <f>_xll.qlMidEquivalent(Q7,R7)</f>
        <v>#NUM!</v>
      </c>
      <c r="T7" s="101"/>
      <c r="U7" s="198"/>
      <c r="V7" s="101"/>
      <c r="W7" s="207" t="e">
        <v>#NUM!</v>
      </c>
      <c r="X7" s="99">
        <f>_xll.qlSimpleQuoteSetValue(F7,W7/10000,Trigger)</f>
        <v>0</v>
      </c>
      <c r="Y7" s="89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SEK1BR3BR1Y_Quote</v>
      </c>
      <c r="F8" s="18" t="str">
        <f>_xll.qlSimpleQuote(E8,,RateTickValue,Permanent,Trigger,ObjectOverwrite)</f>
        <v>SEK1BR3BR1Y_Quote#0000</v>
      </c>
      <c r="G8" s="17" t="str">
        <f>_xll.ohRangeRetrieveError(F8)</f>
        <v/>
      </c>
      <c r="H8" s="16"/>
      <c r="I8" s="3"/>
      <c r="K8" s="200"/>
      <c r="L8" s="105" t="s">
        <v>8</v>
      </c>
      <c r="M8" s="136" t="s">
        <v>200</v>
      </c>
      <c r="N8" s="136" t="s">
        <v>185</v>
      </c>
      <c r="O8" s="134" t="str">
        <f t="shared" si="1"/>
        <v>SEKBR3AB1Y</v>
      </c>
      <c r="P8" s="104" t="str">
        <v>SEKBR3AB1Y=ICAP</v>
      </c>
      <c r="Q8" s="199" t="s">
        <v>210</v>
      </c>
      <c r="R8" s="199" t="s">
        <v>210</v>
      </c>
      <c r="S8" s="190" t="e">
        <f>_xll.qlMidEquivalent(Q8,R8)</f>
        <v>#NUM!</v>
      </c>
      <c r="T8" s="101"/>
      <c r="U8" s="198"/>
      <c r="V8" s="101"/>
      <c r="W8" s="207" t="e">
        <v>#NUM!</v>
      </c>
      <c r="X8" s="99">
        <f>_xll.qlSimpleQuoteSetValue(F8,W8/10000,Trigger)</f>
        <v>0</v>
      </c>
      <c r="Y8" s="89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SEK1BR3BR15M_Quote</v>
      </c>
      <c r="F9" s="18" t="str">
        <f>_xll.qlSimpleQuote(E9,,RateTickValue,Permanent,Trigger,ObjectOverwrite)</f>
        <v>SEK1BR3BR15M_Quote#0000</v>
      </c>
      <c r="G9" s="17" t="str">
        <f>_xll.ohRangeRetrieveError(F9)</f>
        <v/>
      </c>
      <c r="H9" s="16"/>
      <c r="K9" s="200"/>
      <c r="L9" s="105" t="s">
        <v>72</v>
      </c>
      <c r="M9" s="136" t="s">
        <v>200</v>
      </c>
      <c r="N9" s="136" t="s">
        <v>185</v>
      </c>
      <c r="O9" s="134" t="str">
        <f t="shared" si="1"/>
        <v>SEKBR3AB15M</v>
      </c>
      <c r="P9" s="104" t="str">
        <v>SEKBR3AB15M=ICAP</v>
      </c>
      <c r="Q9" s="199" t="s">
        <v>210</v>
      </c>
      <c r="R9" s="199" t="s">
        <v>210</v>
      </c>
      <c r="S9" s="190" t="e">
        <f>_xll.qlMidEquivalent(Q9,R9)</f>
        <v>#NUM!</v>
      </c>
      <c r="T9" s="101"/>
      <c r="U9" s="198"/>
      <c r="V9" s="101"/>
      <c r="W9" s="207" t="e">
        <v>#NUM!</v>
      </c>
      <c r="X9" s="99">
        <f>_xll.qlSimpleQuoteSetValue(F9,W9/10000,Trigger)</f>
        <v>0</v>
      </c>
      <c r="Y9" s="89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SEK1BR3BR18M_Quote</v>
      </c>
      <c r="F10" s="18" t="str">
        <f>_xll.qlSimpleQuote(E10,,RateTickValue,Permanent,Trigger,ObjectOverwrite)</f>
        <v>SEK1BR3BR18M_Quote#0000</v>
      </c>
      <c r="G10" s="17" t="str">
        <f>_xll.ohRangeRetrieveError(F10)</f>
        <v/>
      </c>
      <c r="H10" s="16"/>
      <c r="I10" s="2"/>
      <c r="K10" s="200"/>
      <c r="L10" s="105" t="s">
        <v>71</v>
      </c>
      <c r="M10" s="136" t="s">
        <v>200</v>
      </c>
      <c r="N10" s="136" t="s">
        <v>185</v>
      </c>
      <c r="O10" s="134" t="str">
        <f t="shared" si="1"/>
        <v>SEKBR3AB18M</v>
      </c>
      <c r="P10" s="104" t="str">
        <v>SEKBR3AB18M=ICAP</v>
      </c>
      <c r="Q10" s="199" t="s">
        <v>210</v>
      </c>
      <c r="R10" s="199" t="s">
        <v>210</v>
      </c>
      <c r="S10" s="190" t="e">
        <f>_xll.qlMidEquivalent(Q10,R10)</f>
        <v>#NUM!</v>
      </c>
      <c r="T10" s="101"/>
      <c r="U10" s="198"/>
      <c r="V10" s="101"/>
      <c r="W10" s="207" t="e">
        <v>#NUM!</v>
      </c>
      <c r="X10" s="99">
        <f>_xll.qlSimpleQuoteSetValue(F10,W10/10000,Trigger)</f>
        <v>0</v>
      </c>
      <c r="Y10" s="89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SEK1BR3BR21M_Quote</v>
      </c>
      <c r="F11" s="18" t="str">
        <f>_xll.qlSimpleQuote(E11,,RateTickValue,Permanent,Trigger,ObjectOverwrite)</f>
        <v>SEK1BR3BR21M_Quote#0000</v>
      </c>
      <c r="G11" s="17" t="str">
        <f>_xll.ohRangeRetrieveError(F11)</f>
        <v/>
      </c>
      <c r="H11" s="16"/>
      <c r="I11" s="2"/>
      <c r="K11" s="200"/>
      <c r="L11" s="105" t="s">
        <v>70</v>
      </c>
      <c r="M11" s="136" t="s">
        <v>200</v>
      </c>
      <c r="N11" s="136" t="s">
        <v>185</v>
      </c>
      <c r="O11" s="134" t="str">
        <f t="shared" si="1"/>
        <v>SEKBR3AB21M</v>
      </c>
      <c r="P11" s="104" t="str">
        <v>SEKBR3AB21M=ICAP</v>
      </c>
      <c r="Q11" s="199" t="s">
        <v>210</v>
      </c>
      <c r="R11" s="199" t="s">
        <v>210</v>
      </c>
      <c r="S11" s="190" t="e">
        <f>_xll.qlMidEquivalent(Q11,R11)</f>
        <v>#NUM!</v>
      </c>
      <c r="T11" s="101"/>
      <c r="U11" s="198"/>
      <c r="V11" s="101"/>
      <c r="W11" s="207" t="e">
        <v>#NUM!</v>
      </c>
      <c r="X11" s="99">
        <f>_xll.qlSimpleQuoteSetValue(F11,W11/10000,Trigger)</f>
        <v>0</v>
      </c>
      <c r="Y11" s="89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SEK1BR3BR2Y_Quote</v>
      </c>
      <c r="F12" s="18" t="str">
        <f>_xll.qlSimpleQuote(E12,,RateTickValue,Permanent,Trigger,ObjectOverwrite)</f>
        <v>SEK1BR3BR2Y_Quote#0000</v>
      </c>
      <c r="G12" s="17" t="str">
        <f>_xll.ohRangeRetrieveError(F12)</f>
        <v/>
      </c>
      <c r="H12" s="16"/>
      <c r="K12" s="48"/>
      <c r="L12" s="105" t="s">
        <v>58</v>
      </c>
      <c r="M12" s="136" t="s">
        <v>200</v>
      </c>
      <c r="N12" s="136" t="s">
        <v>185</v>
      </c>
      <c r="O12" s="134" t="str">
        <f t="shared" si="1"/>
        <v>SEKBR3AB2Y</v>
      </c>
      <c r="P12" s="104" t="str">
        <v>SEKBR3AB2Y=ICAP</v>
      </c>
      <c r="Q12" s="199" t="s">
        <v>210</v>
      </c>
      <c r="R12" s="199" t="s">
        <v>210</v>
      </c>
      <c r="S12" s="190" t="e">
        <f>_xll.qlMidEquivalent(Q12,R12)</f>
        <v>#NUM!</v>
      </c>
      <c r="T12" s="101"/>
      <c r="U12" s="198"/>
      <c r="V12" s="101"/>
      <c r="W12" s="207" t="e">
        <v>#NUM!</v>
      </c>
      <c r="X12" s="99">
        <f>_xll.qlSimpleQuoteSetValue(F12,W12/10000,Trigger)</f>
        <v>0</v>
      </c>
      <c r="Y12" s="89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SEK1BR3BR3Y_Quote</v>
      </c>
      <c r="F13" s="18" t="str">
        <f>_xll.qlSimpleQuote(E13,,RateTickValue,Permanent,Trigger,ObjectOverwrite)</f>
        <v>SEK1BR3BR3Y_Quote#0000</v>
      </c>
      <c r="G13" s="17" t="str">
        <f>_xll.ohRangeRetrieveError(F13)</f>
        <v/>
      </c>
      <c r="H13" s="16"/>
      <c r="K13" s="48"/>
      <c r="L13" s="105" t="s">
        <v>57</v>
      </c>
      <c r="M13" s="136" t="s">
        <v>200</v>
      </c>
      <c r="N13" s="136" t="s">
        <v>185</v>
      </c>
      <c r="O13" s="134" t="str">
        <f t="shared" si="1"/>
        <v>SEKBR3AB3Y</v>
      </c>
      <c r="P13" s="104" t="str">
        <v>SEKBR3AB3Y=ICAP</v>
      </c>
      <c r="Q13" s="199" t="s">
        <v>210</v>
      </c>
      <c r="R13" s="199" t="s">
        <v>210</v>
      </c>
      <c r="S13" s="190" t="e">
        <f>_xll.qlMidEquivalent(Q13,R13)</f>
        <v>#NUM!</v>
      </c>
      <c r="T13" s="101"/>
      <c r="U13" s="198"/>
      <c r="V13" s="101"/>
      <c r="W13" s="207" t="e">
        <v>#NUM!</v>
      </c>
      <c r="X13" s="99">
        <f>_xll.qlSimpleQuoteSetValue(F13,W13/10000,Trigger)</f>
        <v>0</v>
      </c>
      <c r="Y13" s="89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SEK1BR3BR4Y_Quote</v>
      </c>
      <c r="F14" s="18" t="str">
        <f>_xll.qlSimpleQuote(E14,,RateTickValue,Permanent,Trigger,ObjectOverwrite)</f>
        <v>SEK1BR3BR4Y_Quote#0000</v>
      </c>
      <c r="G14" s="17" t="str">
        <f>_xll.ohRangeRetrieveError(F14)</f>
        <v/>
      </c>
      <c r="H14" s="16"/>
      <c r="K14" s="48"/>
      <c r="L14" s="105" t="s">
        <v>56</v>
      </c>
      <c r="M14" s="136" t="s">
        <v>200</v>
      </c>
      <c r="N14" s="136" t="s">
        <v>185</v>
      </c>
      <c r="O14" s="134" t="str">
        <f t="shared" si="1"/>
        <v>SEKBR3AB4Y</v>
      </c>
      <c r="P14" s="104" t="str">
        <v>SEKBR3AB4Y=ICAP</v>
      </c>
      <c r="Q14" s="199" t="s">
        <v>210</v>
      </c>
      <c r="R14" s="199" t="s">
        <v>210</v>
      </c>
      <c r="S14" s="190" t="e">
        <f>_xll.qlMidEquivalent(Q14,R14)</f>
        <v>#NUM!</v>
      </c>
      <c r="T14" s="101"/>
      <c r="U14" s="198"/>
      <c r="V14" s="101"/>
      <c r="W14" s="207" t="e">
        <v>#NUM!</v>
      </c>
      <c r="X14" s="99">
        <f>_xll.qlSimpleQuoteSetValue(F14,W14/10000,Trigger)</f>
        <v>0</v>
      </c>
      <c r="Y14" s="89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SEK1BR3BR5Y_Quote</v>
      </c>
      <c r="F15" s="18" t="str">
        <f>_xll.qlSimpleQuote(E15,,RateTickValue,Permanent,Trigger,ObjectOverwrite)</f>
        <v>SEK1BR3BR5Y_Quote#0000</v>
      </c>
      <c r="G15" s="17" t="str">
        <f>_xll.ohRangeRetrieveError(F15)</f>
        <v/>
      </c>
      <c r="H15" s="16"/>
      <c r="K15" s="48"/>
      <c r="L15" s="105" t="s">
        <v>55</v>
      </c>
      <c r="M15" s="136" t="s">
        <v>200</v>
      </c>
      <c r="N15" s="136" t="s">
        <v>185</v>
      </c>
      <c r="O15" s="134" t="str">
        <f t="shared" si="1"/>
        <v>SEKBR3AB5Y</v>
      </c>
      <c r="P15" s="104" t="str">
        <v>SEKBR3AB5Y=ICAP</v>
      </c>
      <c r="Q15" s="199" t="s">
        <v>210</v>
      </c>
      <c r="R15" s="199" t="s">
        <v>210</v>
      </c>
      <c r="S15" s="190" t="e">
        <f>_xll.qlMidEquivalent(Q15,R15)</f>
        <v>#NUM!</v>
      </c>
      <c r="T15" s="101"/>
      <c r="U15" s="198"/>
      <c r="V15" s="101"/>
      <c r="W15" s="207" t="e">
        <v>#NUM!</v>
      </c>
      <c r="X15" s="99">
        <f>_xll.qlSimpleQuoteSetValue(F15,W15/10000,Trigger)</f>
        <v>0</v>
      </c>
      <c r="Y15" s="89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SEK1BR3BR6Y_Quote</v>
      </c>
      <c r="F16" s="18" t="str">
        <f>_xll.qlSimpleQuote(E16,,RateTickValue,Permanent,Trigger,ObjectOverwrite)</f>
        <v>SEK1BR3BR6Y_Quote#0000</v>
      </c>
      <c r="G16" s="17" t="str">
        <f>_xll.ohRangeRetrieveError(F16)</f>
        <v/>
      </c>
      <c r="H16" s="16"/>
      <c r="K16" s="48"/>
      <c r="L16" s="105" t="s">
        <v>54</v>
      </c>
      <c r="M16" s="136" t="s">
        <v>200</v>
      </c>
      <c r="N16" s="136" t="s">
        <v>185</v>
      </c>
      <c r="O16" s="134" t="str">
        <f t="shared" si="1"/>
        <v>SEKBR3AB6Y</v>
      </c>
      <c r="P16" s="104" t="str">
        <v>SEKBR3AB6Y=ICAP</v>
      </c>
      <c r="Q16" s="199" t="s">
        <v>210</v>
      </c>
      <c r="R16" s="199" t="s">
        <v>210</v>
      </c>
      <c r="S16" s="190" t="e">
        <f>_xll.qlMidEquivalent(Q16,R16)</f>
        <v>#NUM!</v>
      </c>
      <c r="T16" s="101"/>
      <c r="U16" s="198"/>
      <c r="V16" s="101"/>
      <c r="W16" s="207" t="e">
        <v>#NUM!</v>
      </c>
      <c r="X16" s="99">
        <f>_xll.qlSimpleQuoteSetValue(F16,W16/10000,Trigger)</f>
        <v>0</v>
      </c>
      <c r="Y16" s="89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SEK1BR3BR7Y_Quote</v>
      </c>
      <c r="F17" s="18" t="str">
        <f>_xll.qlSimpleQuote(E17,,RateTickValue,Permanent,Trigger,ObjectOverwrite)</f>
        <v>SEK1BR3BR7Y_Quote#0000</v>
      </c>
      <c r="G17" s="17" t="str">
        <f>_xll.ohRangeRetrieveError(F17)</f>
        <v/>
      </c>
      <c r="H17" s="16"/>
      <c r="K17" s="48"/>
      <c r="L17" s="105" t="s">
        <v>53</v>
      </c>
      <c r="M17" s="136" t="s">
        <v>200</v>
      </c>
      <c r="N17" s="136" t="s">
        <v>185</v>
      </c>
      <c r="O17" s="134" t="str">
        <f t="shared" si="1"/>
        <v>SEKBR3AB7Y</v>
      </c>
      <c r="P17" s="104" t="str">
        <v>SEKBR3AB7Y=ICAP</v>
      </c>
      <c r="Q17" s="199" t="s">
        <v>210</v>
      </c>
      <c r="R17" s="199" t="s">
        <v>210</v>
      </c>
      <c r="S17" s="190" t="e">
        <f>_xll.qlMidEquivalent(Q17,R17)</f>
        <v>#NUM!</v>
      </c>
      <c r="T17" s="101"/>
      <c r="U17" s="198"/>
      <c r="V17" s="101"/>
      <c r="W17" s="207" t="e">
        <v>#NUM!</v>
      </c>
      <c r="X17" s="99">
        <f>_xll.qlSimpleQuoteSetValue(F17,W17/10000,Trigger)</f>
        <v>0</v>
      </c>
      <c r="Y17" s="89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SEK1BR3BR8Y_Quote</v>
      </c>
      <c r="F18" s="18" t="str">
        <f>_xll.qlSimpleQuote(E18,,RateTickValue,Permanent,Trigger,ObjectOverwrite)</f>
        <v>SEK1BR3BR8Y_Quote#0000</v>
      </c>
      <c r="G18" s="17" t="str">
        <f>_xll.ohRangeRetrieveError(F18)</f>
        <v/>
      </c>
      <c r="H18" s="16"/>
      <c r="K18" s="48"/>
      <c r="L18" s="105" t="s">
        <v>52</v>
      </c>
      <c r="M18" s="136" t="s">
        <v>200</v>
      </c>
      <c r="N18" s="136" t="s">
        <v>185</v>
      </c>
      <c r="O18" s="134" t="str">
        <f t="shared" si="1"/>
        <v>SEKBR3AB8Y</v>
      </c>
      <c r="P18" s="104" t="str">
        <v>SEKBR3AB8Y=ICAP</v>
      </c>
      <c r="Q18" s="199" t="s">
        <v>210</v>
      </c>
      <c r="R18" s="199" t="s">
        <v>210</v>
      </c>
      <c r="S18" s="190" t="e">
        <f>_xll.qlMidEquivalent(Q18,R18)</f>
        <v>#NUM!</v>
      </c>
      <c r="T18" s="101"/>
      <c r="U18" s="198"/>
      <c r="V18" s="101"/>
      <c r="W18" s="207" t="e">
        <v>#NUM!</v>
      </c>
      <c r="X18" s="99">
        <f>_xll.qlSimpleQuoteSetValue(F18,W18/10000,Trigger)</f>
        <v>0</v>
      </c>
      <c r="Y18" s="89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SEK1BR3BR9Y_Quote</v>
      </c>
      <c r="F19" s="18" t="str">
        <f>_xll.qlSimpleQuote(E19,,RateTickValue,Permanent,Trigger,ObjectOverwrite)</f>
        <v>SEK1BR3BR9Y_Quote#0000</v>
      </c>
      <c r="G19" s="17" t="str">
        <f>_xll.ohRangeRetrieveError(F19)</f>
        <v/>
      </c>
      <c r="H19" s="16"/>
      <c r="K19" s="48"/>
      <c r="L19" s="105" t="s">
        <v>51</v>
      </c>
      <c r="M19" s="136" t="s">
        <v>200</v>
      </c>
      <c r="N19" s="136" t="s">
        <v>185</v>
      </c>
      <c r="O19" s="134" t="str">
        <f t="shared" si="1"/>
        <v>SEKBR3AB9Y</v>
      </c>
      <c r="P19" s="104" t="str">
        <v>SEKBR3AB9Y=ICAP</v>
      </c>
      <c r="Q19" s="199" t="s">
        <v>210</v>
      </c>
      <c r="R19" s="199" t="s">
        <v>210</v>
      </c>
      <c r="S19" s="190" t="e">
        <f>_xll.qlMidEquivalent(Q19,R19)</f>
        <v>#NUM!</v>
      </c>
      <c r="T19" s="101"/>
      <c r="U19" s="198"/>
      <c r="V19" s="101"/>
      <c r="W19" s="207" t="e">
        <v>#NUM!</v>
      </c>
      <c r="X19" s="99">
        <f>_xll.qlSimpleQuoteSetValue(F19,W19/10000,Trigger)</f>
        <v>0</v>
      </c>
      <c r="Y19" s="89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SEK1BR3BR10Y_Quote</v>
      </c>
      <c r="F20" s="18" t="str">
        <f>_xll.qlSimpleQuote(E20,,RateTickValue,Permanent,Trigger,ObjectOverwrite)</f>
        <v>SEK1BR3BR10Y_Quote#0000</v>
      </c>
      <c r="G20" s="17" t="str">
        <f>_xll.ohRangeRetrieveError(F20)</f>
        <v/>
      </c>
      <c r="H20" s="16"/>
      <c r="K20" s="48"/>
      <c r="L20" s="105" t="s">
        <v>50</v>
      </c>
      <c r="M20" s="136" t="s">
        <v>200</v>
      </c>
      <c r="N20" s="136" t="s">
        <v>185</v>
      </c>
      <c r="O20" s="134" t="str">
        <f t="shared" si="1"/>
        <v>SEKBR3AB10Y</v>
      </c>
      <c r="P20" s="104" t="str">
        <v>SEKBR3AB10Y=ICAP</v>
      </c>
      <c r="Q20" s="199" t="s">
        <v>210</v>
      </c>
      <c r="R20" s="199" t="s">
        <v>210</v>
      </c>
      <c r="S20" s="190" t="e">
        <f>_xll.qlMidEquivalent(Q20,R20)</f>
        <v>#NUM!</v>
      </c>
      <c r="T20" s="101"/>
      <c r="U20" s="198"/>
      <c r="V20" s="101"/>
      <c r="W20" s="207" t="e">
        <v>#NUM!</v>
      </c>
      <c r="X20" s="99">
        <f>_xll.qlSimpleQuoteSetValue(F20,W20/10000,Trigger)</f>
        <v>0</v>
      </c>
      <c r="Y20" s="89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SEK1BR3BR11Y_Quote</v>
      </c>
      <c r="F21" s="18" t="str">
        <f>_xll.qlSimpleQuote(E21,,RateTickValue,Permanent,Trigger,ObjectOverwrite)</f>
        <v>SEK1BR3BR11Y_Quote#0000</v>
      </c>
      <c r="G21" s="17" t="str">
        <f>_xll.ohRangeRetrieveError(F21)</f>
        <v/>
      </c>
      <c r="H21" s="16"/>
      <c r="K21" s="48"/>
      <c r="L21" s="105" t="s">
        <v>49</v>
      </c>
      <c r="M21" s="136" t="s">
        <v>200</v>
      </c>
      <c r="N21" s="136" t="s">
        <v>185</v>
      </c>
      <c r="O21" s="134" t="str">
        <f t="shared" si="1"/>
        <v>SEKBR3AB11Y</v>
      </c>
      <c r="P21" s="104" t="str">
        <v>SEKBR3AB11Y=ICAP</v>
      </c>
      <c r="Q21" s="199" t="s">
        <v>210</v>
      </c>
      <c r="R21" s="199" t="s">
        <v>210</v>
      </c>
      <c r="S21" s="190" t="e">
        <f>_xll.qlMidEquivalent(Q21,R21)</f>
        <v>#NUM!</v>
      </c>
      <c r="T21" s="101"/>
      <c r="U21" s="198"/>
      <c r="V21" s="101"/>
      <c r="W21" s="207" t="e">
        <v>#NUM!</v>
      </c>
      <c r="X21" s="99">
        <f>_xll.qlSimpleQuoteSetValue(F21,W21/10000,Trigger)</f>
        <v>0</v>
      </c>
      <c r="Y21" s="89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SEK1BR3BR12Y_Quote</v>
      </c>
      <c r="F22" s="18" t="str">
        <f>_xll.qlSimpleQuote(E22,,RateTickValue,Permanent,Trigger,ObjectOverwrite)</f>
        <v>SEK1BR3BR12Y_Quote#0000</v>
      </c>
      <c r="G22" s="17" t="str">
        <f>_xll.ohRangeRetrieveError(F22)</f>
        <v/>
      </c>
      <c r="H22" s="16"/>
      <c r="K22" s="48"/>
      <c r="L22" s="105" t="s">
        <v>48</v>
      </c>
      <c r="M22" s="136" t="s">
        <v>200</v>
      </c>
      <c r="N22" s="136" t="s">
        <v>185</v>
      </c>
      <c r="O22" s="134" t="str">
        <f t="shared" si="1"/>
        <v>SEKBR3AB12Y</v>
      </c>
      <c r="P22" s="104" t="str">
        <v>SEKBR3AB12Y=ICAP</v>
      </c>
      <c r="Q22" s="199" t="s">
        <v>210</v>
      </c>
      <c r="R22" s="199" t="s">
        <v>210</v>
      </c>
      <c r="S22" s="190" t="e">
        <f>_xll.qlMidEquivalent(Q22,R22)</f>
        <v>#NUM!</v>
      </c>
      <c r="T22" s="101"/>
      <c r="U22" s="198"/>
      <c r="V22" s="101"/>
      <c r="W22" s="207" t="e">
        <v>#NUM!</v>
      </c>
      <c r="X22" s="99">
        <f>_xll.qlSimpleQuoteSetValue(F22,W22/10000,Trigger)</f>
        <v>0</v>
      </c>
      <c r="Y22" s="89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SEK1BR3BR13Y_Quote</v>
      </c>
      <c r="F23" s="18" t="str">
        <f>_xll.qlSimpleQuote(E23,,RateTickValue,Permanent,Trigger,ObjectOverwrite)</f>
        <v>SEK1BR3BR13Y_Quote#0000</v>
      </c>
      <c r="G23" s="17" t="str">
        <f>_xll.ohRangeRetrieveError(F23)</f>
        <v/>
      </c>
      <c r="H23" s="16"/>
      <c r="K23" s="48"/>
      <c r="L23" s="105" t="s">
        <v>47</v>
      </c>
      <c r="M23" s="136" t="s">
        <v>200</v>
      </c>
      <c r="N23" s="136" t="s">
        <v>185</v>
      </c>
      <c r="O23" s="134" t="str">
        <f t="shared" si="1"/>
        <v>SEKBR3AB13Y</v>
      </c>
      <c r="P23" s="104" t="str">
        <v>SEKBR3AB13Y=ICAP</v>
      </c>
      <c r="Q23" s="199" t="s">
        <v>210</v>
      </c>
      <c r="R23" s="199" t="s">
        <v>210</v>
      </c>
      <c r="S23" s="190" t="e">
        <f>_xll.qlMidEquivalent(Q23,R23)</f>
        <v>#NUM!</v>
      </c>
      <c r="T23" s="101"/>
      <c r="U23" s="198"/>
      <c r="V23" s="101"/>
      <c r="W23" s="207" t="e">
        <v>#NUM!</v>
      </c>
      <c r="X23" s="99">
        <f>_xll.qlSimpleQuoteSetValue(F23,W23/10000,Trigger)</f>
        <v>0</v>
      </c>
      <c r="Y23" s="89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SEK1BR3BR14Y_Quote</v>
      </c>
      <c r="F24" s="18" t="str">
        <f>_xll.qlSimpleQuote(E24,,RateTickValue,Permanent,Trigger,ObjectOverwrite)</f>
        <v>SEK1BR3BR14Y_Quote#0000</v>
      </c>
      <c r="G24" s="17" t="str">
        <f>_xll.ohRangeRetrieveError(F24)</f>
        <v/>
      </c>
      <c r="H24" s="16"/>
      <c r="K24" s="48"/>
      <c r="L24" s="105" t="s">
        <v>46</v>
      </c>
      <c r="M24" s="136" t="s">
        <v>200</v>
      </c>
      <c r="N24" s="136" t="s">
        <v>185</v>
      </c>
      <c r="O24" s="134" t="str">
        <f t="shared" si="1"/>
        <v>SEKBR3AB14Y</v>
      </c>
      <c r="P24" s="104" t="str">
        <v>SEKBR3AB14Y=ICAP</v>
      </c>
      <c r="Q24" s="199" t="s">
        <v>210</v>
      </c>
      <c r="R24" s="199" t="s">
        <v>210</v>
      </c>
      <c r="S24" s="190" t="e">
        <f>_xll.qlMidEquivalent(Q24,R24)</f>
        <v>#NUM!</v>
      </c>
      <c r="T24" s="101"/>
      <c r="U24" s="198"/>
      <c r="V24" s="101"/>
      <c r="W24" s="207" t="e">
        <v>#NUM!</v>
      </c>
      <c r="X24" s="99">
        <f>_xll.qlSimpleQuoteSetValue(F24,W24/10000,Trigger)</f>
        <v>0</v>
      </c>
      <c r="Y24" s="89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SEK1BR3BR15Y_Quote</v>
      </c>
      <c r="F25" s="18" t="str">
        <f>_xll.qlSimpleQuote(E25,,RateTickValue,Permanent,Trigger,ObjectOverwrite)</f>
        <v>SEK1BR3BR15Y_Quote#0000</v>
      </c>
      <c r="G25" s="17" t="str">
        <f>_xll.ohRangeRetrieveError(F25)</f>
        <v/>
      </c>
      <c r="H25" s="16"/>
      <c r="K25" s="48"/>
      <c r="L25" s="105" t="s">
        <v>45</v>
      </c>
      <c r="M25" s="136" t="s">
        <v>200</v>
      </c>
      <c r="N25" s="136" t="s">
        <v>185</v>
      </c>
      <c r="O25" s="134" t="str">
        <f t="shared" si="1"/>
        <v>SEKBR3AB15Y</v>
      </c>
      <c r="P25" s="104" t="str">
        <v>SEKBR3AB15Y=ICAP</v>
      </c>
      <c r="Q25" s="199" t="s">
        <v>210</v>
      </c>
      <c r="R25" s="199" t="s">
        <v>210</v>
      </c>
      <c r="S25" s="190" t="e">
        <f>_xll.qlMidEquivalent(Q25,R25)</f>
        <v>#NUM!</v>
      </c>
      <c r="T25" s="101"/>
      <c r="U25" s="198"/>
      <c r="V25" s="101"/>
      <c r="W25" s="207" t="e">
        <v>#NUM!</v>
      </c>
      <c r="X25" s="99">
        <f>_xll.qlSimpleQuoteSetValue(F25,W25/10000,Trigger)</f>
        <v>0</v>
      </c>
      <c r="Y25" s="89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SEK1BR3BR16Y_Quote</v>
      </c>
      <c r="F26" s="18" t="str">
        <f>_xll.qlSimpleQuote(E26,,RateTickValue,Permanent,Trigger,ObjectOverwrite)</f>
        <v>SEK1BR3BR16Y_Quote#0000</v>
      </c>
      <c r="G26" s="17" t="str">
        <f>_xll.ohRangeRetrieveError(F26)</f>
        <v/>
      </c>
      <c r="H26" s="16"/>
      <c r="K26" s="48"/>
      <c r="L26" s="105" t="s">
        <v>44</v>
      </c>
      <c r="M26" s="136" t="s">
        <v>200</v>
      </c>
      <c r="N26" s="136" t="s">
        <v>185</v>
      </c>
      <c r="O26" s="134" t="str">
        <f t="shared" si="1"/>
        <v>SEKBR3AB16Y</v>
      </c>
      <c r="P26" s="104" t="str">
        <v>SEKBR3AB16Y=ICAP</v>
      </c>
      <c r="Q26" s="199" t="s">
        <v>210</v>
      </c>
      <c r="R26" s="199" t="s">
        <v>210</v>
      </c>
      <c r="S26" s="190" t="e">
        <f>_xll.qlMidEquivalent(Q26,R26)</f>
        <v>#NUM!</v>
      </c>
      <c r="T26" s="101"/>
      <c r="U26" s="198"/>
      <c r="V26" s="101"/>
      <c r="W26" s="207" t="e">
        <v>#NUM!</v>
      </c>
      <c r="X26" s="99">
        <f>_xll.qlSimpleQuoteSetValue(F26,W26/10000,Trigger)</f>
        <v>0</v>
      </c>
      <c r="Y26" s="89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SEK1BR3BR17Y_Quote</v>
      </c>
      <c r="F27" s="18" t="str">
        <f>_xll.qlSimpleQuote(E27,,RateTickValue,Permanent,Trigger,ObjectOverwrite)</f>
        <v>SEK1BR3BR17Y_Quote#0000</v>
      </c>
      <c r="G27" s="17" t="str">
        <f>_xll.ohRangeRetrieveError(F27)</f>
        <v/>
      </c>
      <c r="H27" s="16"/>
      <c r="K27" s="48"/>
      <c r="L27" s="105" t="s">
        <v>43</v>
      </c>
      <c r="M27" s="136" t="s">
        <v>200</v>
      </c>
      <c r="N27" s="136" t="s">
        <v>185</v>
      </c>
      <c r="O27" s="134" t="str">
        <f t="shared" si="1"/>
        <v>SEKBR3AB17Y</v>
      </c>
      <c r="P27" s="104" t="str">
        <v>SEKBR3AB17Y=ICAP</v>
      </c>
      <c r="Q27" s="199" t="s">
        <v>210</v>
      </c>
      <c r="R27" s="199" t="s">
        <v>210</v>
      </c>
      <c r="S27" s="190" t="e">
        <f>_xll.qlMidEquivalent(Q27,R27)</f>
        <v>#NUM!</v>
      </c>
      <c r="T27" s="101"/>
      <c r="U27" s="198"/>
      <c r="V27" s="101"/>
      <c r="W27" s="207" t="e">
        <v>#NUM!</v>
      </c>
      <c r="X27" s="99">
        <f>_xll.qlSimpleQuoteSetValue(F27,W27/10000,Trigger)</f>
        <v>0</v>
      </c>
      <c r="Y27" s="89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SEK1BR3BR18Y_Quote</v>
      </c>
      <c r="F28" s="18" t="str">
        <f>_xll.qlSimpleQuote(E28,,RateTickValue,Permanent,Trigger,ObjectOverwrite)</f>
        <v>SEK1BR3BR18Y_Quote#0000</v>
      </c>
      <c r="G28" s="17" t="str">
        <f>_xll.ohRangeRetrieveError(F28)</f>
        <v/>
      </c>
      <c r="H28" s="16"/>
      <c r="K28" s="48"/>
      <c r="L28" s="105" t="s">
        <v>42</v>
      </c>
      <c r="M28" s="136" t="s">
        <v>200</v>
      </c>
      <c r="N28" s="136" t="s">
        <v>185</v>
      </c>
      <c r="O28" s="134" t="str">
        <f t="shared" si="1"/>
        <v>SEKBR3AB18Y</v>
      </c>
      <c r="P28" s="104" t="str">
        <v>SEKBR3AB18Y=ICAP</v>
      </c>
      <c r="Q28" s="199" t="s">
        <v>210</v>
      </c>
      <c r="R28" s="199" t="s">
        <v>210</v>
      </c>
      <c r="S28" s="190" t="e">
        <f>_xll.qlMidEquivalent(Q28,R28)</f>
        <v>#NUM!</v>
      </c>
      <c r="T28" s="101"/>
      <c r="U28" s="198"/>
      <c r="V28" s="101"/>
      <c r="W28" s="207" t="e">
        <v>#NUM!</v>
      </c>
      <c r="X28" s="99">
        <f>_xll.qlSimpleQuoteSetValue(F28,W28/10000,Trigger)</f>
        <v>0</v>
      </c>
      <c r="Y28" s="89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SEK1BR3BR19Y_Quote</v>
      </c>
      <c r="F29" s="18" t="str">
        <f>_xll.qlSimpleQuote(E29,,RateTickValue,Permanent,Trigger,ObjectOverwrite)</f>
        <v>SEK1BR3BR19Y_Quote#0000</v>
      </c>
      <c r="G29" s="17" t="str">
        <f>_xll.ohRangeRetrieveError(F29)</f>
        <v/>
      </c>
      <c r="H29" s="16"/>
      <c r="K29" s="48"/>
      <c r="L29" s="105" t="s">
        <v>41</v>
      </c>
      <c r="M29" s="136" t="s">
        <v>200</v>
      </c>
      <c r="N29" s="136" t="s">
        <v>185</v>
      </c>
      <c r="O29" s="134" t="str">
        <f t="shared" si="1"/>
        <v>SEKBR3AB19Y</v>
      </c>
      <c r="P29" s="104" t="str">
        <v>SEKBR3AB19Y=ICAP</v>
      </c>
      <c r="Q29" s="199" t="s">
        <v>210</v>
      </c>
      <c r="R29" s="199" t="s">
        <v>210</v>
      </c>
      <c r="S29" s="190" t="e">
        <f>_xll.qlMidEquivalent(Q29,R29)</f>
        <v>#NUM!</v>
      </c>
      <c r="T29" s="101"/>
      <c r="U29" s="198"/>
      <c r="V29" s="101"/>
      <c r="W29" s="207" t="e">
        <v>#NUM!</v>
      </c>
      <c r="X29" s="99">
        <f>_xll.qlSimpleQuoteSetValue(F29,W29/10000,Trigger)</f>
        <v>0</v>
      </c>
      <c r="Y29" s="89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SEK1BR3BR20Y_Quote</v>
      </c>
      <c r="F30" s="18" t="str">
        <f>_xll.qlSimpleQuote(E30,,RateTickValue,Permanent,Trigger,ObjectOverwrite)</f>
        <v>SEK1BR3BR20Y_Quote#0000</v>
      </c>
      <c r="G30" s="17" t="str">
        <f>_xll.ohRangeRetrieveError(F30)</f>
        <v/>
      </c>
      <c r="H30" s="16"/>
      <c r="K30" s="48"/>
      <c r="L30" s="105" t="s">
        <v>40</v>
      </c>
      <c r="M30" s="136" t="s">
        <v>200</v>
      </c>
      <c r="N30" s="136" t="s">
        <v>185</v>
      </c>
      <c r="O30" s="134" t="str">
        <f t="shared" si="1"/>
        <v>SEKBR3AB20Y</v>
      </c>
      <c r="P30" s="104" t="str">
        <v>SEKBR3AB20Y=ICAP</v>
      </c>
      <c r="Q30" s="199" t="s">
        <v>210</v>
      </c>
      <c r="R30" s="199" t="s">
        <v>210</v>
      </c>
      <c r="S30" s="190" t="e">
        <f>_xll.qlMidEquivalent(Q30,R30)</f>
        <v>#NUM!</v>
      </c>
      <c r="T30" s="101"/>
      <c r="U30" s="198"/>
      <c r="V30" s="101"/>
      <c r="W30" s="207" t="e">
        <v>#NUM!</v>
      </c>
      <c r="X30" s="99">
        <f>_xll.qlSimpleQuoteSetValue(F30,W30/10000,Trigger)</f>
        <v>0</v>
      </c>
      <c r="Y30" s="89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SEK1BR3BR21Y_Quote</v>
      </c>
      <c r="F31" s="18" t="str">
        <f>_xll.qlSimpleQuote(E31,,RateTickValue,Permanent,Trigger,ObjectOverwrite)</f>
        <v>SEK1BR3BR21Y_Quote#0000</v>
      </c>
      <c r="G31" s="17" t="str">
        <f>_xll.ohRangeRetrieveError(F31)</f>
        <v/>
      </c>
      <c r="H31" s="16"/>
      <c r="K31" s="48"/>
      <c r="L31" s="105" t="s">
        <v>39</v>
      </c>
      <c r="M31" s="136" t="s">
        <v>200</v>
      </c>
      <c r="N31" s="136" t="s">
        <v>185</v>
      </c>
      <c r="O31" s="134" t="str">
        <f t="shared" si="1"/>
        <v>SEKBR3AB21Y</v>
      </c>
      <c r="P31" s="104" t="str">
        <v>SEKBR3AB21Y=ICAP</v>
      </c>
      <c r="Q31" s="199" t="s">
        <v>210</v>
      </c>
      <c r="R31" s="199" t="s">
        <v>210</v>
      </c>
      <c r="S31" s="190" t="e">
        <f>_xll.qlMidEquivalent(Q31,R31)</f>
        <v>#NUM!</v>
      </c>
      <c r="T31" s="101"/>
      <c r="U31" s="198"/>
      <c r="V31" s="101"/>
      <c r="W31" s="207" t="e">
        <v>#NUM!</v>
      </c>
      <c r="X31" s="99">
        <f>_xll.qlSimpleQuoteSetValue(F31,W31/10000,Trigger)</f>
        <v>0</v>
      </c>
      <c r="Y31" s="89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SEK1BR3BR22Y_Quote</v>
      </c>
      <c r="F32" s="18" t="str">
        <f>_xll.qlSimpleQuote(E32,,RateTickValue,Permanent,Trigger,ObjectOverwrite)</f>
        <v>SEK1BR3BR22Y_Quote#0000</v>
      </c>
      <c r="G32" s="17" t="str">
        <f>_xll.ohRangeRetrieveError(F32)</f>
        <v/>
      </c>
      <c r="H32" s="16"/>
      <c r="K32" s="48"/>
      <c r="L32" s="105" t="s">
        <v>38</v>
      </c>
      <c r="M32" s="136" t="s">
        <v>200</v>
      </c>
      <c r="N32" s="136" t="s">
        <v>185</v>
      </c>
      <c r="O32" s="134" t="str">
        <f t="shared" si="1"/>
        <v>SEKBR3AB22Y</v>
      </c>
      <c r="P32" s="104" t="str">
        <v>SEKBR3AB22Y=ICAP</v>
      </c>
      <c r="Q32" s="199" t="s">
        <v>210</v>
      </c>
      <c r="R32" s="199" t="s">
        <v>210</v>
      </c>
      <c r="S32" s="190" t="e">
        <f>_xll.qlMidEquivalent(Q32,R32)</f>
        <v>#NUM!</v>
      </c>
      <c r="T32" s="101"/>
      <c r="U32" s="198"/>
      <c r="V32" s="101"/>
      <c r="W32" s="207" t="e">
        <v>#NUM!</v>
      </c>
      <c r="X32" s="99">
        <f>_xll.qlSimpleQuoteSetValue(F32,W32/10000,Trigger)</f>
        <v>0</v>
      </c>
      <c r="Y32" s="89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SEK1BR3BR23Y_Quote</v>
      </c>
      <c r="F33" s="18" t="str">
        <f>_xll.qlSimpleQuote(E33,,RateTickValue,Permanent,Trigger,ObjectOverwrite)</f>
        <v>SEK1BR3BR23Y_Quote#0000</v>
      </c>
      <c r="G33" s="17" t="str">
        <f>_xll.ohRangeRetrieveError(F33)</f>
        <v/>
      </c>
      <c r="H33" s="16"/>
      <c r="K33" s="48"/>
      <c r="L33" s="105" t="s">
        <v>37</v>
      </c>
      <c r="M33" s="136" t="s">
        <v>200</v>
      </c>
      <c r="N33" s="136" t="s">
        <v>185</v>
      </c>
      <c r="O33" s="134" t="str">
        <f t="shared" si="1"/>
        <v>SEKBR3AB23Y</v>
      </c>
      <c r="P33" s="104" t="str">
        <v>SEKBR3AB23Y=ICAP</v>
      </c>
      <c r="Q33" s="199" t="s">
        <v>210</v>
      </c>
      <c r="R33" s="199" t="s">
        <v>210</v>
      </c>
      <c r="S33" s="190" t="e">
        <f>_xll.qlMidEquivalent(Q33,R33)</f>
        <v>#NUM!</v>
      </c>
      <c r="T33" s="101"/>
      <c r="U33" s="198"/>
      <c r="V33" s="101"/>
      <c r="W33" s="207" t="e">
        <v>#NUM!</v>
      </c>
      <c r="X33" s="99">
        <f>_xll.qlSimpleQuoteSetValue(F33,W33/10000,Trigger)</f>
        <v>0</v>
      </c>
      <c r="Y33" s="89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SEK1BR3BR24Y_Quote</v>
      </c>
      <c r="F34" s="18" t="str">
        <f>_xll.qlSimpleQuote(E34,,RateTickValue,Permanent,Trigger,ObjectOverwrite)</f>
        <v>SEK1BR3BR24Y_Quote#0000</v>
      </c>
      <c r="G34" s="17" t="str">
        <f>_xll.ohRangeRetrieveError(F34)</f>
        <v/>
      </c>
      <c r="H34" s="16"/>
      <c r="K34" s="48"/>
      <c r="L34" s="105" t="s">
        <v>36</v>
      </c>
      <c r="M34" s="136" t="s">
        <v>200</v>
      </c>
      <c r="N34" s="136" t="s">
        <v>185</v>
      </c>
      <c r="O34" s="134" t="str">
        <f t="shared" si="1"/>
        <v>SEKBR3AB24Y</v>
      </c>
      <c r="P34" s="104" t="str">
        <v>SEKBR3AB24Y=ICAP</v>
      </c>
      <c r="Q34" s="199" t="s">
        <v>210</v>
      </c>
      <c r="R34" s="199" t="s">
        <v>210</v>
      </c>
      <c r="S34" s="190" t="e">
        <f>_xll.qlMidEquivalent(Q34,R34)</f>
        <v>#NUM!</v>
      </c>
      <c r="T34" s="101"/>
      <c r="U34" s="198"/>
      <c r="V34" s="101"/>
      <c r="W34" s="207" t="e">
        <v>#NUM!</v>
      </c>
      <c r="X34" s="99">
        <f>_xll.qlSimpleQuoteSetValue(F34,W34/10000,Trigger)</f>
        <v>0</v>
      </c>
      <c r="Y34" s="89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SEK1BR3BR25Y_Quote</v>
      </c>
      <c r="F35" s="18" t="str">
        <f>_xll.qlSimpleQuote(E35,,RateTickValue,Permanent,Trigger,ObjectOverwrite)</f>
        <v>SEK1BR3BR25Y_Quote#0000</v>
      </c>
      <c r="G35" s="17" t="str">
        <f>_xll.ohRangeRetrieveError(F35)</f>
        <v/>
      </c>
      <c r="H35" s="16"/>
      <c r="K35" s="48"/>
      <c r="L35" s="105" t="s">
        <v>35</v>
      </c>
      <c r="M35" s="136" t="s">
        <v>200</v>
      </c>
      <c r="N35" s="136" t="s">
        <v>185</v>
      </c>
      <c r="O35" s="134" t="str">
        <f t="shared" si="1"/>
        <v>SEKBR3AB25Y</v>
      </c>
      <c r="P35" s="104" t="str">
        <v>SEKBR3AB25Y=ICAP</v>
      </c>
      <c r="Q35" s="199" t="s">
        <v>210</v>
      </c>
      <c r="R35" s="199" t="s">
        <v>210</v>
      </c>
      <c r="S35" s="190" t="e">
        <f>_xll.qlMidEquivalent(Q35,R35)</f>
        <v>#NUM!</v>
      </c>
      <c r="T35" s="101"/>
      <c r="U35" s="198"/>
      <c r="V35" s="101"/>
      <c r="W35" s="207" t="e">
        <v>#NUM!</v>
      </c>
      <c r="X35" s="99">
        <f>_xll.qlSimpleQuoteSetValue(F35,W35/10000,Trigger)</f>
        <v>0</v>
      </c>
      <c r="Y35" s="89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SEK1BR3BR26Y_Quote</v>
      </c>
      <c r="F36" s="18" t="str">
        <f>_xll.qlSimpleQuote(E36,,RateTickValue,Permanent,Trigger,ObjectOverwrite)</f>
        <v>SEK1BR3BR26Y_Quote#0000</v>
      </c>
      <c r="G36" s="17" t="str">
        <f>_xll.ohRangeRetrieveError(F36)</f>
        <v/>
      </c>
      <c r="H36" s="16"/>
      <c r="K36" s="48"/>
      <c r="L36" s="105" t="s">
        <v>34</v>
      </c>
      <c r="M36" s="136" t="s">
        <v>200</v>
      </c>
      <c r="N36" s="136" t="s">
        <v>185</v>
      </c>
      <c r="O36" s="134" t="str">
        <f t="shared" si="1"/>
        <v>SEKBR3AB26Y</v>
      </c>
      <c r="P36" s="104" t="str">
        <v>SEKBR3AB26Y=ICAP</v>
      </c>
      <c r="Q36" s="199" t="s">
        <v>210</v>
      </c>
      <c r="R36" s="199" t="s">
        <v>210</v>
      </c>
      <c r="S36" s="190" t="e">
        <f>_xll.qlMidEquivalent(Q36,R36)</f>
        <v>#NUM!</v>
      </c>
      <c r="T36" s="101"/>
      <c r="U36" s="198"/>
      <c r="V36" s="101"/>
      <c r="W36" s="207" t="e">
        <v>#NUM!</v>
      </c>
      <c r="X36" s="99">
        <f>_xll.qlSimpleQuoteSetValue(F36,W36/10000,Trigger)</f>
        <v>0</v>
      </c>
      <c r="Y36" s="89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SEK1BR3BR27Y_Quote</v>
      </c>
      <c r="F37" s="18" t="str">
        <f>_xll.qlSimpleQuote(E37,,RateTickValue,Permanent,Trigger,ObjectOverwrite)</f>
        <v>SEK1BR3BR27Y_Quote#0000</v>
      </c>
      <c r="G37" s="17" t="str">
        <f>_xll.ohRangeRetrieveError(F37)</f>
        <v/>
      </c>
      <c r="H37" s="16"/>
      <c r="K37" s="48"/>
      <c r="L37" s="105" t="s">
        <v>33</v>
      </c>
      <c r="M37" s="136" t="s">
        <v>200</v>
      </c>
      <c r="N37" s="136" t="s">
        <v>185</v>
      </c>
      <c r="O37" s="134" t="str">
        <f t="shared" si="1"/>
        <v>SEKBR3AB27Y</v>
      </c>
      <c r="P37" s="104" t="str">
        <v>SEKBR3AB27Y=ICAP</v>
      </c>
      <c r="Q37" s="199" t="s">
        <v>210</v>
      </c>
      <c r="R37" s="199" t="s">
        <v>210</v>
      </c>
      <c r="S37" s="190" t="e">
        <f>_xll.qlMidEquivalent(Q37,R37)</f>
        <v>#NUM!</v>
      </c>
      <c r="T37" s="101"/>
      <c r="U37" s="198"/>
      <c r="V37" s="101"/>
      <c r="W37" s="207" t="e">
        <v>#NUM!</v>
      </c>
      <c r="X37" s="99">
        <f>_xll.qlSimpleQuoteSetValue(F37,W37/10000,Trigger)</f>
        <v>0</v>
      </c>
      <c r="Y37" s="89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SEK1BR3BR28Y_Quote</v>
      </c>
      <c r="F38" s="18" t="str">
        <f>_xll.qlSimpleQuote(E38,,RateTickValue,Permanent,Trigger,ObjectOverwrite)</f>
        <v>SEK1BR3BR28Y_Quote#0000</v>
      </c>
      <c r="G38" s="17" t="str">
        <f>_xll.ohRangeRetrieveError(F38)</f>
        <v/>
      </c>
      <c r="H38" s="16"/>
      <c r="K38" s="48"/>
      <c r="L38" s="105" t="s">
        <v>32</v>
      </c>
      <c r="M38" s="136" t="s">
        <v>200</v>
      </c>
      <c r="N38" s="136" t="s">
        <v>185</v>
      </c>
      <c r="O38" s="134" t="str">
        <f t="shared" si="1"/>
        <v>SEKBR3AB28Y</v>
      </c>
      <c r="P38" s="104" t="str">
        <v>SEKBR3AB28Y=ICAP</v>
      </c>
      <c r="Q38" s="199" t="s">
        <v>210</v>
      </c>
      <c r="R38" s="199" t="s">
        <v>210</v>
      </c>
      <c r="S38" s="190" t="e">
        <f>_xll.qlMidEquivalent(Q38,R38)</f>
        <v>#NUM!</v>
      </c>
      <c r="T38" s="101"/>
      <c r="U38" s="198"/>
      <c r="V38" s="101"/>
      <c r="W38" s="207" t="e">
        <v>#NUM!</v>
      </c>
      <c r="X38" s="99">
        <f>_xll.qlSimpleQuoteSetValue(F38,W38/10000,Trigger)</f>
        <v>0</v>
      </c>
      <c r="Y38" s="89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SEK1BR3BR29Y_Quote</v>
      </c>
      <c r="F39" s="18" t="str">
        <f>_xll.qlSimpleQuote(E39,,RateTickValue,Permanent,Trigger,ObjectOverwrite)</f>
        <v>SEK1BR3BR29Y_Quote#0000</v>
      </c>
      <c r="G39" s="17" t="str">
        <f>_xll.ohRangeRetrieveError(F39)</f>
        <v/>
      </c>
      <c r="H39" s="16"/>
      <c r="K39" s="48"/>
      <c r="L39" s="105" t="s">
        <v>31</v>
      </c>
      <c r="M39" s="136" t="s">
        <v>200</v>
      </c>
      <c r="N39" s="136" t="s">
        <v>185</v>
      </c>
      <c r="O39" s="134" t="str">
        <f t="shared" si="1"/>
        <v>SEKBR3AB29Y</v>
      </c>
      <c r="P39" s="104" t="str">
        <v>SEKBR3AB29Y=ICAP</v>
      </c>
      <c r="Q39" s="199" t="s">
        <v>210</v>
      </c>
      <c r="R39" s="199" t="s">
        <v>210</v>
      </c>
      <c r="S39" s="190" t="e">
        <f>_xll.qlMidEquivalent(Q39,R39)</f>
        <v>#NUM!</v>
      </c>
      <c r="T39" s="101"/>
      <c r="U39" s="198"/>
      <c r="V39" s="101"/>
      <c r="W39" s="207" t="e">
        <v>#NUM!</v>
      </c>
      <c r="X39" s="99">
        <f>_xll.qlSimpleQuoteSetValue(F39,W39/10000,Trigger)</f>
        <v>0</v>
      </c>
      <c r="Y39" s="89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SEK1BR3BR30Y_Quote</v>
      </c>
      <c r="F40" s="18" t="str">
        <f>_xll.qlSimpleQuote(E40,,RateTickValue,Permanent,Trigger,ObjectOverwrite)</f>
        <v>SEK1BR3BR30Y_Quote#0000</v>
      </c>
      <c r="G40" s="17" t="str">
        <f>_xll.ohRangeRetrieveError(F40)</f>
        <v/>
      </c>
      <c r="H40" s="16"/>
      <c r="K40" s="48"/>
      <c r="L40" s="105" t="s">
        <v>30</v>
      </c>
      <c r="M40" s="136" t="s">
        <v>200</v>
      </c>
      <c r="N40" s="136" t="s">
        <v>185</v>
      </c>
      <c r="O40" s="134" t="str">
        <f t="shared" si="1"/>
        <v>SEKBR3AB30Y</v>
      </c>
      <c r="P40" s="104" t="str">
        <v>SEKBR3AB30Y=ICAP</v>
      </c>
      <c r="Q40" s="199" t="s">
        <v>210</v>
      </c>
      <c r="R40" s="199" t="s">
        <v>210</v>
      </c>
      <c r="S40" s="190" t="e">
        <f>_xll.qlMidEquivalent(Q40,R40)</f>
        <v>#NUM!</v>
      </c>
      <c r="T40" s="101"/>
      <c r="U40" s="198"/>
      <c r="V40" s="101"/>
      <c r="W40" s="207" t="e">
        <v>#NUM!</v>
      </c>
      <c r="X40" s="99">
        <f>_xll.qlSimpleQuoteSetValue(F40,W40/10000,Trigger)</f>
        <v>0</v>
      </c>
      <c r="Y40" s="89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SEK1BR3BR35Y_Quote</v>
      </c>
      <c r="F41" s="18" t="str">
        <f>_xll.qlSimpleQuote(E41,,RateTickValue,Permanent,Trigger,ObjectOverwrite)</f>
        <v>SEK1BR3BR35Y_Quote#0000</v>
      </c>
      <c r="G41" s="17" t="str">
        <f>_xll.ohRangeRetrieveError(F41)</f>
        <v/>
      </c>
      <c r="H41" s="16"/>
      <c r="K41" s="48"/>
      <c r="L41" s="105" t="s">
        <v>29</v>
      </c>
      <c r="M41" s="136" t="s">
        <v>200</v>
      </c>
      <c r="N41" s="136" t="s">
        <v>185</v>
      </c>
      <c r="O41" s="134" t="str">
        <f t="shared" si="1"/>
        <v>SEKBR3AB35Y</v>
      </c>
      <c r="P41" s="104" t="str">
        <v>SEKBR3AB35Y=ICAP</v>
      </c>
      <c r="Q41" s="199" t="s">
        <v>210</v>
      </c>
      <c r="R41" s="199" t="s">
        <v>210</v>
      </c>
      <c r="S41" s="190" t="e">
        <f>_xll.qlMidEquivalent(Q41,R41)</f>
        <v>#NUM!</v>
      </c>
      <c r="T41" s="101"/>
      <c r="U41" s="198"/>
      <c r="V41" s="101"/>
      <c r="W41" s="207" t="e">
        <v>#NUM!</v>
      </c>
      <c r="X41" s="99">
        <f>_xll.qlSimpleQuoteSetValue(F41,W41/10000,Trigger)</f>
        <v>0</v>
      </c>
      <c r="Y41" s="89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SEK1BR3BR40Y_Quote</v>
      </c>
      <c r="F42" s="18" t="str">
        <f>_xll.qlSimpleQuote(E42,,RateTickValue,Permanent,Trigger,ObjectOverwrite)</f>
        <v>SEK1BR3BR40Y_Quote#0000</v>
      </c>
      <c r="G42" s="17" t="str">
        <f>_xll.ohRangeRetrieveError(F42)</f>
        <v/>
      </c>
      <c r="H42" s="16"/>
      <c r="K42" s="48"/>
      <c r="L42" s="105" t="s">
        <v>28</v>
      </c>
      <c r="M42" s="136" t="s">
        <v>200</v>
      </c>
      <c r="N42" s="136" t="s">
        <v>185</v>
      </c>
      <c r="O42" s="134" t="str">
        <f t="shared" si="1"/>
        <v>SEKBR3AB40Y</v>
      </c>
      <c r="P42" s="104" t="str">
        <v>SEKBR3AB40Y=ICAP</v>
      </c>
      <c r="Q42" s="199" t="s">
        <v>210</v>
      </c>
      <c r="R42" s="199" t="s">
        <v>210</v>
      </c>
      <c r="S42" s="190" t="e">
        <f>_xll.qlMidEquivalent(Q42,R42)</f>
        <v>#NUM!</v>
      </c>
      <c r="T42" s="101"/>
      <c r="U42" s="198"/>
      <c r="V42" s="101"/>
      <c r="W42" s="207" t="e">
        <v>#NUM!</v>
      </c>
      <c r="X42" s="99">
        <f>_xll.qlSimpleQuoteSetValue(F42,W42/10000,Trigger)</f>
        <v>0</v>
      </c>
      <c r="Y42" s="89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SEK1BR3BR50Y_Quote</v>
      </c>
      <c r="F43" s="18" t="str">
        <f>_xll.qlSimpleQuote(E43,,RateTickValue,Permanent,Trigger,ObjectOverwrite)</f>
        <v>SEK1BR3BR50Y_Quote#0000</v>
      </c>
      <c r="G43" s="17" t="str">
        <f>_xll.ohRangeRetrieveError(F43)</f>
        <v/>
      </c>
      <c r="H43" s="16"/>
      <c r="K43" s="48"/>
      <c r="L43" s="105" t="s">
        <v>26</v>
      </c>
      <c r="M43" s="136" t="s">
        <v>200</v>
      </c>
      <c r="N43" s="136" t="s">
        <v>185</v>
      </c>
      <c r="O43" s="134" t="str">
        <f t="shared" si="1"/>
        <v>SEKBR3AB50Y</v>
      </c>
      <c r="P43" s="104" t="str">
        <v>SEKBR3AB50Y=ICAP</v>
      </c>
      <c r="Q43" s="199" t="s">
        <v>210</v>
      </c>
      <c r="R43" s="199" t="s">
        <v>210</v>
      </c>
      <c r="S43" s="190" t="e">
        <f>_xll.qlMidEquivalent(Q43,R43)</f>
        <v>#NUM!</v>
      </c>
      <c r="T43" s="101"/>
      <c r="U43" s="198"/>
      <c r="V43" s="101"/>
      <c r="W43" s="207" t="e">
        <v>#NUM!</v>
      </c>
      <c r="X43" s="99">
        <f>_xll.qlSimpleQuoteSetValue(F43,W43/10000,Trigger)</f>
        <v>0</v>
      </c>
      <c r="Y43" s="89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SEK1BR3BR60Y_Quote</v>
      </c>
      <c r="F44" s="18" t="str">
        <f>_xll.qlSimpleQuote(E44,,RateTickValue,Permanent,Trigger,ObjectOverwrite)</f>
        <v>SEK1BR3BR60Y_Quote#0000</v>
      </c>
      <c r="G44" s="17" t="str">
        <f>_xll.ohRangeRetrieveError(F44)</f>
        <v/>
      </c>
      <c r="H44" s="16"/>
      <c r="K44" s="48"/>
      <c r="L44" s="105" t="s">
        <v>25</v>
      </c>
      <c r="M44" s="136" t="s">
        <v>200</v>
      </c>
      <c r="N44" s="136" t="s">
        <v>185</v>
      </c>
      <c r="O44" s="130" t="str">
        <f t="shared" si="1"/>
        <v>SEKBR3AB60Y</v>
      </c>
      <c r="P44" s="110" t="str">
        <v>SEKBR3AB60Y=ICAP</v>
      </c>
      <c r="Q44" s="197" t="s">
        <v>210</v>
      </c>
      <c r="R44" s="197" t="s">
        <v>210</v>
      </c>
      <c r="S44" s="262" t="e">
        <f>_xll.qlMidEquivalent(Q44,R44)</f>
        <v>#NUM!</v>
      </c>
      <c r="T44" s="101"/>
      <c r="U44" s="196"/>
      <c r="V44" s="101"/>
      <c r="W44" s="208" t="e">
        <v>#NUM!</v>
      </c>
      <c r="X44" s="106">
        <f>_xll.qlSimpleQuoteSetValue(F44,W44/10000,Trigger)</f>
        <v>0</v>
      </c>
      <c r="Y44" s="89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8"/>
      <c r="M45" s="98"/>
      <c r="N45" s="98"/>
      <c r="O45" s="7"/>
      <c r="P45" s="7"/>
      <c r="Q45" s="7"/>
      <c r="R45" s="7"/>
      <c r="S45" s="7"/>
      <c r="T45" s="7"/>
      <c r="U45" s="7"/>
      <c r="V45" s="7"/>
      <c r="W45" s="7"/>
      <c r="X45" s="7"/>
      <c r="Y45" s="128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A2" sqref="A2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4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16"/>
      <c r="B2" s="51"/>
      <c r="C2" s="51"/>
      <c r="D2" s="51"/>
      <c r="E2" s="51"/>
      <c r="F2" s="51"/>
      <c r="G2" s="51"/>
      <c r="H2" s="16"/>
      <c r="I2"/>
      <c r="K2" s="125"/>
      <c r="L2" s="51"/>
      <c r="M2" s="101"/>
      <c r="N2" s="101"/>
      <c r="O2" s="101"/>
      <c r="P2" s="58" t="s">
        <v>205</v>
      </c>
      <c r="Q2" s="101"/>
      <c r="R2" s="101"/>
      <c r="S2" s="101"/>
      <c r="T2" s="101"/>
      <c r="U2" s="101"/>
      <c r="V2" s="101"/>
      <c r="W2" s="101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16"/>
      <c r="B3" s="51"/>
      <c r="C3" s="51"/>
      <c r="D3" s="51"/>
      <c r="E3" s="314"/>
      <c r="F3" s="51"/>
      <c r="G3" s="51"/>
      <c r="H3" s="16"/>
      <c r="K3" s="48"/>
      <c r="L3" s="101"/>
      <c r="M3" s="51"/>
      <c r="N3" s="51"/>
      <c r="O3" s="51"/>
      <c r="P3" s="51"/>
      <c r="Q3" s="51"/>
      <c r="R3" s="51"/>
      <c r="S3" s="51"/>
      <c r="T3" s="101"/>
      <c r="U3" s="101"/>
      <c r="V3" s="101"/>
      <c r="W3" s="51"/>
      <c r="X3" s="122">
        <f>_xll.ohTrigger(X5:X42)</f>
        <v>3</v>
      </c>
      <c r="Y3" s="89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SEK_010_Sw3BR6BR.xml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3"/>
      <c r="M4" s="79"/>
      <c r="N4" s="79"/>
      <c r="O4" s="79"/>
      <c r="P4" s="97" t="str">
        <f>_xll.RData(P5:P42,Q4:R4,"RTFEED:IDN",ReutersRtMode,,Q5)</f>
        <v>Paused at 12:34:39</v>
      </c>
      <c r="Q4" s="142" t="s">
        <v>130</v>
      </c>
      <c r="R4" s="142" t="s">
        <v>129</v>
      </c>
      <c r="S4" s="121" t="s">
        <v>160</v>
      </c>
      <c r="T4" s="101"/>
      <c r="U4" s="120" t="s">
        <v>146</v>
      </c>
      <c r="V4" s="101"/>
      <c r="W4" s="205" t="s">
        <v>145</v>
      </c>
      <c r="X4" s="30" t="s">
        <v>144</v>
      </c>
      <c r="Y4" s="89"/>
      <c r="Z4" s="3"/>
      <c r="AA4" s="3"/>
      <c r="AB4" s="3"/>
      <c r="AC4" s="3"/>
      <c r="AD4" s="3"/>
      <c r="AE4" s="141"/>
    </row>
    <row r="5" spans="1:31" ht="11.25" customHeight="1" x14ac:dyDescent="0.2">
      <c r="A5" s="22"/>
      <c r="B5" s="26" t="s">
        <v>14</v>
      </c>
      <c r="C5" s="20" t="s">
        <v>202</v>
      </c>
      <c r="D5" s="19" t="s">
        <v>203</v>
      </c>
      <c r="E5" s="18" t="str">
        <f t="shared" ref="E5:E42" si="0">IF(ISBLANK(C5),"#",Currency&amp;$C5&amp;$D5&amp;$B5&amp;QuoteSuffix)</f>
        <v>SEK3BR6BR6M_Quote</v>
      </c>
      <c r="F5" s="18" t="str">
        <f>_xll.qlSimpleQuote(E5,,RateTickValue,Permanent,Trigger,ObjectOverwrite)</f>
        <v>SEK3BR6BR6M_Quote#0000</v>
      </c>
      <c r="G5" s="17" t="str">
        <f>_xll.ohRangeRetrieveError(F5)</f>
        <v/>
      </c>
      <c r="H5" s="16"/>
      <c r="K5" s="200"/>
      <c r="L5" s="105" t="s">
        <v>14</v>
      </c>
      <c r="M5" s="136" t="s">
        <v>218</v>
      </c>
      <c r="N5" s="136" t="s">
        <v>220</v>
      </c>
      <c r="O5" s="134" t="str">
        <f t="shared" ref="O5:O42" si="1">SUBSTITUTE(Currency,"D","")&amp;M5&amp;N5&amp;L5</f>
        <v>SEK3S6S6M</v>
      </c>
      <c r="P5" s="104" t="str">
        <f t="array" ref="P5:P42">Instruments&amp;"="&amp;VLOOKUP(Contributor,ContributorTable,2,FALSE)</f>
        <v>SEK3S6S6M=ICAP</v>
      </c>
      <c r="Q5" s="199" t="s">
        <v>210</v>
      </c>
      <c r="R5" s="199" t="s">
        <v>210</v>
      </c>
      <c r="S5" s="190" t="e">
        <f>_xll.qlMidEquivalent(Q5,R5)</f>
        <v>#NUM!</v>
      </c>
      <c r="T5" s="101"/>
      <c r="U5" s="198">
        <v>3.625</v>
      </c>
      <c r="V5" s="101"/>
      <c r="W5" s="207" t="e">
        <f t="array" ref="W5:W42">QuoteLive</f>
        <v>#NUM!</v>
      </c>
      <c r="X5" s="99">
        <f>_xll.qlSimpleQuoteSetValue(F5,W5/10000,Trigger)</f>
        <v>0</v>
      </c>
      <c r="Y5" s="89"/>
      <c r="Z5" s="3"/>
      <c r="AA5" s="3"/>
      <c r="AB5" s="3"/>
      <c r="AC5" s="3"/>
      <c r="AD5" s="3"/>
      <c r="AE5" s="195"/>
    </row>
    <row r="6" spans="1:31" ht="11.25" customHeight="1" x14ac:dyDescent="0.2">
      <c r="A6" s="22"/>
      <c r="B6" s="26" t="s">
        <v>8</v>
      </c>
      <c r="C6" s="20" t="s">
        <v>202</v>
      </c>
      <c r="D6" s="19" t="s">
        <v>203</v>
      </c>
      <c r="E6" s="18" t="str">
        <f t="shared" si="0"/>
        <v>SEK3BR6BR1Y_Quote</v>
      </c>
      <c r="F6" s="18" t="str">
        <f>_xll.qlSimpleQuote(E6,,RateTickValue,Permanent,Trigger,ObjectOverwrite)</f>
        <v>SEK3BR6BR1Y_Quote#0000</v>
      </c>
      <c r="G6" s="17" t="str">
        <f>_xll.ohRangeRetrieveError(F6)</f>
        <v/>
      </c>
      <c r="H6" s="16"/>
      <c r="K6" s="200"/>
      <c r="L6" s="105" t="s">
        <v>8</v>
      </c>
      <c r="M6" s="136" t="s">
        <v>218</v>
      </c>
      <c r="N6" s="136" t="s">
        <v>220</v>
      </c>
      <c r="O6" s="134" t="str">
        <f t="shared" si="1"/>
        <v>SEK3S6S1Y</v>
      </c>
      <c r="P6" s="104" t="str">
        <v>SEK3S6S1Y=ICAP</v>
      </c>
      <c r="Q6" s="199">
        <v>9.34</v>
      </c>
      <c r="R6" s="199">
        <v>0</v>
      </c>
      <c r="S6" s="190">
        <f>_xll.qlMidEquivalent(Q6,R6)</f>
        <v>9.34</v>
      </c>
      <c r="T6" s="101"/>
      <c r="U6" s="198">
        <v>5</v>
      </c>
      <c r="V6" s="101"/>
      <c r="W6" s="207">
        <v>9.34</v>
      </c>
      <c r="X6" s="99">
        <f>_xll.qlSimpleQuoteSetValue(F6,W6/10000,Trigger)</f>
        <v>0</v>
      </c>
      <c r="Y6" s="89"/>
      <c r="Z6" s="3"/>
      <c r="AA6" s="3"/>
      <c r="AB6" s="3"/>
      <c r="AC6" s="3"/>
      <c r="AD6" s="3"/>
      <c r="AE6" s="195"/>
    </row>
    <row r="7" spans="1:31" ht="11.25" customHeight="1" x14ac:dyDescent="0.2">
      <c r="A7" s="22"/>
      <c r="B7" s="26" t="s">
        <v>72</v>
      </c>
      <c r="C7" s="20" t="s">
        <v>202</v>
      </c>
      <c r="D7" s="19" t="s">
        <v>203</v>
      </c>
      <c r="E7" s="18" t="str">
        <f t="shared" si="0"/>
        <v>SEK3BR6BR15M_Quote</v>
      </c>
      <c r="F7" s="18" t="str">
        <f>_xll.qlSimpleQuote(E7,,RateTickValue,Permanent,Trigger,ObjectOverwrite)</f>
        <v>SEK3BR6BR15M_Quote#0000</v>
      </c>
      <c r="G7" s="17" t="str">
        <f>_xll.ohRangeRetrieveError(F7)</f>
        <v/>
      </c>
      <c r="H7" s="16"/>
      <c r="K7" s="200"/>
      <c r="L7" s="105" t="s">
        <v>72</v>
      </c>
      <c r="M7" s="136" t="s">
        <v>218</v>
      </c>
      <c r="N7" s="136" t="s">
        <v>220</v>
      </c>
      <c r="O7" s="134" t="str">
        <f t="shared" si="1"/>
        <v>SEK3S6S15M</v>
      </c>
      <c r="P7" s="104" t="str">
        <v>SEK3S6S15M=ICAP</v>
      </c>
      <c r="Q7" s="199" t="s">
        <v>210</v>
      </c>
      <c r="R7" s="199" t="s">
        <v>210</v>
      </c>
      <c r="S7" s="190" t="e">
        <f>_xll.qlMidEquivalent(Q7,R7)</f>
        <v>#NUM!</v>
      </c>
      <c r="T7" s="101"/>
      <c r="U7" s="198" t="e">
        <v>#NUM!</v>
      </c>
      <c r="V7" s="101"/>
      <c r="W7" s="207" t="e">
        <v>#NUM!</v>
      </c>
      <c r="X7" s="99">
        <f>_xll.qlSimpleQuoteSetValue(F7,W7/10000,Trigger)</f>
        <v>0</v>
      </c>
      <c r="Y7" s="89"/>
      <c r="Z7" s="3"/>
      <c r="AA7" s="3"/>
      <c r="AB7" s="3"/>
      <c r="AC7" s="3"/>
      <c r="AD7" s="3"/>
      <c r="AE7" s="195"/>
    </row>
    <row r="8" spans="1:31" ht="11.25" customHeight="1" x14ac:dyDescent="0.2">
      <c r="A8" s="22"/>
      <c r="B8" s="26" t="s">
        <v>71</v>
      </c>
      <c r="C8" s="20" t="s">
        <v>202</v>
      </c>
      <c r="D8" s="19" t="s">
        <v>203</v>
      </c>
      <c r="E8" s="18" t="str">
        <f t="shared" si="0"/>
        <v>SEK3BR6BR18M_Quote</v>
      </c>
      <c r="F8" s="18" t="str">
        <f>_xll.qlSimpleQuote(E8,,RateTickValue,Permanent,Trigger,ObjectOverwrite)</f>
        <v>SEK3BR6BR18M_Quote#0000</v>
      </c>
      <c r="G8" s="17" t="str">
        <f>_xll.ohRangeRetrieveError(F8)</f>
        <v/>
      </c>
      <c r="H8" s="16"/>
      <c r="K8" s="200"/>
      <c r="L8" s="105" t="s">
        <v>71</v>
      </c>
      <c r="M8" s="136" t="s">
        <v>218</v>
      </c>
      <c r="N8" s="136" t="s">
        <v>220</v>
      </c>
      <c r="O8" s="134" t="str">
        <f t="shared" si="1"/>
        <v>SEK3S6S18M</v>
      </c>
      <c r="P8" s="104" t="str">
        <v>SEK3S6S18M=ICAP</v>
      </c>
      <c r="Q8" s="199" t="s">
        <v>210</v>
      </c>
      <c r="R8" s="199" t="s">
        <v>210</v>
      </c>
      <c r="S8" s="190" t="e">
        <f>_xll.qlMidEquivalent(Q8,R8)</f>
        <v>#NUM!</v>
      </c>
      <c r="T8" s="101"/>
      <c r="U8" s="198" t="e">
        <v>#NUM!</v>
      </c>
      <c r="V8" s="101"/>
      <c r="W8" s="207" t="e">
        <v>#NUM!</v>
      </c>
      <c r="X8" s="99">
        <f>_xll.qlSimpleQuoteSetValue(F8,W8/10000,Trigger)</f>
        <v>0</v>
      </c>
      <c r="Y8" s="89"/>
      <c r="Z8" s="3"/>
      <c r="AA8" s="3"/>
      <c r="AB8" s="3"/>
      <c r="AC8" s="3"/>
      <c r="AD8" s="3"/>
      <c r="AE8" s="195"/>
    </row>
    <row r="9" spans="1:31" ht="11.25" customHeight="1" x14ac:dyDescent="0.2">
      <c r="A9" s="22"/>
      <c r="B9" s="26" t="s">
        <v>70</v>
      </c>
      <c r="C9" s="20" t="s">
        <v>202</v>
      </c>
      <c r="D9" s="19" t="s">
        <v>203</v>
      </c>
      <c r="E9" s="18" t="str">
        <f t="shared" si="0"/>
        <v>SEK3BR6BR21M_Quote</v>
      </c>
      <c r="F9" s="18" t="str">
        <f>_xll.qlSimpleQuote(E9,,RateTickValue,Permanent,Trigger,ObjectOverwrite)</f>
        <v>SEK3BR6BR21M_Quote#0000</v>
      </c>
      <c r="G9" s="17" t="str">
        <f>_xll.ohRangeRetrieveError(F9)</f>
        <v/>
      </c>
      <c r="H9" s="16"/>
      <c r="K9" s="200"/>
      <c r="L9" s="105" t="s">
        <v>70</v>
      </c>
      <c r="M9" s="136" t="s">
        <v>218</v>
      </c>
      <c r="N9" s="136" t="s">
        <v>220</v>
      </c>
      <c r="O9" s="134" t="str">
        <f t="shared" si="1"/>
        <v>SEK3S6S21M</v>
      </c>
      <c r="P9" s="104" t="str">
        <v>SEK3S6S21M=ICAP</v>
      </c>
      <c r="Q9" s="199" t="s">
        <v>210</v>
      </c>
      <c r="R9" s="199" t="s">
        <v>210</v>
      </c>
      <c r="S9" s="190" t="e">
        <f>_xll.qlMidEquivalent(Q9,R9)</f>
        <v>#NUM!</v>
      </c>
      <c r="T9" s="101"/>
      <c r="U9" s="198" t="e">
        <v>#NUM!</v>
      </c>
      <c r="V9" s="101"/>
      <c r="W9" s="207" t="e">
        <v>#NUM!</v>
      </c>
      <c r="X9" s="99">
        <f>_xll.qlSimpleQuoteSetValue(F9,W9/10000,Trigger)</f>
        <v>0</v>
      </c>
      <c r="Y9" s="89"/>
      <c r="Z9" s="3"/>
      <c r="AA9" s="3"/>
      <c r="AB9" s="3"/>
      <c r="AC9" s="3"/>
      <c r="AD9" s="3"/>
      <c r="AE9" s="195"/>
    </row>
    <row r="10" spans="1:31" ht="11.25" customHeight="1" x14ac:dyDescent="0.2">
      <c r="A10" s="22"/>
      <c r="B10" s="21" t="s">
        <v>58</v>
      </c>
      <c r="C10" s="20" t="s">
        <v>202</v>
      </c>
      <c r="D10" s="19" t="s">
        <v>203</v>
      </c>
      <c r="E10" s="18" t="str">
        <f t="shared" si="0"/>
        <v>SEK3BR6BR2Y_Quote</v>
      </c>
      <c r="F10" s="18" t="str">
        <f>_xll.qlSimpleQuote(E10,,RateTickValue,Permanent,Trigger,ObjectOverwrite)</f>
        <v>SEK3BR6BR2Y_Quote#0000</v>
      </c>
      <c r="G10" s="17" t="str">
        <f>_xll.ohRangeRetrieveError(F10)</f>
        <v/>
      </c>
      <c r="H10" s="16"/>
      <c r="K10" s="48"/>
      <c r="L10" s="105" t="s">
        <v>58</v>
      </c>
      <c r="M10" s="136" t="s">
        <v>218</v>
      </c>
      <c r="N10" s="136" t="s">
        <v>220</v>
      </c>
      <c r="O10" s="134" t="str">
        <f t="shared" si="1"/>
        <v>SEK3S6S2Y</v>
      </c>
      <c r="P10" s="104" t="str">
        <v>SEK3S6S2Y=ICAP</v>
      </c>
      <c r="Q10" s="199">
        <v>9.67</v>
      </c>
      <c r="R10" s="199">
        <v>0</v>
      </c>
      <c r="S10" s="190">
        <f>_xll.qlMidEquivalent(Q10,R10)</f>
        <v>9.67</v>
      </c>
      <c r="T10" s="101"/>
      <c r="U10" s="198">
        <v>5.875</v>
      </c>
      <c r="V10" s="101"/>
      <c r="W10" s="207">
        <v>9.67</v>
      </c>
      <c r="X10" s="99">
        <f>_xll.qlSimpleQuoteSetValue(F10,W10/10000,Trigger)</f>
        <v>0</v>
      </c>
      <c r="Y10" s="89"/>
      <c r="Z10" s="3"/>
      <c r="AA10" s="3"/>
      <c r="AB10" s="3"/>
      <c r="AC10" s="3"/>
      <c r="AD10" s="3"/>
      <c r="AE10" s="195"/>
    </row>
    <row r="11" spans="1:31" ht="11.25" customHeight="1" x14ac:dyDescent="0.2">
      <c r="A11" s="22"/>
      <c r="B11" s="21" t="s">
        <v>57</v>
      </c>
      <c r="C11" s="20" t="s">
        <v>202</v>
      </c>
      <c r="D11" s="19" t="s">
        <v>203</v>
      </c>
      <c r="E11" s="18" t="str">
        <f t="shared" si="0"/>
        <v>SEK3BR6BR3Y_Quote</v>
      </c>
      <c r="F11" s="18" t="str">
        <f>_xll.qlSimpleQuote(E11,,RateTickValue,Permanent,Trigger,ObjectOverwrite)</f>
        <v>SEK3BR6BR3Y_Quote#0000</v>
      </c>
      <c r="G11" s="17" t="str">
        <f>_xll.ohRangeRetrieveError(F11)</f>
        <v/>
      </c>
      <c r="H11" s="16"/>
      <c r="K11" s="48"/>
      <c r="L11" s="105" t="s">
        <v>57</v>
      </c>
      <c r="M11" s="136" t="s">
        <v>218</v>
      </c>
      <c r="N11" s="136" t="s">
        <v>220</v>
      </c>
      <c r="O11" s="134" t="str">
        <f t="shared" si="1"/>
        <v>SEK3S6S3Y</v>
      </c>
      <c r="P11" s="104" t="str">
        <v>SEK3S6S3Y=ICAP</v>
      </c>
      <c r="Q11" s="199">
        <v>9.77</v>
      </c>
      <c r="R11" s="199">
        <v>0</v>
      </c>
      <c r="S11" s="190">
        <f>_xll.qlMidEquivalent(Q11,R11)</f>
        <v>9.77</v>
      </c>
      <c r="T11" s="101"/>
      <c r="U11" s="198">
        <v>6.75</v>
      </c>
      <c r="V11" s="101"/>
      <c r="W11" s="207">
        <v>9.77</v>
      </c>
      <c r="X11" s="99">
        <f>_xll.qlSimpleQuoteSetValue(F11,W11/10000,Trigger)</f>
        <v>0</v>
      </c>
      <c r="Y11" s="89"/>
      <c r="Z11" s="3"/>
      <c r="AA11" s="3"/>
      <c r="AB11" s="3"/>
      <c r="AC11" s="3"/>
      <c r="AD11" s="3"/>
      <c r="AE11" s="195"/>
    </row>
    <row r="12" spans="1:31" ht="11.25" customHeight="1" x14ac:dyDescent="0.25">
      <c r="A12" s="22"/>
      <c r="B12" s="21" t="s">
        <v>56</v>
      </c>
      <c r="C12" s="20" t="s">
        <v>202</v>
      </c>
      <c r="D12" s="19" t="s">
        <v>203</v>
      </c>
      <c r="E12" s="18" t="str">
        <f t="shared" si="0"/>
        <v>SEK3BR6BR4Y_Quote</v>
      </c>
      <c r="F12" s="18" t="str">
        <f>_xll.qlSimpleQuote(E12,,RateTickValue,Permanent,Trigger,ObjectOverwrite)</f>
        <v>SEK3BR6BR4Y_Quote#0000</v>
      </c>
      <c r="G12" s="17" t="str">
        <f>_xll.ohRangeRetrieveError(F12)</f>
        <v/>
      </c>
      <c r="H12" s="16"/>
      <c r="K12" s="48"/>
      <c r="L12" s="105" t="s">
        <v>56</v>
      </c>
      <c r="M12" s="136" t="s">
        <v>218</v>
      </c>
      <c r="N12" s="136" t="s">
        <v>220</v>
      </c>
      <c r="O12" s="134" t="str">
        <f t="shared" si="1"/>
        <v>SEK3S6S4Y</v>
      </c>
      <c r="P12" s="104" t="str">
        <v>SEK3S6S4Y=ICAP</v>
      </c>
      <c r="Q12" s="199">
        <v>9.81</v>
      </c>
      <c r="R12" s="199">
        <v>0</v>
      </c>
      <c r="S12" s="190">
        <f>_xll.qlMidEquivalent(Q12,R12)</f>
        <v>9.81</v>
      </c>
      <c r="T12" s="101"/>
      <c r="U12" s="198">
        <v>7.125</v>
      </c>
      <c r="V12" s="101"/>
      <c r="W12" s="207">
        <v>9.81</v>
      </c>
      <c r="X12" s="99">
        <f>_xll.qlSimpleQuoteSetValue(F12,W12/10000,Trigger)</f>
        <v>0</v>
      </c>
      <c r="Y12" s="89"/>
      <c r="Z12" s="3"/>
      <c r="AA12"/>
      <c r="AB12" s="3"/>
      <c r="AC12" s="3"/>
      <c r="AD12" s="3"/>
      <c r="AE12" s="195"/>
    </row>
    <row r="13" spans="1:31" ht="11.25" customHeight="1" x14ac:dyDescent="0.2">
      <c r="A13" s="22"/>
      <c r="B13" s="21" t="s">
        <v>55</v>
      </c>
      <c r="C13" s="20" t="s">
        <v>202</v>
      </c>
      <c r="D13" s="19" t="s">
        <v>203</v>
      </c>
      <c r="E13" s="18" t="str">
        <f t="shared" si="0"/>
        <v>SEK3BR6BR5Y_Quote</v>
      </c>
      <c r="F13" s="18" t="str">
        <f>_xll.qlSimpleQuote(E13,,RateTickValue,Permanent,Trigger,ObjectOverwrite)</f>
        <v>SEK3BR6BR5Y_Quote#0000</v>
      </c>
      <c r="G13" s="17" t="str">
        <f>_xll.ohRangeRetrieveError(F13)</f>
        <v/>
      </c>
      <c r="H13" s="16"/>
      <c r="K13" s="48"/>
      <c r="L13" s="105" t="s">
        <v>55</v>
      </c>
      <c r="M13" s="136" t="s">
        <v>218</v>
      </c>
      <c r="N13" s="136" t="s">
        <v>220</v>
      </c>
      <c r="O13" s="134" t="str">
        <f t="shared" si="1"/>
        <v>SEK3S6S5Y</v>
      </c>
      <c r="P13" s="104" t="str">
        <v>SEK3S6S5Y=ICAP</v>
      </c>
      <c r="Q13" s="199">
        <v>9.82</v>
      </c>
      <c r="R13" s="199">
        <v>0</v>
      </c>
      <c r="S13" s="190">
        <f>_xll.qlMidEquivalent(Q13,R13)</f>
        <v>9.82</v>
      </c>
      <c r="T13" s="101"/>
      <c r="U13" s="198">
        <v>7.375</v>
      </c>
      <c r="V13" s="101"/>
      <c r="W13" s="207">
        <v>9.82</v>
      </c>
      <c r="X13" s="99">
        <f>_xll.qlSimpleQuoteSetValue(F13,W13/10000,Trigger)</f>
        <v>0</v>
      </c>
      <c r="Y13" s="89"/>
      <c r="Z13" s="3"/>
      <c r="AA13" s="3"/>
      <c r="AB13" s="3"/>
      <c r="AC13" s="3"/>
      <c r="AD13" s="3"/>
      <c r="AE13" s="195"/>
    </row>
    <row r="14" spans="1:31" ht="11.25" customHeight="1" x14ac:dyDescent="0.2">
      <c r="A14" s="22"/>
      <c r="B14" s="21" t="s">
        <v>54</v>
      </c>
      <c r="C14" s="20" t="s">
        <v>202</v>
      </c>
      <c r="D14" s="19" t="s">
        <v>203</v>
      </c>
      <c r="E14" s="18" t="str">
        <f t="shared" si="0"/>
        <v>SEK3BR6BR6Y_Quote</v>
      </c>
      <c r="F14" s="18" t="str">
        <f>_xll.qlSimpleQuote(E14,,RateTickValue,Permanent,Trigger,ObjectOverwrite)</f>
        <v>SEK3BR6BR6Y_Quote#0000</v>
      </c>
      <c r="G14" s="17" t="str">
        <f>_xll.ohRangeRetrieveError(F14)</f>
        <v/>
      </c>
      <c r="H14" s="16"/>
      <c r="K14" s="48"/>
      <c r="L14" s="105" t="s">
        <v>54</v>
      </c>
      <c r="M14" s="136" t="s">
        <v>218</v>
      </c>
      <c r="N14" s="136" t="s">
        <v>220</v>
      </c>
      <c r="O14" s="134" t="str">
        <f t="shared" si="1"/>
        <v>SEK3S6S6Y</v>
      </c>
      <c r="P14" s="104" t="str">
        <v>SEK3S6S6Y=ICAP</v>
      </c>
      <c r="Q14" s="199">
        <v>9.81</v>
      </c>
      <c r="R14" s="199">
        <v>0</v>
      </c>
      <c r="S14" s="190">
        <f>_xll.qlMidEquivalent(Q14,R14)</f>
        <v>9.81</v>
      </c>
      <c r="T14" s="101"/>
      <c r="U14" s="198" t="e">
        <v>#NUM!</v>
      </c>
      <c r="V14" s="101"/>
      <c r="W14" s="207">
        <v>9.81</v>
      </c>
      <c r="X14" s="99">
        <f>_xll.qlSimpleQuoteSetValue(F14,W14/10000,Trigger)</f>
        <v>0</v>
      </c>
      <c r="Y14" s="89"/>
      <c r="Z14" s="3"/>
      <c r="AA14" s="3"/>
      <c r="AB14" s="3"/>
      <c r="AC14" s="3"/>
      <c r="AD14" s="3"/>
      <c r="AE14" s="195"/>
    </row>
    <row r="15" spans="1:31" ht="11.25" customHeight="1" x14ac:dyDescent="0.2">
      <c r="A15" s="22"/>
      <c r="B15" s="21" t="s">
        <v>53</v>
      </c>
      <c r="C15" s="20" t="s">
        <v>202</v>
      </c>
      <c r="D15" s="19" t="s">
        <v>203</v>
      </c>
      <c r="E15" s="18" t="str">
        <f t="shared" si="0"/>
        <v>SEK3BR6BR7Y_Quote</v>
      </c>
      <c r="F15" s="18" t="str">
        <f>_xll.qlSimpleQuote(E15,,RateTickValue,Permanent,Trigger,ObjectOverwrite)</f>
        <v>SEK3BR6BR7Y_Quote#0000</v>
      </c>
      <c r="G15" s="17" t="str">
        <f>_xll.ohRangeRetrieveError(F15)</f>
        <v/>
      </c>
      <c r="H15" s="16"/>
      <c r="K15" s="48"/>
      <c r="L15" s="105" t="s">
        <v>53</v>
      </c>
      <c r="M15" s="136" t="s">
        <v>218</v>
      </c>
      <c r="N15" s="136" t="s">
        <v>220</v>
      </c>
      <c r="O15" s="134" t="str">
        <f t="shared" si="1"/>
        <v>SEK3S6S7Y</v>
      </c>
      <c r="P15" s="104" t="str">
        <v>SEK3S6S7Y=ICAP</v>
      </c>
      <c r="Q15" s="199">
        <v>9.7899999999999991</v>
      </c>
      <c r="R15" s="199">
        <v>0</v>
      </c>
      <c r="S15" s="190">
        <f>_xll.qlMidEquivalent(Q15,R15)</f>
        <v>9.7899999999999991</v>
      </c>
      <c r="T15" s="101"/>
      <c r="U15" s="198">
        <v>7.5</v>
      </c>
      <c r="V15" s="101"/>
      <c r="W15" s="207">
        <v>9.7899999999999991</v>
      </c>
      <c r="X15" s="99">
        <f>_xll.qlSimpleQuoteSetValue(F15,W15/10000,Trigger)</f>
        <v>0</v>
      </c>
      <c r="Y15" s="89"/>
      <c r="Z15" s="3"/>
      <c r="AA15" s="3"/>
      <c r="AB15" s="3"/>
      <c r="AC15" s="3"/>
      <c r="AD15" s="3"/>
      <c r="AE15" s="195"/>
    </row>
    <row r="16" spans="1:31" ht="11.25" customHeight="1" x14ac:dyDescent="0.2">
      <c r="A16" s="22"/>
      <c r="B16" s="21" t="s">
        <v>52</v>
      </c>
      <c r="C16" s="20" t="s">
        <v>202</v>
      </c>
      <c r="D16" s="19" t="s">
        <v>203</v>
      </c>
      <c r="E16" s="18" t="str">
        <f t="shared" si="0"/>
        <v>SEK3BR6BR8Y_Quote</v>
      </c>
      <c r="F16" s="18" t="str">
        <f>_xll.qlSimpleQuote(E16,,RateTickValue,Permanent,Trigger,ObjectOverwrite)</f>
        <v>SEK3BR6BR8Y_Quote#0000</v>
      </c>
      <c r="G16" s="17" t="str">
        <f>_xll.ohRangeRetrieveError(F16)</f>
        <v/>
      </c>
      <c r="H16" s="16"/>
      <c r="K16" s="48"/>
      <c r="L16" s="105" t="s">
        <v>52</v>
      </c>
      <c r="M16" s="136" t="s">
        <v>218</v>
      </c>
      <c r="N16" s="136" t="s">
        <v>220</v>
      </c>
      <c r="O16" s="134" t="str">
        <f t="shared" si="1"/>
        <v>SEK3S6S8Y</v>
      </c>
      <c r="P16" s="104" t="str">
        <v>SEK3S6S8Y=ICAP</v>
      </c>
      <c r="Q16" s="199">
        <v>9.77</v>
      </c>
      <c r="R16" s="199">
        <v>0</v>
      </c>
      <c r="S16" s="190">
        <f>_xll.qlMidEquivalent(Q16,R16)</f>
        <v>9.77</v>
      </c>
      <c r="T16" s="101"/>
      <c r="U16" s="198" t="e">
        <v>#NUM!</v>
      </c>
      <c r="V16" s="101"/>
      <c r="W16" s="207">
        <v>9.77</v>
      </c>
      <c r="X16" s="99">
        <f>_xll.qlSimpleQuoteSetValue(F16,W16/10000,Trigger)</f>
        <v>0</v>
      </c>
      <c r="Y16" s="89"/>
      <c r="Z16" s="3"/>
      <c r="AA16" s="3"/>
      <c r="AB16" s="3"/>
      <c r="AC16" s="3"/>
      <c r="AD16" s="3"/>
      <c r="AE16" s="195"/>
    </row>
    <row r="17" spans="1:31" ht="11.25" customHeight="1" x14ac:dyDescent="0.2">
      <c r="A17" s="22"/>
      <c r="B17" s="21" t="s">
        <v>51</v>
      </c>
      <c r="C17" s="20" t="s">
        <v>202</v>
      </c>
      <c r="D17" s="19" t="s">
        <v>203</v>
      </c>
      <c r="E17" s="18" t="str">
        <f t="shared" si="0"/>
        <v>SEK3BR6BR9Y_Quote</v>
      </c>
      <c r="F17" s="18" t="str">
        <f>_xll.qlSimpleQuote(E17,,RateTickValue,Permanent,Trigger,ObjectOverwrite)</f>
        <v>SEK3BR6BR9Y_Quote#0000</v>
      </c>
      <c r="G17" s="17" t="str">
        <f>_xll.ohRangeRetrieveError(F17)</f>
        <v/>
      </c>
      <c r="H17" s="16"/>
      <c r="K17" s="48"/>
      <c r="L17" s="105" t="s">
        <v>51</v>
      </c>
      <c r="M17" s="136" t="s">
        <v>218</v>
      </c>
      <c r="N17" s="136" t="s">
        <v>220</v>
      </c>
      <c r="O17" s="134" t="str">
        <f t="shared" si="1"/>
        <v>SEK3S6S9Y</v>
      </c>
      <c r="P17" s="104" t="str">
        <v>SEK3S6S9Y=ICAP</v>
      </c>
      <c r="Q17" s="199">
        <v>9.75</v>
      </c>
      <c r="R17" s="199">
        <v>0</v>
      </c>
      <c r="S17" s="190">
        <f>_xll.qlMidEquivalent(Q17,R17)</f>
        <v>9.75</v>
      </c>
      <c r="T17" s="101"/>
      <c r="U17" s="198" t="e">
        <v>#NUM!</v>
      </c>
      <c r="V17" s="101"/>
      <c r="W17" s="207">
        <v>9.75</v>
      </c>
      <c r="X17" s="99">
        <f>_xll.qlSimpleQuoteSetValue(F17,W17/10000,Trigger)</f>
        <v>0</v>
      </c>
      <c r="Y17" s="89"/>
      <c r="Z17" s="3"/>
      <c r="AA17" s="3"/>
      <c r="AB17" s="3"/>
      <c r="AC17" s="3"/>
      <c r="AD17" s="3"/>
      <c r="AE17" s="195"/>
    </row>
    <row r="18" spans="1:31" ht="11.25" customHeight="1" x14ac:dyDescent="0.2">
      <c r="A18" s="22"/>
      <c r="B18" s="21" t="s">
        <v>50</v>
      </c>
      <c r="C18" s="20" t="s">
        <v>202</v>
      </c>
      <c r="D18" s="19" t="s">
        <v>203</v>
      </c>
      <c r="E18" s="18" t="str">
        <f t="shared" si="0"/>
        <v>SEK3BR6BR10Y_Quote</v>
      </c>
      <c r="F18" s="18" t="str">
        <f>_xll.qlSimpleQuote(E18,,RateTickValue,Permanent,Trigger,ObjectOverwrite)</f>
        <v>SEK3BR6BR10Y_Quote#0000</v>
      </c>
      <c r="G18" s="17" t="str">
        <f>_xll.ohRangeRetrieveError(F18)</f>
        <v/>
      </c>
      <c r="H18" s="16"/>
      <c r="K18" s="48"/>
      <c r="L18" s="105" t="s">
        <v>50</v>
      </c>
      <c r="M18" s="136" t="s">
        <v>218</v>
      </c>
      <c r="N18" s="136" t="s">
        <v>220</v>
      </c>
      <c r="O18" s="134" t="str">
        <f t="shared" si="1"/>
        <v>SEK3S6S10Y</v>
      </c>
      <c r="P18" s="104" t="str">
        <v>SEK3S6S10Y=ICAP</v>
      </c>
      <c r="Q18" s="199">
        <v>9.68</v>
      </c>
      <c r="R18" s="199">
        <v>0</v>
      </c>
      <c r="S18" s="190">
        <f>_xll.qlMidEquivalent(Q18,R18)</f>
        <v>9.68</v>
      </c>
      <c r="T18" s="101"/>
      <c r="U18" s="198">
        <v>7.5</v>
      </c>
      <c r="V18" s="101"/>
      <c r="W18" s="207">
        <v>9.68</v>
      </c>
      <c r="X18" s="99">
        <f>_xll.qlSimpleQuoteSetValue(F18,W18/10000,Trigger)</f>
        <v>0</v>
      </c>
      <c r="Y18" s="89"/>
      <c r="Z18" s="3"/>
      <c r="AA18" s="3"/>
      <c r="AB18" s="3"/>
      <c r="AC18" s="3"/>
      <c r="AD18" s="3"/>
      <c r="AE18" s="195"/>
    </row>
    <row r="19" spans="1:31" ht="11.25" customHeight="1" x14ac:dyDescent="0.2">
      <c r="A19" s="22"/>
      <c r="B19" s="21" t="s">
        <v>49</v>
      </c>
      <c r="C19" s="20" t="s">
        <v>202</v>
      </c>
      <c r="D19" s="19" t="s">
        <v>203</v>
      </c>
      <c r="E19" s="18" t="str">
        <f t="shared" si="0"/>
        <v>SEK3BR6BR11Y_Quote</v>
      </c>
      <c r="F19" s="18" t="str">
        <f>_xll.qlSimpleQuote(E19,,RateTickValue,Permanent,Trigger,ObjectOverwrite)</f>
        <v>SEK3BR6BR11Y_Quote#0000</v>
      </c>
      <c r="G19" s="17" t="str">
        <f>_xll.ohRangeRetrieveError(F19)</f>
        <v/>
      </c>
      <c r="H19" s="16"/>
      <c r="K19" s="48"/>
      <c r="L19" s="105" t="s">
        <v>49</v>
      </c>
      <c r="M19" s="136" t="s">
        <v>218</v>
      </c>
      <c r="N19" s="136" t="s">
        <v>220</v>
      </c>
      <c r="O19" s="134" t="str">
        <f t="shared" si="1"/>
        <v>SEK3S6S11Y</v>
      </c>
      <c r="P19" s="104" t="str">
        <v>SEK3S6S11Y=ICAP</v>
      </c>
      <c r="Q19" s="199" t="s">
        <v>210</v>
      </c>
      <c r="R19" s="199" t="s">
        <v>210</v>
      </c>
      <c r="S19" s="190" t="e">
        <f>_xll.qlMidEquivalent(Q19,R19)</f>
        <v>#NUM!</v>
      </c>
      <c r="T19" s="101"/>
      <c r="U19" s="198" t="e">
        <v>#NUM!</v>
      </c>
      <c r="V19" s="101"/>
      <c r="W19" s="207" t="e">
        <v>#NUM!</v>
      </c>
      <c r="X19" s="99">
        <f>_xll.qlSimpleQuoteSetValue(F19,W19/10000,Trigger)</f>
        <v>0</v>
      </c>
      <c r="Y19" s="89"/>
      <c r="Z19" s="3"/>
      <c r="AA19" s="3"/>
      <c r="AB19" s="3"/>
      <c r="AC19" s="3"/>
      <c r="AD19" s="3"/>
      <c r="AE19" s="195"/>
    </row>
    <row r="20" spans="1:31" ht="11.25" customHeight="1" x14ac:dyDescent="0.2">
      <c r="A20" s="22"/>
      <c r="B20" s="21" t="s">
        <v>48</v>
      </c>
      <c r="C20" s="20" t="s">
        <v>202</v>
      </c>
      <c r="D20" s="19" t="s">
        <v>203</v>
      </c>
      <c r="E20" s="18" t="str">
        <f t="shared" si="0"/>
        <v>SEK3BR6BR12Y_Quote</v>
      </c>
      <c r="F20" s="18" t="str">
        <f>_xll.qlSimpleQuote(E20,,RateTickValue,Permanent,Trigger,ObjectOverwrite)</f>
        <v>SEK3BR6BR12Y_Quote#0000</v>
      </c>
      <c r="G20" s="17" t="str">
        <f>_xll.ohRangeRetrieveError(F20)</f>
        <v/>
      </c>
      <c r="H20" s="16"/>
      <c r="K20" s="48"/>
      <c r="L20" s="105" t="s">
        <v>48</v>
      </c>
      <c r="M20" s="136" t="s">
        <v>218</v>
      </c>
      <c r="N20" s="136" t="s">
        <v>220</v>
      </c>
      <c r="O20" s="134" t="str">
        <f t="shared" si="1"/>
        <v>SEK3S6S12Y</v>
      </c>
      <c r="P20" s="104" t="str">
        <v>SEK3S6S12Y=ICAP</v>
      </c>
      <c r="Q20" s="199">
        <v>9.4</v>
      </c>
      <c r="R20" s="199">
        <v>0</v>
      </c>
      <c r="S20" s="190">
        <f>_xll.qlMidEquivalent(Q20,R20)</f>
        <v>9.4</v>
      </c>
      <c r="T20" s="101"/>
      <c r="U20" s="198">
        <v>7</v>
      </c>
      <c r="V20" s="101"/>
      <c r="W20" s="207">
        <v>9.4</v>
      </c>
      <c r="X20" s="99">
        <f>_xll.qlSimpleQuoteSetValue(F20,W20/10000,Trigger)</f>
        <v>0</v>
      </c>
      <c r="Y20" s="89"/>
      <c r="Z20" s="3"/>
      <c r="AA20" s="3"/>
      <c r="AB20" s="3"/>
      <c r="AC20" s="3"/>
      <c r="AD20" s="3"/>
      <c r="AE20" s="195"/>
    </row>
    <row r="21" spans="1:31" ht="11.25" customHeight="1" x14ac:dyDescent="0.25">
      <c r="A21" s="22"/>
      <c r="B21" s="21" t="s">
        <v>47</v>
      </c>
      <c r="C21" s="20" t="s">
        <v>202</v>
      </c>
      <c r="D21" s="19" t="s">
        <v>203</v>
      </c>
      <c r="E21" s="18" t="str">
        <f t="shared" si="0"/>
        <v>SEK3BR6BR13Y_Quote</v>
      </c>
      <c r="F21" s="18" t="str">
        <f>_xll.qlSimpleQuote(E21,,RateTickValue,Permanent,Trigger,ObjectOverwrite)</f>
        <v>SEK3BR6BR13Y_Quote#0000</v>
      </c>
      <c r="G21" s="17" t="str">
        <f>_xll.ohRangeRetrieveError(F21)</f>
        <v/>
      </c>
      <c r="H21" s="16"/>
      <c r="K21" s="48"/>
      <c r="L21" s="105" t="s">
        <v>47</v>
      </c>
      <c r="M21" s="136" t="s">
        <v>218</v>
      </c>
      <c r="N21" s="136" t="s">
        <v>220</v>
      </c>
      <c r="O21" s="134" t="str">
        <f t="shared" si="1"/>
        <v>SEK3S6S13Y</v>
      </c>
      <c r="P21" s="104" t="str">
        <v>SEK3S6S13Y=ICAP</v>
      </c>
      <c r="Q21" s="199" t="s">
        <v>210</v>
      </c>
      <c r="R21" s="199" t="s">
        <v>210</v>
      </c>
      <c r="S21" s="190" t="e">
        <f>_xll.qlMidEquivalent(Q21,R21)</f>
        <v>#NUM!</v>
      </c>
      <c r="T21" s="101"/>
      <c r="U21" s="198" t="e">
        <v>#NUM!</v>
      </c>
      <c r="V21" s="101"/>
      <c r="W21" s="207" t="e">
        <v>#NUM!</v>
      </c>
      <c r="X21" s="99">
        <f>_xll.qlSimpleQuoteSetValue(F21,W21/10000,Trigger)</f>
        <v>0</v>
      </c>
      <c r="Y21" s="89"/>
      <c r="Z21" s="3"/>
      <c r="AA21" s="3"/>
      <c r="AB21"/>
      <c r="AC21" s="3"/>
      <c r="AD21" s="3"/>
      <c r="AE21" s="195"/>
    </row>
    <row r="22" spans="1:31" ht="11.25" customHeight="1" x14ac:dyDescent="0.2">
      <c r="A22" s="22"/>
      <c r="B22" s="21" t="s">
        <v>46</v>
      </c>
      <c r="C22" s="20" t="s">
        <v>202</v>
      </c>
      <c r="D22" s="19" t="s">
        <v>203</v>
      </c>
      <c r="E22" s="18" t="str">
        <f t="shared" si="0"/>
        <v>SEK3BR6BR14Y_Quote</v>
      </c>
      <c r="F22" s="18" t="str">
        <f>_xll.qlSimpleQuote(E22,,RateTickValue,Permanent,Trigger,ObjectOverwrite)</f>
        <v>SEK3BR6BR14Y_Quote#0000</v>
      </c>
      <c r="G22" s="17" t="str">
        <f>_xll.ohRangeRetrieveError(F22)</f>
        <v/>
      </c>
      <c r="H22" s="16"/>
      <c r="K22" s="48"/>
      <c r="L22" s="105" t="s">
        <v>46</v>
      </c>
      <c r="M22" s="136" t="s">
        <v>218</v>
      </c>
      <c r="N22" s="136" t="s">
        <v>220</v>
      </c>
      <c r="O22" s="134" t="str">
        <f t="shared" si="1"/>
        <v>SEK3S6S14Y</v>
      </c>
      <c r="P22" s="104" t="str">
        <v>SEK3S6S14Y=ICAP</v>
      </c>
      <c r="Q22" s="199" t="s">
        <v>210</v>
      </c>
      <c r="R22" s="199" t="s">
        <v>210</v>
      </c>
      <c r="S22" s="190" t="e">
        <f>_xll.qlMidEquivalent(Q22,R22)</f>
        <v>#NUM!</v>
      </c>
      <c r="T22" s="101"/>
      <c r="U22" s="198" t="e">
        <v>#NUM!</v>
      </c>
      <c r="V22" s="101"/>
      <c r="W22" s="207" t="e">
        <v>#NUM!</v>
      </c>
      <c r="X22" s="99">
        <f>_xll.qlSimpleQuoteSetValue(F22,W22/10000,Trigger)</f>
        <v>0</v>
      </c>
      <c r="Y22" s="89"/>
      <c r="Z22" s="3"/>
      <c r="AA22" s="3"/>
      <c r="AB22" s="3"/>
      <c r="AC22" s="3"/>
      <c r="AD22" s="3"/>
      <c r="AE22" s="195"/>
    </row>
    <row r="23" spans="1:31" ht="11.25" customHeight="1" x14ac:dyDescent="0.2">
      <c r="A23" s="22"/>
      <c r="B23" s="21" t="s">
        <v>45</v>
      </c>
      <c r="C23" s="20" t="s">
        <v>202</v>
      </c>
      <c r="D23" s="19" t="s">
        <v>203</v>
      </c>
      <c r="E23" s="18" t="str">
        <f t="shared" si="0"/>
        <v>SEK3BR6BR15Y_Quote</v>
      </c>
      <c r="F23" s="18" t="str">
        <f>_xll.qlSimpleQuote(E23,,RateTickValue,Permanent,Trigger,ObjectOverwrite)</f>
        <v>SEK3BR6BR15Y_Quote#0000</v>
      </c>
      <c r="G23" s="17" t="str">
        <f>_xll.ohRangeRetrieveError(F23)</f>
        <v/>
      </c>
      <c r="H23" s="16"/>
      <c r="K23" s="48"/>
      <c r="L23" s="105" t="s">
        <v>45</v>
      </c>
      <c r="M23" s="136" t="s">
        <v>218</v>
      </c>
      <c r="N23" s="136" t="s">
        <v>220</v>
      </c>
      <c r="O23" s="134" t="str">
        <f t="shared" si="1"/>
        <v>SEK3S6S15Y</v>
      </c>
      <c r="P23" s="104" t="str">
        <v>SEK3S6S15Y=ICAP</v>
      </c>
      <c r="Q23" s="199">
        <v>8.6999999999999993</v>
      </c>
      <c r="R23" s="199">
        <v>0</v>
      </c>
      <c r="S23" s="190">
        <f>_xll.qlMidEquivalent(Q23,R23)</f>
        <v>8.6999999999999993</v>
      </c>
      <c r="T23" s="101"/>
      <c r="U23" s="198">
        <v>6</v>
      </c>
      <c r="V23" s="101"/>
      <c r="W23" s="207">
        <v>8.6999999999999993</v>
      </c>
      <c r="X23" s="99">
        <f>_xll.qlSimpleQuoteSetValue(F23,W23/10000,Trigger)</f>
        <v>0</v>
      </c>
      <c r="Y23" s="89"/>
      <c r="Z23" s="3"/>
      <c r="AA23" s="3"/>
      <c r="AB23" s="3"/>
      <c r="AC23" s="3"/>
      <c r="AD23" s="3"/>
      <c r="AE23" s="195"/>
    </row>
    <row r="24" spans="1:31" ht="11.25" customHeight="1" x14ac:dyDescent="0.2">
      <c r="A24" s="22"/>
      <c r="B24" s="21" t="s">
        <v>44</v>
      </c>
      <c r="C24" s="20" t="s">
        <v>202</v>
      </c>
      <c r="D24" s="19" t="s">
        <v>203</v>
      </c>
      <c r="E24" s="18" t="str">
        <f t="shared" si="0"/>
        <v>SEK3BR6BR16Y_Quote</v>
      </c>
      <c r="F24" s="18" t="str">
        <f>_xll.qlSimpleQuote(E24,,RateTickValue,Permanent,Trigger,ObjectOverwrite)</f>
        <v>SEK3BR6BR16Y_Quote#0000</v>
      </c>
      <c r="G24" s="17" t="str">
        <f>_xll.ohRangeRetrieveError(F24)</f>
        <v/>
      </c>
      <c r="H24" s="16"/>
      <c r="K24" s="48"/>
      <c r="L24" s="105" t="s">
        <v>44</v>
      </c>
      <c r="M24" s="136" t="s">
        <v>218</v>
      </c>
      <c r="N24" s="136" t="s">
        <v>220</v>
      </c>
      <c r="O24" s="134" t="str">
        <f t="shared" si="1"/>
        <v>SEK3S6S16Y</v>
      </c>
      <c r="P24" s="104" t="str">
        <v>SEK3S6S16Y=ICAP</v>
      </c>
      <c r="Q24" s="199" t="s">
        <v>210</v>
      </c>
      <c r="R24" s="199" t="s">
        <v>210</v>
      </c>
      <c r="S24" s="190" t="e">
        <f>_xll.qlMidEquivalent(Q24,R24)</f>
        <v>#NUM!</v>
      </c>
      <c r="T24" s="101"/>
      <c r="U24" s="198" t="e">
        <v>#NUM!</v>
      </c>
      <c r="V24" s="101"/>
      <c r="W24" s="207" t="e">
        <v>#NUM!</v>
      </c>
      <c r="X24" s="99">
        <f>_xll.qlSimpleQuoteSetValue(F24,W24/10000,Trigger)</f>
        <v>0</v>
      </c>
      <c r="Y24" s="89"/>
      <c r="Z24" s="3"/>
      <c r="AA24" s="3"/>
      <c r="AB24" s="3"/>
      <c r="AC24" s="3"/>
      <c r="AD24" s="3"/>
      <c r="AE24" s="195"/>
    </row>
    <row r="25" spans="1:31" ht="11.25" customHeight="1" x14ac:dyDescent="0.2">
      <c r="A25" s="22"/>
      <c r="B25" s="21" t="s">
        <v>43</v>
      </c>
      <c r="C25" s="20" t="s">
        <v>202</v>
      </c>
      <c r="D25" s="19" t="s">
        <v>203</v>
      </c>
      <c r="E25" s="18" t="str">
        <f t="shared" si="0"/>
        <v>SEK3BR6BR17Y_Quote</v>
      </c>
      <c r="F25" s="18" t="str">
        <f>_xll.qlSimpleQuote(E25,,RateTickValue,Permanent,Trigger,ObjectOverwrite)</f>
        <v>SEK3BR6BR17Y_Quote#0000</v>
      </c>
      <c r="G25" s="17" t="str">
        <f>_xll.ohRangeRetrieveError(F25)</f>
        <v/>
      </c>
      <c r="H25" s="16"/>
      <c r="K25" s="48"/>
      <c r="L25" s="105" t="s">
        <v>43</v>
      </c>
      <c r="M25" s="136" t="s">
        <v>218</v>
      </c>
      <c r="N25" s="136" t="s">
        <v>220</v>
      </c>
      <c r="O25" s="134" t="str">
        <f t="shared" si="1"/>
        <v>SEK3S6S17Y</v>
      </c>
      <c r="P25" s="104" t="str">
        <v>SEK3S6S17Y=ICAP</v>
      </c>
      <c r="Q25" s="199" t="s">
        <v>210</v>
      </c>
      <c r="R25" s="199" t="s">
        <v>210</v>
      </c>
      <c r="S25" s="190" t="e">
        <f>_xll.qlMidEquivalent(Q25,R25)</f>
        <v>#NUM!</v>
      </c>
      <c r="T25" s="101"/>
      <c r="U25" s="198" t="e">
        <v>#NUM!</v>
      </c>
      <c r="V25" s="101"/>
      <c r="W25" s="207" t="e">
        <v>#NUM!</v>
      </c>
      <c r="X25" s="99">
        <f>_xll.qlSimpleQuoteSetValue(F25,W25/10000,Trigger)</f>
        <v>0</v>
      </c>
      <c r="Y25" s="89"/>
      <c r="Z25" s="3"/>
      <c r="AA25" s="3"/>
      <c r="AB25" s="3"/>
      <c r="AC25" s="3"/>
      <c r="AD25" s="3"/>
      <c r="AE25" s="195"/>
    </row>
    <row r="26" spans="1:31" ht="11.25" customHeight="1" x14ac:dyDescent="0.2">
      <c r="A26" s="22"/>
      <c r="B26" s="21" t="s">
        <v>42</v>
      </c>
      <c r="C26" s="20" t="s">
        <v>202</v>
      </c>
      <c r="D26" s="19" t="s">
        <v>203</v>
      </c>
      <c r="E26" s="18" t="str">
        <f t="shared" si="0"/>
        <v>SEK3BR6BR18Y_Quote</v>
      </c>
      <c r="F26" s="18" t="str">
        <f>_xll.qlSimpleQuote(E26,,RateTickValue,Permanent,Trigger,ObjectOverwrite)</f>
        <v>SEK3BR6BR18Y_Quote#0000</v>
      </c>
      <c r="G26" s="17" t="str">
        <f>_xll.ohRangeRetrieveError(F26)</f>
        <v/>
      </c>
      <c r="H26" s="16"/>
      <c r="K26" s="48"/>
      <c r="L26" s="105" t="s">
        <v>42</v>
      </c>
      <c r="M26" s="136" t="s">
        <v>218</v>
      </c>
      <c r="N26" s="136" t="s">
        <v>220</v>
      </c>
      <c r="O26" s="134" t="str">
        <f t="shared" si="1"/>
        <v>SEK3S6S18Y</v>
      </c>
      <c r="P26" s="104" t="str">
        <v>SEK3S6S18Y=ICAP</v>
      </c>
      <c r="Q26" s="199" t="s">
        <v>210</v>
      </c>
      <c r="R26" s="199" t="s">
        <v>210</v>
      </c>
      <c r="S26" s="190" t="e">
        <f>_xll.qlMidEquivalent(Q26,R26)</f>
        <v>#NUM!</v>
      </c>
      <c r="T26" s="101"/>
      <c r="U26" s="198" t="e">
        <v>#NUM!</v>
      </c>
      <c r="V26" s="101"/>
      <c r="W26" s="207" t="e">
        <v>#NUM!</v>
      </c>
      <c r="X26" s="99">
        <f>_xll.qlSimpleQuoteSetValue(F26,W26/10000,Trigger)</f>
        <v>0</v>
      </c>
      <c r="Y26" s="89"/>
      <c r="Z26" s="3"/>
      <c r="AA26" s="3"/>
      <c r="AB26" s="3"/>
      <c r="AC26" s="3"/>
      <c r="AD26" s="3"/>
      <c r="AE26" s="195"/>
    </row>
    <row r="27" spans="1:31" ht="11.25" customHeight="1" x14ac:dyDescent="0.2">
      <c r="A27" s="22"/>
      <c r="B27" s="21" t="s">
        <v>41</v>
      </c>
      <c r="C27" s="20" t="s">
        <v>202</v>
      </c>
      <c r="D27" s="19" t="s">
        <v>203</v>
      </c>
      <c r="E27" s="18" t="str">
        <f t="shared" si="0"/>
        <v>SEK3BR6BR19Y_Quote</v>
      </c>
      <c r="F27" s="18" t="str">
        <f>_xll.qlSimpleQuote(E27,,RateTickValue,Permanent,Trigger,ObjectOverwrite)</f>
        <v>SEK3BR6BR19Y_Quote#0000</v>
      </c>
      <c r="G27" s="17" t="str">
        <f>_xll.ohRangeRetrieveError(F27)</f>
        <v/>
      </c>
      <c r="H27" s="16"/>
      <c r="K27" s="48"/>
      <c r="L27" s="105" t="s">
        <v>41</v>
      </c>
      <c r="M27" s="136" t="s">
        <v>218</v>
      </c>
      <c r="N27" s="136" t="s">
        <v>220</v>
      </c>
      <c r="O27" s="134" t="str">
        <f t="shared" si="1"/>
        <v>SEK3S6S19Y</v>
      </c>
      <c r="P27" s="104" t="str">
        <v>SEK3S6S19Y=ICAP</v>
      </c>
      <c r="Q27" s="199" t="s">
        <v>210</v>
      </c>
      <c r="R27" s="199" t="s">
        <v>210</v>
      </c>
      <c r="S27" s="190" t="e">
        <f>_xll.qlMidEquivalent(Q27,R27)</f>
        <v>#NUM!</v>
      </c>
      <c r="T27" s="101"/>
      <c r="U27" s="198" t="e">
        <v>#NUM!</v>
      </c>
      <c r="V27" s="101"/>
      <c r="W27" s="207" t="e">
        <v>#NUM!</v>
      </c>
      <c r="X27" s="99">
        <f>_xll.qlSimpleQuoteSetValue(F27,W27/10000,Trigger)</f>
        <v>0</v>
      </c>
      <c r="Y27" s="89"/>
      <c r="Z27" s="3"/>
      <c r="AA27" s="3"/>
      <c r="AB27" s="3"/>
      <c r="AC27" s="3"/>
      <c r="AD27" s="3"/>
      <c r="AE27" s="195"/>
    </row>
    <row r="28" spans="1:31" ht="11.25" customHeight="1" x14ac:dyDescent="0.2">
      <c r="A28" s="22"/>
      <c r="B28" s="21" t="s">
        <v>40</v>
      </c>
      <c r="C28" s="20" t="s">
        <v>202</v>
      </c>
      <c r="D28" s="19" t="s">
        <v>203</v>
      </c>
      <c r="E28" s="18" t="str">
        <f t="shared" si="0"/>
        <v>SEK3BR6BR20Y_Quote</v>
      </c>
      <c r="F28" s="18" t="str">
        <f>_xll.qlSimpleQuote(E28,,RateTickValue,Permanent,Trigger,ObjectOverwrite)</f>
        <v>SEK3BR6BR20Y_Quote#0000</v>
      </c>
      <c r="G28" s="17" t="str">
        <f>_xll.ohRangeRetrieveError(F28)</f>
        <v/>
      </c>
      <c r="H28" s="16"/>
      <c r="K28" s="48"/>
      <c r="L28" s="105" t="s">
        <v>40</v>
      </c>
      <c r="M28" s="136" t="s">
        <v>218</v>
      </c>
      <c r="N28" s="136" t="s">
        <v>220</v>
      </c>
      <c r="O28" s="134" t="str">
        <f t="shared" si="1"/>
        <v>SEK3S6S20Y</v>
      </c>
      <c r="P28" s="104" t="str">
        <v>SEK3S6S20Y=ICAP</v>
      </c>
      <c r="Q28" s="199">
        <v>7.7</v>
      </c>
      <c r="R28" s="199">
        <v>0</v>
      </c>
      <c r="S28" s="190">
        <f>_xll.qlMidEquivalent(Q28,R28)</f>
        <v>7.7</v>
      </c>
      <c r="T28" s="101"/>
      <c r="U28" s="198">
        <v>4.75</v>
      </c>
      <c r="V28" s="101"/>
      <c r="W28" s="207">
        <v>7.7</v>
      </c>
      <c r="X28" s="99">
        <f>_xll.qlSimpleQuoteSetValue(F28,W28/10000,Trigger)</f>
        <v>0</v>
      </c>
      <c r="Y28" s="89"/>
      <c r="Z28" s="3"/>
      <c r="AA28" s="3"/>
      <c r="AB28" s="3"/>
      <c r="AC28" s="3"/>
      <c r="AD28" s="3"/>
      <c r="AE28" s="195"/>
    </row>
    <row r="29" spans="1:31" ht="11.25" customHeight="1" x14ac:dyDescent="0.2">
      <c r="A29" s="22"/>
      <c r="B29" s="21" t="s">
        <v>39</v>
      </c>
      <c r="C29" s="20" t="s">
        <v>202</v>
      </c>
      <c r="D29" s="19" t="s">
        <v>203</v>
      </c>
      <c r="E29" s="18" t="str">
        <f t="shared" si="0"/>
        <v>SEK3BR6BR21Y_Quote</v>
      </c>
      <c r="F29" s="18" t="str">
        <f>_xll.qlSimpleQuote(E29,,RateTickValue,Permanent,Trigger,ObjectOverwrite)</f>
        <v>SEK3BR6BR21Y_Quote#0000</v>
      </c>
      <c r="G29" s="17" t="str">
        <f>_xll.ohRangeRetrieveError(F29)</f>
        <v/>
      </c>
      <c r="H29" s="16"/>
      <c r="K29" s="48"/>
      <c r="L29" s="105" t="s">
        <v>39</v>
      </c>
      <c r="M29" s="136" t="s">
        <v>218</v>
      </c>
      <c r="N29" s="136" t="s">
        <v>220</v>
      </c>
      <c r="O29" s="134" t="str">
        <f t="shared" si="1"/>
        <v>SEK3S6S21Y</v>
      </c>
      <c r="P29" s="104" t="str">
        <v>SEK3S6S21Y=ICAP</v>
      </c>
      <c r="Q29" s="199" t="s">
        <v>210</v>
      </c>
      <c r="R29" s="199" t="s">
        <v>210</v>
      </c>
      <c r="S29" s="190" t="e">
        <f>_xll.qlMidEquivalent(Q29,R29)</f>
        <v>#NUM!</v>
      </c>
      <c r="T29" s="101"/>
      <c r="U29" s="198" t="e">
        <v>#NUM!</v>
      </c>
      <c r="V29" s="101"/>
      <c r="W29" s="207" t="e">
        <v>#NUM!</v>
      </c>
      <c r="X29" s="99">
        <f>_xll.qlSimpleQuoteSetValue(F29,W29/10000,Trigger)</f>
        <v>0</v>
      </c>
      <c r="Y29" s="89"/>
      <c r="Z29" s="3"/>
      <c r="AA29" s="3"/>
      <c r="AB29" s="3"/>
      <c r="AC29" s="3"/>
      <c r="AD29" s="3"/>
      <c r="AE29" s="195"/>
    </row>
    <row r="30" spans="1:31" ht="11.25" customHeight="1" x14ac:dyDescent="0.2">
      <c r="A30" s="22"/>
      <c r="B30" s="21" t="s">
        <v>38</v>
      </c>
      <c r="C30" s="20" t="s">
        <v>202</v>
      </c>
      <c r="D30" s="19" t="s">
        <v>203</v>
      </c>
      <c r="E30" s="18" t="str">
        <f t="shared" si="0"/>
        <v>SEK3BR6BR22Y_Quote</v>
      </c>
      <c r="F30" s="18" t="str">
        <f>_xll.qlSimpleQuote(E30,,RateTickValue,Permanent,Trigger,ObjectOverwrite)</f>
        <v>SEK3BR6BR22Y_Quote#0000</v>
      </c>
      <c r="G30" s="17" t="str">
        <f>_xll.ohRangeRetrieveError(F30)</f>
        <v/>
      </c>
      <c r="H30" s="16"/>
      <c r="K30" s="48"/>
      <c r="L30" s="105" t="s">
        <v>38</v>
      </c>
      <c r="M30" s="136" t="s">
        <v>218</v>
      </c>
      <c r="N30" s="136" t="s">
        <v>220</v>
      </c>
      <c r="O30" s="134" t="str">
        <f t="shared" si="1"/>
        <v>SEK3S6S22Y</v>
      </c>
      <c r="P30" s="104" t="str">
        <v>SEK3S6S22Y=ICAP</v>
      </c>
      <c r="Q30" s="199" t="s">
        <v>210</v>
      </c>
      <c r="R30" s="199" t="s">
        <v>210</v>
      </c>
      <c r="S30" s="190" t="e">
        <f>_xll.qlMidEquivalent(Q30,R30)</f>
        <v>#NUM!</v>
      </c>
      <c r="T30" s="101"/>
      <c r="U30" s="198" t="e">
        <v>#NUM!</v>
      </c>
      <c r="V30" s="101"/>
      <c r="W30" s="207" t="e">
        <v>#NUM!</v>
      </c>
      <c r="X30" s="99">
        <f>_xll.qlSimpleQuoteSetValue(F30,W30/10000,Trigger)</f>
        <v>0</v>
      </c>
      <c r="Y30" s="89"/>
      <c r="Z30" s="3"/>
      <c r="AA30" s="3"/>
      <c r="AB30" s="3"/>
      <c r="AC30" s="3"/>
      <c r="AD30" s="3"/>
      <c r="AE30" s="195"/>
    </row>
    <row r="31" spans="1:31" ht="11.25" customHeight="1" x14ac:dyDescent="0.2">
      <c r="A31" s="22"/>
      <c r="B31" s="21" t="s">
        <v>37</v>
      </c>
      <c r="C31" s="20" t="s">
        <v>202</v>
      </c>
      <c r="D31" s="19" t="s">
        <v>203</v>
      </c>
      <c r="E31" s="18" t="str">
        <f t="shared" si="0"/>
        <v>SEK3BR6BR23Y_Quote</v>
      </c>
      <c r="F31" s="18" t="str">
        <f>_xll.qlSimpleQuote(E31,,RateTickValue,Permanent,Trigger,ObjectOverwrite)</f>
        <v>SEK3BR6BR23Y_Quote#0000</v>
      </c>
      <c r="G31" s="17" t="str">
        <f>_xll.ohRangeRetrieveError(F31)</f>
        <v/>
      </c>
      <c r="H31" s="16"/>
      <c r="K31" s="48"/>
      <c r="L31" s="105" t="s">
        <v>37</v>
      </c>
      <c r="M31" s="136" t="s">
        <v>218</v>
      </c>
      <c r="N31" s="136" t="s">
        <v>220</v>
      </c>
      <c r="O31" s="134" t="str">
        <f t="shared" si="1"/>
        <v>SEK3S6S23Y</v>
      </c>
      <c r="P31" s="104" t="str">
        <v>SEK3S6S23Y=ICAP</v>
      </c>
      <c r="Q31" s="199" t="s">
        <v>210</v>
      </c>
      <c r="R31" s="199" t="s">
        <v>210</v>
      </c>
      <c r="S31" s="190" t="e">
        <f>_xll.qlMidEquivalent(Q31,R31)</f>
        <v>#NUM!</v>
      </c>
      <c r="T31" s="101"/>
      <c r="U31" s="198" t="e">
        <v>#NUM!</v>
      </c>
      <c r="V31" s="101"/>
      <c r="W31" s="207" t="e">
        <v>#NUM!</v>
      </c>
      <c r="X31" s="99">
        <f>_xll.qlSimpleQuoteSetValue(F31,W31/10000,Trigger)</f>
        <v>0</v>
      </c>
      <c r="Y31" s="89"/>
      <c r="Z31" s="3"/>
      <c r="AA31" s="3"/>
      <c r="AB31" s="3"/>
      <c r="AC31" s="3"/>
      <c r="AD31" s="3"/>
      <c r="AE31" s="195"/>
    </row>
    <row r="32" spans="1:31" ht="11.25" customHeight="1" x14ac:dyDescent="0.2">
      <c r="A32" s="22"/>
      <c r="B32" s="21" t="s">
        <v>36</v>
      </c>
      <c r="C32" s="20" t="s">
        <v>202</v>
      </c>
      <c r="D32" s="19" t="s">
        <v>203</v>
      </c>
      <c r="E32" s="18" t="str">
        <f t="shared" si="0"/>
        <v>SEK3BR6BR24Y_Quote</v>
      </c>
      <c r="F32" s="18" t="str">
        <f>_xll.qlSimpleQuote(E32,,RateTickValue,Permanent,Trigger,ObjectOverwrite)</f>
        <v>SEK3BR6BR24Y_Quote#0000</v>
      </c>
      <c r="G32" s="17" t="str">
        <f>_xll.ohRangeRetrieveError(F32)</f>
        <v/>
      </c>
      <c r="H32" s="16"/>
      <c r="K32" s="48"/>
      <c r="L32" s="105" t="s">
        <v>36</v>
      </c>
      <c r="M32" s="136" t="s">
        <v>218</v>
      </c>
      <c r="N32" s="136" t="s">
        <v>220</v>
      </c>
      <c r="O32" s="134" t="str">
        <f t="shared" si="1"/>
        <v>SEK3S6S24Y</v>
      </c>
      <c r="P32" s="104" t="str">
        <v>SEK3S6S24Y=ICAP</v>
      </c>
      <c r="Q32" s="199" t="s">
        <v>210</v>
      </c>
      <c r="R32" s="199" t="s">
        <v>210</v>
      </c>
      <c r="S32" s="190" t="e">
        <f>_xll.qlMidEquivalent(Q32,R32)</f>
        <v>#NUM!</v>
      </c>
      <c r="T32" s="101"/>
      <c r="U32" s="198" t="e">
        <v>#NUM!</v>
      </c>
      <c r="V32" s="101"/>
      <c r="W32" s="207" t="e">
        <v>#NUM!</v>
      </c>
      <c r="X32" s="99">
        <f>_xll.qlSimpleQuoteSetValue(F32,W32/10000,Trigger)</f>
        <v>0</v>
      </c>
      <c r="Y32" s="89"/>
      <c r="Z32" s="3"/>
      <c r="AA32" s="3"/>
      <c r="AB32" s="3"/>
      <c r="AC32" s="3"/>
      <c r="AD32" s="3"/>
      <c r="AE32" s="195"/>
    </row>
    <row r="33" spans="1:31" ht="11.25" customHeight="1" x14ac:dyDescent="0.2">
      <c r="A33" s="22"/>
      <c r="B33" s="21" t="s">
        <v>35</v>
      </c>
      <c r="C33" s="20" t="s">
        <v>202</v>
      </c>
      <c r="D33" s="19" t="s">
        <v>203</v>
      </c>
      <c r="E33" s="18" t="str">
        <f t="shared" si="0"/>
        <v>SEK3BR6BR25Y_Quote</v>
      </c>
      <c r="F33" s="18" t="str">
        <f>_xll.qlSimpleQuote(E33,,RateTickValue,Permanent,Trigger,ObjectOverwrite)</f>
        <v>SEK3BR6BR25Y_Quote#0000</v>
      </c>
      <c r="G33" s="17" t="str">
        <f>_xll.ohRangeRetrieveError(F33)</f>
        <v/>
      </c>
      <c r="H33" s="16"/>
      <c r="K33" s="48"/>
      <c r="L33" s="105" t="s">
        <v>35</v>
      </c>
      <c r="M33" s="136" t="s">
        <v>218</v>
      </c>
      <c r="N33" s="136" t="s">
        <v>220</v>
      </c>
      <c r="O33" s="134" t="str">
        <f t="shared" si="1"/>
        <v>SEK3S6S25Y</v>
      </c>
      <c r="P33" s="104" t="str">
        <v>SEK3S6S25Y=ICAP</v>
      </c>
      <c r="Q33" s="199">
        <v>6.98</v>
      </c>
      <c r="R33" s="199">
        <v>0</v>
      </c>
      <c r="S33" s="190">
        <f>_xll.qlMidEquivalent(Q33,R33)</f>
        <v>6.98</v>
      </c>
      <c r="T33" s="101"/>
      <c r="U33" s="198">
        <v>3.75</v>
      </c>
      <c r="V33" s="101"/>
      <c r="W33" s="207">
        <v>6.98</v>
      </c>
      <c r="X33" s="99">
        <f>_xll.qlSimpleQuoteSetValue(F33,W33/10000,Trigger)</f>
        <v>0</v>
      </c>
      <c r="Y33" s="89"/>
      <c r="Z33" s="3"/>
      <c r="AA33" s="3"/>
      <c r="AB33" s="3"/>
      <c r="AC33" s="3"/>
      <c r="AD33" s="3"/>
      <c r="AE33" s="195"/>
    </row>
    <row r="34" spans="1:31" ht="11.25" customHeight="1" x14ac:dyDescent="0.2">
      <c r="A34" s="22"/>
      <c r="B34" s="21" t="s">
        <v>34</v>
      </c>
      <c r="C34" s="20" t="s">
        <v>202</v>
      </c>
      <c r="D34" s="19" t="s">
        <v>203</v>
      </c>
      <c r="E34" s="18" t="str">
        <f t="shared" si="0"/>
        <v>SEK3BR6BR26Y_Quote</v>
      </c>
      <c r="F34" s="18" t="str">
        <f>_xll.qlSimpleQuote(E34,,RateTickValue,Permanent,Trigger,ObjectOverwrite)</f>
        <v>SEK3BR6BR26Y_Quote#0000</v>
      </c>
      <c r="G34" s="17" t="str">
        <f>_xll.ohRangeRetrieveError(F34)</f>
        <v/>
      </c>
      <c r="H34" s="16"/>
      <c r="K34" s="48"/>
      <c r="L34" s="105" t="s">
        <v>34</v>
      </c>
      <c r="M34" s="136" t="s">
        <v>218</v>
      </c>
      <c r="N34" s="136" t="s">
        <v>220</v>
      </c>
      <c r="O34" s="134" t="str">
        <f t="shared" si="1"/>
        <v>SEK3S6S26Y</v>
      </c>
      <c r="P34" s="104" t="str">
        <v>SEK3S6S26Y=ICAP</v>
      </c>
      <c r="Q34" s="199" t="s">
        <v>210</v>
      </c>
      <c r="R34" s="199" t="s">
        <v>210</v>
      </c>
      <c r="S34" s="190" t="e">
        <f>_xll.qlMidEquivalent(Q34,R34)</f>
        <v>#NUM!</v>
      </c>
      <c r="T34" s="101"/>
      <c r="U34" s="198" t="e">
        <v>#NUM!</v>
      </c>
      <c r="V34" s="101"/>
      <c r="W34" s="207" t="e">
        <v>#NUM!</v>
      </c>
      <c r="X34" s="99">
        <f>_xll.qlSimpleQuoteSetValue(F34,W34/10000,Trigger)</f>
        <v>0</v>
      </c>
      <c r="Y34" s="89"/>
      <c r="Z34" s="3"/>
      <c r="AA34" s="3"/>
      <c r="AB34" s="3"/>
      <c r="AC34" s="3"/>
      <c r="AD34" s="3"/>
      <c r="AE34" s="195"/>
    </row>
    <row r="35" spans="1:31" ht="11.25" customHeight="1" x14ac:dyDescent="0.2">
      <c r="A35" s="22"/>
      <c r="B35" s="21" t="s">
        <v>33</v>
      </c>
      <c r="C35" s="20" t="s">
        <v>202</v>
      </c>
      <c r="D35" s="19" t="s">
        <v>203</v>
      </c>
      <c r="E35" s="18" t="str">
        <f t="shared" si="0"/>
        <v>SEK3BR6BR27Y_Quote</v>
      </c>
      <c r="F35" s="18" t="str">
        <f>_xll.qlSimpleQuote(E35,,RateTickValue,Permanent,Trigger,ObjectOverwrite)</f>
        <v>SEK3BR6BR27Y_Quote#0000</v>
      </c>
      <c r="G35" s="17" t="str">
        <f>_xll.ohRangeRetrieveError(F35)</f>
        <v/>
      </c>
      <c r="H35" s="16"/>
      <c r="K35" s="48"/>
      <c r="L35" s="105" t="s">
        <v>33</v>
      </c>
      <c r="M35" s="136" t="s">
        <v>218</v>
      </c>
      <c r="N35" s="136" t="s">
        <v>220</v>
      </c>
      <c r="O35" s="134" t="str">
        <f t="shared" si="1"/>
        <v>SEK3S6S27Y</v>
      </c>
      <c r="P35" s="104" t="str">
        <v>SEK3S6S27Y=ICAP</v>
      </c>
      <c r="Q35" s="199" t="s">
        <v>210</v>
      </c>
      <c r="R35" s="199" t="s">
        <v>210</v>
      </c>
      <c r="S35" s="190" t="e">
        <f>_xll.qlMidEquivalent(Q35,R35)</f>
        <v>#NUM!</v>
      </c>
      <c r="T35" s="101"/>
      <c r="U35" s="198" t="e">
        <v>#NUM!</v>
      </c>
      <c r="V35" s="101"/>
      <c r="W35" s="207" t="e">
        <v>#NUM!</v>
      </c>
      <c r="X35" s="99">
        <f>_xll.qlSimpleQuoteSetValue(F35,W35/10000,Trigger)</f>
        <v>0</v>
      </c>
      <c r="Y35" s="89"/>
      <c r="Z35" s="3"/>
      <c r="AA35" s="3"/>
      <c r="AB35" s="3"/>
      <c r="AC35" s="3"/>
      <c r="AD35" s="3"/>
      <c r="AE35" s="195"/>
    </row>
    <row r="36" spans="1:31" ht="11.25" customHeight="1" x14ac:dyDescent="0.2">
      <c r="A36" s="22"/>
      <c r="B36" s="21" t="s">
        <v>32</v>
      </c>
      <c r="C36" s="20" t="s">
        <v>202</v>
      </c>
      <c r="D36" s="19" t="s">
        <v>203</v>
      </c>
      <c r="E36" s="18" t="str">
        <f t="shared" si="0"/>
        <v>SEK3BR6BR28Y_Quote</v>
      </c>
      <c r="F36" s="18" t="str">
        <f>_xll.qlSimpleQuote(E36,,RateTickValue,Permanent,Trigger,ObjectOverwrite)</f>
        <v>SEK3BR6BR28Y_Quote#0000</v>
      </c>
      <c r="G36" s="17" t="str">
        <f>_xll.ohRangeRetrieveError(F36)</f>
        <v/>
      </c>
      <c r="H36" s="16"/>
      <c r="K36" s="48"/>
      <c r="L36" s="105" t="s">
        <v>32</v>
      </c>
      <c r="M36" s="136" t="s">
        <v>218</v>
      </c>
      <c r="N36" s="136" t="s">
        <v>220</v>
      </c>
      <c r="O36" s="134" t="str">
        <f t="shared" si="1"/>
        <v>SEK3S6S28Y</v>
      </c>
      <c r="P36" s="104" t="str">
        <v>SEK3S6S28Y=ICAP</v>
      </c>
      <c r="Q36" s="199" t="s">
        <v>210</v>
      </c>
      <c r="R36" s="199" t="s">
        <v>210</v>
      </c>
      <c r="S36" s="190" t="e">
        <f>_xll.qlMidEquivalent(Q36,R36)</f>
        <v>#NUM!</v>
      </c>
      <c r="T36" s="101"/>
      <c r="U36" s="198" t="e">
        <v>#NUM!</v>
      </c>
      <c r="V36" s="101"/>
      <c r="W36" s="207" t="e">
        <v>#NUM!</v>
      </c>
      <c r="X36" s="99">
        <f>_xll.qlSimpleQuoteSetValue(F36,W36/10000,Trigger)</f>
        <v>0</v>
      </c>
      <c r="Y36" s="89"/>
      <c r="Z36" s="3"/>
      <c r="AA36" s="3"/>
      <c r="AB36" s="3"/>
      <c r="AC36" s="3"/>
      <c r="AD36" s="3"/>
      <c r="AE36" s="195"/>
    </row>
    <row r="37" spans="1:31" ht="11.25" customHeight="1" x14ac:dyDescent="0.2">
      <c r="A37" s="22"/>
      <c r="B37" s="21" t="s">
        <v>31</v>
      </c>
      <c r="C37" s="20" t="s">
        <v>202</v>
      </c>
      <c r="D37" s="19" t="s">
        <v>203</v>
      </c>
      <c r="E37" s="18" t="str">
        <f t="shared" si="0"/>
        <v>SEK3BR6BR29Y_Quote</v>
      </c>
      <c r="F37" s="18" t="str">
        <f>_xll.qlSimpleQuote(E37,,RateTickValue,Permanent,Trigger,ObjectOverwrite)</f>
        <v>SEK3BR6BR29Y_Quote#0000</v>
      </c>
      <c r="G37" s="17" t="str">
        <f>_xll.ohRangeRetrieveError(F37)</f>
        <v/>
      </c>
      <c r="H37" s="16"/>
      <c r="K37" s="48"/>
      <c r="L37" s="105" t="s">
        <v>31</v>
      </c>
      <c r="M37" s="136" t="s">
        <v>218</v>
      </c>
      <c r="N37" s="136" t="s">
        <v>220</v>
      </c>
      <c r="O37" s="134" t="str">
        <f t="shared" si="1"/>
        <v>SEK3S6S29Y</v>
      </c>
      <c r="P37" s="104" t="str">
        <v>SEK3S6S29Y=ICAP</v>
      </c>
      <c r="Q37" s="199" t="s">
        <v>210</v>
      </c>
      <c r="R37" s="199" t="s">
        <v>210</v>
      </c>
      <c r="S37" s="190" t="e">
        <f>_xll.qlMidEquivalent(Q37,R37)</f>
        <v>#NUM!</v>
      </c>
      <c r="T37" s="101"/>
      <c r="U37" s="198" t="e">
        <v>#NUM!</v>
      </c>
      <c r="V37" s="101"/>
      <c r="W37" s="207" t="e">
        <v>#NUM!</v>
      </c>
      <c r="X37" s="99">
        <f>_xll.qlSimpleQuoteSetValue(F37,W37/10000,Trigger)</f>
        <v>0</v>
      </c>
      <c r="Y37" s="89"/>
      <c r="Z37" s="3"/>
      <c r="AA37" s="3"/>
      <c r="AB37" s="3"/>
      <c r="AC37" s="3"/>
      <c r="AD37" s="3"/>
      <c r="AE37" s="195"/>
    </row>
    <row r="38" spans="1:31" ht="11.25" customHeight="1" x14ac:dyDescent="0.2">
      <c r="A38" s="22"/>
      <c r="B38" s="21" t="s">
        <v>30</v>
      </c>
      <c r="C38" s="20" t="s">
        <v>202</v>
      </c>
      <c r="D38" s="19" t="s">
        <v>203</v>
      </c>
      <c r="E38" s="18" t="str">
        <f t="shared" si="0"/>
        <v>SEK3BR6BR30Y_Quote</v>
      </c>
      <c r="F38" s="18" t="str">
        <f>_xll.qlSimpleQuote(E38,,RateTickValue,Permanent,Trigger,ObjectOverwrite)</f>
        <v>SEK3BR6BR30Y_Quote#0000</v>
      </c>
      <c r="G38" s="17" t="str">
        <f>_xll.ohRangeRetrieveError(F38)</f>
        <v/>
      </c>
      <c r="H38" s="16"/>
      <c r="K38" s="48"/>
      <c r="L38" s="105" t="s">
        <v>30</v>
      </c>
      <c r="M38" s="136" t="s">
        <v>218</v>
      </c>
      <c r="N38" s="136" t="s">
        <v>220</v>
      </c>
      <c r="O38" s="134" t="str">
        <f t="shared" si="1"/>
        <v>SEK3S6S30Y</v>
      </c>
      <c r="P38" s="104" t="str">
        <v>SEK3S6S30Y=ICAP</v>
      </c>
      <c r="Q38" s="199">
        <v>6.4</v>
      </c>
      <c r="R38" s="199">
        <v>0</v>
      </c>
      <c r="S38" s="190">
        <f>_xll.qlMidEquivalent(Q38,R38)</f>
        <v>6.4</v>
      </c>
      <c r="T38" s="101"/>
      <c r="U38" s="198">
        <v>2.75</v>
      </c>
      <c r="V38" s="101"/>
      <c r="W38" s="207">
        <v>6.4</v>
      </c>
      <c r="X38" s="99">
        <f>_xll.qlSimpleQuoteSetValue(F38,W38/10000,Trigger)</f>
        <v>0</v>
      </c>
      <c r="Y38" s="89"/>
      <c r="Z38" s="3"/>
      <c r="AA38" s="3"/>
      <c r="AB38" s="3"/>
      <c r="AC38" s="3"/>
      <c r="AD38" s="3"/>
      <c r="AE38" s="195"/>
    </row>
    <row r="39" spans="1:31" ht="11.25" customHeight="1" x14ac:dyDescent="0.2">
      <c r="A39" s="22"/>
      <c r="B39" s="21" t="s">
        <v>29</v>
      </c>
      <c r="C39" s="20" t="s">
        <v>202</v>
      </c>
      <c r="D39" s="19" t="s">
        <v>203</v>
      </c>
      <c r="E39" s="18" t="str">
        <f t="shared" si="0"/>
        <v>SEK3BR6BR35Y_Quote</v>
      </c>
      <c r="F39" s="18" t="str">
        <f>_xll.qlSimpleQuote(E39,,RateTickValue,Permanent,Trigger,ObjectOverwrite)</f>
        <v>SEK3BR6BR35Y_Quote#0000</v>
      </c>
      <c r="G39" s="17" t="str">
        <f>_xll.ohRangeRetrieveError(F39)</f>
        <v/>
      </c>
      <c r="H39" s="16"/>
      <c r="K39" s="48"/>
      <c r="L39" s="105" t="s">
        <v>29</v>
      </c>
      <c r="M39" s="136" t="s">
        <v>218</v>
      </c>
      <c r="N39" s="136" t="s">
        <v>220</v>
      </c>
      <c r="O39" s="134" t="str">
        <f t="shared" si="1"/>
        <v>SEK3S6S35Y</v>
      </c>
      <c r="P39" s="104" t="str">
        <v>SEK3S6S35Y=ICAP</v>
      </c>
      <c r="Q39" s="199" t="s">
        <v>210</v>
      </c>
      <c r="R39" s="199" t="s">
        <v>210</v>
      </c>
      <c r="S39" s="190" t="e">
        <f>_xll.qlMidEquivalent(Q39,R39)</f>
        <v>#NUM!</v>
      </c>
      <c r="T39" s="101"/>
      <c r="U39" s="198" t="e">
        <v>#NUM!</v>
      </c>
      <c r="V39" s="101"/>
      <c r="W39" s="207" t="e">
        <v>#NUM!</v>
      </c>
      <c r="X39" s="99">
        <f>_xll.qlSimpleQuoteSetValue(F39,W39/10000,Trigger)</f>
        <v>0</v>
      </c>
      <c r="Y39" s="89"/>
      <c r="Z39" s="3"/>
      <c r="AA39" s="3"/>
      <c r="AB39" s="3"/>
      <c r="AC39" s="3"/>
      <c r="AD39" s="3"/>
      <c r="AE39" s="195"/>
    </row>
    <row r="40" spans="1:31" ht="11.25" customHeight="1" x14ac:dyDescent="0.2">
      <c r="A40" s="22"/>
      <c r="B40" s="21" t="s">
        <v>28</v>
      </c>
      <c r="C40" s="20" t="s">
        <v>202</v>
      </c>
      <c r="D40" s="19" t="s">
        <v>203</v>
      </c>
      <c r="E40" s="18" t="str">
        <f t="shared" si="0"/>
        <v>SEK3BR6BR40Y_Quote</v>
      </c>
      <c r="F40" s="18" t="str">
        <f>_xll.qlSimpleQuote(E40,,RateTickValue,Permanent,Trigger,ObjectOverwrite)</f>
        <v>SEK3BR6BR40Y_Quote#0000</v>
      </c>
      <c r="G40" s="17" t="str">
        <f>_xll.ohRangeRetrieveError(F40)</f>
        <v/>
      </c>
      <c r="H40" s="16"/>
      <c r="K40" s="48"/>
      <c r="L40" s="105" t="s">
        <v>28</v>
      </c>
      <c r="M40" s="136" t="s">
        <v>218</v>
      </c>
      <c r="N40" s="136" t="s">
        <v>220</v>
      </c>
      <c r="O40" s="134" t="str">
        <f t="shared" si="1"/>
        <v>SEK3S6S40Y</v>
      </c>
      <c r="P40" s="104" t="str">
        <v>SEK3S6S40Y=ICAP</v>
      </c>
      <c r="Q40" s="199" t="s">
        <v>210</v>
      </c>
      <c r="R40" s="199" t="s">
        <v>210</v>
      </c>
      <c r="S40" s="190" t="e">
        <f>_xll.qlMidEquivalent(Q40,R40)</f>
        <v>#NUM!</v>
      </c>
      <c r="T40" s="101"/>
      <c r="U40" s="198" t="e">
        <v>#NUM!</v>
      </c>
      <c r="V40" s="101"/>
      <c r="W40" s="207" t="e">
        <v>#NUM!</v>
      </c>
      <c r="X40" s="99">
        <f>_xll.qlSimpleQuoteSetValue(F40,W40/10000,Trigger)</f>
        <v>0</v>
      </c>
      <c r="Y40" s="89"/>
      <c r="Z40" s="3"/>
      <c r="AA40" s="3"/>
      <c r="AB40" s="3"/>
      <c r="AC40" s="3"/>
      <c r="AD40" s="3"/>
      <c r="AE40" s="195"/>
    </row>
    <row r="41" spans="1:31" ht="11.25" customHeight="1" x14ac:dyDescent="0.2">
      <c r="A41" s="22"/>
      <c r="B41" s="21" t="s">
        <v>26</v>
      </c>
      <c r="C41" s="20" t="s">
        <v>202</v>
      </c>
      <c r="D41" s="19" t="s">
        <v>203</v>
      </c>
      <c r="E41" s="18" t="str">
        <f t="shared" si="0"/>
        <v>SEK3BR6BR50Y_Quote</v>
      </c>
      <c r="F41" s="18" t="str">
        <f>_xll.qlSimpleQuote(E41,,RateTickValue,Permanent,Trigger,ObjectOverwrite)</f>
        <v>SEK3BR6BR50Y_Quote#0000</v>
      </c>
      <c r="G41" s="17" t="str">
        <f>_xll.ohRangeRetrieveError(F41)</f>
        <v/>
      </c>
      <c r="H41" s="16"/>
      <c r="K41" s="48"/>
      <c r="L41" s="105" t="s">
        <v>26</v>
      </c>
      <c r="M41" s="136" t="s">
        <v>218</v>
      </c>
      <c r="N41" s="136" t="s">
        <v>220</v>
      </c>
      <c r="O41" s="134" t="str">
        <f t="shared" si="1"/>
        <v>SEK3S6S50Y</v>
      </c>
      <c r="P41" s="104" t="str">
        <v>SEK3S6S50Y=ICAP</v>
      </c>
      <c r="Q41" s="199" t="s">
        <v>210</v>
      </c>
      <c r="R41" s="199" t="s">
        <v>210</v>
      </c>
      <c r="S41" s="190" t="e">
        <f>_xll.qlMidEquivalent(Q41,R41)</f>
        <v>#NUM!</v>
      </c>
      <c r="T41" s="101"/>
      <c r="U41" s="198" t="e">
        <v>#NUM!</v>
      </c>
      <c r="V41" s="101"/>
      <c r="W41" s="207" t="e">
        <v>#NUM!</v>
      </c>
      <c r="X41" s="99">
        <f>_xll.qlSimpleQuoteSetValue(F41,W41/10000,Trigger)</f>
        <v>0</v>
      </c>
      <c r="Y41" s="89"/>
      <c r="Z41" s="3"/>
      <c r="AA41" s="3"/>
      <c r="AB41" s="3"/>
      <c r="AC41" s="3"/>
      <c r="AD41" s="3"/>
      <c r="AE41" s="195"/>
    </row>
    <row r="42" spans="1:31" ht="11.25" customHeight="1" x14ac:dyDescent="0.2">
      <c r="A42" s="22"/>
      <c r="B42" s="21" t="s">
        <v>25</v>
      </c>
      <c r="C42" s="20" t="s">
        <v>202</v>
      </c>
      <c r="D42" s="19" t="s">
        <v>203</v>
      </c>
      <c r="E42" s="18" t="str">
        <f t="shared" si="0"/>
        <v>SEK3BR6BR60Y_Quote</v>
      </c>
      <c r="F42" s="18" t="str">
        <f>_xll.qlSimpleQuote(E42,,RateTickValue,Permanent,Trigger,ObjectOverwrite)</f>
        <v>SEK3BR6BR60Y_Quote#0000</v>
      </c>
      <c r="G42" s="17" t="str">
        <f>_xll.ohRangeRetrieveError(F42)</f>
        <v/>
      </c>
      <c r="H42" s="16"/>
      <c r="K42" s="48"/>
      <c r="L42" s="105" t="s">
        <v>25</v>
      </c>
      <c r="M42" s="136" t="s">
        <v>218</v>
      </c>
      <c r="N42" s="136" t="s">
        <v>220</v>
      </c>
      <c r="O42" s="134" t="str">
        <f t="shared" si="1"/>
        <v>SEK3S6S60Y</v>
      </c>
      <c r="P42" s="104" t="str">
        <v>SEK3S6S60Y=ICAP</v>
      </c>
      <c r="Q42" s="197" t="s">
        <v>210</v>
      </c>
      <c r="R42" s="197" t="s">
        <v>210</v>
      </c>
      <c r="S42" s="262" t="e">
        <f>_xll.qlMidEquivalent(Q42,R42)</f>
        <v>#NUM!</v>
      </c>
      <c r="T42" s="101"/>
      <c r="U42" s="196" t="e">
        <v>#NUM!</v>
      </c>
      <c r="V42" s="101"/>
      <c r="W42" s="208" t="e">
        <v>#NUM!</v>
      </c>
      <c r="X42" s="106">
        <f>_xll.qlSimpleQuoteSetValue(F42,W42/10000,Trigger)</f>
        <v>0</v>
      </c>
      <c r="Y42" s="89"/>
      <c r="Z42" s="3"/>
      <c r="AA42" s="3"/>
      <c r="AB42" s="3"/>
      <c r="AC42" s="3"/>
      <c r="AD42" s="3"/>
      <c r="AE42" s="195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8"/>
      <c r="M43" s="98"/>
      <c r="N43" s="98"/>
      <c r="O43" s="98"/>
      <c r="P43" s="98"/>
      <c r="Q43" s="7"/>
      <c r="R43" s="7"/>
      <c r="S43" s="7"/>
      <c r="T43" s="7"/>
      <c r="U43" s="7"/>
      <c r="V43" s="7"/>
      <c r="W43" s="7"/>
      <c r="X43" s="7"/>
      <c r="Y43" s="128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74</vt:i4>
      </vt:variant>
    </vt:vector>
  </HeadingPairs>
  <TitlesOfParts>
    <vt:vector size="87" baseType="lpstr">
      <vt:lpstr>General Settings</vt:lpstr>
      <vt:lpstr>Stibor</vt:lpstr>
      <vt:lpstr>StiborSwapForBasisCalc</vt:lpstr>
      <vt:lpstr>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2014-12-16T11:45:56Z</dcterms:modified>
</cp:coreProperties>
</file>