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tabRatio="729"/>
  </bookViews>
  <sheets>
    <sheet name="General Settings" sheetId="6" r:id="rId1"/>
    <sheet name="RateHelpers" sheetId="5" r:id="rId2"/>
    <sheet name="Selected" sheetId="4" r:id="rId3"/>
    <sheet name="STD" sheetId="7" r:id="rId4"/>
    <sheet name="Discount" sheetId="8" r:id="rId5"/>
    <sheet name="ON" sheetId="9" r:id="rId6"/>
    <sheet name="1M" sheetId="10" r:id="rId7"/>
    <sheet name="3M" sheetId="11" r:id="rId8"/>
    <sheet name="6M" sheetId="12" r:id="rId9"/>
    <sheet name="1Y" sheetId="13" r:id="rId10"/>
    <sheet name="STD (2)" sheetId="15" r:id="rId11"/>
    <sheet name="Discount (2)" sheetId="16" r:id="rId12"/>
    <sheet name="ON (2)" sheetId="17" r:id="rId13"/>
    <sheet name="1M (2)" sheetId="18" r:id="rId14"/>
    <sheet name="3M (2)" sheetId="19" r:id="rId15"/>
    <sheet name="6M (2)" sheetId="20" r:id="rId16"/>
    <sheet name="1Y (2)" sheetId="21" r:id="rId17"/>
    <sheet name="STD (3)" sheetId="23" r:id="rId18"/>
    <sheet name="Discount (3)" sheetId="24" r:id="rId19"/>
    <sheet name="ON (3)" sheetId="25" r:id="rId20"/>
    <sheet name="1M (3)" sheetId="26" r:id="rId21"/>
    <sheet name="3M (3)" sheetId="27" r:id="rId22"/>
  </sheets>
  <definedNames>
    <definedName name="Accuracy">'General Settings'!$D$23</definedName>
    <definedName name="BondBasisDayCounter" localSheetId="20">'General Settings'!#REF!</definedName>
    <definedName name="BondBasisDayCounter" localSheetId="21">'General Settings'!#REF!</definedName>
    <definedName name="BondBasisDayCounter" localSheetId="18">'General Settings'!#REF!</definedName>
    <definedName name="BondBasisDayCounter" localSheetId="19">'General Settings'!#REF!</definedName>
    <definedName name="BondBasisDayCounter" localSheetId="17">'General Settings'!#REF!</definedName>
    <definedName name="Calendar">'General Settings'!$D$18</definedName>
    <definedName name="Conventions" localSheetId="21">'3M (3)'!$P$6:$R$10</definedName>
    <definedName name="Conventions" localSheetId="17">'STD (3)'!$P$6:$R$10</definedName>
    <definedName name="Currency">'General Settings'!$D$4</definedName>
    <definedName name="DayCounter">'General Settings'!$D$19</definedName>
    <definedName name="DepoInclusionCriteria">Selected!$B$5</definedName>
    <definedName name="Discounting">'General Settings'!$M$14</definedName>
    <definedName name="Discounting2">'General Settings'!$M$15</definedName>
    <definedName name="DiscountingCurve" localSheetId="20">'1M (3)'!$L$2</definedName>
    <definedName name="DiscountingCurve" localSheetId="21">'3M (3)'!$L$2</definedName>
    <definedName name="DiscountingCurve" localSheetId="18">'Discount (3)'!$L$2</definedName>
    <definedName name="DiscountingCurve" localSheetId="19">'ON (3)'!$L$2</definedName>
    <definedName name="DiscountingCurve" localSheetId="17">'STD (3)'!$L$2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4" i="6" l="1"/>
  <c r="M15" i="6"/>
  <c r="K2" i="27" l="1"/>
  <c r="K3" i="27" s="1"/>
  <c r="L2" i="27"/>
  <c r="D6" i="27" a="1"/>
  <c r="D6" i="27" s="1"/>
  <c r="E6" i="27" a="1"/>
  <c r="E6" i="27" s="1"/>
  <c r="H6" i="27" l="1"/>
  <c r="F6" i="27"/>
  <c r="K6" i="27"/>
  <c r="J6" i="27"/>
  <c r="K4" i="27"/>
  <c r="D7" i="27"/>
  <c r="F7" i="27" s="1"/>
  <c r="E7" i="27"/>
  <c r="L6" i="27"/>
  <c r="L4" i="27"/>
  <c r="K7" i="27" l="1"/>
  <c r="J7" i="27"/>
  <c r="H7" i="27"/>
  <c r="D8" i="27"/>
  <c r="F8" i="27" s="1"/>
  <c r="E8" i="27"/>
  <c r="L7" i="27"/>
  <c r="M4" i="27"/>
  <c r="M6" i="27"/>
  <c r="K8" i="27" l="1"/>
  <c r="J8" i="27"/>
  <c r="H8" i="27"/>
  <c r="D9" i="27"/>
  <c r="F9" i="27" s="1"/>
  <c r="E9" i="27"/>
  <c r="L8" i="27"/>
  <c r="M7" i="27"/>
  <c r="K9" i="27" l="1"/>
  <c r="J9" i="27"/>
  <c r="H9" i="27"/>
  <c r="D10" i="27"/>
  <c r="F10" i="27" s="1"/>
  <c r="E10" i="27"/>
  <c r="L9" i="27"/>
  <c r="M8" i="27"/>
  <c r="K10" i="27" l="1"/>
  <c r="J10" i="27"/>
  <c r="H10" i="27"/>
  <c r="D11" i="27"/>
  <c r="F11" i="27" s="1"/>
  <c r="E11" i="27"/>
  <c r="L10" i="27"/>
  <c r="M9" i="27"/>
  <c r="K11" i="27" l="1"/>
  <c r="J11" i="27"/>
  <c r="H11" i="27"/>
  <c r="D12" i="27"/>
  <c r="F12" i="27" s="1"/>
  <c r="E12" i="27"/>
  <c r="L11" i="27"/>
  <c r="M10" i="27"/>
  <c r="K12" i="27" l="1"/>
  <c r="J12" i="27"/>
  <c r="H12" i="27"/>
  <c r="D13" i="27"/>
  <c r="F13" i="27" s="1"/>
  <c r="E13" i="27"/>
  <c r="L12" i="27"/>
  <c r="M11" i="27"/>
  <c r="J13" i="27" l="1"/>
  <c r="K13" i="27"/>
  <c r="H13" i="27"/>
  <c r="D14" i="27"/>
  <c r="F14" i="27" s="1"/>
  <c r="E14" i="27"/>
  <c r="L13" i="27"/>
  <c r="M12" i="27"/>
  <c r="K14" i="27" l="1"/>
  <c r="H14" i="27"/>
  <c r="J14" i="27"/>
  <c r="D15" i="27"/>
  <c r="F15" i="27" s="1"/>
  <c r="E15" i="27"/>
  <c r="L14" i="27"/>
  <c r="M13" i="27"/>
  <c r="K15" i="27" l="1"/>
  <c r="J15" i="27"/>
  <c r="H15" i="27"/>
  <c r="D16" i="27"/>
  <c r="F16" i="27" s="1"/>
  <c r="E16" i="27"/>
  <c r="L15" i="27"/>
  <c r="M14" i="27"/>
  <c r="K16" i="27" l="1"/>
  <c r="H16" i="27"/>
  <c r="J16" i="27"/>
  <c r="D17" i="27"/>
  <c r="F17" i="27" s="1"/>
  <c r="E17" i="27"/>
  <c r="L16" i="27"/>
  <c r="M15" i="27"/>
  <c r="K17" i="27" l="1"/>
  <c r="J17" i="27"/>
  <c r="H17" i="27"/>
  <c r="D18" i="27"/>
  <c r="F18" i="27" s="1"/>
  <c r="E18" i="27"/>
  <c r="L17" i="27"/>
  <c r="M16" i="27"/>
  <c r="K18" i="27" l="1"/>
  <c r="H18" i="27"/>
  <c r="J18" i="27"/>
  <c r="D19" i="27"/>
  <c r="F19" i="27" s="1"/>
  <c r="E19" i="27"/>
  <c r="L18" i="27"/>
  <c r="M17" i="27"/>
  <c r="K19" i="27" l="1"/>
  <c r="J19" i="27"/>
  <c r="H19" i="27"/>
  <c r="D20" i="27"/>
  <c r="F20" i="27" s="1"/>
  <c r="E20" i="27"/>
  <c r="L19" i="27"/>
  <c r="M18" i="27"/>
  <c r="K20" i="27" l="1"/>
  <c r="J20" i="27"/>
  <c r="H20" i="27"/>
  <c r="D21" i="27"/>
  <c r="F21" i="27" s="1"/>
  <c r="E21" i="27"/>
  <c r="L20" i="27"/>
  <c r="M19" i="27"/>
  <c r="K21" i="27" l="1"/>
  <c r="J21" i="27"/>
  <c r="H21" i="27"/>
  <c r="D22" i="27"/>
  <c r="F22" i="27" s="1"/>
  <c r="E22" i="27"/>
  <c r="L21" i="27"/>
  <c r="M20" i="27"/>
  <c r="H22" i="27" l="1"/>
  <c r="K22" i="27"/>
  <c r="J22" i="27"/>
  <c r="D23" i="27"/>
  <c r="F23" i="27" s="1"/>
  <c r="E23" i="27"/>
  <c r="L22" i="27"/>
  <c r="M21" i="27"/>
  <c r="K23" i="27" l="1"/>
  <c r="J23" i="27"/>
  <c r="H23" i="27"/>
  <c r="D24" i="27"/>
  <c r="F24" i="27" s="1"/>
  <c r="E24" i="27"/>
  <c r="L23" i="27"/>
  <c r="M22" i="27"/>
  <c r="K24" i="27" l="1"/>
  <c r="J24" i="27"/>
  <c r="H24" i="27"/>
  <c r="D25" i="27"/>
  <c r="F25" i="27" s="1"/>
  <c r="E25" i="27"/>
  <c r="L24" i="27"/>
  <c r="M23" i="27"/>
  <c r="K25" i="27" l="1"/>
  <c r="J25" i="27"/>
  <c r="H25" i="27"/>
  <c r="D26" i="27"/>
  <c r="F26" i="27" s="1"/>
  <c r="E26" i="27"/>
  <c r="L25" i="27"/>
  <c r="M24" i="27"/>
  <c r="K26" i="27" l="1"/>
  <c r="J26" i="27"/>
  <c r="H26" i="27"/>
  <c r="D27" i="27"/>
  <c r="F27" i="27" s="1"/>
  <c r="E27" i="27"/>
  <c r="L26" i="27"/>
  <c r="M25" i="27"/>
  <c r="K27" i="27" l="1"/>
  <c r="J27" i="27"/>
  <c r="H27" i="27"/>
  <c r="D28" i="27"/>
  <c r="H28" i="27" s="1"/>
  <c r="E28" i="27"/>
  <c r="L27" i="27"/>
  <c r="M26" i="27"/>
  <c r="F28" i="27" l="1"/>
  <c r="K28" i="27"/>
  <c r="J28" i="27"/>
  <c r="D29" i="27"/>
  <c r="F29" i="27" s="1"/>
  <c r="E29" i="27"/>
  <c r="L28" i="27"/>
  <c r="M27" i="27"/>
  <c r="K29" i="27" l="1"/>
  <c r="J29" i="27"/>
  <c r="H29" i="27"/>
  <c r="D30" i="27"/>
  <c r="F30" i="27" s="1"/>
  <c r="E30" i="27"/>
  <c r="L29" i="27"/>
  <c r="M28" i="27"/>
  <c r="K30" i="27" l="1"/>
  <c r="J30" i="27"/>
  <c r="H30" i="27"/>
  <c r="D31" i="27"/>
  <c r="H31" i="27" s="1"/>
  <c r="E31" i="27"/>
  <c r="L30" i="27"/>
  <c r="M29" i="27"/>
  <c r="K31" i="27" l="1"/>
  <c r="F31" i="27"/>
  <c r="J31" i="27"/>
  <c r="D32" i="27"/>
  <c r="F32" i="27" s="1"/>
  <c r="E32" i="27"/>
  <c r="L31" i="27"/>
  <c r="M30" i="27"/>
  <c r="J32" i="27" l="1"/>
  <c r="H32" i="27"/>
  <c r="K32" i="27"/>
  <c r="D33" i="27"/>
  <c r="F33" i="27" s="1"/>
  <c r="E33" i="27"/>
  <c r="L32" i="27"/>
  <c r="M31" i="27"/>
  <c r="K33" i="27" l="1"/>
  <c r="J33" i="27"/>
  <c r="H33" i="27"/>
  <c r="D34" i="27"/>
  <c r="H34" i="27" s="1"/>
  <c r="E34" i="27"/>
  <c r="L33" i="27"/>
  <c r="M32" i="27"/>
  <c r="F34" i="27" l="1"/>
  <c r="K34" i="27"/>
  <c r="J34" i="27"/>
  <c r="D35" i="27"/>
  <c r="F35" i="27" s="1"/>
  <c r="E35" i="27"/>
  <c r="L34" i="27"/>
  <c r="M33" i="27"/>
  <c r="K35" i="27" l="1"/>
  <c r="J35" i="27"/>
  <c r="H35" i="27"/>
  <c r="D36" i="27"/>
  <c r="E36" i="27"/>
  <c r="L35" i="27"/>
  <c r="M34" i="27"/>
  <c r="K36" i="27" l="1"/>
  <c r="J36" i="27"/>
  <c r="H36" i="27"/>
  <c r="F36" i="27"/>
  <c r="D37" i="27"/>
  <c r="F37" i="27" s="1"/>
  <c r="E37" i="27"/>
  <c r="L36" i="27"/>
  <c r="M35" i="27"/>
  <c r="K37" i="27" l="1"/>
  <c r="J37" i="27"/>
  <c r="H37" i="27"/>
  <c r="D38" i="27"/>
  <c r="F38" i="27" s="1"/>
  <c r="E38" i="27"/>
  <c r="L37" i="27"/>
  <c r="M36" i="27"/>
  <c r="K38" i="27" l="1"/>
  <c r="J38" i="27"/>
  <c r="H38" i="27"/>
  <c r="D39" i="27"/>
  <c r="F39" i="27" s="1"/>
  <c r="E39" i="27"/>
  <c r="L38" i="27"/>
  <c r="M37" i="27"/>
  <c r="K39" i="27" l="1"/>
  <c r="J39" i="27"/>
  <c r="H39" i="27"/>
  <c r="D40" i="27"/>
  <c r="F40" i="27" s="1"/>
  <c r="E40" i="27"/>
  <c r="L39" i="27"/>
  <c r="M38" i="27"/>
  <c r="K40" i="27" l="1"/>
  <c r="J40" i="27"/>
  <c r="H40" i="27"/>
  <c r="D41" i="27"/>
  <c r="F41" i="27" s="1"/>
  <c r="E41" i="27"/>
  <c r="L40" i="27"/>
  <c r="M39" i="27"/>
  <c r="K41" i="27" l="1"/>
  <c r="J41" i="27"/>
  <c r="H41" i="27"/>
  <c r="D42" i="27"/>
  <c r="F42" i="27" s="1"/>
  <c r="E42" i="27"/>
  <c r="L41" i="27"/>
  <c r="M40" i="27"/>
  <c r="K42" i="27" l="1"/>
  <c r="J42" i="27"/>
  <c r="H42" i="27"/>
  <c r="J44" i="27"/>
  <c r="K44" i="27"/>
  <c r="J45" i="27"/>
  <c r="K45" i="27"/>
  <c r="J46" i="27"/>
  <c r="K46" i="27"/>
  <c r="J47" i="27"/>
  <c r="K47" i="27"/>
  <c r="J48" i="27"/>
  <c r="K48" i="27"/>
  <c r="J49" i="27"/>
  <c r="K49" i="27"/>
  <c r="J50" i="27"/>
  <c r="K50" i="27"/>
  <c r="K2" i="26"/>
  <c r="K3" i="26" s="1"/>
  <c r="L2" i="26"/>
  <c r="L45" i="27"/>
  <c r="L50" i="27"/>
  <c r="L48" i="27"/>
  <c r="L42" i="27"/>
  <c r="L49" i="27"/>
  <c r="L44" i="27"/>
  <c r="M44" i="27" s="1"/>
  <c r="L47" i="27"/>
  <c r="M47" i="27"/>
  <c r="L46" i="27"/>
  <c r="M41" i="27"/>
  <c r="K4" i="26" l="1"/>
  <c r="H6" i="26"/>
  <c r="J6" i="26"/>
  <c r="K6" i="26"/>
  <c r="H7" i="26"/>
  <c r="J7" i="26"/>
  <c r="K7" i="26"/>
  <c r="H8" i="26"/>
  <c r="J8" i="26"/>
  <c r="K8" i="26"/>
  <c r="H9" i="26"/>
  <c r="J9" i="26"/>
  <c r="K9" i="26"/>
  <c r="H10" i="26"/>
  <c r="J10" i="26"/>
  <c r="K10" i="26"/>
  <c r="H11" i="26"/>
  <c r="J11" i="26"/>
  <c r="K11" i="26"/>
  <c r="H12" i="26"/>
  <c r="J12" i="26"/>
  <c r="K12" i="26"/>
  <c r="H13" i="26"/>
  <c r="J13" i="26"/>
  <c r="K13" i="26"/>
  <c r="H14" i="26"/>
  <c r="J14" i="26"/>
  <c r="K14" i="26"/>
  <c r="H15" i="26"/>
  <c r="J15" i="26"/>
  <c r="K15" i="26"/>
  <c r="H16" i="26"/>
  <c r="J16" i="26"/>
  <c r="K16" i="26"/>
  <c r="K2" i="25"/>
  <c r="K3" i="25" s="1"/>
  <c r="L2" i="25"/>
  <c r="M46" i="27"/>
  <c r="M50" i="27"/>
  <c r="M48" i="27"/>
  <c r="L4" i="26"/>
  <c r="L12" i="26"/>
  <c r="M45" i="27"/>
  <c r="L10" i="26"/>
  <c r="L14" i="26"/>
  <c r="L7" i="26"/>
  <c r="L6" i="26"/>
  <c r="L9" i="26"/>
  <c r="L8" i="26"/>
  <c r="L11" i="26"/>
  <c r="M49" i="27"/>
  <c r="M42" i="27"/>
  <c r="L16" i="26"/>
  <c r="L15" i="26"/>
  <c r="L13" i="26"/>
  <c r="K4" i="25" l="1"/>
  <c r="H6" i="25"/>
  <c r="J6" i="25"/>
  <c r="K6" i="25"/>
  <c r="E7" i="25"/>
  <c r="J7" i="25" s="1"/>
  <c r="H7" i="25"/>
  <c r="L4" i="25"/>
  <c r="M15" i="26"/>
  <c r="M16" i="26"/>
  <c r="M9" i="26"/>
  <c r="M6" i="26"/>
  <c r="M8" i="26"/>
  <c r="M4" i="26"/>
  <c r="M13" i="26"/>
  <c r="M14" i="26"/>
  <c r="M11" i="26"/>
  <c r="M12" i="26"/>
  <c r="M10" i="26"/>
  <c r="M7" i="26"/>
  <c r="L6" i="25"/>
  <c r="P6" i="25"/>
  <c r="M6"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L7" i="25"/>
  <c r="M4" i="25"/>
  <c r="P7" i="25"/>
  <c r="Q6" i="25"/>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38" i="25"/>
  <c r="K38" i="25" s="1"/>
  <c r="H38" i="25"/>
  <c r="H40" i="25"/>
  <c r="H41" i="25"/>
  <c r="H42" i="25"/>
  <c r="H43" i="25"/>
  <c r="H44" i="25"/>
  <c r="H45" i="25"/>
  <c r="H46" i="25"/>
  <c r="H47" i="25"/>
  <c r="H48" i="25"/>
  <c r="H49" i="25"/>
  <c r="H50" i="25"/>
  <c r="H51" i="25"/>
  <c r="H52" i="25"/>
  <c r="H53" i="25"/>
  <c r="H54" i="25"/>
  <c r="H55" i="25"/>
  <c r="H56" i="25"/>
  <c r="H57" i="25"/>
  <c r="H58" i="25"/>
  <c r="H59" i="25"/>
  <c r="H60" i="25"/>
  <c r="H61" i="25"/>
  <c r="H62" i="25"/>
  <c r="H63" i="25"/>
  <c r="H64" i="25"/>
  <c r="H65" i="25"/>
  <c r="H66" i="25"/>
  <c r="H67" i="25"/>
  <c r="H68" i="25"/>
  <c r="H69" i="25"/>
  <c r="H70" i="25"/>
  <c r="H71" i="25"/>
  <c r="H72" i="25"/>
  <c r="H73" i="25"/>
  <c r="H74" i="25"/>
  <c r="K2" i="24"/>
  <c r="K3" i="24" s="1"/>
  <c r="L2" i="24"/>
  <c r="Q75" i="25"/>
  <c r="P75" i="25"/>
  <c r="L11" i="25"/>
  <c r="E40" i="25"/>
  <c r="M11" i="25"/>
  <c r="Q7" i="25"/>
  <c r="L14" i="25"/>
  <c r="M14" i="25"/>
  <c r="L15" i="25"/>
  <c r="L10" i="25"/>
  <c r="Q14" i="25"/>
  <c r="L13" i="25"/>
  <c r="P14" i="25"/>
  <c r="L18" i="25"/>
  <c r="L21" i="25"/>
  <c r="L12" i="25"/>
  <c r="P12" i="25" s="1"/>
  <c r="L16" i="25"/>
  <c r="L19" i="25"/>
  <c r="Q13" i="25"/>
  <c r="L22" i="25"/>
  <c r="Q22" i="25" s="1"/>
  <c r="P11" i="25"/>
  <c r="M22" i="25"/>
  <c r="M12" i="25"/>
  <c r="L8" i="25"/>
  <c r="P21" i="25"/>
  <c r="L9" i="25"/>
  <c r="P22" i="25"/>
  <c r="Q12" i="25"/>
  <c r="M7" i="25"/>
  <c r="L20" i="25"/>
  <c r="L17" i="25"/>
  <c r="M15" i="25"/>
  <c r="Q15" i="25"/>
  <c r="P15" i="25"/>
  <c r="P10" i="25"/>
  <c r="Q10" i="25"/>
  <c r="P13" i="25"/>
  <c r="P18" i="25"/>
  <c r="M18" i="25"/>
  <c r="Q18" i="25"/>
  <c r="Q21" i="25"/>
  <c r="P16" i="25"/>
  <c r="Q16" i="25"/>
  <c r="P19" i="25"/>
  <c r="M19" i="25"/>
  <c r="M8" i="25"/>
  <c r="P8" i="25"/>
  <c r="Q9" i="25"/>
  <c r="M9" i="25"/>
  <c r="M20" i="25"/>
  <c r="P20" i="25"/>
  <c r="Q20" i="25"/>
  <c r="Q17" i="25"/>
  <c r="P17" i="25"/>
  <c r="M17" i="25"/>
  <c r="J36" i="25" l="1"/>
  <c r="J34" i="25"/>
  <c r="J24" i="25"/>
  <c r="J26" i="25"/>
  <c r="J38" i="25"/>
  <c r="J28" i="25"/>
  <c r="J30" i="25"/>
  <c r="J32" i="25"/>
  <c r="K37" i="25"/>
  <c r="K35" i="25"/>
  <c r="K33" i="25"/>
  <c r="K31" i="25"/>
  <c r="K29" i="25"/>
  <c r="K27" i="25"/>
  <c r="K25" i="25"/>
  <c r="K23" i="25"/>
  <c r="K40" i="25"/>
  <c r="J40" i="25"/>
  <c r="K4" i="24"/>
  <c r="H6" i="24"/>
  <c r="J6" i="24"/>
  <c r="K6" i="24"/>
  <c r="E7" i="24"/>
  <c r="J7" i="24" s="1"/>
  <c r="H7" i="24"/>
  <c r="E8" i="24"/>
  <c r="J8" i="24" s="1"/>
  <c r="H8" i="24"/>
  <c r="E9" i="24"/>
  <c r="J9" i="24" s="1"/>
  <c r="H9" i="24"/>
  <c r="E10" i="24"/>
  <c r="J10" i="24" s="1"/>
  <c r="H10" i="24"/>
  <c r="E11" i="24"/>
  <c r="J11" i="24" s="1"/>
  <c r="H11" i="24"/>
  <c r="E12" i="24"/>
  <c r="J12" i="24" s="1"/>
  <c r="H12" i="24"/>
  <c r="E13" i="24"/>
  <c r="J13" i="24" s="1"/>
  <c r="H13" i="24"/>
  <c r="E14" i="24"/>
  <c r="J14" i="24" s="1"/>
  <c r="H14" i="24"/>
  <c r="E15" i="24"/>
  <c r="J15" i="24" s="1"/>
  <c r="H15" i="24"/>
  <c r="E16" i="24"/>
  <c r="J16" i="24" s="1"/>
  <c r="H16" i="24"/>
  <c r="E17" i="24"/>
  <c r="J17" i="24" s="1"/>
  <c r="H17" i="24"/>
  <c r="E18" i="24"/>
  <c r="K18" i="24" s="1"/>
  <c r="H18" i="24"/>
  <c r="E19" i="24"/>
  <c r="J19" i="24" s="1"/>
  <c r="H19" i="24"/>
  <c r="E20" i="24"/>
  <c r="J20" i="24" s="1"/>
  <c r="H20" i="24"/>
  <c r="E21" i="24"/>
  <c r="J21" i="24" s="1"/>
  <c r="H21" i="24"/>
  <c r="E22" i="24"/>
  <c r="K22" i="24" s="1"/>
  <c r="H22" i="24"/>
  <c r="E23" i="24"/>
  <c r="J23" i="24" s="1"/>
  <c r="H23" i="24"/>
  <c r="E24" i="24"/>
  <c r="K24" i="24" s="1"/>
  <c r="H24" i="24"/>
  <c r="E25" i="24"/>
  <c r="J25" i="24" s="1"/>
  <c r="H25" i="24"/>
  <c r="E26" i="24"/>
  <c r="J26" i="24" s="1"/>
  <c r="H26" i="24"/>
  <c r="E27" i="24"/>
  <c r="J27" i="24" s="1"/>
  <c r="H27" i="24"/>
  <c r="E28" i="24"/>
  <c r="J28" i="24" s="1"/>
  <c r="H28" i="24"/>
  <c r="E29" i="24"/>
  <c r="J29" i="24" s="1"/>
  <c r="H29" i="24"/>
  <c r="E30" i="24"/>
  <c r="K30" i="24" s="1"/>
  <c r="H30" i="24"/>
  <c r="E31" i="24"/>
  <c r="J31" i="24" s="1"/>
  <c r="H31" i="24"/>
  <c r="E32" i="24"/>
  <c r="J32" i="24" s="1"/>
  <c r="H32" i="24"/>
  <c r="Q19" i="25"/>
  <c r="M21" i="25"/>
  <c r="M13" i="25"/>
  <c r="L23" i="25"/>
  <c r="P23" i="25" s="1"/>
  <c r="Q8" i="25"/>
  <c r="L27" i="25"/>
  <c r="Q27" i="25"/>
  <c r="B40" i="25"/>
  <c r="L36" i="25"/>
  <c r="P36" i="25" s="1"/>
  <c r="L34" i="25"/>
  <c r="M27" i="25"/>
  <c r="M10" i="25"/>
  <c r="L32" i="25"/>
  <c r="P32" i="25" s="1"/>
  <c r="L25" i="25"/>
  <c r="L24" i="25"/>
  <c r="Q34" i="25"/>
  <c r="P27" i="25"/>
  <c r="Q36" i="25"/>
  <c r="L31" i="25"/>
  <c r="L33" i="25"/>
  <c r="Q33" i="25"/>
  <c r="L4" i="24"/>
  <c r="L6" i="24" s="1"/>
  <c r="P6" i="24"/>
  <c r="Q6" i="24"/>
  <c r="L38" i="25"/>
  <c r="M6" i="24"/>
  <c r="Q11" i="25"/>
  <c r="Q32" i="25"/>
  <c r="L37" i="25"/>
  <c r="M32" i="25"/>
  <c r="M31" i="25"/>
  <c r="M37" i="25"/>
  <c r="M34" i="25"/>
  <c r="Q24" i="25"/>
  <c r="M33" i="25"/>
  <c r="M36" i="25"/>
  <c r="L30" i="25"/>
  <c r="M24" i="25"/>
  <c r="Q23" i="25"/>
  <c r="L26" i="25"/>
  <c r="Q26" i="25" s="1"/>
  <c r="M26" i="25"/>
  <c r="M16" i="25"/>
  <c r="P9" i="25"/>
  <c r="P26" i="25"/>
  <c r="Q31" i="25"/>
  <c r="M23" i="25"/>
  <c r="P25" i="25"/>
  <c r="L35" i="25"/>
  <c r="P35" i="25"/>
  <c r="P34" i="25"/>
  <c r="P31" i="25"/>
  <c r="P37" i="25"/>
  <c r="P24" i="25"/>
  <c r="P33" i="25"/>
  <c r="L29" i="25"/>
  <c r="Q29" i="25" s="1"/>
  <c r="M29" i="25"/>
  <c r="P38" i="25"/>
  <c r="P29" i="25"/>
  <c r="L28" i="25"/>
  <c r="M25" i="25"/>
  <c r="Q25" i="25"/>
  <c r="Q38" i="25"/>
  <c r="M38" i="25"/>
  <c r="M30" i="25"/>
  <c r="P30" i="25"/>
  <c r="Q35" i="25"/>
  <c r="M35" i="25"/>
  <c r="Q28" i="25"/>
  <c r="M28" i="25"/>
  <c r="K13" i="24" l="1"/>
  <c r="J30" i="24"/>
  <c r="J24" i="24"/>
  <c r="K26" i="24"/>
  <c r="K8" i="24"/>
  <c r="J22" i="24"/>
  <c r="K11" i="24"/>
  <c r="K28" i="24"/>
  <c r="K20" i="24"/>
  <c r="K17" i="24"/>
  <c r="J18" i="24"/>
  <c r="K15" i="24"/>
  <c r="K10" i="24"/>
  <c r="K31" i="24"/>
  <c r="K29" i="24"/>
  <c r="K27" i="24"/>
  <c r="K25" i="24"/>
  <c r="K23" i="24"/>
  <c r="K21" i="24"/>
  <c r="K19" i="24"/>
  <c r="K12" i="24"/>
  <c r="K14" i="24"/>
  <c r="K16" i="24"/>
  <c r="K7" i="24"/>
  <c r="K9" i="24"/>
  <c r="K32" i="24"/>
  <c r="E33" i="24"/>
  <c r="K33" i="24" s="1"/>
  <c r="H33" i="24"/>
  <c r="E34" i="24"/>
  <c r="K34" i="24" s="1"/>
  <c r="H34" i="24"/>
  <c r="E35" i="24"/>
  <c r="K35" i="24" s="1"/>
  <c r="H35" i="24"/>
  <c r="E36" i="24"/>
  <c r="J36" i="24" s="1"/>
  <c r="H36" i="24"/>
  <c r="E37" i="24"/>
  <c r="K37" i="24" s="1"/>
  <c r="H37" i="24"/>
  <c r="E38" i="24"/>
  <c r="K38" i="24" s="1"/>
  <c r="H38" i="24"/>
  <c r="H40" i="24"/>
  <c r="H41" i="24"/>
  <c r="H42" i="24"/>
  <c r="H43" i="24"/>
  <c r="H44" i="24"/>
  <c r="H45" i="24"/>
  <c r="H46" i="24"/>
  <c r="H47" i="24"/>
  <c r="H48" i="24"/>
  <c r="H49" i="24"/>
  <c r="H50" i="24"/>
  <c r="H51" i="24"/>
  <c r="H52" i="24"/>
  <c r="H53" i="24"/>
  <c r="H54" i="24"/>
  <c r="H55" i="24"/>
  <c r="H56" i="24"/>
  <c r="H57" i="24"/>
  <c r="H58" i="24"/>
  <c r="H59" i="24"/>
  <c r="H60" i="24"/>
  <c r="H61" i="24"/>
  <c r="H62" i="24"/>
  <c r="H63" i="24"/>
  <c r="H64" i="24"/>
  <c r="H65" i="24"/>
  <c r="H66" i="24"/>
  <c r="H67" i="24"/>
  <c r="H68" i="24"/>
  <c r="H69" i="24"/>
  <c r="H70" i="24"/>
  <c r="H71" i="24"/>
  <c r="H72" i="24"/>
  <c r="H73" i="24"/>
  <c r="H74" i="24"/>
  <c r="K2" i="23"/>
  <c r="K3" i="23" s="1"/>
  <c r="L2" i="23"/>
  <c r="D6" i="23" a="1"/>
  <c r="D6" i="23" s="1"/>
  <c r="F6" i="23" s="1"/>
  <c r="E6" i="23" a="1"/>
  <c r="E6" i="23" s="1"/>
  <c r="Q30" i="25"/>
  <c r="L31" i="24"/>
  <c r="L29" i="24"/>
  <c r="L20" i="24"/>
  <c r="L12" i="24"/>
  <c r="P31" i="24"/>
  <c r="Q29" i="24"/>
  <c r="L19" i="24"/>
  <c r="M31" i="24"/>
  <c r="L22" i="24"/>
  <c r="L18" i="24"/>
  <c r="L27" i="24"/>
  <c r="Q27" i="24" s="1"/>
  <c r="L23" i="24"/>
  <c r="M23" i="24"/>
  <c r="M22" i="24"/>
  <c r="Q20" i="24"/>
  <c r="Q18" i="24"/>
  <c r="L32" i="24"/>
  <c r="P19" i="24"/>
  <c r="L7" i="24"/>
  <c r="E41" i="25"/>
  <c r="B41" i="25" s="1"/>
  <c r="M4" i="24"/>
  <c r="Q23" i="24"/>
  <c r="P22" i="24"/>
  <c r="M20" i="24"/>
  <c r="Q31" i="24"/>
  <c r="L17" i="24"/>
  <c r="P20" i="24"/>
  <c r="Q19" i="24"/>
  <c r="L21" i="24"/>
  <c r="P17" i="24"/>
  <c r="L8" i="24"/>
  <c r="L30" i="24"/>
  <c r="M19" i="24"/>
  <c r="L24" i="24"/>
  <c r="P12" i="24"/>
  <c r="Q12" i="24"/>
  <c r="M18" i="24"/>
  <c r="M29" i="24"/>
  <c r="M17" i="24"/>
  <c r="L13" i="24"/>
  <c r="Q13" i="24" s="1"/>
  <c r="L14" i="24"/>
  <c r="P30" i="24"/>
  <c r="L25" i="24"/>
  <c r="Q22" i="24"/>
  <c r="M27" i="24"/>
  <c r="P28" i="25"/>
  <c r="M12" i="24"/>
  <c r="P18" i="24"/>
  <c r="P29" i="24"/>
  <c r="Q17" i="24"/>
  <c r="M13" i="24"/>
  <c r="L11" i="24"/>
  <c r="L10" i="24"/>
  <c r="L26" i="24"/>
  <c r="L16" i="24"/>
  <c r="M14" i="24"/>
  <c r="L28" i="24"/>
  <c r="M11" i="24"/>
  <c r="L9" i="24"/>
  <c r="P26" i="24"/>
  <c r="Q24" i="24"/>
  <c r="M21" i="24"/>
  <c r="P27" i="24"/>
  <c r="P9" i="24"/>
  <c r="P13" i="24"/>
  <c r="Q37" i="25"/>
  <c r="L15" i="24"/>
  <c r="M28" i="24"/>
  <c r="E40" i="24"/>
  <c r="M7" i="24"/>
  <c r="Q15" i="24"/>
  <c r="Q32" i="24"/>
  <c r="M32" i="24"/>
  <c r="P7" i="24"/>
  <c r="Q7" i="24"/>
  <c r="Q21" i="24"/>
  <c r="P21" i="24"/>
  <c r="Q8" i="24"/>
  <c r="M8" i="24"/>
  <c r="P8" i="24"/>
  <c r="M30" i="24"/>
  <c r="M24" i="24"/>
  <c r="P24" i="24"/>
  <c r="Q14" i="24"/>
  <c r="P14" i="24"/>
  <c r="Q25" i="24"/>
  <c r="P25" i="24"/>
  <c r="M25" i="24"/>
  <c r="P11" i="24"/>
  <c r="Q11" i="24"/>
  <c r="Q10" i="24"/>
  <c r="P10" i="24"/>
  <c r="M10" i="24"/>
  <c r="M26" i="24"/>
  <c r="Q26" i="24"/>
  <c r="P16" i="24"/>
  <c r="Q16" i="24"/>
  <c r="P28" i="24"/>
  <c r="Q28" i="24"/>
  <c r="Q9" i="24"/>
  <c r="M9" i="24"/>
  <c r="P15" i="24"/>
  <c r="M15" i="24"/>
  <c r="J38" i="24" l="1"/>
  <c r="K36" i="24"/>
  <c r="J34" i="24"/>
  <c r="J41" i="25"/>
  <c r="K41" i="25"/>
  <c r="J37" i="24"/>
  <c r="J33" i="24"/>
  <c r="J35" i="24"/>
  <c r="J40" i="24"/>
  <c r="K40" i="24"/>
  <c r="K4" i="23"/>
  <c r="K6" i="23"/>
  <c r="J6" i="23"/>
  <c r="H6" i="23"/>
  <c r="D7" i="23"/>
  <c r="F7" i="23" s="1"/>
  <c r="E7" i="23"/>
  <c r="M16" i="24"/>
  <c r="L6" i="23"/>
  <c r="Q30" i="24"/>
  <c r="P23" i="24"/>
  <c r="L35" i="24"/>
  <c r="L38" i="24"/>
  <c r="M38" i="24" s="1"/>
  <c r="L4" i="23"/>
  <c r="E42" i="25"/>
  <c r="P32" i="24"/>
  <c r="P35" i="24"/>
  <c r="Q35" i="24"/>
  <c r="L37" i="24"/>
  <c r="B40" i="24"/>
  <c r="L34" i="24"/>
  <c r="B42" i="25"/>
  <c r="L36" i="24"/>
  <c r="Q36" i="24"/>
  <c r="Q34" i="24"/>
  <c r="L40" i="25"/>
  <c r="Q40" i="25" s="1"/>
  <c r="L33" i="24"/>
  <c r="M37" i="24"/>
  <c r="M34" i="24"/>
  <c r="P36" i="24"/>
  <c r="P40" i="25"/>
  <c r="Q37" i="24"/>
  <c r="P38" i="24"/>
  <c r="P37" i="24"/>
  <c r="P33" i="24"/>
  <c r="P34" i="24"/>
  <c r="M40" i="25"/>
  <c r="Q38" i="24"/>
  <c r="Q33" i="24"/>
  <c r="M33" i="24"/>
  <c r="J42" i="25" l="1"/>
  <c r="K42" i="25"/>
  <c r="K7" i="23"/>
  <c r="J7" i="23"/>
  <c r="H7" i="23"/>
  <c r="D8" i="23"/>
  <c r="F8" i="23" s="1"/>
  <c r="E8" i="23"/>
  <c r="L41" i="25"/>
  <c r="M4" i="23"/>
  <c r="E43" i="25"/>
  <c r="P41" i="25"/>
  <c r="M36" i="24"/>
  <c r="E41" i="24"/>
  <c r="M41" i="25"/>
  <c r="L7" i="23"/>
  <c r="B43" i="25"/>
  <c r="B41" i="24"/>
  <c r="M35" i="24"/>
  <c r="M6" i="23"/>
  <c r="J43" i="25" l="1"/>
  <c r="K43" i="25"/>
  <c r="J41" i="24"/>
  <c r="K41" i="24"/>
  <c r="K8" i="23"/>
  <c r="J8" i="23"/>
  <c r="H8" i="23"/>
  <c r="D9" i="23"/>
  <c r="E9" i="23"/>
  <c r="E44" i="25"/>
  <c r="L8" i="23"/>
  <c r="Q41" i="25"/>
  <c r="L42" i="25"/>
  <c r="E42" i="24"/>
  <c r="L40" i="24"/>
  <c r="M40" i="24"/>
  <c r="Q40" i="24"/>
  <c r="B42" i="24"/>
  <c r="P40" i="24"/>
  <c r="B44" i="25"/>
  <c r="M7" i="23"/>
  <c r="P42" i="25"/>
  <c r="Q42" i="25"/>
  <c r="M42" i="25"/>
  <c r="K42" i="24" l="1"/>
  <c r="J42" i="24"/>
  <c r="K44" i="25"/>
  <c r="J44" i="25"/>
  <c r="K9" i="23"/>
  <c r="J9" i="23"/>
  <c r="H9" i="23"/>
  <c r="F9" i="23"/>
  <c r="D10" i="23"/>
  <c r="F10" i="23" s="1"/>
  <c r="E10" i="23"/>
  <c r="L9" i="23"/>
  <c r="L43" i="25"/>
  <c r="P43" i="25"/>
  <c r="E45" i="25"/>
  <c r="L41" i="24"/>
  <c r="Q43" i="25"/>
  <c r="E43" i="24"/>
  <c r="M43" i="25"/>
  <c r="B43" i="24"/>
  <c r="B45" i="25"/>
  <c r="M8" i="23"/>
  <c r="M41" i="24"/>
  <c r="P41" i="24"/>
  <c r="Q41" i="24"/>
  <c r="J45" i="25" l="1"/>
  <c r="K45" i="25"/>
  <c r="K43" i="24"/>
  <c r="J43" i="24"/>
  <c r="K10" i="23"/>
  <c r="J10" i="23"/>
  <c r="H10" i="23"/>
  <c r="D11" i="23"/>
  <c r="F11" i="23" s="1"/>
  <c r="E11" i="23"/>
  <c r="L42" i="24"/>
  <c r="M42" i="24"/>
  <c r="E46" i="25"/>
  <c r="L10" i="23"/>
  <c r="E44" i="24"/>
  <c r="B44" i="24" s="1"/>
  <c r="P42" i="24"/>
  <c r="L44" i="25"/>
  <c r="B46" i="25"/>
  <c r="M9" i="23"/>
  <c r="M44" i="25"/>
  <c r="Q44" i="25"/>
  <c r="K46" i="25" l="1"/>
  <c r="J46" i="25"/>
  <c r="K44" i="24"/>
  <c r="J44" i="24"/>
  <c r="K11" i="23"/>
  <c r="J11" i="23"/>
  <c r="H11" i="23"/>
  <c r="D12" i="23"/>
  <c r="F12" i="23" s="1"/>
  <c r="E12" i="23"/>
  <c r="L43" i="24"/>
  <c r="L45" i="25"/>
  <c r="Q43" i="24"/>
  <c r="Q45" i="25"/>
  <c r="E45" i="24"/>
  <c r="B45" i="24"/>
  <c r="E47" i="25"/>
  <c r="M45" i="25"/>
  <c r="P43" i="24"/>
  <c r="P44" i="25"/>
  <c r="L11" i="23"/>
  <c r="P45" i="25"/>
  <c r="Q42" i="24"/>
  <c r="M10" i="23"/>
  <c r="B47" i="25"/>
  <c r="J47" i="25" l="1"/>
  <c r="K47" i="25"/>
  <c r="J45" i="24"/>
  <c r="K45" i="24"/>
  <c r="K12" i="23"/>
  <c r="J12" i="23"/>
  <c r="H12" i="23"/>
  <c r="D13" i="23"/>
  <c r="F13" i="23" s="1"/>
  <c r="E13" i="23"/>
  <c r="L44" i="24"/>
  <c r="Q44" i="24" s="1"/>
  <c r="M43" i="24"/>
  <c r="E48" i="25"/>
  <c r="L46" i="25"/>
  <c r="P44" i="24"/>
  <c r="B48" i="25"/>
  <c r="M44" i="24"/>
  <c r="L12" i="23"/>
  <c r="E46" i="24"/>
  <c r="P46" i="25"/>
  <c r="M11" i="23"/>
  <c r="M46" i="25"/>
  <c r="B46" i="24"/>
  <c r="J46" i="24" l="1"/>
  <c r="K46" i="24"/>
  <c r="K48" i="25"/>
  <c r="J48" i="25"/>
  <c r="K13" i="23"/>
  <c r="J13" i="23"/>
  <c r="H13" i="23"/>
  <c r="D14" i="23"/>
  <c r="F14" i="23" s="1"/>
  <c r="E14" i="23"/>
  <c r="E47" i="24"/>
  <c r="L47" i="25"/>
  <c r="P47" i="25"/>
  <c r="B47" i="24"/>
  <c r="Q47" i="25"/>
  <c r="L45" i="24"/>
  <c r="M45" i="24" s="1"/>
  <c r="Q46" i="25"/>
  <c r="E49" i="25"/>
  <c r="B49" i="25" s="1"/>
  <c r="E50" i="25" s="1"/>
  <c r="P45" i="24"/>
  <c r="L13" i="23"/>
  <c r="Q45" i="24"/>
  <c r="M12" i="23"/>
  <c r="J47" i="24" l="1"/>
  <c r="K47" i="24"/>
  <c r="J49" i="25"/>
  <c r="K49" i="25"/>
  <c r="J50" i="25"/>
  <c r="K50" i="25"/>
  <c r="K14" i="23"/>
  <c r="J14" i="23"/>
  <c r="H14" i="23"/>
  <c r="D15" i="23"/>
  <c r="E15" i="23"/>
  <c r="L46" i="24"/>
  <c r="M46" i="24"/>
  <c r="L48" i="25"/>
  <c r="M48" i="25"/>
  <c r="E48" i="24"/>
  <c r="B50" i="25"/>
  <c r="Q46" i="24"/>
  <c r="M47" i="25"/>
  <c r="E51" i="25"/>
  <c r="Q48" i="25"/>
  <c r="P48" i="25"/>
  <c r="L14" i="23"/>
  <c r="M13" i="23"/>
  <c r="B48" i="24"/>
  <c r="E49" i="24" s="1"/>
  <c r="K48" i="24" l="1"/>
  <c r="J48" i="24"/>
  <c r="J51" i="25"/>
  <c r="K51" i="25"/>
  <c r="J49" i="24"/>
  <c r="K49" i="24"/>
  <c r="J15" i="23"/>
  <c r="H15" i="23"/>
  <c r="F15" i="23"/>
  <c r="K15" i="23"/>
  <c r="D16" i="23"/>
  <c r="F16" i="23" s="1"/>
  <c r="E16" i="23"/>
  <c r="B51" i="25"/>
  <c r="L15" i="23"/>
  <c r="L49" i="25"/>
  <c r="M49" i="25" s="1"/>
  <c r="L47" i="24"/>
  <c r="B49" i="24"/>
  <c r="P46" i="24"/>
  <c r="E50" i="24"/>
  <c r="P49" i="25"/>
  <c r="M14" i="23"/>
  <c r="Q47" i="24"/>
  <c r="P47" i="24"/>
  <c r="K50" i="24" l="1"/>
  <c r="J50" i="24"/>
  <c r="K16" i="23"/>
  <c r="J16" i="23"/>
  <c r="H16" i="23"/>
  <c r="D17" i="23"/>
  <c r="F17" i="23" s="1"/>
  <c r="E17" i="23"/>
  <c r="Q49" i="25"/>
  <c r="M47" i="24"/>
  <c r="E52" i="25"/>
  <c r="L50" i="25"/>
  <c r="Q50" i="25" s="1"/>
  <c r="B50" i="24"/>
  <c r="M50" i="25"/>
  <c r="B52" i="25"/>
  <c r="E53" i="25" s="1"/>
  <c r="L16" i="23"/>
  <c r="L48" i="24"/>
  <c r="P50" i="25"/>
  <c r="M15" i="23"/>
  <c r="P48" i="24"/>
  <c r="M48" i="24"/>
  <c r="Q48" i="24"/>
  <c r="J52" i="25" l="1"/>
  <c r="K52" i="25"/>
  <c r="J53" i="25"/>
  <c r="K53" i="25"/>
  <c r="J17" i="23"/>
  <c r="K17" i="23"/>
  <c r="H17" i="23"/>
  <c r="D18" i="23"/>
  <c r="F18" i="23" s="1"/>
  <c r="E18" i="23"/>
  <c r="L53" i="25"/>
  <c r="B53" i="25"/>
  <c r="L51" i="25"/>
  <c r="L17" i="23"/>
  <c r="L49" i="24"/>
  <c r="P49" i="24"/>
  <c r="P51" i="25"/>
  <c r="Q49" i="24"/>
  <c r="E51" i="24"/>
  <c r="M51" i="25"/>
  <c r="B51" i="24"/>
  <c r="Q53" i="25"/>
  <c r="Q51" i="25"/>
  <c r="M53" i="25"/>
  <c r="M16" i="23"/>
  <c r="K51" i="24" l="1"/>
  <c r="J51" i="24"/>
  <c r="K18" i="23"/>
  <c r="J18" i="23"/>
  <c r="H18" i="23"/>
  <c r="D19" i="23"/>
  <c r="E19" i="23"/>
  <c r="L50" i="24"/>
  <c r="E52" i="24"/>
  <c r="B52" i="24"/>
  <c r="Q50" i="24"/>
  <c r="M50" i="24"/>
  <c r="P50" i="24"/>
  <c r="E54" i="25"/>
  <c r="L52" i="25"/>
  <c r="P53" i="25"/>
  <c r="M49" i="24"/>
  <c r="L18" i="23"/>
  <c r="M17" i="23"/>
  <c r="M52" i="25"/>
  <c r="B54" i="25"/>
  <c r="P52" i="25"/>
  <c r="Q52" i="25"/>
  <c r="J54" i="25" l="1"/>
  <c r="K54" i="25"/>
  <c r="J52" i="24"/>
  <c r="K52" i="24"/>
  <c r="J19" i="23"/>
  <c r="H19" i="23"/>
  <c r="F19" i="23"/>
  <c r="K19" i="23"/>
  <c r="D20" i="23"/>
  <c r="F20" i="23" s="1"/>
  <c r="E20" i="23"/>
  <c r="L19" i="23"/>
  <c r="E55" i="25"/>
  <c r="L51" i="24"/>
  <c r="M51" i="24"/>
  <c r="L54" i="25"/>
  <c r="E53" i="24"/>
  <c r="B55" i="25"/>
  <c r="M18" i="23"/>
  <c r="P51" i="24"/>
  <c r="Q51" i="24"/>
  <c r="M54" i="25"/>
  <c r="P54" i="25"/>
  <c r="Q54" i="25"/>
  <c r="B53" i="24"/>
  <c r="E54" i="24" s="1"/>
  <c r="K53" i="24" l="1"/>
  <c r="J53" i="24"/>
  <c r="K55" i="25"/>
  <c r="J55" i="25"/>
  <c r="J54" i="24"/>
  <c r="K54" i="24"/>
  <c r="K20" i="23"/>
  <c r="J20" i="23"/>
  <c r="H20" i="23"/>
  <c r="D21" i="23"/>
  <c r="F21" i="23" s="1"/>
  <c r="E21" i="23"/>
  <c r="L54" i="24"/>
  <c r="L20" i="23"/>
  <c r="L52" i="24"/>
  <c r="Q52" i="24" s="1"/>
  <c r="Q54" i="24"/>
  <c r="L53" i="24"/>
  <c r="E56" i="25"/>
  <c r="L55" i="25"/>
  <c r="Q55" i="25"/>
  <c r="B54" i="24"/>
  <c r="P52" i="24"/>
  <c r="M52" i="24"/>
  <c r="M19" i="23"/>
  <c r="M54" i="24"/>
  <c r="M55" i="25"/>
  <c r="M53" i="24"/>
  <c r="Q53" i="24"/>
  <c r="P53" i="24"/>
  <c r="J56" i="25" l="1"/>
  <c r="K56" i="25"/>
  <c r="K21" i="23"/>
  <c r="J21" i="23"/>
  <c r="H21" i="23"/>
  <c r="D22" i="23"/>
  <c r="F22" i="23" s="1"/>
  <c r="E22" i="23"/>
  <c r="L21" i="23"/>
  <c r="L56" i="25"/>
  <c r="P55" i="25"/>
  <c r="P56" i="25"/>
  <c r="B56" i="25"/>
  <c r="E55" i="24"/>
  <c r="B55" i="24" s="1"/>
  <c r="Q56" i="25"/>
  <c r="E57" i="25"/>
  <c r="B57" i="25" s="1"/>
  <c r="P54" i="24"/>
  <c r="M20" i="23"/>
  <c r="M56" i="25"/>
  <c r="J57" i="25" l="1"/>
  <c r="K57" i="25"/>
  <c r="J55" i="24"/>
  <c r="K55" i="24"/>
  <c r="K22" i="23"/>
  <c r="J22" i="23"/>
  <c r="H22" i="23"/>
  <c r="D23" i="23"/>
  <c r="F23" i="23" s="1"/>
  <c r="E23" i="23"/>
  <c r="L55" i="24"/>
  <c r="E56" i="24"/>
  <c r="E58" i="25"/>
  <c r="Q55" i="24"/>
  <c r="L57" i="25"/>
  <c r="Q57" i="25" s="1"/>
  <c r="P55" i="24"/>
  <c r="L22" i="23"/>
  <c r="P57" i="25"/>
  <c r="M57" i="25"/>
  <c r="M55" i="24"/>
  <c r="M21" i="23"/>
  <c r="K56" i="24" l="1"/>
  <c r="J56" i="24"/>
  <c r="J58" i="25"/>
  <c r="K58" i="25"/>
  <c r="K23" i="23"/>
  <c r="H23" i="23"/>
  <c r="J23" i="23"/>
  <c r="D24" i="23"/>
  <c r="F24" i="23" s="1"/>
  <c r="E24" i="23"/>
  <c r="L23" i="23"/>
  <c r="L58" i="25"/>
  <c r="L56" i="24"/>
  <c r="Q58" i="25"/>
  <c r="B58" i="25"/>
  <c r="B56" i="24"/>
  <c r="E57" i="24" s="1"/>
  <c r="Q56" i="24"/>
  <c r="E59" i="25"/>
  <c r="B59" i="25" s="1"/>
  <c r="M56" i="24"/>
  <c r="M58" i="25"/>
  <c r="M22" i="23"/>
  <c r="K57" i="24" l="1"/>
  <c r="J57" i="24"/>
  <c r="J59" i="25"/>
  <c r="K59" i="25"/>
  <c r="K24" i="23"/>
  <c r="J24" i="23"/>
  <c r="H24" i="23"/>
  <c r="D25" i="23"/>
  <c r="E25" i="23"/>
  <c r="L57" i="24"/>
  <c r="E60" i="25"/>
  <c r="L24" i="23"/>
  <c r="L59" i="25"/>
  <c r="B57" i="24"/>
  <c r="E58" i="24"/>
  <c r="P56" i="24"/>
  <c r="P57" i="24"/>
  <c r="P58" i="25"/>
  <c r="Q57" i="24"/>
  <c r="Q59" i="25"/>
  <c r="M57" i="24"/>
  <c r="M59" i="25"/>
  <c r="M23" i="23"/>
  <c r="J58" i="24" l="1"/>
  <c r="K58" i="24"/>
  <c r="K60" i="25"/>
  <c r="J60" i="25"/>
  <c r="J25" i="23"/>
  <c r="H25" i="23"/>
  <c r="F25" i="23"/>
  <c r="K25" i="23"/>
  <c r="D26" i="23"/>
  <c r="F26" i="23" s="1"/>
  <c r="E26" i="23"/>
  <c r="L58" i="24"/>
  <c r="L60" i="25"/>
  <c r="B58" i="24"/>
  <c r="E59" i="24"/>
  <c r="P59" i="25"/>
  <c r="L25" i="23"/>
  <c r="B60" i="25"/>
  <c r="E61" i="25" s="1"/>
  <c r="P58" i="24"/>
  <c r="Q58" i="24"/>
  <c r="M58" i="24"/>
  <c r="M60" i="25"/>
  <c r="M24" i="23"/>
  <c r="Q60" i="25"/>
  <c r="P60" i="25"/>
  <c r="K59" i="24" l="1"/>
  <c r="J59" i="24"/>
  <c r="J61" i="25"/>
  <c r="K61" i="25"/>
  <c r="K26" i="23"/>
  <c r="J26" i="23"/>
  <c r="H26" i="23"/>
  <c r="D27" i="23"/>
  <c r="F27" i="23" s="1"/>
  <c r="E27" i="23"/>
  <c r="L59" i="24"/>
  <c r="L26" i="23"/>
  <c r="L61" i="25"/>
  <c r="P61" i="25" s="1"/>
  <c r="B61" i="25"/>
  <c r="B59" i="24"/>
  <c r="E60" i="24" s="1"/>
  <c r="B60" i="24"/>
  <c r="P59" i="24"/>
  <c r="E62" i="25"/>
  <c r="B62" i="25" s="1"/>
  <c r="Q61" i="25"/>
  <c r="M25" i="23"/>
  <c r="M59" i="24"/>
  <c r="M61" i="25"/>
  <c r="J60" i="24" l="1"/>
  <c r="K60" i="24"/>
  <c r="J62" i="25"/>
  <c r="K62" i="25"/>
  <c r="K27" i="23"/>
  <c r="J27" i="23"/>
  <c r="H27" i="23"/>
  <c r="D28" i="23"/>
  <c r="F28" i="23" s="1"/>
  <c r="E28" i="23"/>
  <c r="E63" i="25"/>
  <c r="L27" i="23"/>
  <c r="L62" i="25"/>
  <c r="E61" i="24"/>
  <c r="Q59" i="24"/>
  <c r="B63" i="25"/>
  <c r="L60" i="24"/>
  <c r="Q60" i="24" s="1"/>
  <c r="P62" i="25"/>
  <c r="P60" i="24"/>
  <c r="Q62" i="25"/>
  <c r="M60" i="24"/>
  <c r="M62" i="25"/>
  <c r="M26" i="23"/>
  <c r="J61" i="24" l="1"/>
  <c r="K61" i="24"/>
  <c r="J63" i="25"/>
  <c r="K63" i="25"/>
  <c r="K28" i="23"/>
  <c r="J28" i="23"/>
  <c r="H28" i="23"/>
  <c r="D29" i="23"/>
  <c r="F29" i="23" s="1"/>
  <c r="E29" i="23"/>
  <c r="L61" i="24"/>
  <c r="L28" i="23"/>
  <c r="L63" i="25"/>
  <c r="P63" i="25" s="1"/>
  <c r="B61" i="24"/>
  <c r="E62" i="24" s="1"/>
  <c r="B62" i="24"/>
  <c r="Q61" i="24"/>
  <c r="E64" i="25"/>
  <c r="P61" i="24"/>
  <c r="B64" i="25"/>
  <c r="Q63" i="25"/>
  <c r="M27" i="23"/>
  <c r="M61" i="24"/>
  <c r="M63" i="25"/>
  <c r="K62" i="24" l="1"/>
  <c r="J62" i="24"/>
  <c r="J64" i="25"/>
  <c r="K64" i="25"/>
  <c r="K29" i="23"/>
  <c r="J29" i="23"/>
  <c r="H29" i="23"/>
  <c r="D30" i="23"/>
  <c r="F30" i="23" s="1"/>
  <c r="E30" i="23"/>
  <c r="L29" i="23"/>
  <c r="L64" i="25"/>
  <c r="E63" i="24"/>
  <c r="L62" i="24"/>
  <c r="P62" i="24" s="1"/>
  <c r="Q64" i="25"/>
  <c r="Q62" i="24"/>
  <c r="P64" i="25"/>
  <c r="E65" i="25"/>
  <c r="B65" i="25" s="1"/>
  <c r="M62" i="24"/>
  <c r="M64" i="25"/>
  <c r="M28" i="23"/>
  <c r="J63" i="24" l="1"/>
  <c r="K63" i="24"/>
  <c r="K65" i="25"/>
  <c r="J65" i="25"/>
  <c r="K30" i="23"/>
  <c r="J30" i="23"/>
  <c r="H30" i="23"/>
  <c r="D31" i="23"/>
  <c r="E31" i="23"/>
  <c r="E66" i="25"/>
  <c r="L30" i="23"/>
  <c r="L65" i="25"/>
  <c r="B63" i="24"/>
  <c r="Q65" i="25"/>
  <c r="E64" i="24"/>
  <c r="B64" i="24" s="1"/>
  <c r="P65" i="25"/>
  <c r="L63" i="24"/>
  <c r="M63" i="24"/>
  <c r="M65" i="25"/>
  <c r="M29" i="23"/>
  <c r="P63" i="24"/>
  <c r="J66" i="25" l="1"/>
  <c r="K66" i="25"/>
  <c r="J64" i="24"/>
  <c r="K64" i="24"/>
  <c r="K31" i="23"/>
  <c r="J31" i="23"/>
  <c r="H31" i="23"/>
  <c r="F31" i="23"/>
  <c r="D32" i="23"/>
  <c r="F32" i="23" s="1"/>
  <c r="E32" i="23"/>
  <c r="Q63" i="24"/>
  <c r="L64" i="24"/>
  <c r="B66" i="25"/>
  <c r="E65" i="24"/>
  <c r="B65" i="24" s="1"/>
  <c r="L31" i="23"/>
  <c r="Q64" i="24"/>
  <c r="E67" i="25"/>
  <c r="B67" i="25" s="1"/>
  <c r="P64" i="24"/>
  <c r="L66" i="25"/>
  <c r="P66" i="25" s="1"/>
  <c r="Q66" i="25"/>
  <c r="M30" i="23"/>
  <c r="M66" i="25"/>
  <c r="M64" i="24"/>
  <c r="J67" i="25" l="1"/>
  <c r="K67" i="25"/>
  <c r="K65" i="24"/>
  <c r="J65" i="24"/>
  <c r="K32" i="23"/>
  <c r="J32" i="23"/>
  <c r="H32" i="23"/>
  <c r="D33" i="23"/>
  <c r="H33" i="23" s="1"/>
  <c r="E33" i="23"/>
  <c r="L32" i="23"/>
  <c r="L65" i="24"/>
  <c r="Q65" i="24"/>
  <c r="E68" i="25"/>
  <c r="B68" i="25" s="1"/>
  <c r="P65" i="24"/>
  <c r="L67" i="25"/>
  <c r="E66" i="24"/>
  <c r="M67" i="25"/>
  <c r="M31" i="23"/>
  <c r="P67" i="25"/>
  <c r="J66" i="24" l="1"/>
  <c r="K66" i="24"/>
  <c r="K68" i="25"/>
  <c r="J68" i="25"/>
  <c r="J33" i="23"/>
  <c r="F33" i="23"/>
  <c r="K33" i="23"/>
  <c r="D34" i="23"/>
  <c r="F34" i="23" s="1"/>
  <c r="E34" i="23"/>
  <c r="L66" i="24"/>
  <c r="E69" i="25"/>
  <c r="L33" i="23"/>
  <c r="L68" i="25"/>
  <c r="Q68" i="25" s="1"/>
  <c r="B66" i="24"/>
  <c r="B69" i="25"/>
  <c r="Q67" i="25"/>
  <c r="P66" i="24"/>
  <c r="E67" i="24"/>
  <c r="B67" i="24" s="1"/>
  <c r="P68" i="25"/>
  <c r="M68" i="25"/>
  <c r="M32" i="23"/>
  <c r="J69" i="25" l="1"/>
  <c r="K69" i="25"/>
  <c r="K67" i="24"/>
  <c r="J67" i="24"/>
  <c r="K34" i="23"/>
  <c r="J34" i="23"/>
  <c r="H34" i="23"/>
  <c r="D35" i="23"/>
  <c r="F35" i="23" s="1"/>
  <c r="E35" i="23"/>
  <c r="L69" i="25"/>
  <c r="P69" i="25"/>
  <c r="L34" i="23"/>
  <c r="Q66" i="24"/>
  <c r="L67" i="24"/>
  <c r="E68" i="24"/>
  <c r="B68" i="24" s="1"/>
  <c r="P67" i="24"/>
  <c r="E70" i="25"/>
  <c r="B70" i="25" s="1"/>
  <c r="Q67" i="24"/>
  <c r="M33" i="23"/>
  <c r="M69" i="25"/>
  <c r="K70" i="25" l="1"/>
  <c r="J70" i="25"/>
  <c r="J68" i="24"/>
  <c r="K68" i="24"/>
  <c r="K35" i="23"/>
  <c r="J35" i="23"/>
  <c r="H35" i="23"/>
  <c r="D36" i="23"/>
  <c r="H36" i="23" s="1"/>
  <c r="E36" i="23"/>
  <c r="E69" i="24"/>
  <c r="L35" i="23"/>
  <c r="B69" i="24"/>
  <c r="Q69" i="25"/>
  <c r="L68" i="24"/>
  <c r="L70" i="25"/>
  <c r="Q68" i="24"/>
  <c r="E71" i="25"/>
  <c r="P68" i="24"/>
  <c r="M34" i="23"/>
  <c r="M70" i="25"/>
  <c r="P70" i="25"/>
  <c r="Q70" i="25"/>
  <c r="J71" i="25" l="1"/>
  <c r="K71" i="25"/>
  <c r="K69" i="24"/>
  <c r="J69" i="24"/>
  <c r="J36" i="23"/>
  <c r="F36" i="23"/>
  <c r="K36" i="23"/>
  <c r="D37" i="23"/>
  <c r="F37" i="23" s="1"/>
  <c r="E37" i="23"/>
  <c r="L36" i="23"/>
  <c r="L71" i="25"/>
  <c r="L69" i="24"/>
  <c r="B71" i="25"/>
  <c r="E72" i="25" s="1"/>
  <c r="P71" i="25"/>
  <c r="Q69" i="24"/>
  <c r="E70" i="24"/>
  <c r="P69" i="24"/>
  <c r="B70" i="24"/>
  <c r="M71" i="25"/>
  <c r="M35" i="23"/>
  <c r="J72" i="25" l="1"/>
  <c r="K72" i="25"/>
  <c r="K70" i="24"/>
  <c r="J70" i="24"/>
  <c r="K37" i="23"/>
  <c r="J37" i="23"/>
  <c r="H37" i="23"/>
  <c r="D38" i="23"/>
  <c r="F38" i="23" s="1"/>
  <c r="E38" i="23"/>
  <c r="L72" i="25"/>
  <c r="P72" i="25"/>
  <c r="E71" i="24"/>
  <c r="B72" i="25"/>
  <c r="B71" i="24"/>
  <c r="Q71" i="25"/>
  <c r="L70" i="24"/>
  <c r="P70" i="24" s="1"/>
  <c r="L37" i="23"/>
  <c r="E73" i="25"/>
  <c r="B73" i="25" s="1"/>
  <c r="Q70" i="24"/>
  <c r="M36" i="23"/>
  <c r="M72" i="25"/>
  <c r="K71" i="24" l="1"/>
  <c r="J71" i="24"/>
  <c r="J73" i="25"/>
  <c r="K73" i="25"/>
  <c r="K38" i="23"/>
  <c r="J38" i="23"/>
  <c r="H38" i="23"/>
  <c r="D39" i="23"/>
  <c r="F39" i="23" s="1"/>
  <c r="E39" i="23"/>
  <c r="L38" i="23"/>
  <c r="E72" i="24"/>
  <c r="Q72" i="25"/>
  <c r="L73" i="25"/>
  <c r="E74" i="25"/>
  <c r="B74" i="25" s="1"/>
  <c r="Q73" i="25"/>
  <c r="L71" i="24"/>
  <c r="P73" i="25"/>
  <c r="M37" i="23"/>
  <c r="M73" i="25"/>
  <c r="P71" i="24"/>
  <c r="Q71" i="24"/>
  <c r="K72" i="24" l="1"/>
  <c r="J72" i="24"/>
  <c r="K74" i="25"/>
  <c r="J74" i="25"/>
  <c r="K39" i="23"/>
  <c r="J39" i="23"/>
  <c r="H39" i="23"/>
  <c r="D40" i="23"/>
  <c r="E40" i="23"/>
  <c r="L74" i="25"/>
  <c r="L39" i="23"/>
  <c r="B72" i="24"/>
  <c r="P74" i="25"/>
  <c r="Q74" i="25"/>
  <c r="L72" i="24"/>
  <c r="E73" i="24"/>
  <c r="M38" i="23"/>
  <c r="M74" i="25"/>
  <c r="P72" i="24"/>
  <c r="Q72" i="24"/>
  <c r="K73" i="24" l="1"/>
  <c r="J73" i="24"/>
  <c r="K40" i="23"/>
  <c r="J40" i="23"/>
  <c r="H40" i="23"/>
  <c r="F40" i="23"/>
  <c r="D41" i="23"/>
  <c r="F41" i="23" s="1"/>
  <c r="E41" i="23"/>
  <c r="B73" i="24"/>
  <c r="E74" i="24"/>
  <c r="B74" i="24" s="1"/>
  <c r="L40" i="23"/>
  <c r="L73" i="24"/>
  <c r="M39" i="23"/>
  <c r="P73" i="24"/>
  <c r="Q73" i="24"/>
  <c r="J74" i="24" l="1"/>
  <c r="K74" i="24"/>
  <c r="K41" i="23"/>
  <c r="J41" i="23"/>
  <c r="H41" i="23"/>
  <c r="D42" i="23"/>
  <c r="F42" i="23" s="1"/>
  <c r="E42" i="23"/>
  <c r="L74" i="24"/>
  <c r="L41" i="23"/>
  <c r="P74" i="24"/>
  <c r="Q74" i="24"/>
  <c r="M40" i="23"/>
  <c r="K42" i="23" l="1"/>
  <c r="J42" i="23"/>
  <c r="H42" i="23"/>
  <c r="E1" i="21"/>
  <c r="L42" i="23"/>
  <c r="L3" i="24"/>
  <c r="M41" i="23"/>
  <c r="L3" i="27"/>
  <c r="L3" i="23"/>
  <c r="L3" i="26"/>
  <c r="L3" i="25"/>
  <c r="H1" i="21" l="1"/>
  <c r="H2" i="21" s="1"/>
  <c r="C3" i="21"/>
  <c r="G3" i="21" s="1"/>
  <c r="E3" i="21"/>
  <c r="M42" i="23"/>
  <c r="M3" i="25"/>
  <c r="M3" i="26"/>
  <c r="M3" i="24"/>
  <c r="M3" i="27"/>
  <c r="M3" i="23"/>
  <c r="H3" i="21" l="1"/>
  <c r="C4" i="21"/>
  <c r="H4" i="21" s="1"/>
  <c r="E4" i="21"/>
  <c r="B5" i="21"/>
  <c r="D5" i="21"/>
  <c r="H5" i="21" s="1"/>
  <c r="E5" i="21"/>
  <c r="G5" i="21"/>
  <c r="B6" i="21"/>
  <c r="D6" i="21"/>
  <c r="H6" i="21" s="1"/>
  <c r="E6" i="21"/>
  <c r="B7" i="21"/>
  <c r="D7" i="21"/>
  <c r="G7" i="21" s="1"/>
  <c r="E7" i="21"/>
  <c r="B8" i="21"/>
  <c r="D8" i="21"/>
  <c r="H8" i="21" s="1"/>
  <c r="E8" i="21"/>
  <c r="B9" i="21"/>
  <c r="D9" i="21"/>
  <c r="H9" i="21" s="1"/>
  <c r="E9" i="21"/>
  <c r="B10" i="21"/>
  <c r="D10" i="21"/>
  <c r="H10" i="21" s="1"/>
  <c r="E10" i="21"/>
  <c r="B11" i="21"/>
  <c r="D11" i="21"/>
  <c r="G11" i="21" s="1"/>
  <c r="E11" i="21"/>
  <c r="B12" i="21"/>
  <c r="D12" i="21"/>
  <c r="H12" i="21" s="1"/>
  <c r="E12" i="21"/>
  <c r="B13" i="21"/>
  <c r="D13" i="21"/>
  <c r="G13" i="21" s="1"/>
  <c r="E13" i="21"/>
  <c r="B14" i="21"/>
  <c r="D14" i="21"/>
  <c r="H14" i="21" s="1"/>
  <c r="E14" i="21"/>
  <c r="B15" i="21"/>
  <c r="D15" i="21"/>
  <c r="G15" i="21" s="1"/>
  <c r="E15" i="21"/>
  <c r="B16" i="21"/>
  <c r="D16" i="21"/>
  <c r="G16" i="21" s="1"/>
  <c r="E16" i="21"/>
  <c r="B17" i="21"/>
  <c r="D17" i="21"/>
  <c r="G17" i="21" s="1"/>
  <c r="E17" i="21"/>
  <c r="B18" i="21"/>
  <c r="D18" i="21"/>
  <c r="H18" i="21" s="1"/>
  <c r="E18" i="21"/>
  <c r="B19" i="21"/>
  <c r="D19" i="21"/>
  <c r="G19" i="21" s="1"/>
  <c r="E19" i="21"/>
  <c r="B20" i="21"/>
  <c r="D20" i="21"/>
  <c r="H20" i="21" s="1"/>
  <c r="E20" i="21"/>
  <c r="B21" i="21"/>
  <c r="D21" i="21"/>
  <c r="G21" i="21" s="1"/>
  <c r="E21" i="21"/>
  <c r="B22" i="21"/>
  <c r="D22" i="21"/>
  <c r="H22" i="21" s="1"/>
  <c r="E22" i="21"/>
  <c r="B23" i="21"/>
  <c r="D23" i="21"/>
  <c r="H23" i="21" s="1"/>
  <c r="E23" i="21"/>
  <c r="B24" i="21"/>
  <c r="D24" i="21"/>
  <c r="G24" i="21" s="1"/>
  <c r="E24" i="21"/>
  <c r="B25" i="21"/>
  <c r="D25" i="21"/>
  <c r="H25" i="21" s="1"/>
  <c r="E25" i="21"/>
  <c r="B26" i="21"/>
  <c r="D26" i="21"/>
  <c r="G26" i="21" s="1"/>
  <c r="E26" i="21"/>
  <c r="B27" i="21"/>
  <c r="D27" i="21"/>
  <c r="G27" i="21" s="1"/>
  <c r="E27" i="21"/>
  <c r="B28" i="21"/>
  <c r="D28" i="21"/>
  <c r="G28" i="21" s="1"/>
  <c r="E28" i="21"/>
  <c r="B29" i="21"/>
  <c r="D29" i="21"/>
  <c r="H29" i="21" s="1"/>
  <c r="E29" i="21"/>
  <c r="B30" i="21"/>
  <c r="D30" i="21"/>
  <c r="H30" i="21" s="1"/>
  <c r="E30" i="21"/>
  <c r="B31" i="21"/>
  <c r="D31" i="21"/>
  <c r="H31" i="21" s="1"/>
  <c r="E31" i="21"/>
  <c r="B32" i="21"/>
  <c r="D32" i="21"/>
  <c r="G32" i="21" s="1"/>
  <c r="E32" i="21"/>
  <c r="B33" i="21"/>
  <c r="D33" i="21"/>
  <c r="H33" i="21" s="1"/>
  <c r="E33" i="21"/>
  <c r="B34" i="21"/>
  <c r="D34" i="21"/>
  <c r="H34" i="21" s="1"/>
  <c r="E34" i="21"/>
  <c r="B35" i="21"/>
  <c r="D35" i="21"/>
  <c r="G35" i="21" s="1"/>
  <c r="E35" i="21"/>
  <c r="B36" i="21"/>
  <c r="D36" i="21"/>
  <c r="G36" i="21" s="1"/>
  <c r="E36" i="21"/>
  <c r="B37" i="21"/>
  <c r="D37" i="21"/>
  <c r="G37" i="21" s="1"/>
  <c r="E37" i="21"/>
  <c r="B38" i="21"/>
  <c r="D38" i="21"/>
  <c r="G38" i="21" s="1"/>
  <c r="E38" i="21"/>
  <c r="B39" i="21"/>
  <c r="D39" i="21"/>
  <c r="H39" i="21" s="1"/>
  <c r="E39" i="21"/>
  <c r="B40" i="21"/>
  <c r="D40" i="21"/>
  <c r="G40" i="21" s="1"/>
  <c r="E40" i="21"/>
  <c r="B41" i="21"/>
  <c r="D41" i="21"/>
  <c r="G41" i="21" s="1"/>
  <c r="E41" i="21"/>
  <c r="I3" i="21"/>
  <c r="I5" i="21"/>
  <c r="J5" i="21" s="1"/>
  <c r="G30" i="21" l="1"/>
  <c r="G4" i="21"/>
  <c r="G12" i="21"/>
  <c r="G39" i="21"/>
  <c r="H38" i="21"/>
  <c r="H36" i="21"/>
  <c r="G31" i="21"/>
  <c r="H13" i="21"/>
  <c r="G33" i="21"/>
  <c r="H21" i="21"/>
  <c r="G23" i="21"/>
  <c r="G9" i="21"/>
  <c r="H15" i="21"/>
  <c r="H26" i="21"/>
  <c r="H17" i="21"/>
  <c r="G6" i="21"/>
  <c r="G34" i="21"/>
  <c r="H28" i="21"/>
  <c r="G10" i="21"/>
  <c r="G25" i="21"/>
  <c r="G29" i="21"/>
  <c r="G20" i="21"/>
  <c r="G18" i="21"/>
  <c r="G14" i="21"/>
  <c r="G22" i="21"/>
  <c r="H7" i="21"/>
  <c r="H37" i="21"/>
  <c r="H32" i="21"/>
  <c r="H24" i="21"/>
  <c r="H16" i="21"/>
  <c r="H40" i="21"/>
  <c r="H35" i="21"/>
  <c r="H27" i="21"/>
  <c r="H19" i="21"/>
  <c r="H11" i="21"/>
  <c r="G8" i="21"/>
  <c r="H41" i="21"/>
  <c r="B42" i="21"/>
  <c r="D42" i="21"/>
  <c r="H42" i="21" s="1"/>
  <c r="E42" i="21"/>
  <c r="B43" i="21"/>
  <c r="D43" i="21"/>
  <c r="G43" i="21" s="1"/>
  <c r="E43" i="21"/>
  <c r="B44" i="21"/>
  <c r="D44" i="21"/>
  <c r="G44" i="21" s="1"/>
  <c r="E44" i="21"/>
  <c r="I32" i="21"/>
  <c r="I10" i="21"/>
  <c r="I14" i="21"/>
  <c r="I41" i="21"/>
  <c r="I31" i="21"/>
  <c r="I39" i="21"/>
  <c r="I33" i="21"/>
  <c r="I25" i="21"/>
  <c r="I22" i="21"/>
  <c r="I11" i="21"/>
  <c r="I37" i="21"/>
  <c r="I38" i="21"/>
  <c r="I28" i="21"/>
  <c r="I19" i="21"/>
  <c r="J3" i="21"/>
  <c r="I21" i="21"/>
  <c r="I7" i="21"/>
  <c r="I30" i="21"/>
  <c r="J30" i="21" s="1"/>
  <c r="I8" i="21"/>
  <c r="I13" i="21"/>
  <c r="I6" i="21"/>
  <c r="I29" i="21"/>
  <c r="I4" i="21"/>
  <c r="J4" i="21" s="1"/>
  <c r="I9" i="21"/>
  <c r="I35" i="21"/>
  <c r="I18" i="21"/>
  <c r="I17" i="21"/>
  <c r="I15" i="21"/>
  <c r="I24" i="21"/>
  <c r="I12" i="21"/>
  <c r="I23" i="21"/>
  <c r="I40" i="21"/>
  <c r="I20" i="21"/>
  <c r="I36" i="21"/>
  <c r="I27" i="21"/>
  <c r="I16" i="21"/>
  <c r="I26" i="21"/>
  <c r="I34" i="21"/>
  <c r="H43" i="21" l="1"/>
  <c r="G42" i="21"/>
  <c r="H44" i="21"/>
  <c r="B45" i="21"/>
  <c r="D45" i="21"/>
  <c r="H45" i="21" s="1"/>
  <c r="E45" i="21"/>
  <c r="B46" i="21"/>
  <c r="D46" i="21"/>
  <c r="G46" i="21" s="1"/>
  <c r="E46" i="21"/>
  <c r="B47" i="21"/>
  <c r="D47" i="21"/>
  <c r="G47" i="21" s="1"/>
  <c r="E47" i="21"/>
  <c r="B48" i="21"/>
  <c r="D48" i="21"/>
  <c r="H48" i="21" s="1"/>
  <c r="E48" i="21"/>
  <c r="B49" i="21"/>
  <c r="D49" i="21"/>
  <c r="G49" i="21" s="1"/>
  <c r="E49" i="21"/>
  <c r="C3" i="20"/>
  <c r="G3" i="20" s="1"/>
  <c r="E1" i="20"/>
  <c r="J22" i="21"/>
  <c r="J17" i="21"/>
  <c r="J13" i="21"/>
  <c r="J40" i="21"/>
  <c r="J39" i="21"/>
  <c r="J28" i="21"/>
  <c r="J29" i="21"/>
  <c r="I43" i="21"/>
  <c r="J14" i="21"/>
  <c r="J7" i="21"/>
  <c r="J10" i="21"/>
  <c r="J41" i="21"/>
  <c r="J6" i="21"/>
  <c r="J23" i="21"/>
  <c r="J21" i="21"/>
  <c r="J12" i="21"/>
  <c r="J19" i="21"/>
  <c r="J31" i="21"/>
  <c r="J36" i="21"/>
  <c r="J32" i="21"/>
  <c r="J34" i="21"/>
  <c r="J8" i="21"/>
  <c r="J16" i="21"/>
  <c r="J37" i="21"/>
  <c r="J18" i="21"/>
  <c r="J35" i="21"/>
  <c r="J38" i="21"/>
  <c r="J24" i="21"/>
  <c r="J15" i="21"/>
  <c r="J11" i="21"/>
  <c r="J26" i="21"/>
  <c r="J25" i="21"/>
  <c r="J20" i="21"/>
  <c r="J9" i="21"/>
  <c r="I42" i="21"/>
  <c r="I44" i="21"/>
  <c r="J27" i="21"/>
  <c r="J33" i="21"/>
  <c r="G48" i="21" l="1"/>
  <c r="H46" i="21"/>
  <c r="H47" i="21"/>
  <c r="G45" i="21"/>
  <c r="E3" i="20"/>
  <c r="H1" i="20"/>
  <c r="H2" i="20" s="1"/>
  <c r="H49" i="21"/>
  <c r="C4" i="20"/>
  <c r="E4" i="20"/>
  <c r="B5" i="20"/>
  <c r="D5" i="20"/>
  <c r="G5" i="20" s="1"/>
  <c r="E5" i="20"/>
  <c r="B6" i="20"/>
  <c r="D6" i="20"/>
  <c r="G6" i="20" s="1"/>
  <c r="E6" i="20"/>
  <c r="B7" i="20"/>
  <c r="D7" i="20"/>
  <c r="G7" i="20" s="1"/>
  <c r="E7" i="20"/>
  <c r="B8" i="20"/>
  <c r="D8" i="20"/>
  <c r="G8" i="20" s="1"/>
  <c r="E8" i="20"/>
  <c r="B9" i="20"/>
  <c r="D9" i="20"/>
  <c r="G9" i="20" s="1"/>
  <c r="E9" i="20"/>
  <c r="B10" i="20"/>
  <c r="D10" i="20"/>
  <c r="G10" i="20" s="1"/>
  <c r="E10" i="20"/>
  <c r="B11" i="20"/>
  <c r="D11" i="20"/>
  <c r="G11" i="20" s="1"/>
  <c r="E11" i="20"/>
  <c r="B12" i="20"/>
  <c r="D12" i="20"/>
  <c r="G12" i="20" s="1"/>
  <c r="E12" i="20"/>
  <c r="B13" i="20"/>
  <c r="D13" i="20"/>
  <c r="G13" i="20" s="1"/>
  <c r="E13" i="20"/>
  <c r="B14" i="20"/>
  <c r="D14" i="20"/>
  <c r="G14" i="20" s="1"/>
  <c r="E14" i="20"/>
  <c r="B15" i="20"/>
  <c r="D15" i="20"/>
  <c r="G15" i="20" s="1"/>
  <c r="E15" i="20"/>
  <c r="B16" i="20"/>
  <c r="D16" i="20"/>
  <c r="G16" i="20" s="1"/>
  <c r="E16" i="20"/>
  <c r="B17" i="20"/>
  <c r="D17" i="20"/>
  <c r="G17" i="20" s="1"/>
  <c r="E17" i="20"/>
  <c r="B18" i="20"/>
  <c r="D18" i="20"/>
  <c r="G18" i="20" s="1"/>
  <c r="E18" i="20"/>
  <c r="B19" i="20"/>
  <c r="D19" i="20"/>
  <c r="G19" i="20" s="1"/>
  <c r="E19" i="20"/>
  <c r="B20" i="20"/>
  <c r="D20" i="20"/>
  <c r="G20" i="20" s="1"/>
  <c r="E20" i="20"/>
  <c r="B21" i="20"/>
  <c r="D21" i="20"/>
  <c r="G21" i="20" s="1"/>
  <c r="E21" i="20"/>
  <c r="B22" i="20"/>
  <c r="D22" i="20"/>
  <c r="G22" i="20" s="1"/>
  <c r="E22" i="20"/>
  <c r="E1" i="19"/>
  <c r="I46" i="21"/>
  <c r="J44" i="21"/>
  <c r="J42" i="21"/>
  <c r="I47" i="21"/>
  <c r="I49" i="21"/>
  <c r="I45" i="21"/>
  <c r="J43" i="21"/>
  <c r="J46" i="21"/>
  <c r="I48" i="21"/>
  <c r="J48" i="21" s="1"/>
  <c r="H5" i="20" l="1"/>
  <c r="H10" i="20"/>
  <c r="H8" i="20"/>
  <c r="H14" i="20"/>
  <c r="H3" i="20"/>
  <c r="H21" i="20"/>
  <c r="H19" i="20"/>
  <c r="H13" i="20"/>
  <c r="H4" i="20"/>
  <c r="H18" i="20"/>
  <c r="H16" i="20"/>
  <c r="H9" i="20"/>
  <c r="H6" i="20"/>
  <c r="H11" i="20"/>
  <c r="H17" i="20"/>
  <c r="H20" i="20"/>
  <c r="H12" i="20"/>
  <c r="G4" i="20"/>
  <c r="H15" i="20"/>
  <c r="H7" i="20"/>
  <c r="H22" i="20"/>
  <c r="G1" i="19"/>
  <c r="G2" i="19" s="1"/>
  <c r="C3" i="19"/>
  <c r="F3" i="19" s="1"/>
  <c r="E3" i="19"/>
  <c r="I11" i="20"/>
  <c r="I9" i="20"/>
  <c r="J47" i="21"/>
  <c r="I16" i="20"/>
  <c r="I5" i="20"/>
  <c r="I10" i="20"/>
  <c r="I7" i="20"/>
  <c r="I20" i="20"/>
  <c r="J45" i="21"/>
  <c r="I13" i="20"/>
  <c r="I22" i="20"/>
  <c r="I15" i="20"/>
  <c r="I21" i="20"/>
  <c r="I4" i="20"/>
  <c r="I19" i="20"/>
  <c r="I8" i="20"/>
  <c r="I12" i="20"/>
  <c r="I17" i="20"/>
  <c r="I14" i="20"/>
  <c r="J49" i="21"/>
  <c r="I18" i="20"/>
  <c r="I6" i="20"/>
  <c r="I3" i="20"/>
  <c r="J18" i="20"/>
  <c r="J12" i="20"/>
  <c r="J13" i="20"/>
  <c r="J11" i="20"/>
  <c r="J14" i="20"/>
  <c r="J15" i="20"/>
  <c r="J17" i="20"/>
  <c r="J20" i="20"/>
  <c r="J19" i="20"/>
  <c r="J21" i="20"/>
  <c r="G3" i="19" l="1"/>
  <c r="C4" i="19"/>
  <c r="G4" i="19" s="1"/>
  <c r="E4" i="19"/>
  <c r="B5" i="19"/>
  <c r="D5" i="19"/>
  <c r="G5" i="19" s="1"/>
  <c r="E5" i="19"/>
  <c r="B6" i="19"/>
  <c r="D6" i="19"/>
  <c r="G6" i="19" s="1"/>
  <c r="E6" i="19"/>
  <c r="B7" i="19"/>
  <c r="D7" i="19"/>
  <c r="G7" i="19" s="1"/>
  <c r="E7" i="19"/>
  <c r="B8" i="19"/>
  <c r="D8" i="19"/>
  <c r="G8" i="19" s="1"/>
  <c r="E8" i="19"/>
  <c r="B9" i="19"/>
  <c r="D9" i="19"/>
  <c r="G9" i="19" s="1"/>
  <c r="E9" i="19"/>
  <c r="B10" i="19"/>
  <c r="D10" i="19"/>
  <c r="G10" i="19" s="1"/>
  <c r="E10" i="19"/>
  <c r="C3" i="18"/>
  <c r="F3" i="18" s="1"/>
  <c r="E1" i="18"/>
  <c r="J9" i="20"/>
  <c r="J3" i="20"/>
  <c r="J8" i="20"/>
  <c r="J22" i="20"/>
  <c r="J16" i="20"/>
  <c r="J7" i="20"/>
  <c r="J4" i="20"/>
  <c r="J6" i="20"/>
  <c r="J10" i="20"/>
  <c r="J5" i="20"/>
  <c r="H3" i="19"/>
  <c r="F4" i="19" l="1"/>
  <c r="F9" i="19"/>
  <c r="F7" i="19"/>
  <c r="F10" i="19"/>
  <c r="F8" i="19"/>
  <c r="F5" i="19"/>
  <c r="F6" i="19"/>
  <c r="E3" i="18"/>
  <c r="G1" i="18"/>
  <c r="G3" i="18" s="1"/>
  <c r="C4" i="18"/>
  <c r="E4" i="18"/>
  <c r="G1" i="17"/>
  <c r="G3" i="17" s="1"/>
  <c r="F3" i="17"/>
  <c r="H4" i="19"/>
  <c r="H5" i="19"/>
  <c r="H8" i="19"/>
  <c r="H3" i="18"/>
  <c r="H10" i="19"/>
  <c r="H6" i="19"/>
  <c r="H7" i="19"/>
  <c r="I10" i="19"/>
  <c r="I3" i="19"/>
  <c r="H9" i="19"/>
  <c r="I4" i="19"/>
  <c r="H3" i="17"/>
  <c r="G4" i="18" l="1"/>
  <c r="F4" i="18"/>
  <c r="G2" i="18"/>
  <c r="G2" i="17"/>
  <c r="F4" i="17"/>
  <c r="G4" i="17"/>
  <c r="G1" i="16"/>
  <c r="G2" i="16" s="1"/>
  <c r="F3" i="16"/>
  <c r="I5" i="19"/>
  <c r="I9" i="19"/>
  <c r="I7" i="19"/>
  <c r="I6" i="19"/>
  <c r="I3" i="18"/>
  <c r="I3" i="17"/>
  <c r="I8" i="19"/>
  <c r="H4" i="18"/>
  <c r="H4" i="17"/>
  <c r="G3" i="16" l="1"/>
  <c r="F4" i="16"/>
  <c r="G4" i="16"/>
  <c r="G1" i="15"/>
  <c r="G2" i="15" s="1"/>
  <c r="F3" i="15"/>
  <c r="H4" i="16"/>
  <c r="I4" i="18"/>
  <c r="I4" i="17"/>
  <c r="H3" i="16"/>
  <c r="G3" i="15" l="1"/>
  <c r="F4" i="15"/>
  <c r="G4" i="15"/>
  <c r="I3" i="16"/>
  <c r="H3" i="15"/>
  <c r="H4" i="15"/>
  <c r="I4" i="16"/>
  <c r="H2" i="16"/>
  <c r="H2" i="15"/>
  <c r="H2" i="19"/>
  <c r="H2" i="17"/>
  <c r="I2" i="21"/>
  <c r="H2" i="18"/>
  <c r="I2" i="20"/>
  <c r="E1" i="13" l="1"/>
  <c r="E3" i="13" s="1"/>
  <c r="C3" i="13"/>
  <c r="D3" i="13"/>
  <c r="I3" i="15"/>
  <c r="I4" i="15"/>
  <c r="F3" i="13"/>
  <c r="G3" i="13"/>
  <c r="J2" i="21"/>
  <c r="I2" i="18"/>
  <c r="I2" i="15"/>
  <c r="I2" i="17"/>
  <c r="J2" i="20"/>
  <c r="I2" i="16"/>
  <c r="I2" i="19"/>
  <c r="E2" i="13" l="1"/>
  <c r="C4" i="13"/>
  <c r="D4" i="13"/>
  <c r="E4" i="13"/>
  <c r="C5" i="13"/>
  <c r="D5" i="13"/>
  <c r="E5" i="13"/>
  <c r="C6" i="13"/>
  <c r="D6" i="13"/>
  <c r="E6" i="13"/>
  <c r="C7" i="13"/>
  <c r="D7" i="13"/>
  <c r="E7" i="13"/>
  <c r="C8" i="13"/>
  <c r="D8" i="13"/>
  <c r="E8" i="13"/>
  <c r="C9" i="13"/>
  <c r="D9" i="13"/>
  <c r="E9" i="13"/>
  <c r="C10" i="13"/>
  <c r="D10" i="13"/>
  <c r="E10" i="13"/>
  <c r="C11" i="13"/>
  <c r="D11" i="13"/>
  <c r="E11" i="13"/>
  <c r="C12" i="13"/>
  <c r="D12" i="13"/>
  <c r="E12" i="13"/>
  <c r="C13" i="13"/>
  <c r="D13" i="13"/>
  <c r="E13" i="13"/>
  <c r="C14" i="13"/>
  <c r="D14" i="13"/>
  <c r="E14" i="13"/>
  <c r="C15" i="13"/>
  <c r="D15" i="13"/>
  <c r="E15" i="13"/>
  <c r="C16" i="13"/>
  <c r="D16" i="13"/>
  <c r="E16" i="13"/>
  <c r="C17" i="13"/>
  <c r="D17" i="13"/>
  <c r="E17" i="13"/>
  <c r="E1" i="12"/>
  <c r="E2" i="12" s="1"/>
  <c r="C3" i="12"/>
  <c r="D3" i="12"/>
  <c r="F7" i="13"/>
  <c r="F10" i="13"/>
  <c r="F5" i="13"/>
  <c r="F17" i="13"/>
  <c r="F6" i="13"/>
  <c r="F8" i="13"/>
  <c r="F12" i="13"/>
  <c r="F13" i="13"/>
  <c r="G13" i="13" s="1"/>
  <c r="G17" i="13"/>
  <c r="F16" i="13"/>
  <c r="F14" i="13"/>
  <c r="F9" i="13"/>
  <c r="F11" i="13"/>
  <c r="F4" i="13"/>
  <c r="G4" i="13" s="1"/>
  <c r="G6" i="13"/>
  <c r="F15" i="13"/>
  <c r="E3" i="12" l="1"/>
  <c r="C4" i="12"/>
  <c r="D4" i="12"/>
  <c r="E4" i="12"/>
  <c r="C5" i="12"/>
  <c r="D5" i="12"/>
  <c r="E5" i="12"/>
  <c r="C6" i="12"/>
  <c r="D6" i="12"/>
  <c r="E6" i="12"/>
  <c r="C7" i="12"/>
  <c r="D7" i="12"/>
  <c r="E7" i="12"/>
  <c r="C8" i="12"/>
  <c r="D8" i="12"/>
  <c r="E8" i="12"/>
  <c r="C9" i="12"/>
  <c r="D9" i="12"/>
  <c r="E9" i="12"/>
  <c r="C10" i="12"/>
  <c r="D10" i="12"/>
  <c r="E10" i="12"/>
  <c r="C11" i="12"/>
  <c r="D11" i="12"/>
  <c r="E11" i="12"/>
  <c r="E1" i="11"/>
  <c r="E2" i="11" s="1"/>
  <c r="C3" i="11"/>
  <c r="D3" i="11"/>
  <c r="F4" i="12"/>
  <c r="F3" i="12"/>
  <c r="G15" i="13"/>
  <c r="F10" i="12"/>
  <c r="G10" i="13"/>
  <c r="G16" i="13"/>
  <c r="G4" i="12"/>
  <c r="F6" i="12"/>
  <c r="G14" i="13"/>
  <c r="F7" i="12"/>
  <c r="G9" i="13"/>
  <c r="G11" i="13"/>
  <c r="G8" i="13"/>
  <c r="G5" i="13"/>
  <c r="F11" i="12"/>
  <c r="F8" i="12"/>
  <c r="F5" i="12"/>
  <c r="F9" i="12"/>
  <c r="G12" i="13"/>
  <c r="G7" i="13"/>
  <c r="E3" i="11" l="1"/>
  <c r="C4" i="11"/>
  <c r="D4" i="11"/>
  <c r="E4" i="11"/>
  <c r="C5" i="11"/>
  <c r="D5" i="11"/>
  <c r="E5" i="11"/>
  <c r="C6" i="11"/>
  <c r="D6" i="11"/>
  <c r="E6" i="11"/>
  <c r="C7" i="11"/>
  <c r="D7" i="11"/>
  <c r="E7" i="11"/>
  <c r="C8" i="11"/>
  <c r="D8" i="11"/>
  <c r="E8" i="11"/>
  <c r="E1" i="10"/>
  <c r="E2" i="10" s="1"/>
  <c r="C3" i="10"/>
  <c r="D3" i="10"/>
  <c r="G11" i="12"/>
  <c r="G10" i="12"/>
  <c r="F3" i="11"/>
  <c r="F4" i="11"/>
  <c r="F8" i="11"/>
  <c r="G5" i="12"/>
  <c r="G6" i="12"/>
  <c r="F7" i="11"/>
  <c r="G8" i="12"/>
  <c r="G9" i="12"/>
  <c r="G7" i="12"/>
  <c r="F5" i="11"/>
  <c r="F6" i="11"/>
  <c r="G3" i="12"/>
  <c r="E3" i="10" l="1"/>
  <c r="C4" i="10"/>
  <c r="D4" i="10"/>
  <c r="E4" i="10"/>
  <c r="C5" i="10"/>
  <c r="D5" i="10"/>
  <c r="E5" i="10"/>
  <c r="C6" i="10"/>
  <c r="D6" i="10"/>
  <c r="E6" i="10"/>
  <c r="E1" i="9"/>
  <c r="E2" i="9" s="1"/>
  <c r="D3" i="9"/>
  <c r="G7" i="11"/>
  <c r="F3" i="10"/>
  <c r="G8" i="11"/>
  <c r="G3" i="11"/>
  <c r="G4" i="11"/>
  <c r="G5" i="11"/>
  <c r="F4" i="10"/>
  <c r="G4" i="10" s="1"/>
  <c r="F5" i="10"/>
  <c r="F6" i="10"/>
  <c r="G6" i="11"/>
  <c r="E3" i="9" l="1"/>
  <c r="E1" i="8"/>
  <c r="E2" i="8" s="1"/>
  <c r="D3" i="8"/>
  <c r="G5" i="10"/>
  <c r="F3" i="9"/>
  <c r="G3" i="10"/>
  <c r="G6" i="10"/>
  <c r="E3" i="8" l="1"/>
  <c r="E1" i="7"/>
  <c r="E3" i="7" s="1"/>
  <c r="D3" i="7"/>
  <c r="F3" i="8"/>
  <c r="G3" i="9"/>
  <c r="F3" i="7"/>
  <c r="E2" i="7" l="1"/>
  <c r="C4" i="7"/>
  <c r="D4" i="7"/>
  <c r="E4" i="7"/>
  <c r="C5" i="7"/>
  <c r="D5" i="7"/>
  <c r="E5" i="7"/>
  <c r="C6" i="7"/>
  <c r="D6" i="7"/>
  <c r="E6" i="7"/>
  <c r="C7" i="7"/>
  <c r="D7" i="7"/>
  <c r="E7" i="7"/>
  <c r="C8" i="7"/>
  <c r="D8" i="7"/>
  <c r="E8" i="7"/>
  <c r="C9" i="7"/>
  <c r="D9" i="7"/>
  <c r="E9" i="7"/>
  <c r="C10" i="7"/>
  <c r="D10" i="7"/>
  <c r="E10" i="7"/>
  <c r="C11" i="7"/>
  <c r="D11" i="7"/>
  <c r="E11" i="7"/>
  <c r="C12" i="7"/>
  <c r="D12" i="7"/>
  <c r="E12" i="7"/>
  <c r="C13" i="7"/>
  <c r="D13" i="7"/>
  <c r="E13" i="7"/>
  <c r="C14" i="7"/>
  <c r="D14" i="7"/>
  <c r="E14" i="7"/>
  <c r="C15" i="7"/>
  <c r="D15" i="7"/>
  <c r="E15" i="7"/>
  <c r="C16" i="7"/>
  <c r="D16" i="7"/>
  <c r="E16" i="7"/>
  <c r="C17" i="7"/>
  <c r="D17" i="7"/>
  <c r="E17" i="7"/>
  <c r="C18" i="7"/>
  <c r="D18" i="7"/>
  <c r="E18" i="7"/>
  <c r="F11" i="7"/>
  <c r="F13" i="7"/>
  <c r="F14" i="7"/>
  <c r="F10" i="7"/>
  <c r="F9" i="7"/>
  <c r="F17" i="7"/>
  <c r="F15" i="7"/>
  <c r="G3" i="8"/>
  <c r="B1" i="6"/>
  <c r="G9" i="7"/>
  <c r="F8" i="7"/>
  <c r="F18" i="7"/>
  <c r="F12" i="7"/>
  <c r="G12" i="7" s="1"/>
  <c r="F16" i="7"/>
  <c r="F7" i="7"/>
  <c r="F5" i="7"/>
  <c r="G3" i="7"/>
  <c r="G13" i="7"/>
  <c r="F4" i="7"/>
  <c r="F6" i="7"/>
  <c r="F2" i="7"/>
  <c r="F2" i="9"/>
  <c r="F2" i="11"/>
  <c r="F2" i="8"/>
  <c r="F2" i="13"/>
  <c r="F2" i="12"/>
  <c r="F2" i="10"/>
  <c r="D9" i="6" l="1"/>
  <c r="E2" i="5" s="1"/>
  <c r="D16" i="6"/>
  <c r="D20" i="6"/>
  <c r="E20" i="6"/>
  <c r="D23" i="6"/>
  <c r="B35" i="5"/>
  <c r="C35" i="5"/>
  <c r="G18" i="7"/>
  <c r="D21" i="6"/>
  <c r="A16" i="5"/>
  <c r="G6" i="7"/>
  <c r="G15" i="7"/>
  <c r="G16" i="7"/>
  <c r="L2" i="5"/>
  <c r="G4" i="7"/>
  <c r="G8" i="7"/>
  <c r="F2" i="5"/>
  <c r="D22" i="6"/>
  <c r="G5" i="7"/>
  <c r="G14" i="7"/>
  <c r="E22" i="6"/>
  <c r="G17" i="7"/>
  <c r="G10" i="7"/>
  <c r="G7" i="7"/>
  <c r="G11" i="7"/>
  <c r="K2" i="5"/>
  <c r="G2" i="12"/>
  <c r="G2" i="11"/>
  <c r="G2" i="8"/>
  <c r="G2" i="9"/>
  <c r="G2" i="13"/>
  <c r="G2" i="10"/>
  <c r="G2" i="7"/>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D16" i="5"/>
  <c r="L9" i="5"/>
  <c r="F46" i="5"/>
  <c r="K38" i="5"/>
  <c r="K37" i="5"/>
  <c r="G38" i="5"/>
  <c r="K9" i="5"/>
  <c r="K44" i="5"/>
  <c r="G40" i="5"/>
  <c r="G49" i="5"/>
  <c r="K47" i="5"/>
  <c r="F3" i="5"/>
  <c r="K10" i="5"/>
  <c r="G36" i="5"/>
  <c r="L49" i="5"/>
  <c r="F38" i="5"/>
  <c r="K35" i="5"/>
  <c r="F42" i="5"/>
  <c r="F40" i="5"/>
  <c r="G34" i="5"/>
  <c r="L6" i="5"/>
  <c r="G29" i="5"/>
  <c r="L40" i="5"/>
  <c r="L44" i="5"/>
  <c r="L29" i="5"/>
  <c r="K41" i="5"/>
  <c r="G44" i="5"/>
  <c r="F6" i="5"/>
  <c r="F43" i="5"/>
  <c r="G28" i="5"/>
  <c r="L8" i="5"/>
  <c r="F7" i="5"/>
  <c r="G33" i="5"/>
  <c r="K3" i="5"/>
  <c r="K5" i="5"/>
  <c r="L15" i="5"/>
  <c r="K33" i="5"/>
  <c r="K32" i="5"/>
  <c r="K8" i="5"/>
  <c r="F30" i="5"/>
  <c r="K48" i="5"/>
  <c r="K43" i="5"/>
  <c r="K12" i="5"/>
  <c r="F29" i="5"/>
  <c r="K7" i="5"/>
  <c r="L32" i="5"/>
  <c r="L39" i="5"/>
  <c r="F49" i="5"/>
  <c r="K14" i="5"/>
  <c r="L10" i="5"/>
  <c r="L37" i="5"/>
  <c r="F34" i="5"/>
  <c r="L12" i="5"/>
  <c r="L47" i="5"/>
  <c r="K28" i="5"/>
  <c r="F45" i="5"/>
  <c r="F47" i="5"/>
  <c r="G41" i="5"/>
  <c r="K40" i="5"/>
  <c r="G32" i="5"/>
  <c r="F9" i="5"/>
  <c r="L35" i="5"/>
  <c r="K6" i="5"/>
  <c r="L31" i="5"/>
  <c r="K49" i="5"/>
  <c r="K46" i="5"/>
  <c r="L11" i="5"/>
  <c r="K29" i="5"/>
  <c r="K36" i="5"/>
  <c r="L36" i="5"/>
  <c r="K30" i="5"/>
  <c r="A17" i="5"/>
  <c r="L7" i="5"/>
  <c r="G37" i="5"/>
  <c r="G35" i="5"/>
  <c r="F4" i="5"/>
  <c r="L5" i="5"/>
  <c r="K34" i="5"/>
  <c r="K15" i="5"/>
  <c r="G42" i="5"/>
  <c r="K39" i="5"/>
  <c r="K42" i="5"/>
  <c r="F39" i="5"/>
  <c r="L46" i="5"/>
  <c r="F5" i="5"/>
  <c r="F41" i="5"/>
  <c r="G43" i="5"/>
  <c r="K11" i="5"/>
  <c r="F33" i="5"/>
  <c r="F32" i="5"/>
  <c r="K45" i="5"/>
  <c r="L43" i="5"/>
  <c r="D17" i="5"/>
  <c r="F11" i="5"/>
  <c r="L48" i="5"/>
  <c r="L28" i="5"/>
  <c r="L13" i="5"/>
  <c r="F36" i="5"/>
  <c r="K13" i="5"/>
  <c r="L33" i="5"/>
  <c r="K31" i="5"/>
  <c r="L34" i="5"/>
  <c r="F12" i="5"/>
  <c r="L30" i="5"/>
  <c r="G31" i="5"/>
  <c r="L42" i="5"/>
  <c r="G47" i="5"/>
  <c r="G48" i="5"/>
  <c r="F10" i="5"/>
  <c r="A18" i="5"/>
  <c r="D18" i="5" s="1"/>
  <c r="G46" i="5"/>
  <c r="L4" i="5"/>
  <c r="G45" i="5"/>
  <c r="F35" i="5"/>
  <c r="L3" i="5"/>
  <c r="G39" i="5"/>
  <c r="F44" i="5"/>
  <c r="F28" i="5"/>
  <c r="F13" i="5"/>
  <c r="F31" i="5"/>
  <c r="F48" i="5"/>
  <c r="F37" i="5"/>
  <c r="F14" i="5"/>
  <c r="G30" i="5"/>
  <c r="F8" i="5"/>
  <c r="F15" i="5"/>
  <c r="A19" i="5"/>
  <c r="L41" i="5"/>
  <c r="L38" i="5"/>
  <c r="L45" i="5"/>
  <c r="K4" i="5"/>
  <c r="L14" i="5"/>
  <c r="D19" i="5"/>
  <c r="A20" i="5"/>
  <c r="D20" i="5"/>
  <c r="A21" i="5"/>
  <c r="D21" i="5"/>
  <c r="A22" i="5"/>
  <c r="D22" i="5"/>
  <c r="A23" i="5"/>
  <c r="D23" i="5"/>
  <c r="A24" i="5"/>
  <c r="A25" i="5"/>
  <c r="D24" i="5"/>
  <c r="D25" i="5"/>
  <c r="A26" i="5"/>
  <c r="D26" i="5"/>
  <c r="A27" i="5"/>
  <c r="E16" i="5" l="1"/>
  <c r="E26" i="5"/>
  <c r="E25" i="5"/>
  <c r="E24" i="5"/>
  <c r="E23" i="5"/>
  <c r="E22" i="5"/>
  <c r="E21" i="5"/>
  <c r="E20" i="5"/>
  <c r="E19" i="5"/>
  <c r="E18" i="5"/>
  <c r="E17" i="5"/>
  <c r="E50" i="5"/>
  <c r="B51" i="5"/>
  <c r="C51" i="5"/>
  <c r="L16" i="5"/>
  <c r="G16" i="5"/>
  <c r="F16" i="5"/>
  <c r="K16" i="5"/>
  <c r="K17" i="5"/>
  <c r="L21" i="5"/>
  <c r="K25" i="5"/>
  <c r="F20" i="5"/>
  <c r="L25" i="5"/>
  <c r="K24" i="5"/>
  <c r="L17" i="5"/>
  <c r="G18" i="5"/>
  <c r="L20" i="5"/>
  <c r="G20" i="5"/>
  <c r="L26" i="5"/>
  <c r="G22" i="5"/>
  <c r="G23" i="5"/>
  <c r="L50" i="5"/>
  <c r="L23" i="5"/>
  <c r="G17" i="5"/>
  <c r="G19" i="5"/>
  <c r="G24" i="5"/>
  <c r="F23" i="5"/>
  <c r="G25" i="5"/>
  <c r="L22" i="5"/>
  <c r="F50" i="5"/>
  <c r="L19" i="5"/>
  <c r="K20" i="5"/>
  <c r="G50" i="5"/>
  <c r="D27" i="5"/>
  <c r="L24" i="5"/>
  <c r="G21" i="5"/>
  <c r="K19" i="5"/>
  <c r="L18" i="5"/>
  <c r="F21" i="5"/>
  <c r="K18" i="5"/>
  <c r="F22" i="5"/>
  <c r="K26" i="5"/>
  <c r="G26" i="5"/>
  <c r="F24" i="5"/>
  <c r="K22" i="5"/>
  <c r="F25" i="5"/>
  <c r="F26" i="5"/>
  <c r="K21" i="5"/>
  <c r="F17" i="5"/>
  <c r="F18" i="5"/>
  <c r="K23" i="5"/>
  <c r="K50" i="5"/>
  <c r="F19" i="5"/>
  <c r="E27" i="5" l="1"/>
  <c r="E51" i="5"/>
  <c r="B52" i="5"/>
  <c r="C52" i="5"/>
  <c r="K27" i="5"/>
  <c r="G51" i="5"/>
  <c r="F27" i="5"/>
  <c r="K51" i="5"/>
  <c r="L51" i="5"/>
  <c r="F51" i="5"/>
  <c r="L27" i="5"/>
  <c r="G27" i="5"/>
  <c r="E52" i="5" l="1"/>
  <c r="B53" i="5"/>
  <c r="C53" i="5"/>
  <c r="G52" i="5"/>
  <c r="N17" i="5"/>
  <c r="L52" i="5"/>
  <c r="F52" i="5"/>
  <c r="K52" i="5"/>
  <c r="N16" i="5"/>
  <c r="E53" i="5" l="1"/>
  <c r="B54" i="5"/>
  <c r="C54" i="5"/>
  <c r="L53" i="5"/>
  <c r="F53" i="5"/>
  <c r="G53" i="5"/>
  <c r="K53" i="5"/>
  <c r="E54" i="5" l="1"/>
  <c r="B55" i="5"/>
  <c r="C55" i="5"/>
  <c r="K54" i="5"/>
  <c r="F54" i="5"/>
  <c r="G54" i="5"/>
  <c r="L54" i="5"/>
  <c r="E55" i="5" l="1"/>
  <c r="B56" i="5"/>
  <c r="C56" i="5"/>
  <c r="G55" i="5"/>
  <c r="F55" i="5"/>
  <c r="K55" i="5"/>
  <c r="L55" i="5"/>
  <c r="E56" i="5" l="1"/>
  <c r="B57" i="5"/>
  <c r="C57" i="5"/>
  <c r="F56" i="5"/>
  <c r="L56" i="5"/>
  <c r="G56" i="5"/>
  <c r="K56" i="5"/>
  <c r="E57" i="5" l="1"/>
  <c r="B58" i="5"/>
  <c r="C58" i="5"/>
  <c r="L57" i="5"/>
  <c r="F57" i="5"/>
  <c r="K57" i="5"/>
  <c r="G57" i="5"/>
  <c r="E58" i="5" l="1"/>
  <c r="B59" i="5"/>
  <c r="C59" i="5"/>
  <c r="L58" i="5"/>
  <c r="K58" i="5"/>
  <c r="F58" i="5"/>
  <c r="G58" i="5"/>
  <c r="E59" i="5" l="1"/>
  <c r="B60" i="5"/>
  <c r="C60" i="5"/>
  <c r="G59" i="5"/>
  <c r="L59" i="5"/>
  <c r="F59" i="5"/>
  <c r="K59" i="5"/>
  <c r="E60" i="5" l="1"/>
  <c r="B61" i="5"/>
  <c r="C61" i="5"/>
  <c r="L60" i="5"/>
  <c r="K60" i="5"/>
  <c r="G60" i="5"/>
  <c r="F60" i="5"/>
  <c r="E61" i="5" l="1"/>
  <c r="B62" i="5"/>
  <c r="C62" i="5"/>
  <c r="K61" i="5"/>
  <c r="F61" i="5"/>
  <c r="G61" i="5"/>
  <c r="L61" i="5"/>
  <c r="E62" i="5" l="1"/>
  <c r="G62" i="5"/>
  <c r="L62" i="5"/>
  <c r="F62" i="5"/>
  <c r="K62" i="5"/>
  <c r="H62" i="5" l="1"/>
  <c r="B63" i="5"/>
  <c r="C63" i="5"/>
  <c r="E63" i="5" l="1"/>
  <c r="F63" i="5"/>
  <c r="L63" i="5"/>
  <c r="K63" i="5"/>
  <c r="G63" i="5"/>
  <c r="H63" i="5" l="1"/>
  <c r="B64" i="5"/>
  <c r="C64" i="5"/>
  <c r="E64" i="5" l="1"/>
  <c r="F64" i="5"/>
  <c r="L64" i="5"/>
  <c r="K64" i="5"/>
  <c r="G64" i="5"/>
  <c r="H64" i="5" l="1"/>
  <c r="B65" i="5"/>
  <c r="C65" i="5"/>
  <c r="E65" i="5" l="1"/>
  <c r="L65" i="5"/>
  <c r="G65" i="5"/>
  <c r="K65" i="5"/>
  <c r="F65" i="5"/>
  <c r="H65" i="5" l="1"/>
  <c r="B66" i="5"/>
  <c r="C66" i="5"/>
  <c r="E66" i="5" l="1"/>
  <c r="G66" i="5"/>
  <c r="L66" i="5"/>
  <c r="K66" i="5"/>
  <c r="F66" i="5"/>
  <c r="H66" i="5" l="1"/>
  <c r="B67" i="5"/>
  <c r="C67" i="5"/>
  <c r="E67" i="5" l="1"/>
  <c r="F67" i="5"/>
  <c r="L67" i="5"/>
  <c r="G67" i="5"/>
  <c r="K67" i="5"/>
  <c r="H67" i="5" l="1"/>
  <c r="B68" i="5"/>
  <c r="C68" i="5"/>
  <c r="E68" i="5" l="1"/>
  <c r="K68" i="5"/>
  <c r="F68" i="5"/>
  <c r="L68" i="5"/>
  <c r="G68" i="5"/>
  <c r="H68" i="5" l="1"/>
  <c r="B69" i="5"/>
  <c r="C69" i="5"/>
  <c r="E69" i="5" l="1"/>
  <c r="L69" i="5"/>
  <c r="K69" i="5"/>
  <c r="G69" i="5"/>
  <c r="F69" i="5"/>
  <c r="H69" i="5" l="1"/>
  <c r="B70" i="5"/>
  <c r="C70" i="5"/>
  <c r="E70" i="5" l="1"/>
  <c r="F70" i="5"/>
  <c r="K70" i="5"/>
  <c r="G70" i="5"/>
  <c r="L70" i="5"/>
  <c r="H70" i="5" l="1"/>
  <c r="B71" i="5"/>
  <c r="C71" i="5"/>
  <c r="E71" i="5" l="1"/>
  <c r="G71" i="5"/>
  <c r="K71" i="5"/>
  <c r="F71" i="5"/>
  <c r="L71" i="5"/>
  <c r="H71" i="5" l="1"/>
  <c r="B72" i="5"/>
  <c r="C72" i="5"/>
  <c r="E72" i="5" l="1"/>
  <c r="G72" i="5"/>
  <c r="K72" i="5"/>
  <c r="L72" i="5"/>
  <c r="F72" i="5"/>
  <c r="H72" i="5" l="1"/>
  <c r="B73" i="5"/>
  <c r="C73" i="5"/>
  <c r="B74" i="5"/>
  <c r="C74" i="5"/>
  <c r="E73" i="5" l="1"/>
  <c r="E74" i="5"/>
  <c r="F73" i="5"/>
  <c r="L74" i="5"/>
  <c r="K73" i="5"/>
  <c r="F74" i="5"/>
  <c r="K74" i="5"/>
  <c r="L73" i="5"/>
  <c r="G73" i="5"/>
  <c r="G74" i="5"/>
  <c r="H73" i="5" l="1"/>
  <c r="H74" i="5"/>
  <c r="B75" i="5"/>
  <c r="C75" i="5"/>
  <c r="E75" i="5" l="1"/>
  <c r="G75" i="5"/>
  <c r="F75" i="5"/>
  <c r="K75" i="5"/>
  <c r="L75" i="5"/>
  <c r="H75" i="5" l="1"/>
  <c r="B76" i="5"/>
  <c r="C76" i="5"/>
  <c r="E76" i="5" l="1"/>
  <c r="G76" i="5"/>
  <c r="L76" i="5"/>
  <c r="F76" i="5"/>
  <c r="K76" i="5"/>
  <c r="H76" i="5" l="1"/>
  <c r="B77" i="5"/>
  <c r="C77" i="5"/>
  <c r="E77" i="5" l="1"/>
  <c r="G77" i="5"/>
  <c r="F77" i="5"/>
  <c r="K77" i="5"/>
  <c r="L77" i="5"/>
  <c r="H77" i="5" l="1"/>
  <c r="B78" i="5"/>
  <c r="C78" i="5"/>
  <c r="E78" i="5" l="1"/>
  <c r="G78" i="5"/>
  <c r="F78" i="5"/>
  <c r="K78" i="5"/>
  <c r="L78" i="5"/>
  <c r="H78" i="5" l="1"/>
  <c r="B79" i="5"/>
  <c r="C79" i="5"/>
  <c r="E79" i="5" l="1"/>
  <c r="G79" i="5"/>
  <c r="F79" i="5"/>
  <c r="L79" i="5"/>
  <c r="K79" i="5"/>
  <c r="H79" i="5" l="1"/>
  <c r="B80" i="5"/>
  <c r="C80" i="5"/>
  <c r="E80" i="5" l="1"/>
  <c r="G80" i="5"/>
  <c r="L80" i="5"/>
  <c r="K80" i="5"/>
  <c r="F80" i="5"/>
  <c r="H80" i="5" l="1"/>
  <c r="B81" i="5"/>
  <c r="C81" i="5"/>
  <c r="B82" i="5"/>
  <c r="C82" i="5"/>
  <c r="E81" i="5" l="1"/>
  <c r="E82" i="5"/>
  <c r="F81" i="5"/>
  <c r="F82" i="5"/>
  <c r="K81" i="5"/>
  <c r="K82" i="5"/>
  <c r="L82" i="5"/>
  <c r="L81" i="5"/>
  <c r="G82" i="5"/>
  <c r="G81" i="5"/>
  <c r="H81" i="5" l="1"/>
  <c r="H82" i="5"/>
  <c r="B83" i="5"/>
  <c r="C83" i="5"/>
  <c r="E83" i="5" l="1"/>
  <c r="G83" i="5"/>
  <c r="L83" i="5"/>
  <c r="K83" i="5"/>
  <c r="F83" i="5"/>
  <c r="H83" i="5" l="1"/>
  <c r="B84" i="5"/>
  <c r="C84" i="5"/>
  <c r="E84" i="5" l="1"/>
  <c r="G84" i="5"/>
  <c r="F84" i="5"/>
  <c r="K84" i="5"/>
  <c r="L84" i="5"/>
  <c r="H84" i="5" l="1"/>
  <c r="B85" i="5"/>
  <c r="C85" i="5"/>
  <c r="E85" i="5" l="1"/>
  <c r="G85" i="5"/>
  <c r="K85" i="5"/>
  <c r="F85" i="5"/>
  <c r="L85" i="5"/>
  <c r="H85" i="5" l="1"/>
  <c r="B86" i="5"/>
  <c r="C86" i="5"/>
  <c r="E86" i="5" l="1"/>
  <c r="G86" i="5"/>
  <c r="L86" i="5"/>
  <c r="F86" i="5"/>
  <c r="K86" i="5"/>
  <c r="H86" i="5" l="1"/>
  <c r="B87" i="5"/>
  <c r="C87" i="5"/>
  <c r="B88" i="5"/>
  <c r="C88" i="5"/>
  <c r="E87" i="5" l="1"/>
  <c r="E88" i="5"/>
  <c r="F88" i="5"/>
  <c r="F87" i="5"/>
  <c r="L87" i="5"/>
  <c r="K88" i="5"/>
  <c r="K87" i="5"/>
  <c r="L88" i="5"/>
  <c r="G88" i="5"/>
  <c r="G87" i="5"/>
  <c r="H87" i="5" l="1"/>
  <c r="H88" i="5"/>
  <c r="B89" i="5"/>
  <c r="C89" i="5"/>
  <c r="E89" i="5" l="1"/>
  <c r="G89" i="5"/>
  <c r="L89" i="5"/>
  <c r="F89" i="5"/>
  <c r="K89" i="5"/>
  <c r="H89" i="5" l="1"/>
  <c r="B90" i="5"/>
  <c r="C90" i="5"/>
  <c r="E90" i="5" l="1"/>
  <c r="G90" i="5"/>
  <c r="K90" i="5"/>
  <c r="F90" i="5"/>
  <c r="L90" i="5"/>
  <c r="H90" i="5" l="1"/>
  <c r="B91" i="5"/>
  <c r="C91" i="5"/>
  <c r="E91" i="5" l="1"/>
  <c r="G91" i="5"/>
  <c r="K91" i="5"/>
  <c r="L91" i="5"/>
  <c r="F91" i="5"/>
  <c r="H91" i="5" l="1"/>
  <c r="B92" i="5"/>
  <c r="C92" i="5"/>
  <c r="B93" i="5"/>
  <c r="C93" i="5"/>
  <c r="E92" i="5" l="1"/>
  <c r="E93" i="5"/>
  <c r="F93" i="5"/>
  <c r="F92" i="5"/>
  <c r="L92" i="5"/>
  <c r="G93" i="5"/>
  <c r="K92" i="5"/>
  <c r="K93" i="5"/>
  <c r="G92" i="5"/>
  <c r="L93" i="5"/>
  <c r="H92" i="5" l="1"/>
  <c r="H93" i="5"/>
  <c r="B94" i="5"/>
  <c r="C94" i="5"/>
  <c r="E94" i="5" l="1"/>
  <c r="G94" i="5"/>
  <c r="L94" i="5"/>
  <c r="K94" i="5"/>
  <c r="F94" i="5"/>
  <c r="H94" i="5" l="1"/>
  <c r="B95" i="5"/>
  <c r="C95" i="5"/>
  <c r="B96" i="5"/>
  <c r="C96" i="5"/>
  <c r="E95" i="5" l="1"/>
  <c r="E96" i="5"/>
  <c r="K95" i="5"/>
  <c r="G96" i="5"/>
  <c r="K96" i="5"/>
  <c r="L95" i="5"/>
  <c r="F95" i="5"/>
  <c r="F96" i="5"/>
  <c r="G95" i="5"/>
  <c r="L96" i="5"/>
  <c r="H95" i="5" l="1"/>
  <c r="H96" i="5"/>
  <c r="B97" i="5"/>
  <c r="C97" i="5"/>
  <c r="E97" i="5" l="1"/>
  <c r="G97" i="5"/>
  <c r="L97" i="5"/>
  <c r="F97" i="5"/>
  <c r="K97" i="5"/>
  <c r="H97" i="5" l="1"/>
  <c r="B98" i="5"/>
  <c r="C98" i="5"/>
  <c r="E98" i="5" l="1"/>
  <c r="G98" i="5"/>
  <c r="K98" i="5"/>
  <c r="F98" i="5"/>
  <c r="L98" i="5"/>
  <c r="H98" i="5" l="1"/>
  <c r="B99" i="5"/>
  <c r="C99" i="5"/>
  <c r="E99" i="5" l="1"/>
  <c r="G99" i="5"/>
  <c r="K99" i="5"/>
  <c r="F99" i="5"/>
  <c r="L99" i="5"/>
  <c r="H99" i="5" l="1"/>
  <c r="B100" i="5"/>
  <c r="C100" i="5"/>
  <c r="E100" i="5" l="1"/>
  <c r="G100" i="5"/>
  <c r="L100" i="5"/>
  <c r="K100" i="5"/>
  <c r="F100" i="5"/>
  <c r="H100" i="5" l="1"/>
  <c r="B101" i="5"/>
  <c r="C101" i="5"/>
  <c r="E101" i="5" l="1"/>
  <c r="G101" i="5"/>
  <c r="L101" i="5"/>
  <c r="F101" i="5"/>
  <c r="K101" i="5"/>
  <c r="H101" i="5" l="1"/>
  <c r="B102" i="5"/>
  <c r="C102" i="5"/>
  <c r="E102" i="5" l="1"/>
  <c r="G102" i="5"/>
  <c r="K102" i="5"/>
  <c r="L102" i="5"/>
  <c r="F102" i="5"/>
  <c r="H102" i="5" l="1"/>
  <c r="B103" i="5"/>
  <c r="C103" i="5"/>
  <c r="E103" i="5" l="1"/>
  <c r="G103" i="5"/>
  <c r="K103" i="5"/>
  <c r="L103" i="5"/>
  <c r="F103" i="5"/>
  <c r="H103" i="5" l="1"/>
  <c r="B104" i="5"/>
  <c r="C104" i="5"/>
  <c r="B105" i="5"/>
  <c r="C105" i="5"/>
  <c r="E104" i="5" l="1"/>
  <c r="E105" i="5"/>
  <c r="L105" i="5"/>
  <c r="K104" i="5"/>
  <c r="G104" i="5"/>
  <c r="F104" i="5"/>
  <c r="L104" i="5"/>
  <c r="F105" i="5"/>
  <c r="G105" i="5"/>
  <c r="K105" i="5"/>
  <c r="H104" i="5" l="1"/>
  <c r="H105" i="5"/>
  <c r="B106" i="5"/>
  <c r="C106" i="5"/>
  <c r="E106" i="5" l="1"/>
  <c r="G106" i="5"/>
  <c r="L106" i="5"/>
  <c r="F106" i="5"/>
  <c r="K106" i="5"/>
  <c r="H106" i="5" l="1"/>
  <c r="B107" i="5"/>
  <c r="C107" i="5"/>
  <c r="B108" i="5"/>
  <c r="C108" i="5"/>
  <c r="E107" i="5" l="1"/>
  <c r="E108" i="5"/>
  <c r="G107" i="5"/>
  <c r="L108" i="5"/>
  <c r="L107" i="5"/>
  <c r="K107" i="5"/>
  <c r="F108" i="5"/>
  <c r="G108" i="5"/>
  <c r="F107" i="5"/>
  <c r="K108" i="5"/>
  <c r="H107" i="5" l="1"/>
  <c r="H108" i="5"/>
  <c r="B109" i="5"/>
  <c r="C109" i="5"/>
  <c r="E109" i="5" l="1"/>
  <c r="G109" i="5"/>
  <c r="L109" i="5"/>
  <c r="F109" i="5"/>
  <c r="K109" i="5"/>
  <c r="H109" i="5" l="1"/>
  <c r="B110" i="5"/>
  <c r="C110" i="5"/>
  <c r="E110" i="5" l="1"/>
  <c r="G110" i="5"/>
  <c r="L110" i="5"/>
  <c r="K110" i="5"/>
  <c r="F110" i="5"/>
  <c r="H110" i="5" l="1"/>
  <c r="B111" i="5"/>
  <c r="C111" i="5"/>
  <c r="E111" i="5" l="1"/>
  <c r="F111" i="5"/>
  <c r="K111" i="5"/>
  <c r="L111" i="5"/>
  <c r="G111" i="5"/>
  <c r="H111" i="5" l="1"/>
  <c r="B112" i="5"/>
  <c r="C112" i="5"/>
  <c r="E112" i="5" l="1"/>
  <c r="G112" i="5"/>
  <c r="L112" i="5"/>
  <c r="F112" i="5"/>
  <c r="K112" i="5"/>
  <c r="H112" i="5" l="1"/>
  <c r="B113" i="5"/>
  <c r="C113" i="5"/>
  <c r="E113" i="5" l="1"/>
  <c r="G113" i="5"/>
  <c r="L113" i="5"/>
  <c r="F113" i="5"/>
  <c r="K113" i="5"/>
  <c r="H113" i="5" l="1"/>
  <c r="B114" i="5"/>
  <c r="C114" i="5"/>
  <c r="B115" i="5"/>
  <c r="C115" i="5"/>
  <c r="B116" i="5"/>
  <c r="C116" i="5"/>
  <c r="E114" i="5" l="1"/>
  <c r="E115" i="5"/>
  <c r="E116" i="5"/>
  <c r="L114" i="5"/>
  <c r="G115" i="5"/>
  <c r="F115" i="5"/>
  <c r="K115" i="5"/>
  <c r="G114" i="5"/>
  <c r="L116" i="5"/>
  <c r="F114" i="5"/>
  <c r="F116" i="5"/>
  <c r="K114" i="5"/>
  <c r="G116" i="5"/>
  <c r="L115" i="5"/>
  <c r="K116" i="5"/>
  <c r="H114" i="5" l="1"/>
  <c r="H115" i="5"/>
  <c r="H116" i="5"/>
  <c r="B117" i="5"/>
  <c r="C117" i="5"/>
  <c r="E117" i="5" l="1"/>
  <c r="G117" i="5"/>
  <c r="F117" i="5"/>
  <c r="K117" i="5"/>
  <c r="L117" i="5"/>
  <c r="H117" i="5" l="1"/>
  <c r="B118" i="5"/>
  <c r="C118" i="5"/>
  <c r="E118" i="5" l="1"/>
  <c r="G118" i="5"/>
  <c r="F118" i="5"/>
  <c r="K118" i="5"/>
  <c r="L118" i="5"/>
  <c r="H118" i="5" l="1"/>
  <c r="B119" i="5"/>
  <c r="C119" i="5"/>
  <c r="E119" i="5" l="1"/>
  <c r="G119" i="5"/>
  <c r="F119" i="5"/>
  <c r="K119" i="5"/>
  <c r="L119" i="5"/>
  <c r="H119" i="5" l="1"/>
  <c r="B120" i="5"/>
  <c r="C120" i="5"/>
  <c r="E120" i="5" l="1"/>
  <c r="G120" i="5"/>
  <c r="F120" i="5"/>
  <c r="K120" i="5"/>
  <c r="L120" i="5"/>
  <c r="H120" i="5" l="1"/>
  <c r="B121" i="5"/>
  <c r="C121" i="5"/>
  <c r="B122" i="5"/>
  <c r="C122" i="5"/>
  <c r="E121" i="5" l="1"/>
  <c r="E122" i="5"/>
  <c r="K122" i="5"/>
  <c r="F122" i="5"/>
  <c r="F121" i="5"/>
  <c r="G121" i="5"/>
  <c r="L122" i="5"/>
  <c r="G122" i="5"/>
  <c r="L121" i="5"/>
  <c r="K121"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N30" i="4"/>
  <c r="E114" i="4"/>
  <c r="F73" i="4"/>
  <c r="G47" i="4"/>
  <c r="F88" i="4"/>
  <c r="G45" i="4"/>
  <c r="G39" i="4"/>
  <c r="F70" i="4"/>
  <c r="E30" i="4"/>
  <c r="H116" i="4"/>
  <c r="G90" i="4"/>
  <c r="H26" i="4"/>
  <c r="H103" i="4"/>
  <c r="F75" i="4"/>
  <c r="H94" i="4"/>
  <c r="F53" i="4"/>
  <c r="F45" i="4"/>
  <c r="H3" i="4"/>
  <c r="E6" i="4"/>
  <c r="N28" i="4"/>
  <c r="G36" i="4"/>
  <c r="G126" i="4"/>
  <c r="F93" i="4"/>
  <c r="E4" i="4"/>
  <c r="E48" i="4"/>
  <c r="E87" i="4"/>
  <c r="G14" i="4"/>
  <c r="H114" i="4"/>
  <c r="F116" i="4"/>
  <c r="H11" i="4"/>
  <c r="F14" i="4"/>
  <c r="G22" i="4"/>
  <c r="E85" i="4"/>
  <c r="G23" i="4"/>
  <c r="F108" i="4"/>
  <c r="G46" i="4"/>
  <c r="E90" i="4"/>
  <c r="F3" i="4"/>
  <c r="N7" i="4"/>
  <c r="H105" i="4"/>
  <c r="H83" i="4"/>
  <c r="F54" i="4"/>
  <c r="H120" i="4"/>
  <c r="G41" i="4"/>
  <c r="E43" i="4"/>
  <c r="H59" i="4"/>
  <c r="F119" i="4"/>
  <c r="G38" i="4"/>
  <c r="N18" i="4"/>
  <c r="G10" i="4"/>
  <c r="H51" i="4"/>
  <c r="E81" i="4"/>
  <c r="H25" i="4"/>
  <c r="H95" i="4"/>
  <c r="G100" i="4"/>
  <c r="G54" i="4"/>
  <c r="E56" i="4"/>
  <c r="G32" i="4"/>
  <c r="N19" i="4"/>
  <c r="B6" i="4"/>
  <c r="E36" i="4"/>
  <c r="F28" i="4"/>
  <c r="F99" i="4"/>
  <c r="E88" i="4"/>
  <c r="G123" i="4"/>
  <c r="E120" i="4"/>
  <c r="E89" i="4"/>
  <c r="H84" i="4"/>
  <c r="E41" i="4"/>
  <c r="F112" i="4"/>
  <c r="F69" i="4"/>
  <c r="E109" i="4"/>
  <c r="E104" i="4"/>
  <c r="H91" i="4"/>
  <c r="F76" i="4"/>
  <c r="G18" i="4"/>
  <c r="F98" i="4"/>
  <c r="G85" i="4"/>
  <c r="F51" i="4"/>
  <c r="H107" i="4"/>
  <c r="F102" i="4"/>
  <c r="H38" i="4"/>
  <c r="E40" i="4"/>
  <c r="H101" i="4"/>
  <c r="F31" i="4"/>
  <c r="H29" i="4"/>
  <c r="G80" i="4"/>
  <c r="F105" i="4"/>
  <c r="F90" i="4"/>
  <c r="G105" i="4"/>
  <c r="F72" i="4"/>
  <c r="H93" i="4"/>
  <c r="G7" i="4"/>
  <c r="E59" i="4"/>
  <c r="H109" i="4"/>
  <c r="G40" i="4"/>
  <c r="E61" i="4"/>
  <c r="F33" i="4"/>
  <c r="E101" i="4"/>
  <c r="N11" i="4"/>
  <c r="E91" i="4"/>
  <c r="E55" i="4"/>
  <c r="G79" i="4"/>
  <c r="G25" i="4"/>
  <c r="G27" i="4"/>
  <c r="G44" i="4"/>
  <c r="E105" i="4"/>
  <c r="G51" i="4"/>
  <c r="F58" i="4"/>
  <c r="G30" i="4"/>
  <c r="N25" i="4"/>
  <c r="E71" i="4"/>
  <c r="E51" i="4"/>
  <c r="H86" i="4"/>
  <c r="F2" i="4"/>
  <c r="H45" i="4"/>
  <c r="E102" i="4"/>
  <c r="F63" i="4"/>
  <c r="F79" i="4"/>
  <c r="G86" i="4"/>
  <c r="G56" i="4"/>
  <c r="H87" i="4"/>
  <c r="F86" i="4"/>
  <c r="E39" i="4"/>
  <c r="F29" i="4"/>
  <c r="H82" i="4"/>
  <c r="F84" i="4"/>
  <c r="F56" i="4"/>
  <c r="G67" i="4"/>
  <c r="N16" i="4"/>
  <c r="F85" i="4"/>
  <c r="F13" i="4"/>
  <c r="G31" i="4"/>
  <c r="G97" i="4"/>
  <c r="F117" i="4"/>
  <c r="G88" i="4"/>
  <c r="G43" i="4"/>
  <c r="H47" i="4"/>
  <c r="F49" i="4"/>
  <c r="G6" i="4"/>
  <c r="E9" i="4"/>
  <c r="H78" i="4"/>
  <c r="F114" i="4"/>
  <c r="E16" i="4"/>
  <c r="F18" i="4"/>
  <c r="G8" i="4"/>
  <c r="H20" i="4"/>
  <c r="H8" i="4"/>
  <c r="N13" i="4"/>
  <c r="G69" i="4"/>
  <c r="F92" i="4"/>
  <c r="E27" i="4"/>
  <c r="H125" i="4"/>
  <c r="G34" i="4"/>
  <c r="E37" i="4"/>
  <c r="F41" i="4"/>
  <c r="H124" i="4"/>
  <c r="F111" i="4"/>
  <c r="N3" i="4"/>
  <c r="F25" i="4"/>
  <c r="G104" i="4"/>
  <c r="E17" i="4"/>
  <c r="G24" i="4"/>
  <c r="G73" i="4"/>
  <c r="E75" i="4"/>
  <c r="H17" i="4"/>
  <c r="F20" i="4"/>
  <c r="G48" i="4"/>
  <c r="N4" i="4"/>
  <c r="E7" i="4"/>
  <c r="E112" i="4"/>
  <c r="H66" i="4"/>
  <c r="G55" i="4"/>
  <c r="F50" i="4"/>
  <c r="F4" i="4"/>
  <c r="F82" i="4"/>
  <c r="G93" i="4"/>
  <c r="F22" i="4"/>
  <c r="H50" i="4"/>
  <c r="F24" i="4"/>
  <c r="N20" i="4"/>
  <c r="E46" i="4"/>
  <c r="G115" i="4"/>
  <c r="H70" i="4"/>
  <c r="N36" i="4"/>
  <c r="F106" i="4"/>
  <c r="E21" i="4"/>
  <c r="G96" i="4"/>
  <c r="E119" i="4"/>
  <c r="F46" i="4"/>
  <c r="H2" i="4"/>
  <c r="G125" i="4"/>
  <c r="G12" i="4"/>
  <c r="N15" i="4"/>
  <c r="F57" i="4"/>
  <c r="E113" i="4"/>
  <c r="F32" i="4"/>
  <c r="F101" i="4"/>
  <c r="F11" i="4"/>
  <c r="H5" i="4"/>
  <c r="H92" i="4"/>
  <c r="H10" i="4"/>
  <c r="H123" i="4"/>
  <c r="H52" i="4"/>
  <c r="H106" i="4"/>
  <c r="G92" i="4"/>
  <c r="F17" i="4"/>
  <c r="H71" i="4"/>
  <c r="H43" i="4"/>
  <c r="G19" i="4"/>
  <c r="H12" i="4"/>
  <c r="G42" i="4"/>
  <c r="H100" i="4"/>
  <c r="H117" i="4"/>
  <c r="G77" i="4"/>
  <c r="H73" i="4"/>
  <c r="F87" i="4"/>
  <c r="F125" i="4"/>
  <c r="F30" i="4"/>
  <c r="G57" i="4"/>
  <c r="E96" i="4"/>
  <c r="H111" i="4"/>
  <c r="H122" i="4"/>
  <c r="E49" i="4"/>
  <c r="F43" i="4"/>
  <c r="H119" i="4"/>
  <c r="E15" i="4"/>
  <c r="E24" i="4"/>
  <c r="H33" i="4"/>
  <c r="F89" i="4"/>
  <c r="F40" i="4"/>
  <c r="G50" i="4"/>
  <c r="H7" i="4"/>
  <c r="G65" i="4"/>
  <c r="E11" i="4"/>
  <c r="H126" i="4"/>
  <c r="G110" i="4"/>
  <c r="G15" i="4"/>
  <c r="E18" i="4"/>
  <c r="E115" i="4"/>
  <c r="F118" i="4"/>
  <c r="H42" i="4"/>
  <c r="F55" i="4"/>
  <c r="F91" i="4"/>
  <c r="N6" i="4"/>
  <c r="H89" i="4"/>
  <c r="G29" i="4"/>
  <c r="F6" i="4"/>
  <c r="H104" i="4"/>
  <c r="H23" i="4"/>
  <c r="F26" i="4"/>
  <c r="H14" i="4"/>
  <c r="H18" i="4"/>
  <c r="H112" i="4"/>
  <c r="E106" i="4"/>
  <c r="H121" i="4"/>
  <c r="E13" i="4"/>
  <c r="E65" i="4"/>
  <c r="F81" i="4"/>
  <c r="E70" i="4"/>
  <c r="N37" i="4"/>
  <c r="H69" i="4"/>
  <c r="E26" i="4"/>
  <c r="G33" i="4"/>
  <c r="H32" i="4"/>
  <c r="E125" i="4"/>
  <c r="E2" i="4"/>
  <c r="H34" i="4"/>
  <c r="H49" i="4"/>
  <c r="E118" i="4"/>
  <c r="N22" i="4"/>
  <c r="G101" i="4"/>
  <c r="F124" i="4"/>
  <c r="E20" i="4"/>
  <c r="F103" i="4"/>
  <c r="H65" i="4"/>
  <c r="F67" i="4"/>
  <c r="G16" i="4"/>
  <c r="E19" i="4"/>
  <c r="F64" i="4"/>
  <c r="N23" i="4"/>
  <c r="E97" i="4"/>
  <c r="G120" i="4"/>
  <c r="G9" i="4"/>
  <c r="G107" i="4"/>
  <c r="E99" i="4"/>
  <c r="E34" i="4"/>
  <c r="F9" i="4"/>
  <c r="E95" i="4"/>
  <c r="H55" i="4"/>
  <c r="F8" i="4"/>
  <c r="F52" i="4"/>
  <c r="H97" i="4"/>
  <c r="H57" i="4"/>
  <c r="H72" i="4"/>
  <c r="G102" i="4"/>
  <c r="E45" i="4"/>
  <c r="G53" i="4"/>
  <c r="F109" i="4"/>
  <c r="H96" i="4"/>
  <c r="N10" i="4"/>
  <c r="E33" i="4"/>
  <c r="N32" i="4"/>
  <c r="F97" i="4"/>
  <c r="E5" i="4"/>
  <c r="G3" i="4"/>
  <c r="F21" i="4"/>
  <c r="G122" i="4"/>
  <c r="E84" i="4"/>
  <c r="G91" i="4"/>
  <c r="G49" i="4"/>
  <c r="N8" i="4"/>
  <c r="E94" i="4"/>
  <c r="N21" i="4"/>
  <c r="H58" i="4"/>
  <c r="E44" i="4"/>
  <c r="G52" i="4"/>
  <c r="F15" i="4"/>
  <c r="G75" i="4"/>
  <c r="G108" i="4"/>
  <c r="H31" i="4"/>
  <c r="F42" i="4"/>
  <c r="F71" i="4"/>
  <c r="G78" i="4"/>
  <c r="F96" i="4"/>
  <c r="H102" i="4"/>
  <c r="F78" i="4"/>
  <c r="E8" i="4"/>
  <c r="H61" i="4"/>
  <c r="F94" i="4"/>
  <c r="N27" i="4"/>
  <c r="H21" i="4"/>
  <c r="F44" i="4"/>
  <c r="H118" i="4"/>
  <c r="G74" i="4"/>
  <c r="H54" i="4"/>
  <c r="H62" i="4"/>
  <c r="H64" i="4"/>
  <c r="F66" i="4"/>
  <c r="E110" i="4"/>
  <c r="E12" i="4"/>
  <c r="E78" i="4"/>
  <c r="N5" i="4"/>
  <c r="H53" i="4"/>
  <c r="E10" i="4"/>
  <c r="E82" i="4"/>
  <c r="E116" i="4"/>
  <c r="G59" i="4"/>
  <c r="E69" i="4"/>
  <c r="G98" i="4"/>
  <c r="E100" i="4"/>
  <c r="E121" i="4"/>
  <c r="N33" i="4"/>
  <c r="F77" i="4"/>
  <c r="H16" i="4"/>
  <c r="F19" i="4"/>
  <c r="F7" i="4"/>
  <c r="E3" i="4"/>
  <c r="H74" i="4"/>
  <c r="E122" i="4"/>
  <c r="F104" i="4"/>
  <c r="G60" i="4"/>
  <c r="E92" i="4"/>
  <c r="E50" i="4"/>
  <c r="H90" i="4"/>
  <c r="G113" i="4"/>
  <c r="G5" i="4"/>
  <c r="H4" i="4"/>
  <c r="N17" i="4"/>
  <c r="E108" i="4"/>
  <c r="F34" i="4"/>
  <c r="F37" i="4"/>
  <c r="E80" i="4"/>
  <c r="G28" i="4"/>
  <c r="F23" i="4"/>
  <c r="H24" i="4"/>
  <c r="E47" i="4"/>
  <c r="E72" i="4"/>
  <c r="F121" i="4"/>
  <c r="H28" i="4"/>
  <c r="H22" i="4"/>
  <c r="G61" i="4"/>
  <c r="H48" i="4"/>
  <c r="H88" i="4"/>
  <c r="F80" i="4"/>
  <c r="G82" i="4"/>
  <c r="H67" i="4"/>
  <c r="N26" i="4"/>
  <c r="G26" i="4"/>
  <c r="E31" i="4"/>
  <c r="G121" i="4"/>
  <c r="H40" i="4"/>
  <c r="E107" i="4"/>
  <c r="F110" i="4"/>
  <c r="E35" i="4"/>
  <c r="G63" i="4"/>
  <c r="G17" i="4"/>
  <c r="E52" i="4"/>
  <c r="N12" i="4"/>
  <c r="G20" i="4"/>
  <c r="E77" i="4"/>
  <c r="F47" i="4"/>
  <c r="G21" i="4"/>
  <c r="H113" i="4"/>
  <c r="F115" i="4"/>
  <c r="G66" i="4"/>
  <c r="E68" i="4"/>
  <c r="G81" i="4"/>
  <c r="E60" i="4"/>
  <c r="F95" i="4"/>
  <c r="N24" i="4"/>
  <c r="H75" i="4"/>
  <c r="G83" i="4"/>
  <c r="G111" i="4"/>
  <c r="F38" i="4"/>
  <c r="G109" i="4"/>
  <c r="E111" i="4"/>
  <c r="H99" i="4"/>
  <c r="G119" i="4"/>
  <c r="E54" i="4"/>
  <c r="N29" i="4"/>
  <c r="E42" i="4"/>
  <c r="E76" i="4"/>
  <c r="H79" i="4"/>
  <c r="F113" i="4"/>
  <c r="E62" i="4"/>
  <c r="F123" i="4"/>
  <c r="H35" i="4"/>
  <c r="G72" i="4"/>
  <c r="E93" i="4"/>
  <c r="G95" i="4"/>
  <c r="E29" i="4"/>
  <c r="E28" i="4"/>
  <c r="F36" i="4"/>
  <c r="G94" i="4"/>
  <c r="F5" i="4"/>
  <c r="E64" i="4"/>
  <c r="G89" i="4"/>
  <c r="H108" i="4"/>
  <c r="G116" i="4"/>
  <c r="E79" i="4"/>
  <c r="G37" i="4"/>
  <c r="H6" i="4"/>
  <c r="G103" i="4"/>
  <c r="N14" i="4"/>
  <c r="H44" i="4"/>
  <c r="E103" i="4"/>
  <c r="A7" i="4"/>
  <c r="D14" i="6" s="1"/>
  <c r="C27" i="6" s="1"/>
  <c r="E117" i="4"/>
  <c r="E73" i="4"/>
  <c r="H19" i="4"/>
  <c r="H115" i="4"/>
  <c r="H110" i="4"/>
  <c r="G68" i="4"/>
  <c r="E23" i="4"/>
  <c r="H60" i="4"/>
  <c r="G4" i="4"/>
  <c r="E123" i="4"/>
  <c r="H80" i="4"/>
  <c r="H81" i="4"/>
  <c r="G13" i="4"/>
  <c r="F35" i="4"/>
  <c r="F10" i="4"/>
  <c r="F74" i="4"/>
  <c r="E66" i="4"/>
  <c r="H77" i="4"/>
  <c r="E74" i="4"/>
  <c r="N34" i="4"/>
  <c r="G71" i="4"/>
  <c r="F16" i="4"/>
  <c r="E22" i="4"/>
  <c r="G114" i="4"/>
  <c r="F27" i="4"/>
  <c r="N35" i="4"/>
  <c r="G64" i="4"/>
  <c r="G76" i="4"/>
  <c r="H63" i="4"/>
  <c r="F122" i="4"/>
  <c r="H68" i="4"/>
  <c r="E86" i="4"/>
  <c r="E67" i="4"/>
  <c r="H98" i="4"/>
  <c r="E83" i="4"/>
  <c r="G35" i="4"/>
  <c r="H39" i="4"/>
  <c r="G58" i="4"/>
  <c r="E126" i="4"/>
  <c r="H36" i="4"/>
  <c r="N31" i="4"/>
  <c r="E25" i="4"/>
  <c r="E53" i="4"/>
  <c r="G117" i="4"/>
  <c r="G112" i="4"/>
  <c r="H41" i="4"/>
  <c r="E98" i="4"/>
  <c r="F39" i="4"/>
  <c r="H37" i="4"/>
  <c r="E124" i="4"/>
  <c r="H13" i="4"/>
  <c r="F65" i="4"/>
  <c r="G2" i="4"/>
  <c r="G62" i="4"/>
  <c r="F62" i="4"/>
  <c r="F59" i="4"/>
  <c r="F100" i="4"/>
  <c r="F60" i="4"/>
  <c r="H85" i="4"/>
  <c r="H76" i="4"/>
  <c r="F120" i="4"/>
  <c r="H9" i="4"/>
  <c r="F61" i="4"/>
  <c r="H56" i="4"/>
  <c r="E58" i="4"/>
  <c r="H46" i="4"/>
  <c r="E63" i="4"/>
  <c r="N9" i="4"/>
  <c r="G84" i="4"/>
  <c r="F83" i="4"/>
  <c r="G11" i="4"/>
  <c r="F126" i="4"/>
  <c r="E38" i="4"/>
  <c r="N2" i="4"/>
  <c r="G124" i="4"/>
  <c r="H15" i="4"/>
  <c r="F48" i="4"/>
  <c r="G70" i="4"/>
  <c r="G106" i="4"/>
  <c r="G118" i="4"/>
  <c r="E32" i="4"/>
  <c r="H27" i="4"/>
  <c r="H30" i="4"/>
  <c r="F68" i="4"/>
  <c r="E14" i="4"/>
  <c r="F12" i="4"/>
  <c r="G87" i="4"/>
  <c r="F107" i="4"/>
  <c r="G99" i="4"/>
  <c r="E57" i="4"/>
  <c r="J4" i="4" l="1"/>
  <c r="J37" i="4"/>
  <c r="J33" i="4"/>
  <c r="J29" i="4"/>
  <c r="J25" i="4"/>
  <c r="J21" i="4"/>
  <c r="J17" i="4"/>
  <c r="J13" i="4"/>
  <c r="J9" i="4"/>
  <c r="J34" i="4"/>
  <c r="J18" i="4"/>
  <c r="J14" i="4"/>
  <c r="J10" i="4"/>
  <c r="J6" i="4"/>
  <c r="J35" i="4"/>
  <c r="J31" i="4"/>
  <c r="J27" i="4"/>
  <c r="J23" i="4"/>
  <c r="J19" i="4"/>
  <c r="J15" i="4"/>
  <c r="J11" i="4"/>
  <c r="J7" i="4"/>
  <c r="J30" i="4"/>
  <c r="J22" i="4"/>
  <c r="J3" i="4"/>
  <c r="J5" i="4"/>
  <c r="J26" i="4"/>
  <c r="J36" i="4"/>
  <c r="J32" i="4"/>
  <c r="J28" i="4"/>
  <c r="J24" i="4"/>
  <c r="J20" i="4"/>
  <c r="J16" i="4"/>
  <c r="J12" i="4"/>
  <c r="J8" i="4"/>
  <c r="B7" i="4"/>
  <c r="D15" i="6"/>
  <c r="I1" i="4" a="1"/>
  <c r="I1" i="4" l="1"/>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D29" i="6"/>
  <c r="C28" i="6"/>
  <c r="D28" i="6"/>
  <c r="D27"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<sst xmlns="http://schemas.openxmlformats.org/spreadsheetml/2006/main" count="1242" uniqueCount="205">
  <si>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</si>
  <si>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</si>
  <si>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</si>
  <si>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</si>
  <si>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</si>
  <si>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</si>
  <si>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</si>
  <si>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</si>
  <si>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</si>
  <si>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</si>
  <si>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</si>
  <si>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</si>
  <si>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</si>
  <si>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</si>
  <si>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</si>
  <si>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</si>
  <si>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</si>
  <si>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</si>
  <si>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</si>
  <si>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</si>
  <si>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</si>
  <si>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</si>
  <si>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</si>
  <si>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</si>
  <si>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</si>
  <si>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</si>
  <si>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</si>
  <si>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</si>
  <si>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</si>
  <si>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</si>
  <si>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</si>
  <si>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</si>
  <si>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</si>
  <si>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</si>
  <si>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</si>
  <si>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</si>
  <si>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</si>
  <si>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</si>
  <si>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</si>
  <si>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</si>
  <si>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</si>
  <si>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</si>
  <si>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</si>
  <si>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</si>
  <si>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</si>
  <si>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</si>
  <si>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</si>
  <si>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</si>
  <si>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</si>
  <si>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</si>
  <si>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</si>
  <si>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</si>
  <si>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</si>
  <si>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</si>
  <si>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</si>
  <si>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</si>
  <si>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</si>
  <si>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</si>
  <si>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</si>
  <si>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</si>
  <si>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</si>
  <si>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</si>
  <si>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</si>
  <si>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</si>
  <si>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</si>
  <si>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</si>
  <si>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</si>
  <si>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</si>
  <si>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</si>
  <si>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</si>
  <si>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</si>
  <si>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</si>
  <si>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</si>
  <si>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</si>
  <si>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</si>
  <si>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</si>
  <si>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</si>
  <si>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</si>
  <si>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</si>
  <si>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</si>
  <si>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</si>
  <si>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</si>
  <si>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</si>
  <si>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</si>
  <si>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</si>
  <si>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</si>
  <si>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</si>
  <si>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</si>
  <si>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</si>
  <si>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</si>
  <si>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</si>
  <si>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</si>
  <si>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</si>
  <si>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</si>
  <si>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</si>
  <si>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</si>
  <si>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</si>
  <si>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</si>
  <si>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</si>
  <si>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</si>
  <si>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</si>
  <si>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</si>
  <si>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</si>
  <si>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</si>
  <si>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</si>
  <si>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</si>
  <si>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</si>
  <si>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</si>
  <si>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</si>
  <si>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
  </si>
  <si>
    <t>SwapFixedFreq</t>
  </si>
  <si>
    <t>JPY</t>
  </si>
  <si>
    <t>EON</t>
  </si>
  <si>
    <t>IborType</t>
  </si>
  <si>
    <t>GBP</t>
  </si>
  <si>
    <t>ON</t>
  </si>
  <si>
    <t>IndexTenor</t>
  </si>
  <si>
    <t>AB</t>
  </si>
  <si>
    <t>EUR</t>
  </si>
  <si>
    <t>Months</t>
  </si>
  <si>
    <t>CHF</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</si>
  <si>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</si>
  <si>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</si>
  <si>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</si>
  <si>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</si>
  <si>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</si>
  <si>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</si>
  <si>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</si>
  <si>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</si>
  <si>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</si>
  <si>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</si>
  <si>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</si>
  <si>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</si>
  <si>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</si>
  <si>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</si>
  <si>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</si>
  <si>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</si>
  <si>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</si>
  <si>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</si>
  <si>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</si>
  <si>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</si>
  <si>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</si>
  <si>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</si>
  <si>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</si>
  <si>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</si>
  <si>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</si>
  <si>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</si>
  <si>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</si>
  <si>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</si>
  <si>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</si>
  <si>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</si>
  <si>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</si>
  <si>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</si>
  <si>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</si>
  <si>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</si>
  <si>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</si>
  <si>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</si>
  <si>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</si>
  <si>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</si>
  <si>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</si>
  <si>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</si>
  <si>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</si>
  <si>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</si>
  <si>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</si>
  <si>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</si>
  <si>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</si>
  <si>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</si>
  <si>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</si>
  <si>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</si>
  <si>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</si>
  <si>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</si>
  <si>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</si>
  <si>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</si>
  <si>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</si>
  <si>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</si>
  <si>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</si>
  <si>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</si>
  <si>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</si>
  <si>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F1</t>
  </si>
  <si>
    <t>0D</t>
  </si>
  <si>
    <t>Synthetic</t>
  </si>
  <si>
    <t>EUR_YCRH_FRAs</t>
  </si>
  <si>
    <t>Modified Following</t>
  </si>
  <si>
    <t>3L</t>
  </si>
  <si>
    <t>6L</t>
  </si>
  <si>
    <t>SB</t>
  </si>
  <si>
    <t>6E</t>
  </si>
  <si>
    <t>Spread</t>
  </si>
  <si>
    <t>Day Count Convention</t>
  </si>
  <si>
    <t>Business Day Convention</t>
  </si>
  <si>
    <t>Freq</t>
  </si>
  <si>
    <t>Fwd start</t>
  </si>
  <si>
    <t>Following</t>
  </si>
  <si>
    <t>Annual</t>
  </si>
  <si>
    <t>ECBOIS</t>
  </si>
  <si>
    <t>1W</t>
  </si>
  <si>
    <t>Length</t>
  </si>
  <si>
    <t>X1S</t>
  </si>
  <si>
    <t>12M</t>
  </si>
  <si>
    <t>Actual/360</t>
  </si>
  <si>
    <t>3E</t>
  </si>
  <si>
    <t>Discounting2</t>
  </si>
  <si>
    <t>Discounting</t>
  </si>
  <si>
    <t>MoneyMarketDayCounter</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</si>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</sst>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8"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10"/>
      <name val="Arial"/>
      <family val="2"/>
    </font>
    <font>
      <b/>
      <u/>
      <sz val="8"/>
      <name val="Arial"/>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6" fillId="0" borderId="0" applyFont="0" applyFill="0" applyBorder="0" applyAlignment="0" applyProtection="0"/>
    <xf numFmtId="40" fontId="16" fillId="0" borderId="0" applyFont="0" applyFill="0" applyBorder="0" applyAlignment="0" applyProtection="0"/>
    <xf numFmtId="175" fontId="17" fillId="0" borderId="0"/>
    <xf numFmtId="176" fontId="18" fillId="9" borderId="0">
      <alignment horizontal="center" vertical="center"/>
    </xf>
    <xf numFmtId="177" fontId="16" fillId="0" borderId="0" applyFont="0" applyFill="0" applyBorder="0" applyAlignment="0" applyProtection="0"/>
    <xf numFmtId="177" fontId="16" fillId="0" borderId="0" applyFont="0" applyFill="0" applyBorder="0" applyAlignment="0" applyProtection="0"/>
  </cellStyleXfs>
  <cellXfs count="279">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166" fontId="2" fillId="2" borderId="0" xfId="4" applyNumberFormat="1" applyFont="1" applyFill="1" applyBorder="1" applyAlignment="1"/>
    <xf numFmtId="0" fontId="2" fillId="0" borderId="0" xfId="4" applyFont="1" applyAlignment="1">
      <alignment horizontal="left"/>
    </xf>
    <xf numFmtId="0" fontId="2" fillId="2" borderId="0" xfId="4" applyNumberFormat="1" applyFont="1" applyFill="1" applyBorder="1" applyAlignment="1">
      <alignment horizontal="center"/>
    </xf>
    <xf numFmtId="0" fontId="2" fillId="2" borderId="0" xfId="4" applyFont="1" applyFill="1" applyBorder="1" applyAlignment="1">
      <alignment horizontal="center"/>
    </xf>
    <xf numFmtId="0" fontId="14" fillId="0" borderId="0" xfId="4" applyFont="1"/>
    <xf numFmtId="0" fontId="2" fillId="2" borderId="1" xfId="4" applyFont="1" applyFill="1" applyBorder="1"/>
    <xf numFmtId="0" fontId="2" fillId="2" borderId="2" xfId="4" applyFont="1" applyFill="1" applyBorder="1"/>
    <xf numFmtId="0" fontId="2" fillId="2" borderId="3" xfId="4" applyFont="1" applyFill="1" applyBorder="1"/>
    <xf numFmtId="0" fontId="2" fillId="2" borderId="4" xfId="4" applyFont="1" applyFill="1" applyBorder="1"/>
    <xf numFmtId="173" fontId="3" fillId="3" borderId="26" xfId="4" applyNumberFormat="1" applyFont="1" applyFill="1" applyBorder="1" applyAlignment="1" applyProtection="1">
      <alignment horizontal="left"/>
    </xf>
    <xf numFmtId="0" fontId="2" fillId="2" borderId="17" xfId="4" applyNumberFormat="1" applyFont="1" applyFill="1" applyBorder="1" applyAlignment="1">
      <alignment horizontal="left"/>
    </xf>
    <xf numFmtId="174" fontId="2" fillId="2" borderId="29" xfId="4" applyNumberFormat="1" applyFont="1" applyFill="1" applyBorder="1" applyAlignment="1">
      <alignment horizontal="left"/>
    </xf>
    <xf numFmtId="174" fontId="2" fillId="2" borderId="29" xfId="4" applyNumberFormat="1" applyFont="1" applyFill="1" applyBorder="1" applyAlignment="1">
      <alignment horizontal="right"/>
    </xf>
    <xf numFmtId="174" fontId="2" fillId="2" borderId="29" xfId="4" applyNumberFormat="1" applyFont="1" applyFill="1" applyBorder="1" applyAlignment="1"/>
    <xf numFmtId="0" fontId="4" fillId="2" borderId="28" xfId="4" applyFont="1" applyFill="1" applyBorder="1" applyAlignment="1">
      <alignment horizontal="center"/>
    </xf>
    <xf numFmtId="0" fontId="2" fillId="2" borderId="5" xfId="4" applyFont="1" applyFill="1" applyBorder="1" applyAlignment="1">
      <alignment horizontal="center"/>
    </xf>
    <xf numFmtId="173" fontId="3" fillId="3" borderId="17" xfId="4" applyNumberFormat="1" applyFont="1" applyFill="1" applyBorder="1" applyAlignment="1" applyProtection="1">
      <alignment horizontal="left"/>
    </xf>
    <xf numFmtId="174" fontId="2" fillId="8" borderId="25" xfId="4" applyNumberFormat="1" applyFont="1" applyFill="1" applyBorder="1" applyAlignment="1"/>
    <xf numFmtId="0" fontId="4" fillId="2" borderId="19"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2" fillId="3" borderId="26" xfId="4" applyNumberFormat="1" applyFont="1" applyFill="1" applyBorder="1" applyAlignment="1" applyProtection="1">
      <alignment horizontal="center" vertical="center"/>
    </xf>
    <xf numFmtId="0" fontId="15" fillId="2" borderId="25" xfId="4" applyFont="1" applyFill="1" applyBorder="1" applyAlignment="1">
      <alignment horizontal="center" vertical="center"/>
    </xf>
    <xf numFmtId="0" fontId="4" fillId="2" borderId="25" xfId="4" applyFont="1" applyFill="1" applyBorder="1" applyAlignment="1">
      <alignment horizontal="center" vertical="center" wrapText="1"/>
    </xf>
    <xf numFmtId="0" fontId="2" fillId="0" borderId="0" xfId="4" applyFont="1" applyAlignment="1">
      <alignment horizontal="center"/>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9"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9" fillId="3" borderId="25" xfId="4" applyNumberFormat="1" applyFont="1" applyFill="1" applyBorder="1" applyAlignment="1" applyProtection="1">
      <alignment horizontal="left" vertical="center"/>
    </xf>
    <xf numFmtId="0" fontId="20" fillId="3" borderId="26" xfId="4" applyNumberFormat="1" applyFont="1" applyFill="1" applyBorder="1" applyAlignment="1" applyProtection="1">
      <alignment horizontal="center" vertical="center"/>
    </xf>
    <xf numFmtId="0" fontId="21"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174" fontId="8" fillId="2" borderId="29" xfId="4" applyNumberFormat="1" applyFont="1" applyFill="1" applyBorder="1" applyAlignment="1">
      <alignment horizontal="left"/>
    </xf>
    <xf numFmtId="174" fontId="8" fillId="8" borderId="29" xfId="4" applyNumberFormat="1" applyFont="1" applyFill="1" applyBorder="1" applyAlignment="1">
      <alignment horizontal="left"/>
    </xf>
    <xf numFmtId="174" fontId="8" fillId="2" borderId="29" xfId="4" applyNumberFormat="1" applyFont="1" applyFill="1" applyBorder="1" applyAlignment="1"/>
    <xf numFmtId="0" fontId="13" fillId="2" borderId="1" xfId="4" applyFill="1" applyBorder="1"/>
    <xf numFmtId="0" fontId="13" fillId="2" borderId="2" xfId="4" applyFill="1" applyBorder="1"/>
    <xf numFmtId="0" fontId="13" fillId="2" borderId="3" xfId="4" applyFill="1" applyBorder="1"/>
    <xf numFmtId="0" fontId="22" fillId="2" borderId="4" xfId="4" applyFont="1" applyFill="1" applyBorder="1"/>
    <xf numFmtId="172" fontId="20" fillId="3" borderId="26" xfId="4" quotePrefix="1" applyNumberFormat="1" applyFont="1" applyFill="1" applyBorder="1" applyAlignment="1" applyProtection="1">
      <alignment horizontal="center"/>
    </xf>
    <xf numFmtId="0" fontId="23" fillId="4" borderId="25" xfId="4" applyFont="1" applyFill="1" applyBorder="1"/>
    <xf numFmtId="0" fontId="22" fillId="2" borderId="5" xfId="4" applyFont="1" applyFill="1" applyBorder="1"/>
    <xf numFmtId="172" fontId="20" fillId="3" borderId="26" xfId="4" applyNumberFormat="1" applyFont="1" applyFill="1" applyBorder="1" applyAlignment="1" applyProtection="1">
      <alignment horizontal="center"/>
    </xf>
    <xf numFmtId="0" fontId="22" fillId="2" borderId="0" xfId="4" applyFont="1" applyFill="1" applyBorder="1"/>
    <xf numFmtId="0" fontId="20" fillId="2" borderId="1" xfId="4" applyFont="1" applyFill="1" applyBorder="1"/>
    <xf numFmtId="0" fontId="20" fillId="2" borderId="2" xfId="4" applyFont="1" applyFill="1" applyBorder="1"/>
    <xf numFmtId="0" fontId="20" fillId="2" borderId="3" xfId="4" applyFont="1" applyFill="1" applyBorder="1"/>
    <xf numFmtId="15" fontId="20" fillId="2" borderId="4" xfId="4" applyNumberFormat="1" applyFont="1" applyFill="1" applyBorder="1"/>
    <xf numFmtId="0" fontId="20" fillId="4" borderId="25" xfId="4" applyNumberFormat="1" applyFont="1" applyFill="1" applyBorder="1"/>
    <xf numFmtId="0" fontId="20" fillId="2" borderId="5" xfId="4" applyFont="1" applyFill="1" applyBorder="1"/>
    <xf numFmtId="172" fontId="20" fillId="3" borderId="26" xfId="4" quotePrefix="1" applyNumberFormat="1" applyFont="1" applyFill="1" applyBorder="1" applyAlignment="1" applyProtection="1">
      <alignment horizontal="left"/>
    </xf>
    <xf numFmtId="0" fontId="20" fillId="2" borderId="4" xfId="4" applyFont="1" applyFill="1" applyBorder="1"/>
    <xf numFmtId="0" fontId="20"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9"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9"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9" fillId="3" borderId="26" xfId="4" applyNumberFormat="1" applyFont="1" applyFill="1" applyBorder="1" applyAlignment="1" applyProtection="1">
      <alignment vertical="center"/>
    </xf>
    <xf numFmtId="0" fontId="20"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19" fillId="3" borderId="17" xfId="4" applyNumberFormat="1" applyFont="1" applyFill="1" applyBorder="1" applyAlignment="1" applyProtection="1"/>
    <xf numFmtId="0" fontId="19" fillId="3" borderId="20" xfId="4" applyNumberFormat="1" applyFont="1" applyFill="1" applyBorder="1" applyAlignment="1" applyProtection="1"/>
    <xf numFmtId="0" fontId="8" fillId="2" borderId="30" xfId="4" applyNumberFormat="1" applyFont="1" applyFill="1" applyBorder="1" applyAlignment="1">
      <alignment horizontal="left"/>
    </xf>
    <xf numFmtId="0" fontId="8" fillId="2" borderId="20" xfId="4" applyNumberFormat="1" applyFont="1" applyFill="1" applyBorder="1" applyAlignment="1">
      <alignment horizontal="left"/>
    </xf>
    <xf numFmtId="0" fontId="8" fillId="2" borderId="21" xfId="4" applyNumberFormat="1" applyFont="1" applyFill="1" applyBorder="1" applyAlignment="1">
      <alignment horizontal="left"/>
    </xf>
    <xf numFmtId="0" fontId="8" fillId="2" borderId="29" xfId="4" applyNumberFormat="1" applyFont="1" applyFill="1" applyBorder="1" applyAlignment="1">
      <alignment horizontal="center"/>
    </xf>
    <xf numFmtId="0" fontId="8" fillId="2" borderId="30" xfId="4" applyNumberFormat="1" applyFont="1" applyFill="1" applyBorder="1" applyAlignment="1">
      <alignment horizontal="center"/>
    </xf>
    <xf numFmtId="0" fontId="19" fillId="3" borderId="22" xfId="4" applyNumberFormat="1" applyFont="1" applyFill="1" applyBorder="1" applyAlignment="1" applyProtection="1"/>
    <xf numFmtId="0" fontId="8" fillId="2" borderId="31" xfId="4" applyNumberFormat="1" applyFont="1" applyFill="1" applyBorder="1" applyAlignment="1">
      <alignment horizontal="center"/>
    </xf>
    <xf numFmtId="0" fontId="19" fillId="3" borderId="26" xfId="4" applyNumberFormat="1" applyFont="1" applyFill="1" applyBorder="1" applyAlignment="1" applyProtection="1"/>
    <xf numFmtId="0" fontId="8" fillId="2" borderId="25" xfId="4" applyNumberFormat="1" applyFont="1" applyFill="1" applyBorder="1" applyAlignment="1">
      <alignment horizontal="left"/>
    </xf>
    <xf numFmtId="0" fontId="8" fillId="2" borderId="25" xfId="4" applyNumberFormat="1" applyFont="1" applyFill="1" applyBorder="1" applyAlignment="1">
      <alignment horizontal="center"/>
    </xf>
    <xf numFmtId="0" fontId="8" fillId="2" borderId="28" xfId="4" applyNumberFormat="1" applyFont="1" applyFill="1" applyBorder="1" applyAlignment="1">
      <alignment horizontal="left"/>
    </xf>
    <xf numFmtId="0" fontId="20" fillId="3" borderId="31" xfId="4" applyNumberFormat="1" applyFont="1" applyFill="1" applyBorder="1" applyAlignment="1" applyProtection="1">
      <alignment horizontal="center" vertical="center"/>
    </xf>
    <xf numFmtId="0" fontId="21" fillId="2" borderId="31" xfId="4" applyFont="1" applyFill="1" applyBorder="1" applyAlignment="1">
      <alignment horizontal="center" vertical="center"/>
    </xf>
    <xf numFmtId="0" fontId="9" fillId="2" borderId="31" xfId="4" applyFont="1" applyFill="1" applyBorder="1" applyAlignment="1">
      <alignment horizontal="center" vertical="center" wrapText="1"/>
    </xf>
    <xf numFmtId="0" fontId="8" fillId="2" borderId="22" xfId="4" applyFont="1" applyFill="1" applyBorder="1" applyAlignment="1">
      <alignment horizontal="center" vertical="center" wrapText="1"/>
    </xf>
    <xf numFmtId="0" fontId="9" fillId="2" borderId="24" xfId="4" applyFont="1" applyFill="1" applyBorder="1" applyAlignment="1">
      <alignment horizontal="center" vertical="center" wrapText="1"/>
    </xf>
    <xf numFmtId="0" fontId="8" fillId="2" borderId="31" xfId="4" applyFont="1" applyFill="1" applyBorder="1" applyAlignment="1">
      <alignment horizontal="center"/>
    </xf>
    <xf numFmtId="0" fontId="19" fillId="3" borderId="29" xfId="4" applyNumberFormat="1" applyFont="1" applyFill="1" applyBorder="1" applyAlignment="1" applyProtection="1"/>
    <xf numFmtId="0" fontId="19" fillId="3" borderId="30" xfId="4" applyNumberFormat="1" applyFont="1" applyFill="1" applyBorder="1" applyAlignment="1" applyProtection="1"/>
    <xf numFmtId="0" fontId="19" fillId="3" borderId="31" xfId="4" applyNumberFormat="1" applyFont="1" applyFill="1" applyBorder="1" applyAlignment="1" applyProtection="1"/>
    <xf numFmtId="0" fontId="19" fillId="3" borderId="25" xfId="4" applyNumberFormat="1" applyFont="1" applyFill="1" applyBorder="1" applyAlignment="1" applyProtection="1"/>
    <xf numFmtId="0" fontId="19" fillId="3" borderId="29" xfId="4" applyNumberFormat="1" applyFont="1" applyFill="1" applyBorder="1" applyAlignment="1" applyProtection="1">
      <alignment vertical="center"/>
    </xf>
    <xf numFmtId="0" fontId="19" fillId="3" borderId="31" xfId="4" applyNumberFormat="1" applyFont="1" applyFill="1" applyBorder="1" applyAlignment="1" applyProtection="1">
      <alignment vertical="center"/>
    </xf>
    <xf numFmtId="0" fontId="8" fillId="2" borderId="33" xfId="4" applyFont="1" applyFill="1" applyBorder="1" applyAlignment="1">
      <alignment horizontal="left"/>
    </xf>
    <xf numFmtId="0" fontId="13" fillId="0" borderId="0" xfId="4" applyAlignment="1">
      <alignment horizontal="left"/>
    </xf>
    <xf numFmtId="0" fontId="8" fillId="2" borderId="1" xfId="4" applyFont="1" applyFill="1" applyBorder="1" applyAlignment="1">
      <alignment horizontal="left"/>
    </xf>
    <xf numFmtId="0" fontId="25" fillId="2" borderId="4" xfId="4" applyFont="1" applyFill="1" applyBorder="1"/>
    <xf numFmtId="0" fontId="20" fillId="3" borderId="25" xfId="4" applyNumberFormat="1" applyFont="1" applyFill="1" applyBorder="1" applyAlignment="1" applyProtection="1">
      <alignment horizontal="left" vertical="center"/>
    </xf>
    <xf numFmtId="0" fontId="8" fillId="2" borderId="25" xfId="4" applyNumberFormat="1" applyFont="1" applyFill="1" applyBorder="1" applyAlignment="1"/>
    <xf numFmtId="0" fontId="8" fillId="2" borderId="25" xfId="4" applyFont="1" applyFill="1" applyBorder="1" applyAlignment="1"/>
    <xf numFmtId="0" fontId="8" fillId="2" borderId="29" xfId="4" applyFont="1" applyFill="1" applyBorder="1" applyAlignment="1"/>
    <xf numFmtId="166" fontId="8" fillId="2" borderId="25" xfId="4" applyNumberFormat="1" applyFont="1" applyFill="1" applyBorder="1" applyAlignment="1"/>
    <xf numFmtId="0" fontId="8" fillId="2" borderId="29" xfId="4" applyFont="1" applyFill="1" applyBorder="1" applyAlignment="1">
      <alignment horizontal="center"/>
    </xf>
    <xf numFmtId="0" fontId="8" fillId="0" borderId="1" xfId="4" applyFont="1" applyBorder="1" applyAlignment="1">
      <alignment horizontal="center"/>
    </xf>
    <xf numFmtId="0" fontId="8" fillId="0" borderId="2" xfId="4" applyFont="1" applyBorder="1" applyAlignment="1">
      <alignment horizontal="center"/>
    </xf>
    <xf numFmtId="0" fontId="8" fillId="0" borderId="3" xfId="4" applyFont="1" applyBorder="1"/>
    <xf numFmtId="0" fontId="8" fillId="0" borderId="4" xfId="4" applyFont="1" applyBorder="1" applyAlignment="1">
      <alignment horizontal="center"/>
    </xf>
    <xf numFmtId="0" fontId="8" fillId="0" borderId="0" xfId="4" applyFont="1" applyBorder="1" applyAlignment="1">
      <alignment horizontal="center"/>
    </xf>
    <xf numFmtId="0" fontId="8" fillId="0" borderId="5" xfId="4" applyFont="1" applyBorder="1"/>
    <xf numFmtId="0" fontId="8" fillId="0" borderId="32" xfId="4" applyFont="1" applyBorder="1" applyAlignment="1">
      <alignment horizontal="center"/>
    </xf>
    <xf numFmtId="0" fontId="8" fillId="0" borderId="33" xfId="4" applyFont="1" applyBorder="1"/>
    <xf numFmtId="0" fontId="8" fillId="2" borderId="25" xfId="4" applyFont="1" applyFill="1" applyBorder="1" applyAlignment="1">
      <alignment horizontal="center"/>
    </xf>
    <xf numFmtId="0" fontId="26" fillId="2" borderId="4" xfId="4" applyFont="1" applyFill="1" applyBorder="1"/>
    <xf numFmtId="173" fontId="10" fillId="3" borderId="25" xfId="4" applyNumberFormat="1" applyFont="1" applyFill="1" applyBorder="1" applyAlignment="1" applyProtection="1">
      <alignment horizontal="left"/>
    </xf>
    <xf numFmtId="0" fontId="8" fillId="2" borderId="25" xfId="4" applyFont="1" applyFill="1" applyBorder="1"/>
    <xf numFmtId="0" fontId="8" fillId="0" borderId="25" xfId="4" applyFont="1" applyBorder="1" applyAlignment="1">
      <alignment horizontal="left"/>
    </xf>
    <xf numFmtId="0" fontId="21" fillId="2" borderId="25" xfId="4" applyFont="1" applyFill="1" applyBorder="1" applyAlignment="1">
      <alignment horizontal="left" vertical="center"/>
    </xf>
    <xf numFmtId="0" fontId="26" fillId="2" borderId="32" xfId="4" applyFont="1" applyFill="1" applyBorder="1"/>
    <xf numFmtId="0" fontId="2" fillId="2" borderId="1" xfId="4" applyFont="1" applyFill="1" applyBorder="1" applyAlignment="1">
      <alignment horizontal="left"/>
    </xf>
    <xf numFmtId="0" fontId="2" fillId="2" borderId="2" xfId="4" applyFont="1" applyFill="1" applyBorder="1" applyAlignment="1">
      <alignment horizontal="left"/>
    </xf>
    <xf numFmtId="0" fontId="27" fillId="2" borderId="4" xfId="4" applyFont="1" applyFill="1" applyBorder="1"/>
    <xf numFmtId="0" fontId="2" fillId="2" borderId="0" xfId="4" applyFont="1" applyFill="1" applyBorder="1" applyAlignment="1"/>
    <xf numFmtId="165" fontId="2" fillId="0" borderId="0" xfId="4" applyNumberFormat="1" applyFont="1"/>
    <xf numFmtId="0" fontId="3" fillId="3" borderId="0" xfId="4" applyNumberFormat="1" applyFont="1" applyFill="1" applyBorder="1" applyAlignment="1" applyProtection="1">
      <alignment horizontal="left" vertical="center"/>
    </xf>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67"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5" fillId="2" borderId="25" xfId="4" applyFont="1" applyFill="1" applyBorder="1" applyAlignment="1">
      <alignment horizontal="left" vertical="center"/>
    </xf>
    <xf numFmtId="0" fontId="27"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2" borderId="0" xfId="4" applyFont="1" applyFill="1" applyBorder="1" applyAlignment="1"/>
    <xf numFmtId="166" fontId="8" fillId="2" borderId="0" xfId="4" applyNumberFormat="1" applyFont="1" applyFill="1" applyBorder="1" applyAlignment="1"/>
    <xf numFmtId="0" fontId="8" fillId="2" borderId="0" xfId="4" applyNumberFormat="1" applyFont="1" applyFill="1" applyBorder="1" applyAlignment="1">
      <alignment horizontal="center"/>
    </xf>
    <xf numFmtId="0" fontId="26" fillId="2" borderId="1" xfId="4" applyFont="1" applyFill="1" applyBorder="1"/>
    <xf numFmtId="0" fontId="8" fillId="0" borderId="0" xfId="4" applyFont="1" applyBorder="1"/>
    <xf numFmtId="0" fontId="8" fillId="0" borderId="29" xfId="6" applyNumberFormat="1" applyFont="1" applyFill="1" applyBorder="1" applyAlignment="1">
      <alignment horizontal="center"/>
    </xf>
    <xf numFmtId="0" fontId="8" fillId="0" borderId="25" xfId="6" applyNumberFormat="1" applyFont="1" applyFill="1" applyBorder="1" applyAlignment="1">
      <alignment horizontal="center"/>
    </xf>
    <xf numFmtId="0" fontId="8" fillId="10" borderId="0" xfId="3" applyFont="1" applyFill="1"/>
    <xf numFmtId="0" fontId="8" fillId="10" borderId="5" xfId="3" applyFont="1" applyFill="1" applyBorder="1"/>
    <xf numFmtId="0" fontId="8" fillId="10" borderId="4" xfId="3" applyFont="1" applyFill="1" applyBorder="1"/>
    <xf numFmtId="0" fontId="8" fillId="10" borderId="33" xfId="3" applyFont="1" applyFill="1" applyBorder="1"/>
    <xf numFmtId="0" fontId="8" fillId="10" borderId="32" xfId="3" applyFont="1" applyFill="1" applyBorder="1"/>
    <xf numFmtId="0" fontId="8" fillId="10" borderId="3" xfId="3" applyFont="1" applyFill="1" applyBorder="1"/>
    <xf numFmtId="0" fontId="8" fillId="10" borderId="1" xfId="3" applyFont="1" applyFill="1" applyBorder="1"/>
    <xf numFmtId="0" fontId="8" fillId="10" borderId="0" xfId="5" applyFill="1"/>
    <xf numFmtId="0" fontId="11" fillId="7" borderId="28" xfId="3" applyFont="1" applyFill="1" applyBorder="1" applyAlignment="1">
      <alignment horizontal="center"/>
    </xf>
    <xf numFmtId="0" fontId="11" fillId="7" borderId="27" xfId="3" applyFont="1" applyFill="1" applyBorder="1" applyAlignment="1">
      <alignment horizontal="center"/>
    </xf>
    <xf numFmtId="0" fontId="11" fillId="0" borderId="26" xfId="1" applyFont="1" applyBorder="1" applyAlignment="1"/>
    <xf numFmtId="0" fontId="24" fillId="7" borderId="36" xfId="4" applyFont="1" applyFill="1" applyBorder="1" applyAlignment="1">
      <alignment horizontal="center"/>
    </xf>
    <xf numFmtId="0" fontId="24" fillId="7" borderId="35" xfId="4" applyFont="1" applyFill="1" applyBorder="1" applyAlignment="1">
      <alignment horizontal="center"/>
    </xf>
    <xf numFmtId="0" fontId="24" fillId="7" borderId="34" xfId="4"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260" customWidth="1"/>
    <col min="3" max="3" width="18" style="260" bestFit="1" customWidth="1"/>
    <col min="4" max="4" width="23.85546875" style="260" bestFit="1" customWidth="1"/>
    <col min="5" max="5" width="22" style="260" bestFit="1" customWidth="1"/>
    <col min="6" max="7" width="2.7109375" style="260" customWidth="1"/>
    <col min="8" max="9" width="8" style="260"/>
    <col min="10" max="11" width="2.7109375" style="260" customWidth="1"/>
    <col min="12" max="12" width="18.5703125" style="260" bestFit="1" customWidth="1"/>
    <col min="13" max="13" width="53.7109375" style="260" bestFit="1" customWidth="1"/>
    <col min="14" max="14" width="2.7109375" style="260" customWidth="1"/>
    <col min="15" max="16384" width="8" style="260"/>
  </cols>
  <sheetData>
    <row r="1" spans="2:14" ht="12" thickBot="1" x14ac:dyDescent="0.25">
      <c r="B1" s="260" t="str">
        <f>_xll.qlxlVersion(TRUE,Trigger)</f>
        <v>QuantLibXL 1.3.0 - MS VC++ 9.0 - Multithreaded Static Runtime library - Release Configuration - Dec  5 2013 11:03:51</v>
      </c>
    </row>
    <row r="2" spans="2:14" ht="18" x14ac:dyDescent="0.25">
      <c r="B2" s="268" t="s">
        <v>122</v>
      </c>
      <c r="C2" s="269"/>
      <c r="D2" s="269"/>
      <c r="E2" s="269"/>
      <c r="F2" s="270"/>
      <c r="K2" s="271" t="s">
        <v>171</v>
      </c>
      <c r="L2" s="272"/>
      <c r="M2" s="272"/>
      <c r="N2" s="273"/>
    </row>
    <row r="3" spans="2:14" ht="12" thickBot="1" x14ac:dyDescent="0.25">
      <c r="B3" s="61"/>
      <c r="C3" s="91"/>
      <c r="D3" s="58"/>
      <c r="E3" s="58"/>
      <c r="F3" s="57"/>
      <c r="K3" s="159"/>
      <c r="L3" s="162"/>
      <c r="M3" s="162"/>
      <c r="N3" s="161"/>
    </row>
    <row r="4" spans="2:14" x14ac:dyDescent="0.2">
      <c r="B4" s="61"/>
      <c r="C4" s="90" t="s">
        <v>121</v>
      </c>
      <c r="D4" s="76" t="s">
        <v>118</v>
      </c>
      <c r="E4" s="58"/>
      <c r="F4" s="57"/>
      <c r="H4" s="263" t="s">
        <v>120</v>
      </c>
      <c r="I4" s="264"/>
      <c r="K4" s="159"/>
      <c r="L4" s="158" t="s">
        <v>170</v>
      </c>
      <c r="M4" s="152" t="b">
        <v>1</v>
      </c>
      <c r="N4" s="157"/>
    </row>
    <row r="5" spans="2:14" x14ac:dyDescent="0.2">
      <c r="B5" s="61"/>
      <c r="C5" s="88" t="s">
        <v>119</v>
      </c>
      <c r="D5" s="62"/>
      <c r="E5" s="58"/>
      <c r="F5" s="57"/>
      <c r="H5" s="261" t="s">
        <v>118</v>
      </c>
      <c r="I5" s="262" t="s">
        <v>117</v>
      </c>
      <c r="K5" s="159"/>
      <c r="L5" s="158" t="s">
        <v>169</v>
      </c>
      <c r="M5" s="160" t="str">
        <f ca="1">SUBSTITUTE(LEFT(CELL("filename",A1),FIND("[",CELL("filename",A1),1)-1),"\XLS\","\XML\")</f>
        <v>C:\Users\erik\Documents\repos\quantlib_nando\QuantLibXL\Data2\XML\</v>
      </c>
      <c r="N5" s="157"/>
    </row>
    <row r="6" spans="2:14" x14ac:dyDescent="0.2">
      <c r="B6" s="61"/>
      <c r="C6" s="88" t="s">
        <v>116</v>
      </c>
      <c r="D6" s="62" t="s">
        <v>115</v>
      </c>
      <c r="E6" s="58"/>
      <c r="F6" s="57"/>
      <c r="H6" s="261" t="s">
        <v>114</v>
      </c>
      <c r="I6" s="262"/>
      <c r="K6" s="159"/>
      <c r="L6" s="158" t="s">
        <v>168</v>
      </c>
      <c r="M6" s="149" t="b">
        <v>1</v>
      </c>
      <c r="N6" s="157"/>
    </row>
    <row r="7" spans="2:14" ht="12" thickBot="1" x14ac:dyDescent="0.25">
      <c r="B7" s="61"/>
      <c r="C7" s="88" t="s">
        <v>113</v>
      </c>
      <c r="D7" s="62" t="s">
        <v>112</v>
      </c>
      <c r="E7" s="58"/>
      <c r="F7" s="57"/>
      <c r="H7" s="261" t="s">
        <v>111</v>
      </c>
      <c r="I7" s="262"/>
      <c r="K7" s="156"/>
      <c r="L7" s="155"/>
      <c r="M7" s="155"/>
      <c r="N7" s="154"/>
    </row>
    <row r="8" spans="2:14" ht="12" thickBot="1" x14ac:dyDescent="0.25">
      <c r="B8" s="61"/>
      <c r="C8" s="88" t="s">
        <v>110</v>
      </c>
      <c r="D8" s="89" t="s">
        <v>109</v>
      </c>
      <c r="E8" s="58"/>
      <c r="F8" s="57"/>
      <c r="H8" s="265" t="s">
        <v>108</v>
      </c>
      <c r="I8" s="266" t="s">
        <v>107</v>
      </c>
      <c r="K8" s="267"/>
      <c r="L8" s="267"/>
      <c r="M8" s="267"/>
      <c r="N8" s="267"/>
    </row>
    <row r="9" spans="2:14" ht="15.75" x14ac:dyDescent="0.25">
      <c r="B9" s="61"/>
      <c r="C9" s="88" t="s">
        <v>106</v>
      </c>
      <c r="D9" s="62" t="str">
        <f>Currency&amp;"_YC"&amp;IndexTenor&amp;"RH"</f>
        <v>EUR_YCONRH</v>
      </c>
      <c r="E9" s="58"/>
      <c r="F9" s="57"/>
      <c r="K9" s="271" t="s">
        <v>167</v>
      </c>
      <c r="L9" s="272"/>
      <c r="M9" s="272"/>
      <c r="N9" s="273"/>
    </row>
    <row r="10" spans="2:14" ht="12.75" x14ac:dyDescent="0.2">
      <c r="B10" s="61"/>
      <c r="C10" s="87" t="s">
        <v>105</v>
      </c>
      <c r="D10" s="62" t="b">
        <v>1</v>
      </c>
      <c r="E10" s="58"/>
      <c r="F10" s="57"/>
      <c r="K10" s="151"/>
      <c r="L10" s="153"/>
      <c r="M10" s="153"/>
      <c r="N10" s="148"/>
    </row>
    <row r="11" spans="2:14" ht="12.75" x14ac:dyDescent="0.2">
      <c r="B11" s="61"/>
      <c r="C11" s="87" t="s">
        <v>104</v>
      </c>
      <c r="D11" s="86">
        <v>41618.657037037039</v>
      </c>
      <c r="E11" s="58"/>
      <c r="F11" s="57"/>
      <c r="K11" s="151"/>
      <c r="L11" s="150" t="s">
        <v>166</v>
      </c>
      <c r="M11" s="152" t="s">
        <v>165</v>
      </c>
      <c r="N11" s="148"/>
    </row>
    <row r="12" spans="2:14" ht="12.75" x14ac:dyDescent="0.2">
      <c r="B12" s="61"/>
      <c r="C12" s="85" t="s">
        <v>103</v>
      </c>
      <c r="D12" s="84" t="b">
        <v>0</v>
      </c>
      <c r="E12" s="58"/>
      <c r="F12" s="57"/>
      <c r="K12" s="151"/>
      <c r="L12" s="150" t="s">
        <v>164</v>
      </c>
      <c r="M12" s="149" t="s">
        <v>163</v>
      </c>
      <c r="N12" s="148"/>
    </row>
    <row r="13" spans="2:14" ht="12.75" x14ac:dyDescent="0.2">
      <c r="B13" s="61"/>
      <c r="C13" s="66"/>
      <c r="D13" s="66"/>
      <c r="E13" s="58"/>
      <c r="F13" s="57"/>
      <c r="K13" s="151"/>
      <c r="L13" s="150" t="s">
        <v>203</v>
      </c>
      <c r="M13" s="152" t="s">
        <v>199</v>
      </c>
      <c r="N13" s="148"/>
    </row>
    <row r="14" spans="2:14" ht="12.75" x14ac:dyDescent="0.2">
      <c r="B14" s="61"/>
      <c r="C14" s="81" t="s">
        <v>102</v>
      </c>
      <c r="D14" s="83" t="str">
        <f>_xll.qlPiecewiseYieldCurve(D16,NDays,Calendar,RateHelpersSelected,DayCounter,IF(ISERROR(D22),NA(),D20:E20),IF(ISERROR(D22),NA(),D21:E21),Accuracy,TraitsID,InterpolatorID,Permanent,,ObjectOverwrite)</f>
        <v>_EURYCON#0004</v>
      </c>
      <c r="E14" s="58"/>
      <c r="F14" s="57"/>
      <c r="K14" s="151"/>
      <c r="L14" s="150" t="s">
        <v>202</v>
      </c>
      <c r="M14" s="152" t="str">
        <f>PROPER(Currency)&amp;"YC"</f>
        <v>EurYC</v>
      </c>
      <c r="N14" s="148"/>
    </row>
    <row r="15" spans="2:14" ht="12.75" x14ac:dyDescent="0.2">
      <c r="B15" s="61"/>
      <c r="C15" s="68" t="s">
        <v>0</v>
      </c>
      <c r="D15" s="82" t="str">
        <f>_xll.ohRangeRetrieveError(YieldCurve)</f>
        <v/>
      </c>
      <c r="E15" s="58"/>
      <c r="F15" s="57"/>
      <c r="K15" s="151"/>
      <c r="L15" s="150" t="s">
        <v>201</v>
      </c>
      <c r="M15" s="152" t="str">
        <f>PROPER(Currency)&amp;"YCSTD"</f>
        <v>EurYCSTD</v>
      </c>
      <c r="N15" s="148"/>
    </row>
    <row r="16" spans="2:14" ht="13.5" thickBot="1" x14ac:dyDescent="0.25">
      <c r="B16" s="61"/>
      <c r="C16" s="81" t="s">
        <v>101</v>
      </c>
      <c r="D16" s="80" t="str">
        <f>"_"&amp;Currency&amp;"YC"&amp;IndexTenor</f>
        <v>_EURYCON</v>
      </c>
      <c r="E16" s="58"/>
      <c r="F16" s="57"/>
      <c r="K16" s="147"/>
      <c r="L16" s="146"/>
      <c r="M16" s="146"/>
      <c r="N16" s="14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41639</v>
      </c>
      <c r="E21" s="74">
        <f>DATE(YEAR(D21+1),12,31)</f>
        <v>42004</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41618</v>
      </c>
      <c r="D27" s="64" t="e">
        <f>MAX(_xll.ohPack(Selected!I1:I126))</f>
        <v>#NUM!</v>
      </c>
      <c r="E27" s="58"/>
      <c r="F27" s="57"/>
    </row>
    <row r="28" spans="2:6" x14ac:dyDescent="0.2">
      <c r="B28" s="61"/>
      <c r="C28" s="63">
        <f>MAX(_xll.ohPack(Selected!H2:H126))</f>
        <v>52579</v>
      </c>
      <c r="D28" s="62" t="e">
        <f>MIN(_xll.ohPack(Selected!I1:I126))</f>
        <v>#NUM!</v>
      </c>
      <c r="E28" s="58"/>
      <c r="F28" s="57"/>
    </row>
    <row r="29" spans="2:6" x14ac:dyDescent="0.2">
      <c r="B29" s="61"/>
      <c r="C29" s="60" t="s">
        <v>0</v>
      </c>
      <c r="D29" s="59" t="str">
        <f ca="1">_xll.ohRangeRetrieveError(Selected!I1)</f>
        <v>qlPiecewiseYieldCurveData - 1st instrument (maturity: December 11th, 2013) has an invalid quote</v>
      </c>
      <c r="E29" s="58"/>
      <c r="F29" s="57"/>
    </row>
    <row r="30" spans="2:6"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topLeftCell="D1" workbookViewId="0">
      <selection activeCell="H35" sqref="H35:H36"/>
    </sheetView>
  </sheetViews>
  <sheetFormatPr defaultRowHeight="11.25" outlineLevelRow="1" outlineLevelCol="1" x14ac:dyDescent="0.2"/>
  <cols>
    <col min="1" max="1" width="5.7109375" style="1" hidden="1" customWidth="1" outlineLevel="1"/>
    <col min="2" max="2" width="4.140625" style="2" hidden="1" customWidth="1" outlineLevel="1"/>
    <col min="3" max="3" width="8.42578125" style="2" hidden="1" customWidth="1" outlineLevel="1"/>
    <col min="4" max="4" width="13.28515625" style="2" bestFit="1" customWidth="1" collapsed="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274" t="s">
        <v>88</v>
      </c>
      <c r="C1" s="275"/>
      <c r="D1" s="276"/>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t="e">
        <f>_xll.qlRateHelperQuoteValue($E2,Trigger)</f>
        <v>#NUM!</v>
      </c>
      <c r="G2" s="33"/>
      <c r="H2" s="26" t="b">
        <v>1</v>
      </c>
      <c r="I2" s="26">
        <v>70</v>
      </c>
      <c r="J2" s="26">
        <v>1</v>
      </c>
      <c r="K2" s="32">
        <f>_xll.qlRateHelperEarliestDate($E2,Trigger)</f>
        <v>41618</v>
      </c>
      <c r="L2" s="31">
        <f>_xll.qlRateHelperLatestDate($E2,Trigger)</f>
        <v>41619</v>
      </c>
    </row>
    <row r="3" spans="1:14" x14ac:dyDescent="0.2">
      <c r="B3" s="51"/>
      <c r="C3" s="35"/>
      <c r="D3" s="34" t="s">
        <v>80</v>
      </c>
      <c r="E3" s="34" t="str">
        <f t="shared" si="0"/>
        <v>EUR_YCONRH_TND</v>
      </c>
      <c r="F3" s="33" t="e">
        <f>_xll.qlRateHelperQuoteValue($E3,Trigger)</f>
        <v>#NUM!</v>
      </c>
      <c r="G3" s="33"/>
      <c r="H3" s="26" t="b">
        <v>1</v>
      </c>
      <c r="I3" s="26">
        <v>70</v>
      </c>
      <c r="J3" s="26">
        <v>1</v>
      </c>
      <c r="K3" s="32">
        <f>_xll.qlRateHelperEarliestDate($E3,Trigger)</f>
        <v>41619</v>
      </c>
      <c r="L3" s="31">
        <f>_xll.qlRateHelperLatestDate($E3,Trigger)</f>
        <v>41620</v>
      </c>
    </row>
    <row r="4" spans="1:14" x14ac:dyDescent="0.2">
      <c r="B4" s="51"/>
      <c r="C4" s="35"/>
      <c r="D4" s="34" t="s">
        <v>79</v>
      </c>
      <c r="E4" s="34" t="str">
        <f t="shared" si="0"/>
        <v>EUR_YCONRH_SND</v>
      </c>
      <c r="F4" s="33" t="e">
        <f>_xll.qlRateHelperQuoteValue($E4,Trigger)</f>
        <v>#NUM!</v>
      </c>
      <c r="G4" s="33"/>
      <c r="H4" s="26" t="b">
        <v>1</v>
      </c>
      <c r="I4" s="26">
        <v>70</v>
      </c>
      <c r="J4" s="26">
        <v>1</v>
      </c>
      <c r="K4" s="32">
        <f>_xll.qlRateHelperEarliestDate($E4,Trigger)</f>
        <v>41620</v>
      </c>
      <c r="L4" s="31">
        <f>_xll.qlRateHelperLatestDate($E4,Trigger)</f>
        <v>41621</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41" t="s">
        <v>61</v>
      </c>
      <c r="E35" s="41" t="str">
        <f t="shared" si="1"/>
        <v>EUR_YCONRH_EONSW</v>
      </c>
      <c r="F35" s="40">
        <f>_xll.qlRateHelperQuoteValue($E35,Trigger)</f>
        <v>1.08E-3</v>
      </c>
      <c r="G35" s="40" t="e">
        <f>_xll.qlSwapRateHelperSpread($E35,Trigger)</f>
        <v>#NUM!</v>
      </c>
      <c r="H35" s="26" t="b">
        <v>1</v>
      </c>
      <c r="I35" s="39">
        <v>50</v>
      </c>
      <c r="J35" s="39">
        <v>1</v>
      </c>
      <c r="K35" s="38">
        <f>_xll.qlRateHelperEarliestDate($E35,Trigger)</f>
        <v>41620</v>
      </c>
      <c r="L35" s="37">
        <f>_xll.qlRateHelperLatestDate($E35,Trigger)</f>
        <v>41627</v>
      </c>
    </row>
    <row r="36" spans="2:12" x14ac:dyDescent="0.2">
      <c r="B36" s="36"/>
      <c r="C36" s="35" t="str">
        <f t="shared" si="2"/>
        <v>EON</v>
      </c>
      <c r="D36" s="34" t="s">
        <v>60</v>
      </c>
      <c r="E36" s="34" t="str">
        <f t="shared" si="1"/>
        <v>EUR_YCONRH_EON2W</v>
      </c>
      <c r="F36" s="33">
        <f>_xll.qlRateHelperQuoteValue($E36,Trigger)</f>
        <v>1.06E-3</v>
      </c>
      <c r="G36" s="33" t="e">
        <f>_xll.qlSwapRateHelperSpread($E36,Trigger)</f>
        <v>#NUM!</v>
      </c>
      <c r="H36" s="26" t="b">
        <v>1</v>
      </c>
      <c r="I36" s="26">
        <v>50</v>
      </c>
      <c r="J36" s="26">
        <v>1</v>
      </c>
      <c r="K36" s="32">
        <f>_xll.qlRateHelperEarliestDate($E36,Trigger)</f>
        <v>41620</v>
      </c>
      <c r="L36" s="31">
        <f>_xll.qlRateHelperLatestDate($E36,Trigger)</f>
        <v>41635</v>
      </c>
    </row>
    <row r="37" spans="2:12" x14ac:dyDescent="0.2">
      <c r="B37" s="36"/>
      <c r="C37" s="35" t="str">
        <f t="shared" si="2"/>
        <v>EON</v>
      </c>
      <c r="D37" s="34" t="s">
        <v>59</v>
      </c>
      <c r="E37" s="34" t="str">
        <f t="shared" si="1"/>
        <v>EUR_YCONRH_EON3W</v>
      </c>
      <c r="F37" s="33">
        <f>_xll.qlRateHelperQuoteValue($E37,Trigger)</f>
        <v>1.06E-3</v>
      </c>
      <c r="G37" s="33" t="e">
        <f>_xll.qlSwapRateHelperSpread($E37,Trigger)</f>
        <v>#NUM!</v>
      </c>
      <c r="H37" s="26" t="b">
        <v>1</v>
      </c>
      <c r="I37" s="26">
        <v>50</v>
      </c>
      <c r="J37" s="26">
        <v>1</v>
      </c>
      <c r="K37" s="32">
        <f>_xll.qlRateHelperEarliestDate($E37,Trigger)</f>
        <v>41620</v>
      </c>
      <c r="L37" s="31">
        <f>_xll.qlRateHelperLatestDate($E37,Trigger)</f>
        <v>41641</v>
      </c>
    </row>
    <row r="38" spans="2:12" x14ac:dyDescent="0.2">
      <c r="B38" s="36"/>
      <c r="C38" s="35" t="str">
        <f t="shared" si="2"/>
        <v>EON</v>
      </c>
      <c r="D38" s="34" t="s">
        <v>58</v>
      </c>
      <c r="E38" s="34" t="str">
        <f t="shared" si="1"/>
        <v>EUR_YCONRH_EON1M</v>
      </c>
      <c r="F38" s="33">
        <f>_xll.qlRateHelperQuoteValue($E38,Trigger)</f>
        <v>1.0600000000000002E-3</v>
      </c>
      <c r="G38" s="33" t="e">
        <f>_xll.qlSwapRateHelperSpread($E38,Trigger)</f>
        <v>#NUM!</v>
      </c>
      <c r="H38" s="26" t="b">
        <v>1</v>
      </c>
      <c r="I38" s="26">
        <v>50</v>
      </c>
      <c r="J38" s="26">
        <v>1</v>
      </c>
      <c r="K38" s="32">
        <f>_xll.qlRateHelperEarliestDate($E38,Trigger)</f>
        <v>41620</v>
      </c>
      <c r="L38" s="31">
        <f>_xll.qlRateHelperLatestDate($E38,Trigger)</f>
        <v>41652</v>
      </c>
    </row>
    <row r="39" spans="2:12" x14ac:dyDescent="0.2">
      <c r="B39" s="36"/>
      <c r="C39" s="35" t="str">
        <f t="shared" si="2"/>
        <v>EON</v>
      </c>
      <c r="D39" s="34" t="s">
        <v>57</v>
      </c>
      <c r="E39" s="34" t="str">
        <f t="shared" si="1"/>
        <v>EUR_YCONRH_EON2M</v>
      </c>
      <c r="F39" s="33">
        <f>_xll.qlRateHelperQuoteValue($E39,Trigger)</f>
        <v>1.1100000000000001E-3</v>
      </c>
      <c r="G39" s="33" t="e">
        <f>_xll.qlSwapRateHelperSpread($E39,Trigger)</f>
        <v>#NUM!</v>
      </c>
      <c r="H39" s="26" t="b">
        <v>1</v>
      </c>
      <c r="I39" s="26">
        <v>50</v>
      </c>
      <c r="J39" s="26">
        <v>1</v>
      </c>
      <c r="K39" s="32">
        <f>_xll.qlRateHelperEarliestDate($E39,Trigger)</f>
        <v>41620</v>
      </c>
      <c r="L39" s="31">
        <f>_xll.qlRateHelperLatestDate($E39,Trigger)</f>
        <v>41682</v>
      </c>
    </row>
    <row r="40" spans="2:12" x14ac:dyDescent="0.2">
      <c r="B40" s="36"/>
      <c r="C40" s="35" t="str">
        <f t="shared" si="2"/>
        <v>EON</v>
      </c>
      <c r="D40" s="34" t="s">
        <v>56</v>
      </c>
      <c r="E40" s="34" t="str">
        <f t="shared" si="1"/>
        <v>EUR_YCONRH_EON3M</v>
      </c>
      <c r="F40" s="33">
        <f>_xll.qlRateHelperQuoteValue($E40,Trigger)</f>
        <v>1.15E-3</v>
      </c>
      <c r="G40" s="33" t="e">
        <f>_xll.qlSwapRateHelperSpread($E40,Trigger)</f>
        <v>#NUM!</v>
      </c>
      <c r="H40" s="26" t="b">
        <v>1</v>
      </c>
      <c r="I40" s="26">
        <v>50</v>
      </c>
      <c r="J40" s="26">
        <v>1</v>
      </c>
      <c r="K40" s="32">
        <f>_xll.qlRateHelperEarliestDate($E40,Trigger)</f>
        <v>41620</v>
      </c>
      <c r="L40" s="31">
        <f>_xll.qlRateHelperLatestDate($E40,Trigger)</f>
        <v>41710</v>
      </c>
    </row>
    <row r="41" spans="2:12" x14ac:dyDescent="0.2">
      <c r="B41" s="36"/>
      <c r="C41" s="35" t="str">
        <f t="shared" si="2"/>
        <v>EON</v>
      </c>
      <c r="D41" s="34" t="s">
        <v>55</v>
      </c>
      <c r="E41" s="34" t="str">
        <f t="shared" si="1"/>
        <v>EUR_YCONRH_EON4M</v>
      </c>
      <c r="F41" s="33">
        <f>_xll.qlRateHelperQuoteValue($E41,Trigger)</f>
        <v>1.17E-3</v>
      </c>
      <c r="G41" s="33" t="e">
        <f>_xll.qlSwapRateHelperSpread($E41,Trigger)</f>
        <v>#NUM!</v>
      </c>
      <c r="H41" s="26" t="b">
        <v>1</v>
      </c>
      <c r="I41" s="26">
        <v>50</v>
      </c>
      <c r="J41" s="26">
        <v>1</v>
      </c>
      <c r="K41" s="32">
        <f>_xll.qlRateHelperEarliestDate($E41,Trigger)</f>
        <v>41620</v>
      </c>
      <c r="L41" s="31">
        <f>_xll.qlRateHelperLatestDate($E41,Trigger)</f>
        <v>41743</v>
      </c>
    </row>
    <row r="42" spans="2:12" x14ac:dyDescent="0.2">
      <c r="B42" s="36"/>
      <c r="C42" s="35" t="str">
        <f t="shared" si="2"/>
        <v>EON</v>
      </c>
      <c r="D42" s="34" t="s">
        <v>54</v>
      </c>
      <c r="E42" s="34" t="str">
        <f t="shared" si="1"/>
        <v>EUR_YCONRH_EON5M</v>
      </c>
      <c r="F42" s="33">
        <f>_xll.qlRateHelperQuoteValue($E42,Trigger)</f>
        <v>1.1899999999999999E-3</v>
      </c>
      <c r="G42" s="33" t="e">
        <f>_xll.qlSwapRateHelperSpread($E42,Trigger)</f>
        <v>#NUM!</v>
      </c>
      <c r="H42" s="26" t="b">
        <v>1</v>
      </c>
      <c r="I42" s="26">
        <v>50</v>
      </c>
      <c r="J42" s="26">
        <v>1</v>
      </c>
      <c r="K42" s="32">
        <f>_xll.qlRateHelperEarliestDate($E42,Trigger)</f>
        <v>41620</v>
      </c>
      <c r="L42" s="31">
        <f>_xll.qlRateHelperLatestDate($E42,Trigger)</f>
        <v>41771</v>
      </c>
    </row>
    <row r="43" spans="2:12" x14ac:dyDescent="0.2">
      <c r="B43" s="36"/>
      <c r="C43" s="35" t="str">
        <f t="shared" si="2"/>
        <v>EON</v>
      </c>
      <c r="D43" s="34" t="s">
        <v>53</v>
      </c>
      <c r="E43" s="34" t="str">
        <f t="shared" si="1"/>
        <v>EUR_YCONRH_EON6M</v>
      </c>
      <c r="F43" s="33">
        <f>_xll.qlRateHelperQuoteValue($E43,Trigger)</f>
        <v>1.24E-3</v>
      </c>
      <c r="G43" s="33" t="e">
        <f>_xll.qlSwapRateHelperSpread($E43,Trigger)</f>
        <v>#NUM!</v>
      </c>
      <c r="H43" s="26" t="b">
        <v>1</v>
      </c>
      <c r="I43" s="26">
        <v>50</v>
      </c>
      <c r="J43" s="26">
        <v>1</v>
      </c>
      <c r="K43" s="32">
        <f>_xll.qlRateHelperEarliestDate($E43,Trigger)</f>
        <v>41620</v>
      </c>
      <c r="L43" s="31">
        <f>_xll.qlRateHelperLatestDate($E43,Trigger)</f>
        <v>41802</v>
      </c>
    </row>
    <row r="44" spans="2:12" x14ac:dyDescent="0.2">
      <c r="B44" s="36"/>
      <c r="C44" s="35" t="str">
        <f t="shared" si="2"/>
        <v>EON</v>
      </c>
      <c r="D44" s="34" t="s">
        <v>52</v>
      </c>
      <c r="E44" s="34" t="str">
        <f t="shared" si="1"/>
        <v>EUR_YCONRH_EON7M</v>
      </c>
      <c r="F44" s="33">
        <f>_xll.qlRateHelperQuoteValue($E44,Trigger)</f>
        <v>1.2800000000000001E-3</v>
      </c>
      <c r="G44" s="33" t="e">
        <f>_xll.qlSwapRateHelperSpread($E44,Trigger)</f>
        <v>#NUM!</v>
      </c>
      <c r="H44" s="26" t="b">
        <v>1</v>
      </c>
      <c r="I44" s="26">
        <v>50</v>
      </c>
      <c r="J44" s="26">
        <v>1</v>
      </c>
      <c r="K44" s="32">
        <f>_xll.qlRateHelperEarliestDate($E44,Trigger)</f>
        <v>41620</v>
      </c>
      <c r="L44" s="31">
        <f>_xll.qlRateHelperLatestDate($E44,Trigger)</f>
        <v>41834</v>
      </c>
    </row>
    <row r="45" spans="2:12" x14ac:dyDescent="0.2">
      <c r="B45" s="36"/>
      <c r="C45" s="35" t="str">
        <f t="shared" si="2"/>
        <v>EON</v>
      </c>
      <c r="D45" s="34" t="s">
        <v>51</v>
      </c>
      <c r="E45" s="34" t="str">
        <f t="shared" si="1"/>
        <v>EUR_YCONRH_EON8M</v>
      </c>
      <c r="F45" s="33">
        <f>_xll.qlRateHelperQuoteValue($E45,Trigger)</f>
        <v>1.33E-3</v>
      </c>
      <c r="G45" s="33" t="e">
        <f>_xll.qlSwapRateHelperSpread($E45,Trigger)</f>
        <v>#NUM!</v>
      </c>
      <c r="H45" s="26" t="b">
        <v>1</v>
      </c>
      <c r="I45" s="26">
        <v>50</v>
      </c>
      <c r="J45" s="26">
        <v>1</v>
      </c>
      <c r="K45" s="32">
        <f>_xll.qlRateHelperEarliestDate($E45,Trigger)</f>
        <v>41620</v>
      </c>
      <c r="L45" s="31">
        <f>_xll.qlRateHelperLatestDate($E45,Trigger)</f>
        <v>41863</v>
      </c>
    </row>
    <row r="46" spans="2:12" x14ac:dyDescent="0.2">
      <c r="B46" s="36"/>
      <c r="C46" s="35" t="str">
        <f t="shared" si="2"/>
        <v>EON</v>
      </c>
      <c r="D46" s="34" t="s">
        <v>50</v>
      </c>
      <c r="E46" s="34" t="str">
        <f t="shared" si="1"/>
        <v>EUR_YCONRH_EON9M</v>
      </c>
      <c r="F46" s="33">
        <f>_xll.qlRateHelperQuoteValue($E46,Trigger)</f>
        <v>1.4100000000000002E-3</v>
      </c>
      <c r="G46" s="33" t="e">
        <f>_xll.qlSwapRateHelperSpread($E46,Trigger)</f>
        <v>#NUM!</v>
      </c>
      <c r="H46" s="26" t="b">
        <v>1</v>
      </c>
      <c r="I46" s="26">
        <v>50</v>
      </c>
      <c r="J46" s="26">
        <v>1</v>
      </c>
      <c r="K46" s="32">
        <f>_xll.qlRateHelperEarliestDate($E46,Trigger)</f>
        <v>41620</v>
      </c>
      <c r="L46" s="31">
        <f>_xll.qlRateHelperLatestDate($E46,Trigger)</f>
        <v>41894</v>
      </c>
    </row>
    <row r="47" spans="2:12" x14ac:dyDescent="0.2">
      <c r="B47" s="36"/>
      <c r="C47" s="35" t="str">
        <f t="shared" si="2"/>
        <v>EON</v>
      </c>
      <c r="D47" s="34" t="s">
        <v>49</v>
      </c>
      <c r="E47" s="34" t="str">
        <f t="shared" si="1"/>
        <v>EUR_YCONRH_EON10M</v>
      </c>
      <c r="F47" s="33">
        <f>_xll.qlRateHelperQuoteValue($E47,Trigger)</f>
        <v>1.47E-3</v>
      </c>
      <c r="G47" s="33" t="e">
        <f>_xll.qlSwapRateHelperSpread($E47,Trigger)</f>
        <v>#NUM!</v>
      </c>
      <c r="H47" s="26" t="b">
        <v>1</v>
      </c>
      <c r="I47" s="26">
        <v>50</v>
      </c>
      <c r="J47" s="26">
        <v>1</v>
      </c>
      <c r="K47" s="32">
        <f>_xll.qlRateHelperEarliestDate($E47,Trigger)</f>
        <v>41620</v>
      </c>
      <c r="L47" s="31">
        <f>_xll.qlRateHelperLatestDate($E47,Trigger)</f>
        <v>41925</v>
      </c>
    </row>
    <row r="48" spans="2:12" x14ac:dyDescent="0.2">
      <c r="B48" s="36"/>
      <c r="C48" s="35" t="str">
        <f t="shared" si="2"/>
        <v>EON</v>
      </c>
      <c r="D48" s="34" t="s">
        <v>48</v>
      </c>
      <c r="E48" s="34" t="str">
        <f t="shared" si="1"/>
        <v>EUR_YCONRH_EON11M</v>
      </c>
      <c r="F48" s="33">
        <f>_xll.qlRateHelperQuoteValue($E48,Trigger)</f>
        <v>1.5499999999999999E-3</v>
      </c>
      <c r="G48" s="33" t="e">
        <f>_xll.qlSwapRateHelperSpread($E48,Trigger)</f>
        <v>#NUM!</v>
      </c>
      <c r="H48" s="26" t="b">
        <v>1</v>
      </c>
      <c r="I48" s="26">
        <v>50</v>
      </c>
      <c r="J48" s="26">
        <v>1</v>
      </c>
      <c r="K48" s="32">
        <f>_xll.qlRateHelperEarliestDate($E48,Trigger)</f>
        <v>41620</v>
      </c>
      <c r="L48" s="31">
        <f>_xll.qlRateHelperLatestDate($E48,Trigger)</f>
        <v>41955</v>
      </c>
    </row>
    <row r="49" spans="2:12" x14ac:dyDescent="0.2">
      <c r="B49" s="36"/>
      <c r="C49" s="35" t="str">
        <f t="shared" si="2"/>
        <v>EON</v>
      </c>
      <c r="D49" s="34" t="s">
        <v>47</v>
      </c>
      <c r="E49" s="34" t="str">
        <f t="shared" si="1"/>
        <v>EUR_YCONRH_EON1Y</v>
      </c>
      <c r="F49" s="33">
        <f>_xll.qlRateHelperQuoteValue($E49,Trigger)</f>
        <v>1.6200000000000001E-3</v>
      </c>
      <c r="G49" s="33" t="e">
        <f>_xll.qlSwapRateHelperSpread($E49,Trigger)</f>
        <v>#NUM!</v>
      </c>
      <c r="H49" s="26" t="b">
        <v>1</v>
      </c>
      <c r="I49" s="26">
        <v>50</v>
      </c>
      <c r="J49" s="26">
        <v>1</v>
      </c>
      <c r="K49" s="32">
        <f>_xll.qlRateHelperEarliestDate($E49,Trigger)</f>
        <v>41620</v>
      </c>
      <c r="L49" s="31">
        <f>_xll.qlRateHelperLatestDate($E49,Trigger)</f>
        <v>41985</v>
      </c>
    </row>
    <row r="50" spans="2:12" x14ac:dyDescent="0.2">
      <c r="B50" s="36" t="str">
        <f t="shared" ref="B50:B81" si="3">SwapFixedFreq</f>
        <v/>
      </c>
      <c r="C50" s="35" t="str">
        <f t="shared" si="2"/>
        <v>EON</v>
      </c>
      <c r="D50" s="34" t="s">
        <v>46</v>
      </c>
      <c r="E50" s="34" t="str">
        <f t="shared" si="1"/>
        <v>EUR_YCONRH_EON15M</v>
      </c>
      <c r="F50" s="33">
        <f>_xll.qlRateHelperQuoteValue($E50,Trigger)</f>
        <v>1.8500000000000001E-3</v>
      </c>
      <c r="G50" s="33" t="e">
        <f>_xll.qlSwapRateHelperSpread($E50,Trigger)</f>
        <v>#NUM!</v>
      </c>
      <c r="H50" s="26" t="b">
        <v>1</v>
      </c>
      <c r="I50" s="26">
        <v>50</v>
      </c>
      <c r="J50" s="26">
        <v>1</v>
      </c>
      <c r="K50" s="32">
        <f>_xll.qlRateHelperEarliestDate($E50,Trigger)</f>
        <v>41620</v>
      </c>
      <c r="L50" s="31">
        <f>_xll.qlRateHelperLatestDate($E50,Trigger)</f>
        <v>42075</v>
      </c>
    </row>
    <row r="51" spans="2:12" x14ac:dyDescent="0.2">
      <c r="B51" s="36" t="str">
        <f t="shared" si="3"/>
        <v/>
      </c>
      <c r="C51" s="35" t="str">
        <f t="shared" si="2"/>
        <v>EON</v>
      </c>
      <c r="D51" s="34" t="s">
        <v>45</v>
      </c>
      <c r="E51" s="34" t="str">
        <f t="shared" si="1"/>
        <v>EUR_YCONRH_EON18M</v>
      </c>
      <c r="F51" s="33">
        <f>_xll.qlRateHelperQuoteValue($E51,Trigger)</f>
        <v>2.0900000000000003E-3</v>
      </c>
      <c r="G51" s="33" t="e">
        <f>_xll.qlSwapRateHelperSpread($E51,Trigger)</f>
        <v>#NUM!</v>
      </c>
      <c r="H51" s="26" t="b">
        <v>1</v>
      </c>
      <c r="I51" s="26">
        <v>50</v>
      </c>
      <c r="J51" s="26">
        <v>1</v>
      </c>
      <c r="K51" s="32">
        <f>_xll.qlRateHelperEarliestDate($E51,Trigger)</f>
        <v>41620</v>
      </c>
      <c r="L51" s="31">
        <f>_xll.qlRateHelperLatestDate($E51,Trigger)</f>
        <v>42167</v>
      </c>
    </row>
    <row r="52" spans="2:12" x14ac:dyDescent="0.2">
      <c r="B52" s="36" t="str">
        <f t="shared" si="3"/>
        <v/>
      </c>
      <c r="C52" s="35" t="str">
        <f t="shared" si="2"/>
        <v>EON</v>
      </c>
      <c r="D52" s="34" t="s">
        <v>44</v>
      </c>
      <c r="E52" s="34" t="str">
        <f t="shared" si="1"/>
        <v>EUR_YCONRH_EON21M</v>
      </c>
      <c r="F52" s="33">
        <f>_xll.qlRateHelperQuoteValue($E52,Trigger)</f>
        <v>2.3499999999999997E-3</v>
      </c>
      <c r="G52" s="33" t="e">
        <f>_xll.qlSwapRateHelperSpread($E52,Trigger)</f>
        <v>#NUM!</v>
      </c>
      <c r="H52" s="26" t="b">
        <v>1</v>
      </c>
      <c r="I52" s="26">
        <v>50</v>
      </c>
      <c r="J52" s="26">
        <v>1</v>
      </c>
      <c r="K52" s="32">
        <f>_xll.qlRateHelperEarliestDate($E52,Trigger)</f>
        <v>41620</v>
      </c>
      <c r="L52" s="31">
        <f>_xll.qlRateHelperLatestDate($E52,Trigger)</f>
        <v>42261</v>
      </c>
    </row>
    <row r="53" spans="2:12" x14ac:dyDescent="0.2">
      <c r="B53" s="36" t="str">
        <f t="shared" si="3"/>
        <v/>
      </c>
      <c r="C53" s="35" t="str">
        <f t="shared" si="2"/>
        <v>EON</v>
      </c>
      <c r="D53" s="34" t="s">
        <v>43</v>
      </c>
      <c r="E53" s="34" t="str">
        <f t="shared" si="1"/>
        <v>EUR_YCONRH_EON2Y</v>
      </c>
      <c r="F53" s="33">
        <f>_xll.qlRateHelperQuoteValue($E53,Trigger)</f>
        <v>2.63E-3</v>
      </c>
      <c r="G53" s="33" t="e">
        <f>_xll.qlSwapRateHelperSpread($E53,Trigger)</f>
        <v>#NUM!</v>
      </c>
      <c r="H53" s="26" t="b">
        <v>1</v>
      </c>
      <c r="I53" s="26">
        <v>50</v>
      </c>
      <c r="J53" s="26">
        <v>1</v>
      </c>
      <c r="K53" s="32">
        <f>_xll.qlRateHelperEarliestDate($E53,Trigger)</f>
        <v>41620</v>
      </c>
      <c r="L53" s="31">
        <f>_xll.qlRateHelperLatestDate($E53,Trigger)</f>
        <v>42352</v>
      </c>
    </row>
    <row r="54" spans="2:12" x14ac:dyDescent="0.2">
      <c r="B54" s="36" t="str">
        <f t="shared" si="3"/>
        <v/>
      </c>
      <c r="C54" s="35" t="str">
        <f t="shared" si="2"/>
        <v>EON</v>
      </c>
      <c r="D54" s="34" t="s">
        <v>42</v>
      </c>
      <c r="E54" s="34" t="str">
        <f t="shared" si="1"/>
        <v>EUR_YCONRH_EON3Y</v>
      </c>
      <c r="F54" s="33">
        <f>_xll.qlRateHelperQuoteValue($E54,Trigger)</f>
        <v>4.15E-3</v>
      </c>
      <c r="G54" s="33" t="e">
        <f>_xll.qlSwapRateHelperSpread($E54,Trigger)</f>
        <v>#NUM!</v>
      </c>
      <c r="H54" s="26" t="b">
        <v>1</v>
      </c>
      <c r="I54" s="26">
        <v>50</v>
      </c>
      <c r="J54" s="26">
        <v>1</v>
      </c>
      <c r="K54" s="32">
        <f>_xll.qlRateHelperEarliestDate($E54,Trigger)</f>
        <v>41620</v>
      </c>
      <c r="L54" s="31">
        <f>_xll.qlRateHelperLatestDate($E54,Trigger)</f>
        <v>42716</v>
      </c>
    </row>
    <row r="55" spans="2:12" x14ac:dyDescent="0.2">
      <c r="B55" s="36" t="str">
        <f t="shared" si="3"/>
        <v/>
      </c>
      <c r="C55" s="35" t="str">
        <f t="shared" si="2"/>
        <v>EON</v>
      </c>
      <c r="D55" s="34" t="s">
        <v>41</v>
      </c>
      <c r="E55" s="34" t="str">
        <f t="shared" si="1"/>
        <v>EUR_YCONRH_EON4Y</v>
      </c>
      <c r="F55" s="33">
        <f>_xll.qlRateHelperQuoteValue($E55,Trigger)</f>
        <v>6.2399999999999999E-3</v>
      </c>
      <c r="G55" s="33" t="e">
        <f>_xll.qlSwapRateHelperSpread($E55,Trigger)</f>
        <v>#NUM!</v>
      </c>
      <c r="H55" s="26" t="b">
        <v>1</v>
      </c>
      <c r="I55" s="26">
        <v>50</v>
      </c>
      <c r="J55" s="26">
        <v>1</v>
      </c>
      <c r="K55" s="32">
        <f>_xll.qlRateHelperEarliestDate($E55,Trigger)</f>
        <v>41620</v>
      </c>
      <c r="L55" s="31">
        <f>_xll.qlRateHelperLatestDate($E55,Trigger)</f>
        <v>43081</v>
      </c>
    </row>
    <row r="56" spans="2:12" x14ac:dyDescent="0.2">
      <c r="B56" s="36" t="str">
        <f t="shared" si="3"/>
        <v/>
      </c>
      <c r="C56" s="35" t="str">
        <f t="shared" si="2"/>
        <v>EON</v>
      </c>
      <c r="D56" s="34" t="s">
        <v>40</v>
      </c>
      <c r="E56" s="34" t="str">
        <f t="shared" si="1"/>
        <v>EUR_YCONRH_EON5Y</v>
      </c>
      <c r="F56" s="33">
        <f>_xll.qlRateHelperQuoteValue($E56,Trigger)</f>
        <v>8.4899999999999993E-3</v>
      </c>
      <c r="G56" s="33" t="e">
        <f>_xll.qlSwapRateHelperSpread($E56,Trigger)</f>
        <v>#NUM!</v>
      </c>
      <c r="H56" s="26" t="b">
        <v>1</v>
      </c>
      <c r="I56" s="26">
        <v>50</v>
      </c>
      <c r="J56" s="26">
        <v>1</v>
      </c>
      <c r="K56" s="32">
        <f>_xll.qlRateHelperEarliestDate($E56,Trigger)</f>
        <v>41620</v>
      </c>
      <c r="L56" s="31">
        <f>_xll.qlRateHelperLatestDate($E56,Trigger)</f>
        <v>43446</v>
      </c>
    </row>
    <row r="57" spans="2:12" x14ac:dyDescent="0.2">
      <c r="B57" s="36" t="str">
        <f t="shared" si="3"/>
        <v/>
      </c>
      <c r="C57" s="35" t="str">
        <f t="shared" si="2"/>
        <v>EON</v>
      </c>
      <c r="D57" s="34" t="s">
        <v>39</v>
      </c>
      <c r="E57" s="34" t="str">
        <f t="shared" si="1"/>
        <v>EUR_YCONRH_EON6Y</v>
      </c>
      <c r="F57" s="33">
        <f>_xll.qlRateHelperQuoteValue($E57,Trigger)</f>
        <v>1.0459999999999999E-2</v>
      </c>
      <c r="G57" s="33" t="e">
        <f>_xll.qlSwapRateHelperSpread($E57,Trigger)</f>
        <v>#NUM!</v>
      </c>
      <c r="H57" s="26" t="b">
        <v>1</v>
      </c>
      <c r="I57" s="26">
        <v>50</v>
      </c>
      <c r="J57" s="26">
        <v>1</v>
      </c>
      <c r="K57" s="32">
        <f>_xll.qlRateHelperEarliestDate($E57,Trigger)</f>
        <v>41620</v>
      </c>
      <c r="L57" s="31">
        <f>_xll.qlRateHelperLatestDate($E57,Trigger)</f>
        <v>43811</v>
      </c>
    </row>
    <row r="58" spans="2:12" x14ac:dyDescent="0.2">
      <c r="B58" s="36" t="str">
        <f t="shared" si="3"/>
        <v/>
      </c>
      <c r="C58" s="35" t="str">
        <f t="shared" si="2"/>
        <v>EON</v>
      </c>
      <c r="D58" s="34" t="s">
        <v>38</v>
      </c>
      <c r="E58" s="34" t="str">
        <f t="shared" si="1"/>
        <v>EUR_YCONRH_EON7Y</v>
      </c>
      <c r="F58" s="33">
        <f>_xll.qlRateHelperQuoteValue($E58,Trigger)</f>
        <v>1.2229999999999998E-2</v>
      </c>
      <c r="G58" s="33" t="e">
        <f>_xll.qlSwapRateHelperSpread($E58,Trigger)</f>
        <v>#NUM!</v>
      </c>
      <c r="H58" s="26" t="b">
        <v>1</v>
      </c>
      <c r="I58" s="26">
        <v>50</v>
      </c>
      <c r="J58" s="26">
        <v>1</v>
      </c>
      <c r="K58" s="32">
        <f>_xll.qlRateHelperEarliestDate($E58,Trigger)</f>
        <v>41620</v>
      </c>
      <c r="L58" s="31">
        <f>_xll.qlRateHelperLatestDate($E58,Trigger)</f>
        <v>44179</v>
      </c>
    </row>
    <row r="59" spans="2:12" x14ac:dyDescent="0.2">
      <c r="B59" s="36" t="str">
        <f t="shared" si="3"/>
        <v/>
      </c>
      <c r="C59" s="35" t="str">
        <f t="shared" si="2"/>
        <v>EON</v>
      </c>
      <c r="D59" s="34" t="s">
        <v>37</v>
      </c>
      <c r="E59" s="34" t="str">
        <f t="shared" si="1"/>
        <v>EUR_YCONRH_EON8Y</v>
      </c>
      <c r="F59" s="33">
        <f>_xll.qlRateHelperQuoteValue($E59,Trigger)</f>
        <v>1.3809999999999999E-2</v>
      </c>
      <c r="G59" s="33" t="e">
        <f>_xll.qlSwapRateHelperSpread($E59,Trigger)</f>
        <v>#NUM!</v>
      </c>
      <c r="H59" s="26" t="b">
        <v>1</v>
      </c>
      <c r="I59" s="26">
        <v>50</v>
      </c>
      <c r="J59" s="26">
        <v>1</v>
      </c>
      <c r="K59" s="32">
        <f>_xll.qlRateHelperEarliestDate($E59,Trigger)</f>
        <v>41620</v>
      </c>
      <c r="L59" s="31">
        <f>_xll.qlRateHelperLatestDate($E59,Trigger)</f>
        <v>44543</v>
      </c>
    </row>
    <row r="60" spans="2:12" x14ac:dyDescent="0.2">
      <c r="B60" s="36" t="str">
        <f t="shared" si="3"/>
        <v/>
      </c>
      <c r="C60" s="35" t="str">
        <f t="shared" si="2"/>
        <v>EON</v>
      </c>
      <c r="D60" s="34" t="s">
        <v>36</v>
      </c>
      <c r="E60" s="34" t="str">
        <f t="shared" si="1"/>
        <v>EUR_YCONRH_EON9Y</v>
      </c>
      <c r="F60" s="33">
        <f>_xll.qlRateHelperQuoteValue($E60,Trigger)</f>
        <v>1.529E-2</v>
      </c>
      <c r="G60" s="33" t="e">
        <f>_xll.qlSwapRateHelperSpread($E60,Trigger)</f>
        <v>#NUM!</v>
      </c>
      <c r="H60" s="26" t="b">
        <v>1</v>
      </c>
      <c r="I60" s="26">
        <v>50</v>
      </c>
      <c r="J60" s="26">
        <v>1</v>
      </c>
      <c r="K60" s="32">
        <f>_xll.qlRateHelperEarliestDate($E60,Trigger)</f>
        <v>41620</v>
      </c>
      <c r="L60" s="31">
        <f>_xll.qlRateHelperLatestDate($E60,Trigger)</f>
        <v>44907</v>
      </c>
    </row>
    <row r="61" spans="2:12" x14ac:dyDescent="0.2">
      <c r="B61" s="36" t="str">
        <f t="shared" si="3"/>
        <v/>
      </c>
      <c r="C61" s="35" t="str">
        <f t="shared" si="2"/>
        <v>EON</v>
      </c>
      <c r="D61" s="34" t="s">
        <v>35</v>
      </c>
      <c r="E61" s="34" t="str">
        <f t="shared" si="1"/>
        <v>EUR_YCONRH_EON10Y</v>
      </c>
      <c r="F61" s="33">
        <f>_xll.qlRateHelperQuoteValue($E61,Trigger)</f>
        <v>1.6640000000000002E-2</v>
      </c>
      <c r="G61" s="33" t="e">
        <f>_xll.qlSwapRateHelperSpread($E61,Trigger)</f>
        <v>#NUM!</v>
      </c>
      <c r="H61" s="26" t="b">
        <v>1</v>
      </c>
      <c r="I61" s="26">
        <v>50</v>
      </c>
      <c r="J61" s="26">
        <v>1</v>
      </c>
      <c r="K61" s="32">
        <f>_xll.qlRateHelperEarliestDate($E61,Trigger)</f>
        <v>41620</v>
      </c>
      <c r="L61" s="31">
        <f>_xll.qlRateHelperLatestDate($E61,Trigger)</f>
        <v>45272</v>
      </c>
    </row>
    <row r="62" spans="2:12" x14ac:dyDescent="0.2">
      <c r="B62" s="36" t="str">
        <f t="shared" si="3"/>
        <v/>
      </c>
      <c r="C62" s="35" t="str">
        <f t="shared" si="2"/>
        <v>EON</v>
      </c>
      <c r="D62" s="34" t="s">
        <v>34</v>
      </c>
      <c r="E62" s="34" t="str">
        <f t="shared" si="1"/>
        <v>EUR_YCONRH_EON11Y</v>
      </c>
      <c r="F62" s="33">
        <f>_xll.qlRateHelperQuoteValue($E62,Trigger)</f>
        <v>1.7819999999999999E-2</v>
      </c>
      <c r="G62" s="33" t="e">
        <f>_xll.qlSwapRateHelperSpread($E62,Trigger)</f>
        <v>#NUM!</v>
      </c>
      <c r="H62" s="26" t="b">
        <f t="shared" ref="H62:H93" si="4">IF(ISERROR(F62),FALSE,IF(L62&lt;=$N$16,TRUE,IF(L62&gt;$N$17,TRUE,IF(L61&lt;$N$16,TRUE,FALSE))))</f>
        <v>1</v>
      </c>
      <c r="I62" s="26">
        <v>50</v>
      </c>
      <c r="J62" s="26">
        <v>1</v>
      </c>
      <c r="K62" s="32">
        <f>_xll.qlRateHelperEarliestDate($E62,Trigger)</f>
        <v>41620</v>
      </c>
      <c r="L62" s="31">
        <f>_xll.qlRateHelperLatestDate($E62,Trigger)</f>
        <v>45638</v>
      </c>
    </row>
    <row r="63" spans="2:12" x14ac:dyDescent="0.2">
      <c r="B63" s="36" t="str">
        <f t="shared" si="3"/>
        <v/>
      </c>
      <c r="C63" s="35" t="str">
        <f t="shared" si="2"/>
        <v>EON</v>
      </c>
      <c r="D63" s="34" t="s">
        <v>33</v>
      </c>
      <c r="E63" s="34" t="str">
        <f t="shared" si="1"/>
        <v>EUR_YCONRH_EON12Y</v>
      </c>
      <c r="F63" s="33">
        <f>_xll.qlRateHelperQuoteValue($E63,Trigger)</f>
        <v>1.8839999999999999E-2</v>
      </c>
      <c r="G63" s="33" t="e">
        <f>_xll.qlSwapRateHelperSpread($E63,Trigger)</f>
        <v>#NUM!</v>
      </c>
      <c r="H63" s="26" t="b">
        <f t="shared" si="4"/>
        <v>1</v>
      </c>
      <c r="I63" s="26">
        <v>50</v>
      </c>
      <c r="J63" s="26">
        <v>1</v>
      </c>
      <c r="K63" s="32">
        <f>_xll.qlRateHelperEarliestDate($E63,Trigger)</f>
        <v>41620</v>
      </c>
      <c r="L63" s="31">
        <f>_xll.qlRateHelperLatestDate($E63,Trigger)</f>
        <v>46003</v>
      </c>
    </row>
    <row r="64" spans="2:12" x14ac:dyDescent="0.2">
      <c r="B64" s="36" t="str">
        <f t="shared" si="3"/>
        <v/>
      </c>
      <c r="C64" s="35" t="str">
        <f t="shared" si="2"/>
        <v>EON</v>
      </c>
      <c r="D64" s="3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3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34" t="s">
        <v>30</v>
      </c>
      <c r="E66" s="34" t="str">
        <f t="shared" ref="E66:E97" si="5">RateHelperPrefix&amp;"_"&amp;$B66&amp;$C66&amp;$D66</f>
        <v>EUR_YCONRH_EON15Y</v>
      </c>
      <c r="F66" s="33">
        <f>_xll.qlRateHelperQuoteValue($E66,Trigger)</f>
        <v>2.1049999999999999E-2</v>
      </c>
      <c r="G66" s="33" t="e">
        <f>_xll.qlSwapRateHelperSpread($E66,Trigger)</f>
        <v>#NUM!</v>
      </c>
      <c r="H66" s="26" t="b">
        <f t="shared" si="4"/>
        <v>1</v>
      </c>
      <c r="I66" s="26">
        <v>50</v>
      </c>
      <c r="J66" s="26">
        <v>1</v>
      </c>
      <c r="K66" s="32">
        <f>_xll.qlRateHelperEarliestDate($E66,Trigger)</f>
        <v>41620</v>
      </c>
      <c r="L66" s="31">
        <f>_xll.qlRateHelperLatestDate($E66,Trigger)</f>
        <v>47099</v>
      </c>
    </row>
    <row r="67" spans="2:12" x14ac:dyDescent="0.2">
      <c r="B67" s="36" t="str">
        <f t="shared" si="3"/>
        <v/>
      </c>
      <c r="C67" s="35" t="str">
        <f t="shared" ref="C67:C85" si="6">IborType</f>
        <v>EON</v>
      </c>
      <c r="D67" s="3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3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3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3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34" t="s">
        <v>25</v>
      </c>
      <c r="E71" s="34" t="str">
        <f t="shared" si="5"/>
        <v>EUR_YCONRH_EON20Y</v>
      </c>
      <c r="F71" s="33">
        <f>_xll.qlRateHelperQuoteValue($E71,Trigger)</f>
        <v>2.2450000000000001E-2</v>
      </c>
      <c r="G71" s="33" t="e">
        <f>_xll.qlSwapRateHelperSpread($E71,Trigger)</f>
        <v>#NUM!</v>
      </c>
      <c r="H71" s="26" t="b">
        <f t="shared" si="4"/>
        <v>1</v>
      </c>
      <c r="I71" s="26">
        <v>50</v>
      </c>
      <c r="J71" s="26">
        <v>1</v>
      </c>
      <c r="K71" s="32">
        <f>_xll.qlRateHelperEarliestDate($E71,Trigger)</f>
        <v>41620</v>
      </c>
      <c r="L71" s="31">
        <f>_xll.qlRateHelperLatestDate($E71,Trigger)</f>
        <v>48925</v>
      </c>
    </row>
    <row r="72" spans="2:12" x14ac:dyDescent="0.2">
      <c r="B72" s="36" t="str">
        <f t="shared" si="3"/>
        <v/>
      </c>
      <c r="C72" s="35" t="str">
        <f t="shared" si="6"/>
        <v>EON</v>
      </c>
      <c r="D72" s="3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3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3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3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34" t="s">
        <v>20</v>
      </c>
      <c r="E76" s="34" t="str">
        <f t="shared" si="5"/>
        <v>EUR_YCONRH_EON25Y</v>
      </c>
      <c r="F76" s="33">
        <f>_xll.qlRateHelperQuoteValue($E76,Trigger)</f>
        <v>2.2809999999999997E-2</v>
      </c>
      <c r="G76" s="33" t="e">
        <f>_xll.qlSwapRateHelperSpread($E76,Trigger)</f>
        <v>#NUM!</v>
      </c>
      <c r="H76" s="26" t="b">
        <f t="shared" si="4"/>
        <v>1</v>
      </c>
      <c r="I76" s="26">
        <v>50</v>
      </c>
      <c r="J76" s="26">
        <v>1</v>
      </c>
      <c r="K76" s="32">
        <f>_xll.qlRateHelperEarliestDate($E76,Trigger)</f>
        <v>41620</v>
      </c>
      <c r="L76" s="31">
        <f>_xll.qlRateHelperLatestDate($E76,Trigger)</f>
        <v>50752</v>
      </c>
    </row>
    <row r="77" spans="2:12" x14ac:dyDescent="0.2">
      <c r="B77" s="36" t="str">
        <f t="shared" si="3"/>
        <v/>
      </c>
      <c r="C77" s="35" t="str">
        <f t="shared" si="6"/>
        <v>EON</v>
      </c>
      <c r="D77" s="3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3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3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3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34" t="s">
        <v>15</v>
      </c>
      <c r="E81" s="34" t="str">
        <f t="shared" si="5"/>
        <v>EUR_YCONRH_EON30Y</v>
      </c>
      <c r="F81" s="33">
        <f>_xll.qlRateHelperQuoteValue($E81,Trigger)</f>
        <v>2.2889999999999997E-2</v>
      </c>
      <c r="G81" s="33" t="e">
        <f>_xll.qlSwapRateHelperSpread($E81,Trigger)</f>
        <v>#NUM!</v>
      </c>
      <c r="H81" s="26" t="b">
        <f t="shared" si="4"/>
        <v>1</v>
      </c>
      <c r="I81" s="26">
        <v>50</v>
      </c>
      <c r="J81" s="26">
        <v>1</v>
      </c>
      <c r="K81" s="32">
        <f>_xll.qlRateHelperEarliestDate($E81,Trigger)</f>
        <v>41620</v>
      </c>
      <c r="L81" s="31">
        <f>_xll.qlRateHelperLatestDate($E81,Trigger)</f>
        <v>52579</v>
      </c>
    </row>
    <row r="82" spans="2:12" x14ac:dyDescent="0.2">
      <c r="B82" s="36" t="str">
        <f t="shared" ref="B82:B113" si="7">SwapFixedFreq</f>
        <v/>
      </c>
      <c r="C82" s="35" t="str">
        <f t="shared" si="6"/>
        <v>EON</v>
      </c>
      <c r="D82" s="3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34" t="s">
        <v>13</v>
      </c>
      <c r="E83" s="34" t="str">
        <f t="shared" si="5"/>
        <v>EUR_YCONRH_EON40Y</v>
      </c>
      <c r="F83" s="33" t="e">
        <f>_xll.qlRateHelperQuoteValue($E83,Trigger)</f>
        <v>#NUM!</v>
      </c>
      <c r="G83" s="33" t="e">
        <f>_xll.qlSwapRateHelperSpread($E83,Trigger)</f>
        <v>#NUM!</v>
      </c>
      <c r="H83" s="26" t="b">
        <f t="shared" si="4"/>
        <v>0</v>
      </c>
      <c r="I83" s="26">
        <v>50</v>
      </c>
      <c r="J83" s="26">
        <v>1</v>
      </c>
      <c r="K83" s="32" t="e">
        <f>_xll.qlRateHelperEarliestDate($E83,Trigger)</f>
        <v>#NUM!</v>
      </c>
      <c r="L83" s="31" t="e">
        <f>_xll.qlRateHelperLatestDate($E83,Trigger)</f>
        <v>#NUM!</v>
      </c>
    </row>
    <row r="84" spans="2:12" x14ac:dyDescent="0.2">
      <c r="B84" s="36" t="str">
        <f t="shared" si="7"/>
        <v/>
      </c>
      <c r="C84" s="35" t="str">
        <f t="shared" si="6"/>
        <v>EON</v>
      </c>
      <c r="D84" s="34" t="s">
        <v>12</v>
      </c>
      <c r="E84" s="34" t="str">
        <f t="shared" si="5"/>
        <v>EUR_YCONRH_EON50Y</v>
      </c>
      <c r="F84" s="33" t="e">
        <f>_xll.qlRateHelperQuoteValue($E84,Trigger)</f>
        <v>#NUM!</v>
      </c>
      <c r="G84" s="33" t="e">
        <f>_xll.qlSwapRateHelperSpread($E84,Trigger)</f>
        <v>#NUM!</v>
      </c>
      <c r="H84" s="26" t="b">
        <f t="shared" si="4"/>
        <v>0</v>
      </c>
      <c r="I84" s="26">
        <v>50</v>
      </c>
      <c r="J84" s="26">
        <v>1</v>
      </c>
      <c r="K84" s="32" t="e">
        <f>_xll.qlRateHelperEarliestDate($E84,Trigger)</f>
        <v>#NUM!</v>
      </c>
      <c r="L84" s="31" t="e">
        <f>_xll.qlRateHelperLatestDate($E84,Trigger)</f>
        <v>#NUM!</v>
      </c>
    </row>
    <row r="85" spans="2:12" x14ac:dyDescent="0.2">
      <c r="B85" s="30" t="str">
        <f t="shared" si="7"/>
        <v/>
      </c>
      <c r="C85" s="29" t="str">
        <f t="shared" si="6"/>
        <v>EON</v>
      </c>
      <c r="D85" s="28" t="s">
        <v>11</v>
      </c>
      <c r="E85" s="28" t="str">
        <f t="shared" si="5"/>
        <v>EUR_YCONRH_EON60Y</v>
      </c>
      <c r="F85" s="27" t="e">
        <f>_xll.qlRateHelperQuoteValue($E85,Trigger)</f>
        <v>#NUM!</v>
      </c>
      <c r="G85" s="27" t="e">
        <f>_xll.qlSwapRateHelperSpread($E85,Trigger)</f>
        <v>#NUM!</v>
      </c>
      <c r="H85" s="26" t="b">
        <f t="shared" si="4"/>
        <v>0</v>
      </c>
      <c r="I85" s="25">
        <v>50</v>
      </c>
      <c r="J85" s="25">
        <v>1</v>
      </c>
      <c r="K85" s="24" t="e">
        <f>_xll.qlRateHelperEarliestDate($E85,Trigger)</f>
        <v>#NUM!</v>
      </c>
      <c r="L85" s="23" t="e">
        <f>_xll.qlRateHelperLatestDate($E85,Trigger)</f>
        <v>#NUM!</v>
      </c>
    </row>
    <row r="86" spans="2:12" x14ac:dyDescent="0.2">
      <c r="B86" s="36" t="str">
        <f t="shared" si="7"/>
        <v/>
      </c>
      <c r="C86" s="35" t="str">
        <f t="shared" ref="C86:C122" si="8">IborType&amp;"BASIS"</f>
        <v>EONBASIS</v>
      </c>
      <c r="D86" s="34" t="s">
        <v>47</v>
      </c>
      <c r="E86" s="34" t="str">
        <f t="shared" si="5"/>
        <v>EUR_YCONRH_EONBASIS1Y</v>
      </c>
      <c r="F86" s="33" t="e">
        <f>_xll.qlRateHelperQuoteValue($E86,Trigger)</f>
        <v>#NUM!</v>
      </c>
      <c r="G86" s="33" t="e">
        <f>_xll.qlSwapRateHelperSpread($E86,Trigger)</f>
        <v>#NUM!</v>
      </c>
      <c r="H86" s="26" t="b">
        <f t="shared" si="4"/>
        <v>0</v>
      </c>
      <c r="I86" s="26">
        <v>40</v>
      </c>
      <c r="J86" s="26">
        <v>1</v>
      </c>
      <c r="K86" s="32" t="e">
        <f>_xll.qlRateHelperEarliestDate($E86,Trigger)</f>
        <v>#NUM!</v>
      </c>
      <c r="L86" s="31" t="e">
        <f>_xll.qlRateHelperLatestDate($E86,Trigger)</f>
        <v>#NUM!</v>
      </c>
    </row>
    <row r="87" spans="2:12" x14ac:dyDescent="0.2">
      <c r="B87" s="36" t="str">
        <f t="shared" si="7"/>
        <v/>
      </c>
      <c r="C87" s="35" t="str">
        <f t="shared" si="8"/>
        <v>EONBASIS</v>
      </c>
      <c r="D87" s="3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3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3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3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3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3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3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3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3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3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3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3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3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3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3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3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3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3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3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3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3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3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3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3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3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3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3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3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3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3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3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3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3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3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3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28" t="s">
        <v>11</v>
      </c>
      <c r="E122" s="28" t="str">
        <f t="shared" si="10"/>
        <v>EUR_YCONRH_EONBASIS60Y</v>
      </c>
      <c r="F122" s="27" t="e">
        <f>_xll.qlRateHelperQuoteValue($E122,Trigger)</f>
        <v>#NUM!</v>
      </c>
      <c r="G122" s="27" t="e">
        <f>_xll.qlSwapRateHelperSpread($E122,Trigger)</f>
        <v>#NUM!</v>
      </c>
      <c r="H122" s="26"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sqref="A1:B1"/>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14" ht="12" thickBot="1" x14ac:dyDescent="0.25">
      <c r="A1" s="277" t="s">
        <v>10</v>
      </c>
      <c r="B1" s="278"/>
      <c r="D1" s="22" t="s">
        <v>9</v>
      </c>
      <c r="E1" s="21" t="s">
        <v>8</v>
      </c>
      <c r="F1" s="21"/>
      <c r="G1" s="21" t="s">
        <v>7</v>
      </c>
      <c r="H1" s="20" t="s">
        <v>6</v>
      </c>
      <c r="I1" s="3" t="e">
        <f t="array" ref="I1:I126">_xll.qlPiecewiseYieldCurveData(YieldCurve)</f>
        <v>#NUM!</v>
      </c>
      <c r="L1" s="93">
        <v>1</v>
      </c>
      <c r="N1" s="95"/>
    </row>
    <row r="2" spans="1:14" x14ac:dyDescent="0.2">
      <c r="A2" s="19" t="s">
        <v>5</v>
      </c>
      <c r="B2" s="18">
        <v>8</v>
      </c>
      <c r="C2" s="92" t="s">
        <v>123</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t="e">
        <f>_xll.qlRateHelperRate($D2)</f>
        <v>#NUM!</v>
      </c>
      <c r="F2" s="10" t="str">
        <f>IF(ISERROR(_xll.qlSwapRateHelperSpread($D2)),IF(ISERROR(_xll.qlFuturesRateHelperConvexityAdjustment($D2)),"--",_xll.qlFuturesRateHelperConvexityAdjustment($D2)),_xll.qlSwapRateHelperSpread($D2))</f>
        <v>--</v>
      </c>
      <c r="G2" s="9">
        <f>_xll.qlRateHelperEarliestDate($D2)</f>
        <v>41618</v>
      </c>
      <c r="H2" s="8">
        <f>_xll.qlRateHelperLatestDate($D2)</f>
        <v>41619</v>
      </c>
      <c r="I2" s="3" t="e">
        <v>#NUM!</v>
      </c>
      <c r="L2" s="93">
        <v>1</v>
      </c>
      <c r="N2" s="95" t="str">
        <f>_xll.ohObjectCallerAddress(D2)</f>
        <v>[EUR_YCONBootstrapping.xlsx]ON!R3C6</v>
      </c>
    </row>
    <row r="3" spans="1:14" x14ac:dyDescent="0.2">
      <c r="A3" s="15" t="s">
        <v>4</v>
      </c>
      <c r="B3" s="17">
        <v>1</v>
      </c>
      <c r="C3" s="92" t="s">
        <v>124</v>
      </c>
      <c r="D3" s="11" t="str">
        <v>EUR_YCONRH_TND</v>
      </c>
      <c r="E3" s="10" t="e">
        <f>_xll.qlRateHelperRate($D3)</f>
        <v>#NUM!</v>
      </c>
      <c r="F3" s="10" t="str">
        <f>IF(ISERROR(_xll.qlSwapRateHelperSpread($D3)),IF(ISERROR(_xll.qlFuturesRateHelperConvexityAdjustment($D3)),"--",_xll.qlFuturesRateHelperConvexityAdjustment($D3)),_xll.qlSwapRateHelperSpread($D3))</f>
        <v>--</v>
      </c>
      <c r="G3" s="9">
        <f>_xll.qlRateHelperEarliestDate($D3)</f>
        <v>41619</v>
      </c>
      <c r="H3" s="8">
        <f>_xll.qlRateHelperLatestDate($D3)</f>
        <v>41620</v>
      </c>
      <c r="I3" s="3" t="e">
        <v>#NUM!</v>
      </c>
      <c r="J3" s="1">
        <f t="shared" ref="J3:J37" si="0">H3-H2</f>
        <v>1</v>
      </c>
      <c r="L3" s="93">
        <v>0.99999000000000005</v>
      </c>
      <c r="N3" s="95" t="str">
        <f>_xll.ohObjectCallerAddress(D3)</f>
        <v>'[EUR_YCONBootstrapping.xlsx]ON (2)'!R3C8</v>
      </c>
    </row>
    <row r="4" spans="1:14" x14ac:dyDescent="0.2">
      <c r="A4" s="15" t="s">
        <v>3</v>
      </c>
      <c r="B4" s="17">
        <v>2</v>
      </c>
      <c r="C4" s="92" t="s">
        <v>125</v>
      </c>
      <c r="D4" s="11" t="str">
        <v>EUR_YCONRH_SND</v>
      </c>
      <c r="E4" s="10" t="e">
        <f>_xll.qlRateHelperRate($D4)</f>
        <v>#NUM!</v>
      </c>
      <c r="F4" s="10" t="str">
        <f>IF(ISERROR(_xll.qlSwapRateHelperSpread($D4)),IF(ISERROR(_xll.qlFuturesRateHelperConvexityAdjustment($D4)),"--",_xll.qlFuturesRateHelperConvexityAdjustment($D4)),_xll.qlSwapRateHelperSpread($D4))</f>
        <v>--</v>
      </c>
      <c r="G4" s="9">
        <f>_xll.qlRateHelperEarliestDate($D4)</f>
        <v>41620</v>
      </c>
      <c r="H4" s="8">
        <f>_xll.qlRateHelperLatestDate($D4)</f>
        <v>41621</v>
      </c>
      <c r="I4" s="3" t="e">
        <v>#NUM!</v>
      </c>
      <c r="J4" s="1">
        <f t="shared" si="0"/>
        <v>1</v>
      </c>
      <c r="L4" s="93">
        <v>0.99999000000000005</v>
      </c>
      <c r="N4" s="95" t="str">
        <f>_xll.ohObjectCallerAddress(D4)</f>
        <v>'[EUR_YCONBootstrapping.xlsx]ON (2)'!R4C8</v>
      </c>
    </row>
    <row r="5" spans="1:14" x14ac:dyDescent="0.2">
      <c r="A5" s="15" t="s">
        <v>2</v>
      </c>
      <c r="B5" s="16" t="s">
        <v>1</v>
      </c>
      <c r="C5" s="92" t="s">
        <v>126</v>
      </c>
      <c r="D5" s="11" t="str">
        <v>EUR_YCONRH_EONSW</v>
      </c>
      <c r="E5" s="10">
        <f>_xll.qlRateHelperRate($D5)</f>
        <v>1.08E-3</v>
      </c>
      <c r="F5" s="10" t="str">
        <f>IF(ISERROR(_xll.qlSwapRateHelperSpread($D5)),IF(ISERROR(_xll.qlFuturesRateHelperConvexityAdjustment($D5)),"--",_xll.qlFuturesRateHelperConvexityAdjustment($D5)),_xll.qlSwapRateHelperSpread($D5))</f>
        <v>--</v>
      </c>
      <c r="G5" s="9">
        <f>_xll.qlRateHelperEarliestDate($D5)</f>
        <v>41620</v>
      </c>
      <c r="H5" s="8">
        <f>_xll.qlRateHelperLatestDate($D5)</f>
        <v>41627</v>
      </c>
      <c r="I5" s="3" t="e">
        <v>#NUM!</v>
      </c>
      <c r="J5" s="1">
        <f t="shared" si="0"/>
        <v>6</v>
      </c>
      <c r="L5" s="93">
        <v>0.99997000000000003</v>
      </c>
      <c r="N5" s="95" t="str">
        <f>_xll.ohObjectCallerAddress(D5)</f>
        <v>'[EUR_YCONBootstrapping.xlsx]ON (3)'!R6C12</v>
      </c>
    </row>
    <row r="6" spans="1:14" x14ac:dyDescent="0.2">
      <c r="A6" s="15" t="s">
        <v>0</v>
      </c>
      <c r="B6" s="14" t="str">
        <f>_xll.ohRangeRetrieveError(Selected!D2)</f>
        <v/>
      </c>
      <c r="C6" s="92" t="s">
        <v>127</v>
      </c>
      <c r="D6" s="11" t="str">
        <v>EUR_YCONRH_EON2W</v>
      </c>
      <c r="E6" s="10">
        <f>_xll.qlRateHelperRate($D6)</f>
        <v>1.06E-3</v>
      </c>
      <c r="F6" s="10" t="str">
        <f>IF(ISERROR(_xll.qlSwapRateHelperSpread($D6)),IF(ISERROR(_xll.qlFuturesRateHelperConvexityAdjustment($D6)),"--",_xll.qlFuturesRateHelperConvexityAdjustment($D6)),_xll.qlSwapRateHelperSpread($D6))</f>
        <v>--</v>
      </c>
      <c r="G6" s="9">
        <f>_xll.qlRateHelperEarliestDate($D6)</f>
        <v>41620</v>
      </c>
      <c r="H6" s="8">
        <f>_xll.qlRateHelperLatestDate($D6)</f>
        <v>41635</v>
      </c>
      <c r="I6" s="3" t="e">
        <v>#NUM!</v>
      </c>
      <c r="J6" s="1">
        <f t="shared" si="0"/>
        <v>8</v>
      </c>
      <c r="L6" s="93">
        <v>0.99995000000000001</v>
      </c>
      <c r="N6" s="95" t="str">
        <f>_xll.ohObjectCallerAddress(D6)</f>
        <v>'[EUR_YCONBootstrapping.xlsx]ON (3)'!R7C12</v>
      </c>
    </row>
    <row r="7" spans="1:14" ht="12" thickBot="1" x14ac:dyDescent="0.25">
      <c r="A7" s="13" t="str">
        <f>_xll.ohGroup(RateHelperPrefix&amp;"_RateHelpersSelected",_xll.ohPack(Selected!D2:D126),TRUE,,ObjectOverwrite)</f>
        <v>EUR_YCONRH_RateHelpersSelected#0004</v>
      </c>
      <c r="B7" s="12" t="str">
        <f>_xll.ohRangeRetrieveError(RateHelpersSelected)</f>
        <v/>
      </c>
      <c r="C7" s="92" t="s">
        <v>128</v>
      </c>
      <c r="D7" s="11" t="str">
        <v>EUR_YCONRH_EON3W</v>
      </c>
      <c r="E7" s="10">
        <f>_xll.qlRateHelperRate($D7)</f>
        <v>1.06E-3</v>
      </c>
      <c r="F7" s="10" t="str">
        <f>IF(ISERROR(_xll.qlSwapRateHelperSpread($D7)),IF(ISERROR(_xll.qlFuturesRateHelperConvexityAdjustment($D7)),"--",_xll.qlFuturesRateHelperConvexityAdjustment($D7)),_xll.qlSwapRateHelperSpread($D7))</f>
        <v>--</v>
      </c>
      <c r="G7" s="9">
        <f>_xll.qlRateHelperEarliestDate($D7)</f>
        <v>41620</v>
      </c>
      <c r="H7" s="8">
        <f>_xll.qlRateHelperLatestDate($D7)</f>
        <v>41641</v>
      </c>
      <c r="I7" s="3" t="e">
        <v>#NUM!</v>
      </c>
      <c r="J7" s="1">
        <f t="shared" si="0"/>
        <v>6</v>
      </c>
      <c r="L7" s="93">
        <v>0.99994000000000005</v>
      </c>
      <c r="N7" s="95" t="str">
        <f>_xll.ohObjectCallerAddress(D7)</f>
        <v>'[EUR_YCONBootstrapping.xlsx]ON (3)'!R8C12</v>
      </c>
    </row>
    <row r="8" spans="1:14" x14ac:dyDescent="0.2">
      <c r="C8" s="92" t="s">
        <v>129</v>
      </c>
      <c r="D8" s="11" t="str">
        <v>EUR_YCONRH_EON1M</v>
      </c>
      <c r="E8" s="10">
        <f>_xll.qlRateHelperRate($D8)</f>
        <v>1.0600000000000002E-3</v>
      </c>
      <c r="F8" s="10" t="str">
        <f>IF(ISERROR(_xll.qlSwapRateHelperSpread($D8)),IF(ISERROR(_xll.qlFuturesRateHelperConvexityAdjustment($D8)),"--",_xll.qlFuturesRateHelperConvexityAdjustment($D8)),_xll.qlSwapRateHelperSpread($D8))</f>
        <v>--</v>
      </c>
      <c r="G8" s="9">
        <f>_xll.qlRateHelperEarliestDate($D8)</f>
        <v>41620</v>
      </c>
      <c r="H8" s="8">
        <f>_xll.qlRateHelperLatestDate($D8)</f>
        <v>41652</v>
      </c>
      <c r="I8" s="3" t="e">
        <v>#NUM!</v>
      </c>
      <c r="J8" s="1">
        <f t="shared" si="0"/>
        <v>11</v>
      </c>
      <c r="L8" s="93">
        <v>0.99990999999999997</v>
      </c>
      <c r="N8" s="95" t="str">
        <f>_xll.ohObjectCallerAddress(D8)</f>
        <v>'[EUR_YCONBootstrapping.xlsx]ON (3)'!R9C12</v>
      </c>
    </row>
    <row r="9" spans="1:14" x14ac:dyDescent="0.2">
      <c r="C9" s="92" t="s">
        <v>130</v>
      </c>
      <c r="D9" s="11" t="str">
        <v>EUR_YCONRH_EON2M</v>
      </c>
      <c r="E9" s="10">
        <f>_xll.qlRateHelperRate($D9)</f>
        <v>1.1100000000000001E-3</v>
      </c>
      <c r="F9" s="10" t="str">
        <f>IF(ISERROR(_xll.qlSwapRateHelperSpread($D9)),IF(ISERROR(_xll.qlFuturesRateHelperConvexityAdjustment($D9)),"--",_xll.qlFuturesRateHelperConvexityAdjustment($D9)),_xll.qlSwapRateHelperSpread($D9))</f>
        <v>--</v>
      </c>
      <c r="G9" s="9">
        <f>_xll.qlRateHelperEarliestDate($D9)</f>
        <v>41620</v>
      </c>
      <c r="H9" s="8">
        <f>_xll.qlRateHelperLatestDate($D9)</f>
        <v>41682</v>
      </c>
      <c r="I9" s="3" t="e">
        <v>#NUM!</v>
      </c>
      <c r="J9" s="1">
        <f t="shared" si="0"/>
        <v>30</v>
      </c>
      <c r="L9" s="93">
        <v>0.99980999999999998</v>
      </c>
      <c r="N9" s="95" t="str">
        <f>_xll.ohObjectCallerAddress(D9)</f>
        <v>'[EUR_YCONBootstrapping.xlsx]ON (3)'!R10C12</v>
      </c>
    </row>
    <row r="10" spans="1:14" x14ac:dyDescent="0.2">
      <c r="C10" s="92" t="s">
        <v>131</v>
      </c>
      <c r="D10" s="11" t="str">
        <v>EUR_YCONRH_EON3M</v>
      </c>
      <c r="E10" s="10">
        <f>_xll.qlRateHelperRate($D10)</f>
        <v>1.15E-3</v>
      </c>
      <c r="F10" s="10" t="str">
        <f>IF(ISERROR(_xll.qlSwapRateHelperSpread($D10)),IF(ISERROR(_xll.qlFuturesRateHelperConvexityAdjustment($D10)),"--",_xll.qlFuturesRateHelperConvexityAdjustment($D10)),_xll.qlSwapRateHelperSpread($D10))</f>
        <v>--</v>
      </c>
      <c r="G10" s="9">
        <f>_xll.qlRateHelperEarliestDate($D10)</f>
        <v>41620</v>
      </c>
      <c r="H10" s="8">
        <f>_xll.qlRateHelperLatestDate($D10)</f>
        <v>41710</v>
      </c>
      <c r="I10" s="3" t="e">
        <v>#NUM!</v>
      </c>
      <c r="J10" s="1">
        <f t="shared" si="0"/>
        <v>28</v>
      </c>
      <c r="L10" s="93">
        <v>0.99970999999999999</v>
      </c>
      <c r="N10" s="95" t="str">
        <f>_xll.ohObjectCallerAddress(D10)</f>
        <v>'[EUR_YCONBootstrapping.xlsx]ON (3)'!R11C12</v>
      </c>
    </row>
    <row r="11" spans="1:14" x14ac:dyDescent="0.2">
      <c r="C11" s="92" t="s">
        <v>132</v>
      </c>
      <c r="D11" s="11" t="str">
        <v>EUR_YCONRH_EON4M</v>
      </c>
      <c r="E11" s="10">
        <f>_xll.qlRateHelperRate($D11)</f>
        <v>1.17E-3</v>
      </c>
      <c r="F11" s="10" t="str">
        <f>IF(ISERROR(_xll.qlSwapRateHelperSpread($D11)),IF(ISERROR(_xll.qlFuturesRateHelperConvexityAdjustment($D11)),"--",_xll.qlFuturesRateHelperConvexityAdjustment($D11)),_xll.qlSwapRateHelperSpread($D11))</f>
        <v>--</v>
      </c>
      <c r="G11" s="9">
        <f>_xll.qlRateHelperEarliestDate($D11)</f>
        <v>41620</v>
      </c>
      <c r="H11" s="8">
        <f>_xll.qlRateHelperLatestDate($D11)</f>
        <v>41743</v>
      </c>
      <c r="I11" s="3" t="e">
        <v>#NUM!</v>
      </c>
      <c r="J11" s="1">
        <f t="shared" si="0"/>
        <v>33</v>
      </c>
      <c r="L11" s="93">
        <v>0.99960000000000004</v>
      </c>
      <c r="N11" s="95" t="str">
        <f>_xll.ohObjectCallerAddress(D11)</f>
        <v>'[EUR_YCONBootstrapping.xlsx]ON (3)'!R12C12</v>
      </c>
    </row>
    <row r="12" spans="1:14" x14ac:dyDescent="0.2">
      <c r="C12" s="92" t="s">
        <v>133</v>
      </c>
      <c r="D12" s="11" t="str">
        <v>EUR_YCONRH_EON5M</v>
      </c>
      <c r="E12" s="10">
        <f>_xll.qlRateHelperRate($D12)</f>
        <v>1.1899999999999999E-3</v>
      </c>
      <c r="F12" s="10" t="str">
        <f>IF(ISERROR(_xll.qlSwapRateHelperSpread($D12)),IF(ISERROR(_xll.qlFuturesRateHelperConvexityAdjustment($D12)),"--",_xll.qlFuturesRateHelperConvexityAdjustment($D12)),_xll.qlSwapRateHelperSpread($D12))</f>
        <v>--</v>
      </c>
      <c r="G12" s="9">
        <f>_xll.qlRateHelperEarliestDate($D12)</f>
        <v>41620</v>
      </c>
      <c r="H12" s="8">
        <f>_xll.qlRateHelperLatestDate($D12)</f>
        <v>41771</v>
      </c>
      <c r="I12" s="3" t="e">
        <v>#NUM!</v>
      </c>
      <c r="J12" s="1">
        <f t="shared" si="0"/>
        <v>28</v>
      </c>
      <c r="L12" s="93">
        <v>0.99950000000000006</v>
      </c>
      <c r="N12" s="95" t="str">
        <f>_xll.ohObjectCallerAddress(D12)</f>
        <v>'[EUR_YCONBootstrapping.xlsx]ON (3)'!R13C12</v>
      </c>
    </row>
    <row r="13" spans="1:14" x14ac:dyDescent="0.2">
      <c r="C13" s="92" t="s">
        <v>134</v>
      </c>
      <c r="D13" s="11" t="str">
        <v>EUR_YCONRH_EON6M</v>
      </c>
      <c r="E13" s="10">
        <f>_xll.qlRateHelperRate($D13)</f>
        <v>1.24E-3</v>
      </c>
      <c r="F13" s="10" t="str">
        <f>IF(ISERROR(_xll.qlSwapRateHelperSpread($D13)),IF(ISERROR(_xll.qlFuturesRateHelperConvexityAdjustment($D13)),"--",_xll.qlFuturesRateHelperConvexityAdjustment($D13)),_xll.qlSwapRateHelperSpread($D13))</f>
        <v>--</v>
      </c>
      <c r="G13" s="9">
        <f>_xll.qlRateHelperEarliestDate($D13)</f>
        <v>41620</v>
      </c>
      <c r="H13" s="8">
        <f>_xll.qlRateHelperLatestDate($D13)</f>
        <v>41802</v>
      </c>
      <c r="I13" s="3" t="e">
        <v>#NUM!</v>
      </c>
      <c r="J13" s="1">
        <f t="shared" si="0"/>
        <v>31</v>
      </c>
      <c r="L13" s="93">
        <v>0.99938000000000005</v>
      </c>
      <c r="N13" s="95" t="str">
        <f>_xll.ohObjectCallerAddress(D13)</f>
        <v>'[EUR_YCONBootstrapping.xlsx]ON (3)'!R14C12</v>
      </c>
    </row>
    <row r="14" spans="1:14" x14ac:dyDescent="0.2">
      <c r="C14" s="92" t="s">
        <v>135</v>
      </c>
      <c r="D14" s="11" t="str">
        <v>EUR_YCONRH_EON7M</v>
      </c>
      <c r="E14" s="10">
        <f>_xll.qlRateHelperRate($D14)</f>
        <v>1.2800000000000001E-3</v>
      </c>
      <c r="F14" s="10" t="str">
        <f>IF(ISERROR(_xll.qlSwapRateHelperSpread($D14)),IF(ISERROR(_xll.qlFuturesRateHelperConvexityAdjustment($D14)),"--",_xll.qlFuturesRateHelperConvexityAdjustment($D14)),_xll.qlSwapRateHelperSpread($D14))</f>
        <v>--</v>
      </c>
      <c r="G14" s="9">
        <f>_xll.qlRateHelperEarliestDate($D14)</f>
        <v>41620</v>
      </c>
      <c r="H14" s="8">
        <f>_xll.qlRateHelperLatestDate($D14)</f>
        <v>41834</v>
      </c>
      <c r="I14" s="3" t="e">
        <v>#NUM!</v>
      </c>
      <c r="J14" s="1">
        <f t="shared" si="0"/>
        <v>32</v>
      </c>
      <c r="L14" s="93">
        <v>0.99924000000000002</v>
      </c>
      <c r="N14" s="95" t="str">
        <f>_xll.ohObjectCallerAddress(D14)</f>
        <v>'[EUR_YCONBootstrapping.xlsx]ON (3)'!R15C12</v>
      </c>
    </row>
    <row r="15" spans="1:14" x14ac:dyDescent="0.2">
      <c r="C15" s="92" t="s">
        <v>136</v>
      </c>
      <c r="D15" s="11" t="str">
        <v>EUR_YCONRH_EON8M</v>
      </c>
      <c r="E15" s="10">
        <f>_xll.qlRateHelperRate($D15)</f>
        <v>1.33E-3</v>
      </c>
      <c r="F15" s="10" t="str">
        <f>IF(ISERROR(_xll.qlSwapRateHelperSpread($D15)),IF(ISERROR(_xll.qlFuturesRateHelperConvexityAdjustment($D15)),"--",_xll.qlFuturesRateHelperConvexityAdjustment($D15)),_xll.qlSwapRateHelperSpread($D15))</f>
        <v>--</v>
      </c>
      <c r="G15" s="9">
        <f>_xll.qlRateHelperEarliestDate($D15)</f>
        <v>41620</v>
      </c>
      <c r="H15" s="8">
        <f>_xll.qlRateHelperLatestDate($D15)</f>
        <v>41863</v>
      </c>
      <c r="I15" s="3" t="e">
        <v>#NUM!</v>
      </c>
      <c r="J15" s="1">
        <f t="shared" si="0"/>
        <v>29</v>
      </c>
      <c r="L15" s="93">
        <v>0.99911000000000005</v>
      </c>
      <c r="N15" s="95" t="str">
        <f>_xll.ohObjectCallerAddress(D15)</f>
        <v>'[EUR_YCONBootstrapping.xlsx]ON (3)'!R16C12</v>
      </c>
    </row>
    <row r="16" spans="1:14" x14ac:dyDescent="0.2">
      <c r="C16" s="92" t="s">
        <v>137</v>
      </c>
      <c r="D16" s="11" t="str">
        <v>EUR_YCONRH_EON9M</v>
      </c>
      <c r="E16" s="10">
        <f>_xll.qlRateHelperRate($D16)</f>
        <v>1.4100000000000002E-3</v>
      </c>
      <c r="F16" s="10" t="str">
        <f>IF(ISERROR(_xll.qlSwapRateHelperSpread($D16)),IF(ISERROR(_xll.qlFuturesRateHelperConvexityAdjustment($D16)),"--",_xll.qlFuturesRateHelperConvexityAdjustment($D16)),_xll.qlSwapRateHelperSpread($D16))</f>
        <v>--</v>
      </c>
      <c r="G16" s="9">
        <f>_xll.qlRateHelperEarliestDate($D16)</f>
        <v>41620</v>
      </c>
      <c r="H16" s="8">
        <f>_xll.qlRateHelperLatestDate($D16)</f>
        <v>41894</v>
      </c>
      <c r="I16" s="3" t="e">
        <v>#NUM!</v>
      </c>
      <c r="J16" s="1">
        <f t="shared" si="0"/>
        <v>31</v>
      </c>
      <c r="L16" s="93">
        <v>0.99892999999999998</v>
      </c>
      <c r="N16" s="95" t="str">
        <f>_xll.ohObjectCallerAddress(D16)</f>
        <v>'[EUR_YCONBootstrapping.xlsx]ON (3)'!R17C12</v>
      </c>
    </row>
    <row r="17" spans="3:14" x14ac:dyDescent="0.2">
      <c r="C17" s="92" t="s">
        <v>138</v>
      </c>
      <c r="D17" s="11" t="str">
        <v>EUR_YCONRH_EON10M</v>
      </c>
      <c r="E17" s="10">
        <f>_xll.qlRateHelperRate($D17)</f>
        <v>1.47E-3</v>
      </c>
      <c r="F17" s="10" t="str">
        <f>IF(ISERROR(_xll.qlSwapRateHelperSpread($D17)),IF(ISERROR(_xll.qlFuturesRateHelperConvexityAdjustment($D17)),"--",_xll.qlFuturesRateHelperConvexityAdjustment($D17)),_xll.qlSwapRateHelperSpread($D17))</f>
        <v>--</v>
      </c>
      <c r="G17" s="9">
        <f>_xll.qlRateHelperEarliestDate($D17)</f>
        <v>41620</v>
      </c>
      <c r="H17" s="8">
        <f>_xll.qlRateHelperLatestDate($D17)</f>
        <v>41925</v>
      </c>
      <c r="I17" s="3" t="e">
        <v>#NUM!</v>
      </c>
      <c r="J17" s="1">
        <f t="shared" si="0"/>
        <v>31</v>
      </c>
      <c r="L17" s="93">
        <v>0.99875000000000003</v>
      </c>
      <c r="N17" s="95" t="str">
        <f>_xll.ohObjectCallerAddress(D17)</f>
        <v>'[EUR_YCONBootstrapping.xlsx]ON (3)'!R18C12</v>
      </c>
    </row>
    <row r="18" spans="3:14" x14ac:dyDescent="0.2">
      <c r="C18" s="92" t="s">
        <v>139</v>
      </c>
      <c r="D18" s="11" t="str">
        <v>EUR_YCONRH_EON11M</v>
      </c>
      <c r="E18" s="10">
        <f>_xll.qlRateHelperRate($D18)</f>
        <v>1.5499999999999999E-3</v>
      </c>
      <c r="F18" s="10" t="str">
        <f>IF(ISERROR(_xll.qlSwapRateHelperSpread($D18)),IF(ISERROR(_xll.qlFuturesRateHelperConvexityAdjustment($D18)),"--",_xll.qlFuturesRateHelperConvexityAdjustment($D18)),_xll.qlSwapRateHelperSpread($D18))</f>
        <v>--</v>
      </c>
      <c r="G18" s="9">
        <f>_xll.qlRateHelperEarliestDate($D18)</f>
        <v>41620</v>
      </c>
      <c r="H18" s="8">
        <f>_xll.qlRateHelperLatestDate($D18)</f>
        <v>41955</v>
      </c>
      <c r="I18" s="3" t="e">
        <v>#NUM!</v>
      </c>
      <c r="J18" s="1">
        <f t="shared" si="0"/>
        <v>30</v>
      </c>
      <c r="L18" s="93">
        <v>0.99856</v>
      </c>
      <c r="N18" s="95" t="str">
        <f>_xll.ohObjectCallerAddress(D18)</f>
        <v>'[EUR_YCONBootstrapping.xlsx]ON (3)'!R19C12</v>
      </c>
    </row>
    <row r="19" spans="3:14" x14ac:dyDescent="0.2">
      <c r="C19" s="92" t="s">
        <v>140</v>
      </c>
      <c r="D19" s="11" t="str">
        <v>EUR_YCONRH_EON1Y</v>
      </c>
      <c r="E19" s="10">
        <f>_xll.qlRateHelperRate($D19)</f>
        <v>1.6200000000000001E-3</v>
      </c>
      <c r="F19" s="10" t="str">
        <f>IF(ISERROR(_xll.qlSwapRateHelperSpread($D19)),IF(ISERROR(_xll.qlFuturesRateHelperConvexityAdjustment($D19)),"--",_xll.qlFuturesRateHelperConvexityAdjustment($D19)),_xll.qlSwapRateHelperSpread($D19))</f>
        <v>--</v>
      </c>
      <c r="G19" s="9">
        <f>_xll.qlRateHelperEarliestDate($D19)</f>
        <v>41620</v>
      </c>
      <c r="H19" s="8">
        <f>_xll.qlRateHelperLatestDate($D19)</f>
        <v>41985</v>
      </c>
      <c r="I19" s="3" t="e">
        <v>#NUM!</v>
      </c>
      <c r="J19" s="1">
        <f t="shared" si="0"/>
        <v>30</v>
      </c>
      <c r="L19" s="93">
        <v>0.99836000000000003</v>
      </c>
      <c r="N19" s="95" t="str">
        <f>_xll.ohObjectCallerAddress(D19)</f>
        <v>'[EUR_YCONBootstrapping.xlsx]ON (3)'!R20C12</v>
      </c>
    </row>
    <row r="20" spans="3:14" x14ac:dyDescent="0.2">
      <c r="C20" s="92" t="s">
        <v>141</v>
      </c>
      <c r="D20" s="11" t="str">
        <v>EUR_YCONRH_EON15M</v>
      </c>
      <c r="E20" s="10">
        <f>_xll.qlRateHelperRate($D20)</f>
        <v>1.8500000000000001E-3</v>
      </c>
      <c r="F20" s="10" t="str">
        <f>IF(ISERROR(_xll.qlSwapRateHelperSpread($D20)),IF(ISERROR(_xll.qlFuturesRateHelperConvexityAdjustment($D20)),"--",_xll.qlFuturesRateHelperConvexityAdjustment($D20)),_xll.qlSwapRateHelperSpread($D20))</f>
        <v>--</v>
      </c>
      <c r="G20" s="9">
        <f>_xll.qlRateHelperEarliestDate($D20)</f>
        <v>41620</v>
      </c>
      <c r="H20" s="8">
        <f>_xll.qlRateHelperLatestDate($D20)</f>
        <v>42075</v>
      </c>
      <c r="I20" s="3" t="e">
        <v>#NUM!</v>
      </c>
      <c r="J20" s="1">
        <f t="shared" si="0"/>
        <v>90</v>
      </c>
      <c r="L20" s="93">
        <v>0.99768000000000001</v>
      </c>
      <c r="N20" s="95" t="str">
        <f>_xll.ohObjectCallerAddress(D20)</f>
        <v>'[EUR_YCONBootstrapping.xlsx]ON (3)'!R21C12</v>
      </c>
    </row>
    <row r="21" spans="3:14" x14ac:dyDescent="0.2">
      <c r="C21" s="92" t="s">
        <v>142</v>
      </c>
      <c r="D21" s="11" t="str">
        <v>EUR_YCONRH_EON18M</v>
      </c>
      <c r="E21" s="10">
        <f>_xll.qlRateHelperRate($D21)</f>
        <v>2.0900000000000003E-3</v>
      </c>
      <c r="F21" s="10" t="str">
        <f>IF(ISERROR(_xll.qlSwapRateHelperSpread($D21)),IF(ISERROR(_xll.qlFuturesRateHelperConvexityAdjustment($D21)),"--",_xll.qlFuturesRateHelperConvexityAdjustment($D21)),_xll.qlSwapRateHelperSpread($D21))</f>
        <v>--</v>
      </c>
      <c r="G21" s="9">
        <f>_xll.qlRateHelperEarliestDate($D21)</f>
        <v>41620</v>
      </c>
      <c r="H21" s="8">
        <f>_xll.qlRateHelperLatestDate($D21)</f>
        <v>42167</v>
      </c>
      <c r="I21" s="3" t="e">
        <v>#NUM!</v>
      </c>
      <c r="J21" s="1">
        <f t="shared" si="0"/>
        <v>92</v>
      </c>
      <c r="L21" s="93">
        <v>0.99685999999999997</v>
      </c>
      <c r="N21" s="95" t="str">
        <f>_xll.ohObjectCallerAddress(D21)</f>
        <v>'[EUR_YCONBootstrapping.xlsx]ON (3)'!R22C12</v>
      </c>
    </row>
    <row r="22" spans="3:14" x14ac:dyDescent="0.2">
      <c r="C22" s="92" t="s">
        <v>143</v>
      </c>
      <c r="D22" s="11" t="str">
        <v>EUR_YCONRH_EON21M</v>
      </c>
      <c r="E22" s="10">
        <f>_xll.qlRateHelperRate($D22)</f>
        <v>2.3499999999999997E-3</v>
      </c>
      <c r="F22" s="10" t="str">
        <f>IF(ISERROR(_xll.qlSwapRateHelperSpread($D22)),IF(ISERROR(_xll.qlFuturesRateHelperConvexityAdjustment($D22)),"--",_xll.qlFuturesRateHelperConvexityAdjustment($D22)),_xll.qlSwapRateHelperSpread($D22))</f>
        <v>--</v>
      </c>
      <c r="G22" s="9">
        <f>_xll.qlRateHelperEarliestDate($D22)</f>
        <v>41620</v>
      </c>
      <c r="H22" s="8">
        <f>_xll.qlRateHelperLatestDate($D22)</f>
        <v>42261</v>
      </c>
      <c r="I22" s="3" t="e">
        <v>#NUM!</v>
      </c>
      <c r="J22" s="1">
        <f t="shared" si="0"/>
        <v>94</v>
      </c>
      <c r="L22" s="93">
        <v>0.99585999999999997</v>
      </c>
      <c r="N22" s="95" t="str">
        <f>_xll.ohObjectCallerAddress(D22)</f>
        <v>'[EUR_YCONBootstrapping.xlsx]ON (3)'!R23C12</v>
      </c>
    </row>
    <row r="23" spans="3:14" x14ac:dyDescent="0.2">
      <c r="C23" s="92" t="s">
        <v>144</v>
      </c>
      <c r="D23" s="11" t="str">
        <v>EUR_YCONRH_EON2Y</v>
      </c>
      <c r="E23" s="10">
        <f>_xll.qlRateHelperRate($D23)</f>
        <v>2.63E-3</v>
      </c>
      <c r="F23" s="10" t="str">
        <f>IF(ISERROR(_xll.qlSwapRateHelperSpread($D23)),IF(ISERROR(_xll.qlFuturesRateHelperConvexityAdjustment($D23)),"--",_xll.qlFuturesRateHelperConvexityAdjustment($D23)),_xll.qlSwapRateHelperSpread($D23))</f>
        <v>--</v>
      </c>
      <c r="G23" s="9">
        <f>_xll.qlRateHelperEarliestDate($D23)</f>
        <v>41620</v>
      </c>
      <c r="H23" s="8">
        <f>_xll.qlRateHelperLatestDate($D23)</f>
        <v>42352</v>
      </c>
      <c r="I23" s="3" t="e">
        <v>#NUM!</v>
      </c>
      <c r="J23" s="1">
        <f t="shared" si="0"/>
        <v>91</v>
      </c>
      <c r="L23" s="93">
        <v>0.99470999999999998</v>
      </c>
      <c r="N23" s="95" t="str">
        <f>_xll.ohObjectCallerAddress(D23)</f>
        <v>'[EUR_YCONBootstrapping.xlsx]ON (3)'!R24C12</v>
      </c>
    </row>
    <row r="24" spans="3:14" x14ac:dyDescent="0.2">
      <c r="C24" s="92" t="s">
        <v>145</v>
      </c>
      <c r="D24" s="11" t="str">
        <v>EUR_YCONRH_EON3Y</v>
      </c>
      <c r="E24" s="10">
        <f>_xll.qlRateHelperRate($D24)</f>
        <v>4.15E-3</v>
      </c>
      <c r="F24" s="10" t="str">
        <f>IF(ISERROR(_xll.qlSwapRateHelperSpread($D24)),IF(ISERROR(_xll.qlFuturesRateHelperConvexityAdjustment($D24)),"--",_xll.qlFuturesRateHelperConvexityAdjustment($D24)),_xll.qlSwapRateHelperSpread($D24))</f>
        <v>--</v>
      </c>
      <c r="G24" s="9">
        <f>_xll.qlRateHelperEarliestDate($D24)</f>
        <v>41620</v>
      </c>
      <c r="H24" s="8">
        <f>_xll.qlRateHelperLatestDate($D24)</f>
        <v>42716</v>
      </c>
      <c r="I24" s="3" t="e">
        <v>#NUM!</v>
      </c>
      <c r="J24" s="1">
        <f t="shared" si="0"/>
        <v>364</v>
      </c>
      <c r="L24" s="93">
        <v>0.98751</v>
      </c>
      <c r="N24" s="95" t="str">
        <f>_xll.ohObjectCallerAddress(D24)</f>
        <v>'[EUR_YCONBootstrapping.xlsx]ON (3)'!R25C12</v>
      </c>
    </row>
    <row r="25" spans="3:14" x14ac:dyDescent="0.2">
      <c r="C25" s="92" t="s">
        <v>146</v>
      </c>
      <c r="D25" s="11" t="str">
        <v>EUR_YCONRH_EON4Y</v>
      </c>
      <c r="E25" s="10">
        <f>_xll.qlRateHelperRate($D25)</f>
        <v>6.2399999999999999E-3</v>
      </c>
      <c r="F25" s="10" t="str">
        <f>IF(ISERROR(_xll.qlSwapRateHelperSpread($D25)),IF(ISERROR(_xll.qlFuturesRateHelperConvexityAdjustment($D25)),"--",_xll.qlFuturesRateHelperConvexityAdjustment($D25)),_xll.qlSwapRateHelperSpread($D25))</f>
        <v>--</v>
      </c>
      <c r="G25" s="9">
        <f>_xll.qlRateHelperEarliestDate($D25)</f>
        <v>41620</v>
      </c>
      <c r="H25" s="8">
        <f>_xll.qlRateHelperLatestDate($D25)</f>
        <v>43081</v>
      </c>
      <c r="I25" s="3" t="e">
        <v>#NUM!</v>
      </c>
      <c r="J25" s="1">
        <f t="shared" si="0"/>
        <v>365</v>
      </c>
      <c r="L25" s="93">
        <v>0.97504000000000002</v>
      </c>
      <c r="N25" s="95" t="str">
        <f>_xll.ohObjectCallerAddress(D25)</f>
        <v>'[EUR_YCONBootstrapping.xlsx]ON (3)'!R26C12</v>
      </c>
    </row>
    <row r="26" spans="3:14" x14ac:dyDescent="0.2">
      <c r="C26" s="92" t="s">
        <v>147</v>
      </c>
      <c r="D26" s="11" t="str">
        <v>EUR_YCONRH_EON5Y</v>
      </c>
      <c r="E26" s="10">
        <f>_xll.qlRateHelperRate($D26)</f>
        <v>8.4899999999999993E-3</v>
      </c>
      <c r="F26" s="10" t="str">
        <f>IF(ISERROR(_xll.qlSwapRateHelperSpread($D26)),IF(ISERROR(_xll.qlFuturesRateHelperConvexityAdjustment($D26)),"--",_xll.qlFuturesRateHelperConvexityAdjustment($D26)),_xll.qlSwapRateHelperSpread($D26))</f>
        <v>--</v>
      </c>
      <c r="G26" s="9">
        <f>_xll.qlRateHelperEarliestDate($D26)</f>
        <v>41620</v>
      </c>
      <c r="H26" s="8">
        <f>_xll.qlRateHelperLatestDate($D26)</f>
        <v>43446</v>
      </c>
      <c r="I26" s="3" t="e">
        <v>#NUM!</v>
      </c>
      <c r="J26" s="1">
        <f t="shared" si="0"/>
        <v>365</v>
      </c>
      <c r="L26" s="93">
        <v>0.95769000000000004</v>
      </c>
      <c r="N26" s="95" t="str">
        <f>_xll.ohObjectCallerAddress(D26)</f>
        <v>'[EUR_YCONBootstrapping.xlsx]ON (3)'!R27C12</v>
      </c>
    </row>
    <row r="27" spans="3:14" x14ac:dyDescent="0.2">
      <c r="C27" s="92" t="s">
        <v>148</v>
      </c>
      <c r="D27" s="11" t="str">
        <v>EUR_YCONRH_EON6Y</v>
      </c>
      <c r="E27" s="10">
        <f>_xll.qlRateHelperRate($D27)</f>
        <v>1.0459999999999999E-2</v>
      </c>
      <c r="F27" s="10" t="str">
        <f>IF(ISERROR(_xll.qlSwapRateHelperSpread($D27)),IF(ISERROR(_xll.qlFuturesRateHelperConvexityAdjustment($D27)),"--",_xll.qlFuturesRateHelperConvexityAdjustment($D27)),_xll.qlSwapRateHelperSpread($D27))</f>
        <v>--</v>
      </c>
      <c r="G27" s="9">
        <f>_xll.qlRateHelperEarliestDate($D27)</f>
        <v>41620</v>
      </c>
      <c r="H27" s="8">
        <f>_xll.qlRateHelperLatestDate($D27)</f>
        <v>43811</v>
      </c>
      <c r="I27" s="3" t="e">
        <v>#NUM!</v>
      </c>
      <c r="J27" s="1">
        <f t="shared" si="0"/>
        <v>365</v>
      </c>
      <c r="L27" s="93">
        <v>0.93791999999999998</v>
      </c>
      <c r="N27" s="95" t="str">
        <f>_xll.ohObjectCallerAddress(D27)</f>
        <v>'[EUR_YCONBootstrapping.xlsx]ON (3)'!R28C12</v>
      </c>
    </row>
    <row r="28" spans="3:14" x14ac:dyDescent="0.2">
      <c r="C28" s="92" t="s">
        <v>149</v>
      </c>
      <c r="D28" s="11" t="str">
        <v>EUR_YCONRH_EON7Y</v>
      </c>
      <c r="E28" s="10">
        <f>_xll.qlRateHelperRate($D28)</f>
        <v>1.2229999999999998E-2</v>
      </c>
      <c r="F28" s="10" t="str">
        <f>IF(ISERROR(_xll.qlSwapRateHelperSpread($D28)),IF(ISERROR(_xll.qlFuturesRateHelperConvexityAdjustment($D28)),"--",_xll.qlFuturesRateHelperConvexityAdjustment($D28)),_xll.qlSwapRateHelperSpread($D28))</f>
        <v>--</v>
      </c>
      <c r="G28" s="9">
        <f>_xll.qlRateHelperEarliestDate($D28)</f>
        <v>41620</v>
      </c>
      <c r="H28" s="8">
        <f>_xll.qlRateHelperLatestDate($D28)</f>
        <v>44179</v>
      </c>
      <c r="I28" s="3" t="e">
        <v>#NUM!</v>
      </c>
      <c r="J28" s="1">
        <f t="shared" si="0"/>
        <v>368</v>
      </c>
      <c r="L28" s="93">
        <v>0.91596</v>
      </c>
      <c r="N28" s="95" t="str">
        <f>_xll.ohObjectCallerAddress(D28)</f>
        <v>'[EUR_YCONBootstrapping.xlsx]ON (3)'!R29C12</v>
      </c>
    </row>
    <row r="29" spans="3:14" x14ac:dyDescent="0.2">
      <c r="C29" s="92" t="s">
        <v>150</v>
      </c>
      <c r="D29" s="11" t="str">
        <v>EUR_YCONRH_EON8Y</v>
      </c>
      <c r="E29" s="10">
        <f>_xll.qlRateHelperRate($D29)</f>
        <v>1.3809999999999999E-2</v>
      </c>
      <c r="F29" s="10" t="str">
        <f>IF(ISERROR(_xll.qlSwapRateHelperSpread($D29)),IF(ISERROR(_xll.qlFuturesRateHelperConvexityAdjustment($D29)),"--",_xll.qlFuturesRateHelperConvexityAdjustment($D29)),_xll.qlSwapRateHelperSpread($D29))</f>
        <v>--</v>
      </c>
      <c r="G29" s="9">
        <f>_xll.qlRateHelperEarliestDate($D29)</f>
        <v>41620</v>
      </c>
      <c r="H29" s="8">
        <f>_xll.qlRateHelperLatestDate($D29)</f>
        <v>44543</v>
      </c>
      <c r="I29" s="3" t="e">
        <v>#NUM!</v>
      </c>
      <c r="J29" s="1">
        <f t="shared" si="0"/>
        <v>364</v>
      </c>
      <c r="L29" s="93">
        <v>0.89263999999999999</v>
      </c>
      <c r="N29" s="95" t="str">
        <f>_xll.ohObjectCallerAddress(D29)</f>
        <v>'[EUR_YCONBootstrapping.xlsx]ON (3)'!R30C12</v>
      </c>
    </row>
    <row r="30" spans="3:14" x14ac:dyDescent="0.2">
      <c r="C30" s="92" t="s">
        <v>151</v>
      </c>
      <c r="D30" s="11" t="str">
        <v>EUR_YCONRH_EON9Y</v>
      </c>
      <c r="E30" s="10">
        <f>_xll.qlRateHelperRate($D30)</f>
        <v>1.529E-2</v>
      </c>
      <c r="F30" s="10" t="str">
        <f>IF(ISERROR(_xll.qlSwapRateHelperSpread($D30)),IF(ISERROR(_xll.qlFuturesRateHelperConvexityAdjustment($D30)),"--",_xll.qlFuturesRateHelperConvexityAdjustment($D30)),_xll.qlSwapRateHelperSpread($D30))</f>
        <v>--</v>
      </c>
      <c r="G30" s="9">
        <f>_xll.qlRateHelperEarliestDate($D30)</f>
        <v>41620</v>
      </c>
      <c r="H30" s="8">
        <f>_xll.qlRateHelperLatestDate($D30)</f>
        <v>44907</v>
      </c>
      <c r="I30" s="3" t="e">
        <v>#NUM!</v>
      </c>
      <c r="J30" s="1">
        <f t="shared" si="0"/>
        <v>364</v>
      </c>
      <c r="L30" s="93">
        <v>0.86772000000000005</v>
      </c>
      <c r="N30" s="95" t="str">
        <f>_xll.ohObjectCallerAddress(D30)</f>
        <v>'[EUR_YCONBootstrapping.xlsx]ON (3)'!R31C12</v>
      </c>
    </row>
    <row r="31" spans="3:14" x14ac:dyDescent="0.2">
      <c r="C31" s="92" t="s">
        <v>152</v>
      </c>
      <c r="D31" s="11" t="str">
        <v>EUR_YCONRH_EON10Y</v>
      </c>
      <c r="E31" s="10">
        <f>_xll.qlRateHelperRate($D31)</f>
        <v>1.6640000000000002E-2</v>
      </c>
      <c r="F31" s="10" t="str">
        <f>IF(ISERROR(_xll.qlSwapRateHelperSpread($D31)),IF(ISERROR(_xll.qlFuturesRateHelperConvexityAdjustment($D31)),"--",_xll.qlFuturesRateHelperConvexityAdjustment($D31)),_xll.qlSwapRateHelperSpread($D31))</f>
        <v>--</v>
      </c>
      <c r="G31" s="9">
        <f>_xll.qlRateHelperEarliestDate($D31)</f>
        <v>41620</v>
      </c>
      <c r="H31" s="8">
        <f>_xll.qlRateHelperLatestDate($D31)</f>
        <v>45272</v>
      </c>
      <c r="I31" s="3" t="e">
        <v>#NUM!</v>
      </c>
      <c r="J31" s="1">
        <f t="shared" si="0"/>
        <v>365</v>
      </c>
      <c r="L31" s="93">
        <v>0.84184000000000003</v>
      </c>
      <c r="N31" s="95" t="str">
        <f>_xll.ohObjectCallerAddress(D31)</f>
        <v>'[EUR_YCONBootstrapping.xlsx]ON (3)'!R32C12</v>
      </c>
    </row>
    <row r="32" spans="3:14" x14ac:dyDescent="0.2">
      <c r="C32" s="92" t="s">
        <v>153</v>
      </c>
      <c r="D32" s="11" t="str">
        <v>EUR_YCONRH_EON11Y</v>
      </c>
      <c r="E32" s="10">
        <f>_xll.qlRateHelperRate($D32)</f>
        <v>1.7819999999999999E-2</v>
      </c>
      <c r="F32" s="10" t="str">
        <f>IF(ISERROR(_xll.qlSwapRateHelperSpread($D32)),IF(ISERROR(_xll.qlFuturesRateHelperConvexityAdjustment($D32)),"--",_xll.qlFuturesRateHelperConvexityAdjustment($D32)),_xll.qlSwapRateHelperSpread($D32))</f>
        <v>--</v>
      </c>
      <c r="G32" s="9">
        <f>_xll.qlRateHelperEarliestDate($D32)</f>
        <v>41620</v>
      </c>
      <c r="H32" s="8">
        <f>_xll.qlRateHelperLatestDate($D32)</f>
        <v>45638</v>
      </c>
      <c r="I32" s="3" t="e">
        <v>#NUM!</v>
      </c>
      <c r="J32" s="1">
        <f t="shared" si="0"/>
        <v>366</v>
      </c>
      <c r="L32" s="93">
        <v>0.81584000000000001</v>
      </c>
      <c r="N32" s="95" t="str">
        <f>_xll.ohObjectCallerAddress(D32)</f>
        <v>'[EUR_YCONBootstrapping.xlsx]ON (3)'!R33C12</v>
      </c>
    </row>
    <row r="33" spans="3:14" x14ac:dyDescent="0.2">
      <c r="C33" s="92" t="s">
        <v>154</v>
      </c>
      <c r="D33" s="11" t="str">
        <v>EUR_YCONRH_EON12Y</v>
      </c>
      <c r="E33" s="10">
        <f>_xll.qlRateHelperRate($D33)</f>
        <v>1.8839999999999999E-2</v>
      </c>
      <c r="F33" s="10" t="str">
        <f>IF(ISERROR(_xll.qlSwapRateHelperSpread($D33)),IF(ISERROR(_xll.qlFuturesRateHelperConvexityAdjustment($D33)),"--",_xll.qlFuturesRateHelperConvexityAdjustment($D33)),_xll.qlSwapRateHelperSpread($D33))</f>
        <v>--</v>
      </c>
      <c r="G33" s="9">
        <f>_xll.qlRateHelperEarliestDate($D33)</f>
        <v>41620</v>
      </c>
      <c r="H33" s="8">
        <f>_xll.qlRateHelperLatestDate($D33)</f>
        <v>46003</v>
      </c>
      <c r="I33" s="3" t="e">
        <v>#NUM!</v>
      </c>
      <c r="J33" s="1">
        <f t="shared" si="0"/>
        <v>365</v>
      </c>
      <c r="L33" s="93">
        <v>0.79020999999999997</v>
      </c>
      <c r="N33" s="95" t="str">
        <f>_xll.ohObjectCallerAddress(D33)</f>
        <v>'[EUR_YCONBootstrapping.xlsx]ON (3)'!R34C12</v>
      </c>
    </row>
    <row r="34" spans="3:14" x14ac:dyDescent="0.2">
      <c r="C34" s="92" t="s">
        <v>155</v>
      </c>
      <c r="D34" s="11" t="str">
        <v>EUR_YCONRH_EON15Y</v>
      </c>
      <c r="E34" s="10">
        <f>_xll.qlRateHelperRate($D34)</f>
        <v>2.1049999999999999E-2</v>
      </c>
      <c r="F34" s="10" t="str">
        <f>IF(ISERROR(_xll.qlSwapRateHelperSpread($D34)),IF(ISERROR(_xll.qlFuturesRateHelperConvexityAdjustment($D34)),"--",_xll.qlFuturesRateHelperConvexityAdjustment($D34)),_xll.qlSwapRateHelperSpread($D34))</f>
        <v>--</v>
      </c>
      <c r="G34" s="9">
        <f>_xll.qlRateHelperEarliestDate($D34)</f>
        <v>41620</v>
      </c>
      <c r="H34" s="8">
        <f>_xll.qlRateHelperLatestDate($D34)</f>
        <v>47099</v>
      </c>
      <c r="I34" s="3" t="e">
        <v>#NUM!</v>
      </c>
      <c r="J34" s="1">
        <f t="shared" si="0"/>
        <v>1096</v>
      </c>
      <c r="L34" s="93">
        <v>0.71806999999999999</v>
      </c>
      <c r="N34" s="95" t="str">
        <f>_xll.ohObjectCallerAddress(D34)</f>
        <v>'[EUR_YCONBootstrapping.xlsx]ON (3)'!R35C12</v>
      </c>
    </row>
    <row r="35" spans="3:14" x14ac:dyDescent="0.2">
      <c r="C35" s="92" t="s">
        <v>156</v>
      </c>
      <c r="D35" s="11" t="str">
        <v>EUR_YCONRH_EON20Y</v>
      </c>
      <c r="E35" s="10">
        <f>_xll.qlRateHelperRate($D35)</f>
        <v>2.2450000000000001E-2</v>
      </c>
      <c r="F35" s="10" t="str">
        <f>IF(ISERROR(_xll.qlSwapRateHelperSpread($D35)),IF(ISERROR(_xll.qlFuturesRateHelperConvexityAdjustment($D35)),"--",_xll.qlFuturesRateHelperConvexityAdjustment($D35)),_xll.qlSwapRateHelperSpread($D35))</f>
        <v>--</v>
      </c>
      <c r="G35" s="9">
        <f>_xll.qlRateHelperEarliestDate($D35)</f>
        <v>41620</v>
      </c>
      <c r="H35" s="8">
        <f>_xll.qlRateHelperLatestDate($D35)</f>
        <v>48925</v>
      </c>
      <c r="I35" s="3" t="e">
        <v>#NUM!</v>
      </c>
      <c r="J35" s="1">
        <f t="shared" si="0"/>
        <v>1826</v>
      </c>
      <c r="L35" s="93">
        <v>0.62409000000000003</v>
      </c>
      <c r="N35" s="95" t="str">
        <f>_xll.ohObjectCallerAddress(D35)</f>
        <v>'[EUR_YCONBootstrapping.xlsx]ON (3)'!R36C12</v>
      </c>
    </row>
    <row r="36" spans="3:14" x14ac:dyDescent="0.2">
      <c r="C36" s="92" t="s">
        <v>157</v>
      </c>
      <c r="D36" s="11" t="str">
        <v>EUR_YCONRH_EON25Y</v>
      </c>
      <c r="E36" s="10">
        <f>_xll.qlRateHelperRate($D36)</f>
        <v>2.2809999999999997E-2</v>
      </c>
      <c r="F36" s="10" t="str">
        <f>IF(ISERROR(_xll.qlSwapRateHelperSpread($D36)),IF(ISERROR(_xll.qlFuturesRateHelperConvexityAdjustment($D36)),"--",_xll.qlFuturesRateHelperConvexityAdjustment($D36)),_xll.qlSwapRateHelperSpread($D36))</f>
        <v>--</v>
      </c>
      <c r="G36" s="9">
        <f>_xll.qlRateHelperEarliestDate($D36)</f>
        <v>41620</v>
      </c>
      <c r="H36" s="8">
        <f>_xll.qlRateHelperLatestDate($D36)</f>
        <v>50752</v>
      </c>
      <c r="I36" s="3" t="e">
        <v>#NUM!</v>
      </c>
      <c r="J36" s="1">
        <f t="shared" si="0"/>
        <v>1827</v>
      </c>
      <c r="L36" s="93">
        <v>0.55098000000000003</v>
      </c>
      <c r="N36" s="95" t="str">
        <f>_xll.ohObjectCallerAddress(D36)</f>
        <v>'[EUR_YCONBootstrapping.xlsx]ON (3)'!R37C12</v>
      </c>
    </row>
    <row r="37" spans="3:14" x14ac:dyDescent="0.2">
      <c r="C37" s="92" t="s">
        <v>158</v>
      </c>
      <c r="D37" s="11" t="str">
        <v>EUR_YCONRH_EON30Y</v>
      </c>
      <c r="E37" s="10">
        <f>_xll.qlRateHelperRate($D37)</f>
        <v>2.2889999999999997E-2</v>
      </c>
      <c r="F37" s="10" t="str">
        <f>IF(ISERROR(_xll.qlSwapRateHelperSpread($D37)),IF(ISERROR(_xll.qlFuturesRateHelperConvexityAdjustment($D37)),"--",_xll.qlFuturesRateHelperConvexityAdjustment($D37)),_xll.qlSwapRateHelperSpread($D37))</f>
        <v>--</v>
      </c>
      <c r="G37" s="9">
        <f>_xll.qlRateHelperEarliestDate($D37)</f>
        <v>41620</v>
      </c>
      <c r="H37" s="8">
        <f>_xll.qlRateHelperLatestDate($D37)</f>
        <v>52579</v>
      </c>
      <c r="I37" s="3" t="e">
        <v>#NUM!</v>
      </c>
      <c r="J37" s="1">
        <f t="shared" si="0"/>
        <v>1827</v>
      </c>
      <c r="L37" s="93">
        <v>0.48974000000000001</v>
      </c>
      <c r="N37" s="95" t="str">
        <f>_xll.ohObjectCallerAddress(D37)</f>
        <v>'[EUR_YCONBootstrapping.xlsx]ON (3)'!R38C12</v>
      </c>
    </row>
    <row r="38" spans="3:14"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#NUM!</v>
      </c>
    </row>
    <row r="39" spans="3:14"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#NUM!</v>
      </c>
    </row>
    <row r="40" spans="3:14"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#NUM!</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#NUM!</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#NUM!</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#NUM!</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#NUM!</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#NUM!</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#NUM!</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#NUM!</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#NUM!</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#NUM!</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#NUM!</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#NUM!</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#NUM!</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#NUM!</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#NUM!</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#NUM!</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#NUM!</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#NUM!</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#NUM!</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#NUM!</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#NUM!</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#NUM!</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#NUM!</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#NUM!</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#NUM!</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#NUM!</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#NUM!</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#NUM!</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#NUM!</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#NUM!</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#NUM!</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#NUM!</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#NUM!</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#NUM!</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#NUM!</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#NUM!</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#NUM!</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#NUM!</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#NUM!</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#NUM!</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#NUM!</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#NUM!</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#NUM!</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#NUM!</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#NUM!</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#NUM!</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#NUM!</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#NUM!</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#NUM!</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#NUM!</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#NUM!</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#NUM!</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#NUM!</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#NUM!</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#NUM!</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#NUM!</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#NUM!</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#NUM!</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#NUM!</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#NUM!</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#NUM!</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#NUM!</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#NUM!</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#NUM!</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#NUM!</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#NUM!</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#NUM!</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#NUM!</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#NUM!</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#NUM!</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#NUM!</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#NUM!</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#NUM!</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#NUM!</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#NUM!</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#NUM!</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#NUM!</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#NUM!</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#NUM!</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#NUM!</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#NUM!</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#NUM!</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#NUM!</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#NUM!</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#NUM!</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#NUM!</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9"/>
  <sheetViews>
    <sheetView workbookViewId="0"/>
  </sheetViews>
  <sheetFormatPr defaultRowHeight="13.5" x14ac:dyDescent="0.25"/>
  <cols>
    <col min="1" max="1" width="3" style="100" customWidth="1"/>
    <col min="2" max="2" width="4" style="100" bestFit="1" customWidth="1"/>
    <col min="3" max="3" width="11" style="100" bestFit="1" customWidth="1"/>
    <col min="4" max="4" width="27.5703125" style="100" bestFit="1" customWidth="1"/>
    <col min="5" max="5" width="26.140625" style="100" bestFit="1" customWidth="1"/>
    <col min="6" max="6" width="22.42578125" style="100" bestFit="1" customWidth="1"/>
    <col min="7" max="7" width="23.5703125" style="100" customWidth="1"/>
    <col min="8" max="8" width="4.7109375" style="100" customWidth="1"/>
    <col min="9" max="16384" width="9.140625" style="100"/>
  </cols>
  <sheetData>
    <row r="1" spans="1:8" x14ac:dyDescent="0.25">
      <c r="A1" s="121" t="s">
        <v>172</v>
      </c>
      <c r="B1" s="120"/>
      <c r="C1" s="120"/>
      <c r="D1" s="99" t="s">
        <v>162</v>
      </c>
      <c r="E1" s="119" t="str">
        <f>Currency&amp;"_YC"&amp;$D$1&amp;"RH"</f>
        <v>EUR_YCSTDRH</v>
      </c>
      <c r="F1" s="95"/>
      <c r="G1" s="95"/>
      <c r="H1" s="104"/>
    </row>
    <row r="2" spans="1:8" ht="23.25" customHeight="1" x14ac:dyDescent="0.25">
      <c r="A2" s="111"/>
      <c r="B2" s="118"/>
      <c r="C2" s="118" t="s">
        <v>161</v>
      </c>
      <c r="D2" s="118" t="s">
        <v>160</v>
      </c>
      <c r="E2" s="117" t="str">
        <f>$E$1&amp;"_Deposits.xml"</f>
        <v>EUR_YCSTDRH_Deposits.xml</v>
      </c>
      <c r="F2" s="116">
        <f ca="1">IF(Serialize,_xll.ohObjectSave(F3:F18,SerializationPath&amp;E2,FileOverwrite,Serialize),"---")</f>
        <v>16</v>
      </c>
      <c r="G2" s="115" t="str">
        <f ca="1">_xll.ohRangeRetrieveError(F2)</f>
        <v/>
      </c>
      <c r="H2" s="104"/>
    </row>
    <row r="3" spans="1:8" x14ac:dyDescent="0.25">
      <c r="A3" s="111"/>
      <c r="B3" s="114" t="s">
        <v>115</v>
      </c>
      <c r="C3" s="113" t="s">
        <v>159</v>
      </c>
      <c r="D3" s="108" t="str">
        <f>Currency&amp;$B3&amp;"D"&amp;QuoteSuffix</f>
        <v>EUROND_Quote</v>
      </c>
      <c r="E3" s="107" t="str">
        <f t="shared" ref="E3:E18" si="0">$E$1&amp;"_"&amp;$B3&amp;"D"</f>
        <v>EUR_YCSTDRH_OND</v>
      </c>
      <c r="F3" s="106" t="str">
        <f>_xll.qlDepositRateHelper(E3,D3,C3,Permanent,Trigger,ObjectOverwrite)</f>
        <v>EUR_YCSTDRH_OND#0004</v>
      </c>
      <c r="G3" s="112" t="str">
        <f>_xll.ohRangeRetrieveError(F3)</f>
        <v/>
      </c>
      <c r="H3" s="104"/>
    </row>
    <row r="4" spans="1:8" x14ac:dyDescent="0.25">
      <c r="A4" s="111"/>
      <c r="B4" s="110" t="s">
        <v>61</v>
      </c>
      <c r="C4" s="109" t="str">
        <f t="shared" ref="C4:C18" si="1">PROPER(Currency)&amp;FamilyName&amp;$B4</f>
        <v>EuriborSW</v>
      </c>
      <c r="D4" s="108" t="str">
        <f t="shared" ref="D4:D18" si="2">PROPER(Currency)&amp;FamilyName&amp;$B4&amp;"LastFixing"&amp;QuoteSuffix</f>
        <v>EuriborSWLastFixing_Quote</v>
      </c>
      <c r="E4" s="107" t="str">
        <f t="shared" si="0"/>
        <v>EUR_YCSTDRH_SWD</v>
      </c>
      <c r="F4" s="106" t="str">
        <f>_xll.qlDepositRateHelper(E4,D4,C4,Permanent,Trigger,ObjectOverwrite)</f>
        <v>EUR_YCSTDRH_SWD#0004</v>
      </c>
      <c r="G4" s="105" t="str">
        <f>_xll.ohRangeRetrieveError(F4)</f>
        <v/>
      </c>
      <c r="H4" s="104"/>
    </row>
    <row r="5" spans="1:8" x14ac:dyDescent="0.25">
      <c r="A5" s="111"/>
      <c r="B5" s="110" t="s">
        <v>60</v>
      </c>
      <c r="C5" s="109" t="str">
        <f t="shared" si="1"/>
        <v>Euribor2W</v>
      </c>
      <c r="D5" s="108" t="str">
        <f t="shared" si="2"/>
        <v>Euribor2WLastFixing_Quote</v>
      </c>
      <c r="E5" s="107" t="str">
        <f t="shared" si="0"/>
        <v>EUR_YCSTDRH_2WD</v>
      </c>
      <c r="F5" s="106" t="str">
        <f>_xll.qlDepositRateHelper(E5,D5,C5,Permanent,Trigger,ObjectOverwrite)</f>
        <v>EUR_YCSTDRH_2WD#0004</v>
      </c>
      <c r="G5" s="105" t="str">
        <f>_xll.ohRangeRetrieveError(F5)</f>
        <v/>
      </c>
      <c r="H5" s="104"/>
    </row>
    <row r="6" spans="1:8" x14ac:dyDescent="0.25">
      <c r="A6" s="111"/>
      <c r="B6" s="110" t="s">
        <v>59</v>
      </c>
      <c r="C6" s="109" t="str">
        <f t="shared" si="1"/>
        <v>Euribor3W</v>
      </c>
      <c r="D6" s="108" t="str">
        <f t="shared" si="2"/>
        <v>Euribor3WLastFixing_Quote</v>
      </c>
      <c r="E6" s="107" t="str">
        <f t="shared" si="0"/>
        <v>EUR_YCSTDRH_3WD</v>
      </c>
      <c r="F6" s="106" t="str">
        <f>_xll.qlDepositRateHelper(E6,D6,C6,Permanent,Trigger,ObjectOverwrite)</f>
        <v>EUR_YCSTDRH_3WD#0004</v>
      </c>
      <c r="G6" s="105" t="str">
        <f>_xll.ohRangeRetrieveError(F6)</f>
        <v/>
      </c>
      <c r="H6" s="104"/>
    </row>
    <row r="7" spans="1:8" x14ac:dyDescent="0.25">
      <c r="A7" s="111"/>
      <c r="B7" s="110" t="s">
        <v>58</v>
      </c>
      <c r="C7" s="109" t="str">
        <f t="shared" si="1"/>
        <v>Euribor1M</v>
      </c>
      <c r="D7" s="108" t="str">
        <f t="shared" si="2"/>
        <v>Euribor1MLastFixing_Quote</v>
      </c>
      <c r="E7" s="107" t="str">
        <f t="shared" si="0"/>
        <v>EUR_YCSTDRH_1MD</v>
      </c>
      <c r="F7" s="106" t="str">
        <f>_xll.qlDepositRateHelper(E7,D7,C7,Permanent,Trigger,ObjectOverwrite)</f>
        <v>EUR_YCSTDRH_1MD#0004</v>
      </c>
      <c r="G7" s="105" t="str">
        <f>_xll.ohRangeRetrieveError(F7)</f>
        <v/>
      </c>
      <c r="H7" s="104"/>
    </row>
    <row r="8" spans="1:8" x14ac:dyDescent="0.25">
      <c r="A8" s="111"/>
      <c r="B8" s="110" t="s">
        <v>57</v>
      </c>
      <c r="C8" s="109" t="str">
        <f t="shared" si="1"/>
        <v>Euribor2M</v>
      </c>
      <c r="D8" s="108" t="str">
        <f t="shared" si="2"/>
        <v>Euribor2MLastFixing_Quote</v>
      </c>
      <c r="E8" s="107" t="str">
        <f t="shared" si="0"/>
        <v>EUR_YCSTDRH_2MD</v>
      </c>
      <c r="F8" s="106" t="str">
        <f>_xll.qlDepositRateHelper(E8,D8,C8,Permanent,Trigger,ObjectOverwrite)</f>
        <v>EUR_YCSTDRH_2MD#0004</v>
      </c>
      <c r="G8" s="105" t="str">
        <f>_xll.ohRangeRetrieveError(F8)</f>
        <v/>
      </c>
      <c r="H8" s="104"/>
    </row>
    <row r="9" spans="1:8" x14ac:dyDescent="0.25">
      <c r="A9" s="111"/>
      <c r="B9" s="110" t="s">
        <v>56</v>
      </c>
      <c r="C9" s="109" t="str">
        <f t="shared" si="1"/>
        <v>Euribor3M</v>
      </c>
      <c r="D9" s="108" t="str">
        <f t="shared" si="2"/>
        <v>Euribor3MLastFixing_Quote</v>
      </c>
      <c r="E9" s="107" t="str">
        <f t="shared" si="0"/>
        <v>EUR_YCSTDRH_3MD</v>
      </c>
      <c r="F9" s="106" t="str">
        <f>_xll.qlDepositRateHelper(E9,D9,C9,Permanent,Trigger,ObjectOverwrite)</f>
        <v>EUR_YCSTDRH_3MD#0004</v>
      </c>
      <c r="G9" s="105" t="str">
        <f>_xll.ohRangeRetrieveError(F9)</f>
        <v/>
      </c>
      <c r="H9" s="104"/>
    </row>
    <row r="10" spans="1:8" x14ac:dyDescent="0.25">
      <c r="A10" s="111"/>
      <c r="B10" s="110" t="s">
        <v>55</v>
      </c>
      <c r="C10" s="109" t="str">
        <f t="shared" si="1"/>
        <v>Euribor4M</v>
      </c>
      <c r="D10" s="108" t="str">
        <f t="shared" si="2"/>
        <v>Euribor4MLastFixing_Quote</v>
      </c>
      <c r="E10" s="107" t="str">
        <f t="shared" si="0"/>
        <v>EUR_YCSTDRH_4MD</v>
      </c>
      <c r="F10" s="106" t="str">
        <f>_xll.qlDepositRateHelper(E10,D10,C10,Permanent,Trigger,ObjectOverwrite)</f>
        <v>EUR_YCSTDRH_4MD#0004</v>
      </c>
      <c r="G10" s="105" t="str">
        <f>_xll.ohRangeRetrieveError(F10)</f>
        <v/>
      </c>
      <c r="H10" s="104"/>
    </row>
    <row r="11" spans="1:8" x14ac:dyDescent="0.25">
      <c r="A11" s="111"/>
      <c r="B11" s="110" t="s">
        <v>54</v>
      </c>
      <c r="C11" s="109" t="str">
        <f t="shared" si="1"/>
        <v>Euribor5M</v>
      </c>
      <c r="D11" s="108" t="str">
        <f t="shared" si="2"/>
        <v>Euribor5MLastFixing_Quote</v>
      </c>
      <c r="E11" s="107" t="str">
        <f t="shared" si="0"/>
        <v>EUR_YCSTDRH_5MD</v>
      </c>
      <c r="F11" s="106" t="str">
        <f>_xll.qlDepositRateHelper(E11,D11,C11,Permanent,Trigger,ObjectOverwrite)</f>
        <v>EUR_YCSTDRH_5MD#0004</v>
      </c>
      <c r="G11" s="105" t="str">
        <f>_xll.ohRangeRetrieveError(F11)</f>
        <v/>
      </c>
      <c r="H11" s="104"/>
    </row>
    <row r="12" spans="1:8" x14ac:dyDescent="0.25">
      <c r="A12" s="111"/>
      <c r="B12" s="110" t="s">
        <v>53</v>
      </c>
      <c r="C12" s="109" t="str">
        <f t="shared" si="1"/>
        <v>Euribor6M</v>
      </c>
      <c r="D12" s="108" t="str">
        <f t="shared" si="2"/>
        <v>Euribor6MLastFixing_Quote</v>
      </c>
      <c r="E12" s="107" t="str">
        <f t="shared" si="0"/>
        <v>EUR_YCSTDRH_6MD</v>
      </c>
      <c r="F12" s="106" t="str">
        <f>_xll.qlDepositRateHelper(E12,D12,C12,Permanent,Trigger,ObjectOverwrite)</f>
        <v>EUR_YCSTDRH_6MD#0004</v>
      </c>
      <c r="G12" s="105" t="str">
        <f>_xll.ohRangeRetrieveError(F12)</f>
        <v/>
      </c>
      <c r="H12" s="104"/>
    </row>
    <row r="13" spans="1:8" x14ac:dyDescent="0.25">
      <c r="A13" s="111"/>
      <c r="B13" s="110" t="s">
        <v>52</v>
      </c>
      <c r="C13" s="109" t="str">
        <f t="shared" si="1"/>
        <v>Euribor7M</v>
      </c>
      <c r="D13" s="108" t="str">
        <f t="shared" si="2"/>
        <v>Euribor7MLastFixing_Quote</v>
      </c>
      <c r="E13" s="107" t="str">
        <f t="shared" si="0"/>
        <v>EUR_YCSTDRH_7MD</v>
      </c>
      <c r="F13" s="106" t="str">
        <f>_xll.qlDepositRateHelper(E13,D13,C13,Permanent,Trigger,ObjectOverwrite)</f>
        <v>EUR_YCSTDRH_7MD#0004</v>
      </c>
      <c r="G13" s="105" t="str">
        <f>_xll.ohRangeRetrieveError(F13)</f>
        <v/>
      </c>
      <c r="H13" s="104"/>
    </row>
    <row r="14" spans="1:8" x14ac:dyDescent="0.25">
      <c r="A14" s="111"/>
      <c r="B14" s="110" t="s">
        <v>51</v>
      </c>
      <c r="C14" s="109" t="str">
        <f t="shared" si="1"/>
        <v>Euribor8M</v>
      </c>
      <c r="D14" s="108" t="str">
        <f t="shared" si="2"/>
        <v>Euribor8MLastFixing_Quote</v>
      </c>
      <c r="E14" s="107" t="str">
        <f t="shared" si="0"/>
        <v>EUR_YCSTDRH_8MD</v>
      </c>
      <c r="F14" s="106" t="str">
        <f>_xll.qlDepositRateHelper(E14,D14,C14,Permanent,Trigger,ObjectOverwrite)</f>
        <v>EUR_YCSTDRH_8MD#0004</v>
      </c>
      <c r="G14" s="105" t="str">
        <f>_xll.ohRangeRetrieveError(F14)</f>
        <v/>
      </c>
      <c r="H14" s="104"/>
    </row>
    <row r="15" spans="1:8" x14ac:dyDescent="0.25">
      <c r="A15" s="111"/>
      <c r="B15" s="110" t="s">
        <v>50</v>
      </c>
      <c r="C15" s="109" t="str">
        <f t="shared" si="1"/>
        <v>Euribor9M</v>
      </c>
      <c r="D15" s="108" t="str">
        <f t="shared" si="2"/>
        <v>Euribor9MLastFixing_Quote</v>
      </c>
      <c r="E15" s="107" t="str">
        <f t="shared" si="0"/>
        <v>EUR_YCSTDRH_9MD</v>
      </c>
      <c r="F15" s="106" t="str">
        <f>_xll.qlDepositRateHelper(E15,D15,C15,Permanent,Trigger,ObjectOverwrite)</f>
        <v>EUR_YCSTDRH_9MD#0004</v>
      </c>
      <c r="G15" s="105" t="str">
        <f>_xll.ohRangeRetrieveError(F15)</f>
        <v/>
      </c>
      <c r="H15" s="104"/>
    </row>
    <row r="16" spans="1:8" x14ac:dyDescent="0.25">
      <c r="A16" s="111"/>
      <c r="B16" s="110" t="s">
        <v>49</v>
      </c>
      <c r="C16" s="109" t="str">
        <f t="shared" si="1"/>
        <v>Euribor10M</v>
      </c>
      <c r="D16" s="108" t="str">
        <f t="shared" si="2"/>
        <v>Euribor10MLastFixing_Quote</v>
      </c>
      <c r="E16" s="107" t="str">
        <f t="shared" si="0"/>
        <v>EUR_YCSTDRH_10MD</v>
      </c>
      <c r="F16" s="106" t="str">
        <f>_xll.qlDepositRateHelper(E16,D16,C16,Permanent,Trigger,ObjectOverwrite)</f>
        <v>EUR_YCSTDRH_10MD#0004</v>
      </c>
      <c r="G16" s="105" t="str">
        <f>_xll.ohRangeRetrieveError(F16)</f>
        <v/>
      </c>
      <c r="H16" s="104"/>
    </row>
    <row r="17" spans="1:8" x14ac:dyDescent="0.25">
      <c r="A17" s="111"/>
      <c r="B17" s="110" t="s">
        <v>48</v>
      </c>
      <c r="C17" s="109" t="str">
        <f t="shared" si="1"/>
        <v>Euribor11M</v>
      </c>
      <c r="D17" s="108" t="str">
        <f t="shared" si="2"/>
        <v>Euribor11MLastFixing_Quote</v>
      </c>
      <c r="E17" s="107" t="str">
        <f t="shared" si="0"/>
        <v>EUR_YCSTDRH_11MD</v>
      </c>
      <c r="F17" s="106" t="str">
        <f>_xll.qlDepositRateHelper(E17,D17,C17,Permanent,Trigger,ObjectOverwrite)</f>
        <v>EUR_YCSTDRH_11MD#0004</v>
      </c>
      <c r="G17" s="105" t="str">
        <f>_xll.ohRangeRetrieveError(F17)</f>
        <v/>
      </c>
      <c r="H17" s="104"/>
    </row>
    <row r="18" spans="1:8" x14ac:dyDescent="0.25">
      <c r="A18" s="111"/>
      <c r="B18" s="110" t="s">
        <v>47</v>
      </c>
      <c r="C18" s="109" t="str">
        <f t="shared" si="1"/>
        <v>Euribor1Y</v>
      </c>
      <c r="D18" s="108" t="str">
        <f t="shared" si="2"/>
        <v>Euribor1YLastFixing_Quote</v>
      </c>
      <c r="E18" s="107" t="str">
        <f t="shared" si="0"/>
        <v>EUR_YCSTDRH_1YD</v>
      </c>
      <c r="F18" s="106" t="str">
        <f>_xll.qlDepositRateHelper(E18,D18,C18,Permanent,Trigger,ObjectOverwrite)</f>
        <v>EUR_YCSTDRH_1YD#0004</v>
      </c>
      <c r="G18" s="105" t="str">
        <f>_xll.ohRangeRetrieveError(F18)</f>
        <v/>
      </c>
      <c r="H18" s="104"/>
    </row>
    <row r="19" spans="1:8" ht="14.25" thickBot="1" x14ac:dyDescent="0.3">
      <c r="A19" s="103"/>
      <c r="B19" s="102"/>
      <c r="C19" s="102"/>
      <c r="D19" s="102"/>
      <c r="E19" s="102"/>
      <c r="F19" s="102"/>
      <c r="G19" s="102"/>
      <c r="H19"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8" x14ac:dyDescent="0.2">
      <c r="A1" s="140" t="s">
        <v>172</v>
      </c>
      <c r="B1" s="139"/>
      <c r="C1" s="139"/>
      <c r="D1" s="138"/>
      <c r="E1" s="137" t="str">
        <f>Currency&amp;"_YC"&amp;$D$1&amp;"RH"</f>
        <v>EUR_YCRH</v>
      </c>
      <c r="F1" s="136"/>
      <c r="G1" s="136"/>
      <c r="H1" s="125"/>
    </row>
    <row r="2" spans="1:8" ht="23.25" customHeight="1" x14ac:dyDescent="0.2">
      <c r="A2" s="131"/>
      <c r="B2" s="135"/>
      <c r="C2" s="135" t="s">
        <v>161</v>
      </c>
      <c r="D2" s="135" t="s">
        <v>160</v>
      </c>
      <c r="E2" s="134" t="str">
        <f>$E$1&amp;"_Deposits.xml"</f>
        <v>EUR_YCRH_Deposits.xml</v>
      </c>
      <c r="F2" s="133">
        <f ca="1">IF(Serialize,_xll.ohObjectSave(F3,SerializationPath&amp;E2,FileOverwrite,Serialize),"---")</f>
        <v>1</v>
      </c>
      <c r="G2" s="132" t="str">
        <f ca="1">_xll.ohRangeRetrieveError(F2)</f>
        <v/>
      </c>
      <c r="H2" s="125"/>
    </row>
    <row r="3" spans="1:8" x14ac:dyDescent="0.2">
      <c r="A3" s="131"/>
      <c r="B3" s="130" t="s">
        <v>115</v>
      </c>
      <c r="C3" s="129" t="s">
        <v>159</v>
      </c>
      <c r="D3" s="128" t="str">
        <f>Currency&amp;$B3&amp;"D"&amp;QuoteSuffix</f>
        <v>EUROND_Quote</v>
      </c>
      <c r="E3" s="128" t="str">
        <f>$E$1&amp;"_"&amp;$B3&amp;"D"</f>
        <v>EUR_YCRH_OND</v>
      </c>
      <c r="F3" s="127" t="str">
        <f>_xll.qlDepositRateHelper(E3,D3,C3,Permanent,Trigger,ObjectOverwrite)</f>
        <v>EUR_YCRH_OND#0004</v>
      </c>
      <c r="G3" s="126" t="str">
        <f>_xll.ohRangeRetrieveError(F3)</f>
        <v/>
      </c>
      <c r="H3" s="125"/>
    </row>
    <row r="4" spans="1:8"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4"/>
  <sheetViews>
    <sheetView workbookViewId="0">
      <selection activeCell="J3" sqref="J3"/>
    </sheetView>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8" x14ac:dyDescent="0.2">
      <c r="A1" s="140" t="s">
        <v>172</v>
      </c>
      <c r="B1" s="139"/>
      <c r="C1" s="139"/>
      <c r="D1" s="138" t="s">
        <v>115</v>
      </c>
      <c r="E1" s="137" t="str">
        <f>Currency&amp;"_YC"&amp;$D$1&amp;"RH"</f>
        <v>EUR_YCONRH</v>
      </c>
      <c r="F1" s="136"/>
      <c r="G1" s="136"/>
      <c r="H1" s="125"/>
    </row>
    <row r="2" spans="1:8" ht="23.25" customHeight="1" x14ac:dyDescent="0.2">
      <c r="A2" s="131"/>
      <c r="B2" s="135"/>
      <c r="C2" s="135" t="s">
        <v>161</v>
      </c>
      <c r="D2" s="135" t="s">
        <v>160</v>
      </c>
      <c r="E2" s="134" t="str">
        <f>$E$1&amp;"_Deposits.xml"</f>
        <v>EUR_YCONRH_Deposits.xml</v>
      </c>
      <c r="F2" s="133">
        <f ca="1">IF(Serialize,_xll.ohObjectSave(F3,SerializationPath&amp;E2,FileOverwrite,Serialize),"---")</f>
        <v>1</v>
      </c>
      <c r="G2" s="132" t="str">
        <f ca="1">_xll.ohRangeRetrieveError(F2)</f>
        <v/>
      </c>
      <c r="H2" s="125"/>
    </row>
    <row r="3" spans="1:8" x14ac:dyDescent="0.2">
      <c r="A3" s="131"/>
      <c r="B3" s="130" t="s">
        <v>115</v>
      </c>
      <c r="C3" s="129" t="s">
        <v>159</v>
      </c>
      <c r="D3" s="128" t="str">
        <f>Currency&amp;$B3&amp;"D"&amp;QuoteSuffix</f>
        <v>EUROND_Quote</v>
      </c>
      <c r="E3" s="128" t="str">
        <f>$E$1&amp;"_"&amp;$B3&amp;"D"</f>
        <v>EUR_YCONRH_OND</v>
      </c>
      <c r="F3" s="127" t="str">
        <f>_xll.qlDepositRateHelper(E3,D3,C3,Permanent,Trigger,ObjectOverwrite)</f>
        <v>EUR_YCONRH_OND#0004</v>
      </c>
      <c r="G3" s="126" t="str">
        <f>_xll.ohRangeRetrieveError(F3)</f>
        <v/>
      </c>
      <c r="H3" s="125"/>
    </row>
    <row r="4" spans="1:8"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7"/>
  <sheetViews>
    <sheetView workbookViewId="0"/>
  </sheetViews>
  <sheetFormatPr defaultRowHeight="11.25" x14ac:dyDescent="0.2"/>
  <cols>
    <col min="1" max="1" width="3" style="136" customWidth="1"/>
    <col min="2" max="2" width="3.42578125" style="136" bestFit="1" customWidth="1"/>
    <col min="3" max="3" width="9.5703125" style="136" bestFit="1" customWidth="1"/>
    <col min="4" max="4" width="20.42578125" style="136" bestFit="1" customWidth="1"/>
    <col min="5" max="5" width="21.85546875" style="136" bestFit="1" customWidth="1"/>
    <col min="6" max="6" width="19.7109375" style="136" bestFit="1" customWidth="1"/>
    <col min="7" max="7" width="23.5703125" style="136" customWidth="1"/>
    <col min="8" max="8" width="4.7109375" style="136" customWidth="1"/>
    <col min="9" max="16384" width="9.140625" style="136"/>
  </cols>
  <sheetData>
    <row r="1" spans="1:8" x14ac:dyDescent="0.2">
      <c r="A1" s="140" t="s">
        <v>172</v>
      </c>
      <c r="B1" s="139"/>
      <c r="C1" s="139"/>
      <c r="D1" s="138" t="s">
        <v>58</v>
      </c>
      <c r="E1" s="137" t="str">
        <f>Currency&amp;"_YC"&amp;$D$1&amp;"RH"</f>
        <v>EUR_YC1MRH</v>
      </c>
      <c r="H1" s="125"/>
    </row>
    <row r="2" spans="1:8" ht="23.25" customHeight="1" x14ac:dyDescent="0.2">
      <c r="A2" s="131"/>
      <c r="B2" s="135"/>
      <c r="C2" s="135" t="s">
        <v>161</v>
      </c>
      <c r="D2" s="135" t="s">
        <v>160</v>
      </c>
      <c r="E2" s="134" t="str">
        <f>$E$1&amp;"_Deposits.xml"</f>
        <v>EUR_YC1MRH_Deposits.xml</v>
      </c>
      <c r="F2" s="133">
        <f ca="1">IF(Serialize,_xll.ohObjectSave(F3:F6,SerializationPath&amp;E2,FileOverwrite,Serialize),"---")</f>
        <v>4</v>
      </c>
      <c r="G2" s="132" t="str">
        <f ca="1">_xll.ohRangeRetrieveError(F2)</f>
        <v/>
      </c>
      <c r="H2" s="125"/>
    </row>
    <row r="3" spans="1:8" x14ac:dyDescent="0.2">
      <c r="A3" s="131"/>
      <c r="B3" s="130" t="s">
        <v>61</v>
      </c>
      <c r="C3" s="144" t="str">
        <f>PROPER(Currency)&amp;FamilyName&amp;$B3</f>
        <v>EuriborSW</v>
      </c>
      <c r="D3" s="143" t="str">
        <f>Currency&amp;B3&amp;"D_SYNTH"&amp;$D$1&amp;QuoteSuffix</f>
        <v>EURSWD_SYNTH1M_Quote</v>
      </c>
      <c r="E3" s="142" t="str">
        <f>$E$1&amp;"_"&amp;$B3&amp;"D"</f>
        <v>EUR_YC1MRH_SWD</v>
      </c>
      <c r="F3" s="141" t="str">
        <f>_xll.qlDepositRateHelper(E3,D3,C3,Permanent,Trigger,ObjectOverwrite)</f>
        <v>EUR_YC1MRH_SWD#0004</v>
      </c>
      <c r="G3" s="126" t="str">
        <f>_xll.ohRangeRetrieveError(F3)</f>
        <v/>
      </c>
      <c r="H3" s="125"/>
    </row>
    <row r="4" spans="1:8" x14ac:dyDescent="0.2">
      <c r="A4" s="131"/>
      <c r="B4" s="130" t="s">
        <v>60</v>
      </c>
      <c r="C4" s="144" t="str">
        <f>PROPER(Currency)&amp;FamilyName&amp;$B4</f>
        <v>Euribor2W</v>
      </c>
      <c r="D4" s="143" t="str">
        <f>Currency&amp;B4&amp;"D_SYNTH"&amp;$D$1&amp;QuoteSuffix</f>
        <v>EUR2WD_SYNTH1M_Quote</v>
      </c>
      <c r="E4" s="142" t="str">
        <f>$E$1&amp;"_"&amp;$B4&amp;"D"</f>
        <v>EUR_YC1MRH_2WD</v>
      </c>
      <c r="F4" s="141" t="str">
        <f>_xll.qlDepositRateHelper(E4,D4,C4,Permanent,Trigger,ObjectOverwrite)</f>
        <v>EUR_YC1MRH_2WD#0004</v>
      </c>
      <c r="G4" s="126" t="str">
        <f>_xll.ohRangeRetrieveError(F4)</f>
        <v/>
      </c>
      <c r="H4" s="125"/>
    </row>
    <row r="5" spans="1:8" x14ac:dyDescent="0.2">
      <c r="A5" s="131"/>
      <c r="B5" s="130" t="s">
        <v>59</v>
      </c>
      <c r="C5" s="144" t="str">
        <f>PROPER(Currency)&amp;FamilyName&amp;$B5</f>
        <v>Euribor3W</v>
      </c>
      <c r="D5" s="143" t="str">
        <f>Currency&amp;B5&amp;"D_SYNTH"&amp;$D$1&amp;QuoteSuffix</f>
        <v>EUR3WD_SYNTH1M_Quote</v>
      </c>
      <c r="E5" s="142" t="str">
        <f>$E$1&amp;"_"&amp;$B5&amp;"D"</f>
        <v>EUR_YC1MRH_3WD</v>
      </c>
      <c r="F5" s="141" t="str">
        <f>_xll.qlDepositRateHelper(E5,D5,C5,Permanent,Trigger,ObjectOverwrite)</f>
        <v>EUR_YC1MRH_3WD#0004</v>
      </c>
      <c r="G5" s="126" t="str">
        <f>_xll.ohRangeRetrieveError(F5)</f>
        <v/>
      </c>
      <c r="H5" s="125"/>
    </row>
    <row r="6" spans="1:8" x14ac:dyDescent="0.2">
      <c r="A6" s="131"/>
      <c r="B6" s="130" t="s">
        <v>58</v>
      </c>
      <c r="C6" s="144" t="str">
        <f>PROPER(Currency)&amp;FamilyName&amp;$B6</f>
        <v>Euribor1M</v>
      </c>
      <c r="D6" s="143" t="str">
        <f>Currency&amp;B6&amp;"D_SYNTH"&amp;$D$1&amp;QuoteSuffix</f>
        <v>EUR1MD_SYNTH1M_Quote</v>
      </c>
      <c r="E6" s="142" t="str">
        <f>$E$1&amp;"_"&amp;$B6&amp;"D"</f>
        <v>EUR_YC1MRH_1MD</v>
      </c>
      <c r="F6" s="141" t="str">
        <f>_xll.qlDepositRateHelper(E6,D6,C6,Permanent,Trigger,ObjectOverwrite)</f>
        <v>EUR_YC1MRH_1MD#0004</v>
      </c>
      <c r="G6" s="126" t="str">
        <f>_xll.ohRangeRetrieveError(F6)</f>
        <v/>
      </c>
      <c r="H6" s="125"/>
    </row>
    <row r="7" spans="1:8" ht="12" thickBot="1" x14ac:dyDescent="0.25">
      <c r="A7" s="124"/>
      <c r="B7" s="123"/>
      <c r="C7" s="123"/>
      <c r="D7" s="123"/>
      <c r="E7" s="123"/>
      <c r="F7" s="123"/>
      <c r="G7" s="123"/>
      <c r="H7" s="122"/>
    </row>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9"/>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56</v>
      </c>
      <c r="E1" s="137" t="str">
        <f>Currency&amp;"_YC"&amp;$D$1&amp;"RH"</f>
        <v>EUR_YC3MRH</v>
      </c>
      <c r="F1" s="136"/>
      <c r="G1" s="136"/>
      <c r="H1" s="125"/>
    </row>
    <row r="2" spans="1:8" ht="23.25" customHeight="1" x14ac:dyDescent="0.2">
      <c r="A2" s="131"/>
      <c r="B2" s="135"/>
      <c r="C2" s="135" t="s">
        <v>161</v>
      </c>
      <c r="D2" s="135" t="s">
        <v>160</v>
      </c>
      <c r="E2" s="134" t="str">
        <f>$E$1&amp;"_Deposits.xml"</f>
        <v>EUR_YC3MRH_Deposits.xml</v>
      </c>
      <c r="F2" s="133">
        <f ca="1">IF(Serialize,_xll.ohObjectSave(F3:F8,SerializationPath&amp;E2,FileOverwrite,Serialize),"---")</f>
        <v>6</v>
      </c>
      <c r="G2" s="132" t="str">
        <f ca="1">_xll.ohRangeRetrieveError(F2)</f>
        <v/>
      </c>
      <c r="H2" s="125"/>
    </row>
    <row r="3" spans="1:8" x14ac:dyDescent="0.2">
      <c r="A3" s="131"/>
      <c r="B3" s="130" t="s">
        <v>61</v>
      </c>
      <c r="C3" s="144" t="str">
        <f t="shared" ref="C3:C8" si="0">PROPER(Currency)&amp;FamilyName&amp;$B3</f>
        <v>EuriborSW</v>
      </c>
      <c r="D3" s="143" t="str">
        <f t="shared" ref="D3:D8" si="1">Currency&amp;B3&amp;"D_SYNTH"&amp;$D$1&amp;QuoteSuffix</f>
        <v>EURSWD_SYNTH3M_Quote</v>
      </c>
      <c r="E3" s="142" t="str">
        <f t="shared" ref="E3:E8" si="2">$E$1&amp;"_"&amp;$B3&amp;"D"</f>
        <v>EUR_YC3MRH_SWD</v>
      </c>
      <c r="F3" s="141" t="str">
        <f>_xll.qlDepositRateHelper(E3,D3,C3,Permanent,Trigger,ObjectOverwrite)</f>
        <v>EUR_YC3MRH_SWD#0004</v>
      </c>
      <c r="G3" s="126" t="str">
        <f>_xll.ohRangeRetrieveError(F3)</f>
        <v/>
      </c>
      <c r="H3" s="125"/>
    </row>
    <row r="4" spans="1:8" x14ac:dyDescent="0.2">
      <c r="A4" s="131"/>
      <c r="B4" s="130" t="s">
        <v>60</v>
      </c>
      <c r="C4" s="144" t="str">
        <f t="shared" si="0"/>
        <v>Euribor2W</v>
      </c>
      <c r="D4" s="143" t="str">
        <f t="shared" si="1"/>
        <v>EUR2WD_SYNTH3M_Quote</v>
      </c>
      <c r="E4" s="142" t="str">
        <f t="shared" si="2"/>
        <v>EUR_YC3MRH_2WD</v>
      </c>
      <c r="F4" s="141" t="str">
        <f>_xll.qlDepositRateHelper(E4,D4,C4,Permanent,Trigger,ObjectOverwrite)</f>
        <v>EUR_YC3MRH_2WD#0004</v>
      </c>
      <c r="G4" s="126" t="str">
        <f>_xll.ohRangeRetrieveError(F4)</f>
        <v/>
      </c>
      <c r="H4" s="125"/>
    </row>
    <row r="5" spans="1:8" x14ac:dyDescent="0.2">
      <c r="A5" s="131"/>
      <c r="B5" s="130" t="s">
        <v>59</v>
      </c>
      <c r="C5" s="144" t="str">
        <f t="shared" si="0"/>
        <v>Euribor3W</v>
      </c>
      <c r="D5" s="143" t="str">
        <f t="shared" si="1"/>
        <v>EUR3WD_SYNTH3M_Quote</v>
      </c>
      <c r="E5" s="142" t="str">
        <f t="shared" si="2"/>
        <v>EUR_YC3MRH_3WD</v>
      </c>
      <c r="F5" s="141" t="str">
        <f>_xll.qlDepositRateHelper(E5,D5,C5,Permanent,Trigger,ObjectOverwrite)</f>
        <v>EUR_YC3MRH_3WD#0004</v>
      </c>
      <c r="G5" s="126" t="str">
        <f>_xll.ohRangeRetrieveError(F5)</f>
        <v/>
      </c>
      <c r="H5" s="125"/>
    </row>
    <row r="6" spans="1:8" x14ac:dyDescent="0.2">
      <c r="A6" s="131"/>
      <c r="B6" s="130" t="s">
        <v>58</v>
      </c>
      <c r="C6" s="144" t="str">
        <f t="shared" si="0"/>
        <v>Euribor1M</v>
      </c>
      <c r="D6" s="143" t="str">
        <f t="shared" si="1"/>
        <v>EUR1MD_SYNTH3M_Quote</v>
      </c>
      <c r="E6" s="142" t="str">
        <f t="shared" si="2"/>
        <v>EUR_YC3MRH_1MD</v>
      </c>
      <c r="F6" s="141" t="str">
        <f>_xll.qlDepositRateHelper(E6,D6,C6,Permanent,Trigger,ObjectOverwrite)</f>
        <v>EUR_YC3MRH_1MD#0004</v>
      </c>
      <c r="G6" s="126" t="str">
        <f>_xll.ohRangeRetrieveError(F6)</f>
        <v/>
      </c>
      <c r="H6" s="125"/>
    </row>
    <row r="7" spans="1:8" x14ac:dyDescent="0.2">
      <c r="A7" s="131"/>
      <c r="B7" s="130" t="s">
        <v>57</v>
      </c>
      <c r="C7" s="144" t="str">
        <f t="shared" si="0"/>
        <v>Euribor2M</v>
      </c>
      <c r="D7" s="143" t="str">
        <f t="shared" si="1"/>
        <v>EUR2MD_SYNTH3M_Quote</v>
      </c>
      <c r="E7" s="142" t="str">
        <f t="shared" si="2"/>
        <v>EUR_YC3MRH_2MD</v>
      </c>
      <c r="F7" s="141" t="str">
        <f>_xll.qlDepositRateHelper(E7,D7,C7,Permanent,Trigger,ObjectOverwrite)</f>
        <v>EUR_YC3MRH_2MD#0004</v>
      </c>
      <c r="G7" s="126" t="str">
        <f>_xll.ohRangeRetrieveError(F7)</f>
        <v/>
      </c>
      <c r="H7" s="125"/>
    </row>
    <row r="8" spans="1:8" x14ac:dyDescent="0.2">
      <c r="A8" s="131"/>
      <c r="B8" s="130" t="s">
        <v>56</v>
      </c>
      <c r="C8" s="144" t="str">
        <f t="shared" si="0"/>
        <v>Euribor3M</v>
      </c>
      <c r="D8" s="143" t="str">
        <f t="shared" si="1"/>
        <v>EUR3MD_SYNTH3M_Quote</v>
      </c>
      <c r="E8" s="142" t="str">
        <f t="shared" si="2"/>
        <v>EUR_YC3MRH_3MD</v>
      </c>
      <c r="F8" s="141" t="str">
        <f>_xll.qlDepositRateHelper(E8,D8,C8,Permanent,Trigger,ObjectOverwrite)</f>
        <v>EUR_YC3MRH_3MD#0004</v>
      </c>
      <c r="G8" s="126" t="str">
        <f>_xll.ohRangeRetrieveError(F8)</f>
        <v/>
      </c>
      <c r="H8" s="125"/>
    </row>
    <row r="9" spans="1:8" ht="13.5" thickBot="1" x14ac:dyDescent="0.25">
      <c r="A9" s="124"/>
      <c r="B9" s="123"/>
      <c r="C9" s="123"/>
      <c r="D9" s="123"/>
      <c r="E9" s="123"/>
      <c r="F9" s="123"/>
      <c r="G9" s="123"/>
      <c r="H9" s="122"/>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12"/>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53</v>
      </c>
      <c r="E1" s="137" t="str">
        <f>Currency&amp;"_YC"&amp;$D$1&amp;"RH"</f>
        <v>EUR_YC6MRH</v>
      </c>
      <c r="F1" s="136"/>
      <c r="G1" s="136"/>
      <c r="H1" s="125"/>
    </row>
    <row r="2" spans="1:8" ht="23.25" customHeight="1" x14ac:dyDescent="0.2">
      <c r="A2" s="131"/>
      <c r="B2" s="135"/>
      <c r="C2" s="135" t="s">
        <v>161</v>
      </c>
      <c r="D2" s="135" t="s">
        <v>160</v>
      </c>
      <c r="E2" s="134" t="str">
        <f>$E$1&amp;"_Deposits.xml"</f>
        <v>EUR_YC6MRH_Deposits.xml</v>
      </c>
      <c r="F2" s="133">
        <f ca="1">IF(Serialize,_xll.ohObjectSave(F3:F11,SerializationPath&amp;E2,FileOverwrite,Serialize),"---")</f>
        <v>9</v>
      </c>
      <c r="G2" s="132" t="str">
        <f ca="1">_xll.ohRangeRetrieveError(F2)</f>
        <v/>
      </c>
      <c r="H2" s="125"/>
    </row>
    <row r="3" spans="1:8" x14ac:dyDescent="0.2">
      <c r="A3" s="131"/>
      <c r="B3" s="130" t="s">
        <v>61</v>
      </c>
      <c r="C3" s="144" t="str">
        <f t="shared" ref="C3:C11" si="0">PROPER(Currency)&amp;FamilyName&amp;$B3</f>
        <v>EuriborSW</v>
      </c>
      <c r="D3" s="143" t="str">
        <f t="shared" ref="D3:D11" si="1">Currency&amp;B3&amp;"D_SYNTH"&amp;$D$1&amp;QuoteSuffix</f>
        <v>EURSWD_SYNTH6M_Quote</v>
      </c>
      <c r="E3" s="142" t="str">
        <f t="shared" ref="E3:E11" si="2">$E$1&amp;"_"&amp;$B3&amp;"D"</f>
        <v>EUR_YC6MRH_SWD</v>
      </c>
      <c r="F3" s="141" t="str">
        <f>_xll.qlDepositRateHelper(E3,D3,C3,Permanent,Trigger,ObjectOverwrite)</f>
        <v>EUR_YC6MRH_SWD#0004</v>
      </c>
      <c r="G3" s="126" t="str">
        <f>_xll.ohRangeRetrieveError(F3)</f>
        <v/>
      </c>
      <c r="H3" s="125"/>
    </row>
    <row r="4" spans="1:8" x14ac:dyDescent="0.2">
      <c r="A4" s="131"/>
      <c r="B4" s="130" t="s">
        <v>60</v>
      </c>
      <c r="C4" s="144" t="str">
        <f t="shared" si="0"/>
        <v>Euribor2W</v>
      </c>
      <c r="D4" s="143" t="str">
        <f t="shared" si="1"/>
        <v>EUR2WD_SYNTH6M_Quote</v>
      </c>
      <c r="E4" s="142" t="str">
        <f t="shared" si="2"/>
        <v>EUR_YC6MRH_2WD</v>
      </c>
      <c r="F4" s="141" t="str">
        <f>_xll.qlDepositRateHelper(E4,D4,C4,Permanent,Trigger,ObjectOverwrite)</f>
        <v>EUR_YC6MRH_2WD#0004</v>
      </c>
      <c r="G4" s="126" t="str">
        <f>_xll.ohRangeRetrieveError(F4)</f>
        <v/>
      </c>
      <c r="H4" s="125"/>
    </row>
    <row r="5" spans="1:8" x14ac:dyDescent="0.2">
      <c r="A5" s="131"/>
      <c r="B5" s="130" t="s">
        <v>59</v>
      </c>
      <c r="C5" s="144" t="str">
        <f t="shared" si="0"/>
        <v>Euribor3W</v>
      </c>
      <c r="D5" s="143" t="str">
        <f t="shared" si="1"/>
        <v>EUR3WD_SYNTH6M_Quote</v>
      </c>
      <c r="E5" s="142" t="str">
        <f t="shared" si="2"/>
        <v>EUR_YC6MRH_3WD</v>
      </c>
      <c r="F5" s="141" t="str">
        <f>_xll.qlDepositRateHelper(E5,D5,C5,Permanent,Trigger,ObjectOverwrite)</f>
        <v>EUR_YC6MRH_3WD#0004</v>
      </c>
      <c r="G5" s="126" t="str">
        <f>_xll.ohRangeRetrieveError(F5)</f>
        <v/>
      </c>
      <c r="H5" s="125"/>
    </row>
    <row r="6" spans="1:8" x14ac:dyDescent="0.2">
      <c r="A6" s="131"/>
      <c r="B6" s="130" t="s">
        <v>58</v>
      </c>
      <c r="C6" s="144" t="str">
        <f t="shared" si="0"/>
        <v>Euribor1M</v>
      </c>
      <c r="D6" s="143" t="str">
        <f t="shared" si="1"/>
        <v>EUR1MD_SYNTH6M_Quote</v>
      </c>
      <c r="E6" s="142" t="str">
        <f t="shared" si="2"/>
        <v>EUR_YC6MRH_1MD</v>
      </c>
      <c r="F6" s="141" t="str">
        <f>_xll.qlDepositRateHelper(E6,D6,C6,Permanent,Trigger,ObjectOverwrite)</f>
        <v>EUR_YC6MRH_1MD#0004</v>
      </c>
      <c r="G6" s="126" t="str">
        <f>_xll.ohRangeRetrieveError(F6)</f>
        <v/>
      </c>
      <c r="H6" s="125"/>
    </row>
    <row r="7" spans="1:8" x14ac:dyDescent="0.2">
      <c r="A7" s="131"/>
      <c r="B7" s="130" t="s">
        <v>57</v>
      </c>
      <c r="C7" s="144" t="str">
        <f t="shared" si="0"/>
        <v>Euribor2M</v>
      </c>
      <c r="D7" s="143" t="str">
        <f t="shared" si="1"/>
        <v>EUR2MD_SYNTH6M_Quote</v>
      </c>
      <c r="E7" s="142" t="str">
        <f t="shared" si="2"/>
        <v>EUR_YC6MRH_2MD</v>
      </c>
      <c r="F7" s="141" t="str">
        <f>_xll.qlDepositRateHelper(E7,D7,C7,Permanent,Trigger,ObjectOverwrite)</f>
        <v>EUR_YC6MRH_2MD#0004</v>
      </c>
      <c r="G7" s="126" t="str">
        <f>_xll.ohRangeRetrieveError(F7)</f>
        <v/>
      </c>
      <c r="H7" s="125"/>
    </row>
    <row r="8" spans="1:8" x14ac:dyDescent="0.2">
      <c r="A8" s="131"/>
      <c r="B8" s="130" t="s">
        <v>56</v>
      </c>
      <c r="C8" s="144" t="str">
        <f t="shared" si="0"/>
        <v>Euribor3M</v>
      </c>
      <c r="D8" s="143" t="str">
        <f t="shared" si="1"/>
        <v>EUR3MD_SYNTH6M_Quote</v>
      </c>
      <c r="E8" s="142" t="str">
        <f t="shared" si="2"/>
        <v>EUR_YC6MRH_3MD</v>
      </c>
      <c r="F8" s="141" t="str">
        <f>_xll.qlDepositRateHelper(E8,D8,C8,Permanent,Trigger,ObjectOverwrite)</f>
        <v>EUR_YC6MRH_3MD#0004</v>
      </c>
      <c r="G8" s="126" t="str">
        <f>_xll.ohRangeRetrieveError(F8)</f>
        <v/>
      </c>
      <c r="H8" s="125"/>
    </row>
    <row r="9" spans="1:8" x14ac:dyDescent="0.2">
      <c r="A9" s="131"/>
      <c r="B9" s="130" t="s">
        <v>55</v>
      </c>
      <c r="C9" s="144" t="str">
        <f t="shared" si="0"/>
        <v>Euribor4M</v>
      </c>
      <c r="D9" s="143" t="str">
        <f t="shared" si="1"/>
        <v>EUR4MD_SYNTH6M_Quote</v>
      </c>
      <c r="E9" s="142" t="str">
        <f t="shared" si="2"/>
        <v>EUR_YC6MRH_4MD</v>
      </c>
      <c r="F9" s="141" t="str">
        <f>_xll.qlDepositRateHelper(E9,D9,C9,Permanent,Trigger,ObjectOverwrite)</f>
        <v>EUR_YC6MRH_4MD#0004</v>
      </c>
      <c r="G9" s="126" t="str">
        <f>_xll.ohRangeRetrieveError(F9)</f>
        <v/>
      </c>
      <c r="H9" s="125"/>
    </row>
    <row r="10" spans="1:8" x14ac:dyDescent="0.2">
      <c r="A10" s="131"/>
      <c r="B10" s="130" t="s">
        <v>54</v>
      </c>
      <c r="C10" s="144" t="str">
        <f t="shared" si="0"/>
        <v>Euribor5M</v>
      </c>
      <c r="D10" s="143" t="str">
        <f t="shared" si="1"/>
        <v>EUR5MD_SYNTH6M_Quote</v>
      </c>
      <c r="E10" s="142" t="str">
        <f t="shared" si="2"/>
        <v>EUR_YC6MRH_5MD</v>
      </c>
      <c r="F10" s="141" t="str">
        <f>_xll.qlDepositRateHelper(E10,D10,C10,Permanent,Trigger,ObjectOverwrite)</f>
        <v>EUR_YC6MRH_5MD#0004</v>
      </c>
      <c r="G10" s="126" t="str">
        <f>_xll.ohRangeRetrieveError(F10)</f>
        <v/>
      </c>
      <c r="H10" s="125"/>
    </row>
    <row r="11" spans="1:8" x14ac:dyDescent="0.2">
      <c r="A11" s="131"/>
      <c r="B11" s="130" t="s">
        <v>53</v>
      </c>
      <c r="C11" s="144" t="str">
        <f t="shared" si="0"/>
        <v>Euribor6M</v>
      </c>
      <c r="D11" s="143" t="str">
        <f t="shared" si="1"/>
        <v>EUR6MD_SYNTH6M_Quote</v>
      </c>
      <c r="E11" s="142" t="str">
        <f t="shared" si="2"/>
        <v>EUR_YC6MRH_6MD</v>
      </c>
      <c r="F11" s="141" t="str">
        <f>_xll.qlDepositRateHelper(E11,D11,C11,Permanent,Trigger,ObjectOverwrite)</f>
        <v>EUR_YC6MRH_6MD#0004</v>
      </c>
      <c r="G11" s="126" t="str">
        <f>_xll.ohRangeRetrieveError(F11)</f>
        <v/>
      </c>
      <c r="H11" s="125"/>
    </row>
    <row r="12" spans="1:8" ht="13.5" thickBot="1" x14ac:dyDescent="0.25">
      <c r="A12" s="124"/>
      <c r="B12" s="123"/>
      <c r="C12" s="123"/>
      <c r="D12" s="123"/>
      <c r="E12" s="123"/>
      <c r="F12" s="123"/>
      <c r="G12" s="123"/>
      <c r="H12" s="12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8"/>
  <sheetViews>
    <sheetView workbookViewId="0"/>
  </sheetViews>
  <sheetFormatPr defaultRowHeight="12.75" x14ac:dyDescent="0.2"/>
  <cols>
    <col min="1" max="1" width="3" style="94" customWidth="1"/>
    <col min="2" max="2" width="4.140625" style="94" bestFit="1" customWidth="1"/>
    <col min="3" max="3" width="10" style="94" bestFit="1" customWidth="1"/>
    <col min="4" max="4" width="20.42578125" style="94" bestFit="1" customWidth="1"/>
    <col min="5" max="5" width="21.4257812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47</v>
      </c>
      <c r="E1" s="137" t="str">
        <f>Currency&amp;"_YC"&amp;$D$1&amp;"RH"</f>
        <v>EUR_YC1YRH</v>
      </c>
      <c r="F1" s="136"/>
      <c r="G1" s="136"/>
      <c r="H1" s="125"/>
    </row>
    <row r="2" spans="1:8" ht="23.25" customHeight="1" x14ac:dyDescent="0.2">
      <c r="A2" s="131"/>
      <c r="B2" s="135"/>
      <c r="C2" s="135" t="s">
        <v>161</v>
      </c>
      <c r="D2" s="135" t="s">
        <v>160</v>
      </c>
      <c r="E2" s="134" t="str">
        <f>$E$1&amp;"_Deposits.xml"</f>
        <v>EUR_YC1YRH_Deposits.xml</v>
      </c>
      <c r="F2" s="133">
        <f ca="1">IF(Serialize,_xll.ohObjectSave(F3:F17,SerializationPath&amp;E2,FileOverwrite,Serialize),"---")</f>
        <v>15</v>
      </c>
      <c r="G2" s="132" t="str">
        <f ca="1">_xll.ohRangeRetrieveError(F2)</f>
        <v/>
      </c>
      <c r="H2" s="125"/>
    </row>
    <row r="3" spans="1:8" x14ac:dyDescent="0.2">
      <c r="A3" s="131"/>
      <c r="B3" s="130" t="s">
        <v>61</v>
      </c>
      <c r="C3" s="144" t="str">
        <f t="shared" ref="C3:C17" si="0">PROPER(Currency)&amp;FamilyName&amp;$B3</f>
        <v>EuriborSW</v>
      </c>
      <c r="D3" s="143" t="str">
        <f t="shared" ref="D3:D17" si="1">Currency&amp;B3&amp;"D_SYNTH"&amp;$D$1&amp;QuoteSuffix</f>
        <v>EURSWD_SYNTH1Y_Quote</v>
      </c>
      <c r="E3" s="142" t="str">
        <f t="shared" ref="E3:E17" si="2">$E$1&amp;"_"&amp;$B3&amp;"D"</f>
        <v>EUR_YC1YRH_SWD</v>
      </c>
      <c r="F3" s="141" t="str">
        <f>_xll.qlDepositRateHelper(E3,D3,C3,Permanent,Trigger,ObjectOverwrite)</f>
        <v>EUR_YC1YRH_SWD#0004</v>
      </c>
      <c r="G3" s="126" t="str">
        <f>_xll.ohRangeRetrieveError(F3)</f>
        <v/>
      </c>
      <c r="H3" s="125"/>
    </row>
    <row r="4" spans="1:8" x14ac:dyDescent="0.2">
      <c r="A4" s="131"/>
      <c r="B4" s="130" t="s">
        <v>60</v>
      </c>
      <c r="C4" s="144" t="str">
        <f t="shared" si="0"/>
        <v>Euribor2W</v>
      </c>
      <c r="D4" s="143" t="str">
        <f t="shared" si="1"/>
        <v>EUR2WD_SYNTH1Y_Quote</v>
      </c>
      <c r="E4" s="142" t="str">
        <f t="shared" si="2"/>
        <v>EUR_YC1YRH_2WD</v>
      </c>
      <c r="F4" s="141" t="str">
        <f>_xll.qlDepositRateHelper(E4,D4,C4,Permanent,Trigger,ObjectOverwrite)</f>
        <v>EUR_YC1YRH_2WD#0004</v>
      </c>
      <c r="G4" s="126" t="str">
        <f>_xll.ohRangeRetrieveError(F4)</f>
        <v/>
      </c>
      <c r="H4" s="125"/>
    </row>
    <row r="5" spans="1:8" x14ac:dyDescent="0.2">
      <c r="A5" s="131"/>
      <c r="B5" s="130" t="s">
        <v>59</v>
      </c>
      <c r="C5" s="144" t="str">
        <f t="shared" si="0"/>
        <v>Euribor3W</v>
      </c>
      <c r="D5" s="143" t="str">
        <f t="shared" si="1"/>
        <v>EUR3WD_SYNTH1Y_Quote</v>
      </c>
      <c r="E5" s="142" t="str">
        <f t="shared" si="2"/>
        <v>EUR_YC1YRH_3WD</v>
      </c>
      <c r="F5" s="141" t="str">
        <f>_xll.qlDepositRateHelper(E5,D5,C5,Permanent,Trigger,ObjectOverwrite)</f>
        <v>EUR_YC1YRH_3WD#0004</v>
      </c>
      <c r="G5" s="126" t="str">
        <f>_xll.ohRangeRetrieveError(F5)</f>
        <v/>
      </c>
      <c r="H5" s="125"/>
    </row>
    <row r="6" spans="1:8" x14ac:dyDescent="0.2">
      <c r="A6" s="131"/>
      <c r="B6" s="130" t="s">
        <v>58</v>
      </c>
      <c r="C6" s="144" t="str">
        <f t="shared" si="0"/>
        <v>Euribor1M</v>
      </c>
      <c r="D6" s="143" t="str">
        <f t="shared" si="1"/>
        <v>EUR1MD_SYNTH1Y_Quote</v>
      </c>
      <c r="E6" s="142" t="str">
        <f t="shared" si="2"/>
        <v>EUR_YC1YRH_1MD</v>
      </c>
      <c r="F6" s="141" t="str">
        <f>_xll.qlDepositRateHelper(E6,D6,C6,Permanent,Trigger,ObjectOverwrite)</f>
        <v>EUR_YC1YRH_1MD#0004</v>
      </c>
      <c r="G6" s="126" t="str">
        <f>_xll.ohRangeRetrieveError(F6)</f>
        <v/>
      </c>
      <c r="H6" s="125"/>
    </row>
    <row r="7" spans="1:8" x14ac:dyDescent="0.2">
      <c r="A7" s="131"/>
      <c r="B7" s="130" t="s">
        <v>57</v>
      </c>
      <c r="C7" s="144" t="str">
        <f t="shared" si="0"/>
        <v>Euribor2M</v>
      </c>
      <c r="D7" s="143" t="str">
        <f t="shared" si="1"/>
        <v>EUR2MD_SYNTH1Y_Quote</v>
      </c>
      <c r="E7" s="142" t="str">
        <f t="shared" si="2"/>
        <v>EUR_YC1YRH_2MD</v>
      </c>
      <c r="F7" s="141" t="str">
        <f>_xll.qlDepositRateHelper(E7,D7,C7,Permanent,Trigger,ObjectOverwrite)</f>
        <v>EUR_YC1YRH_2MD#0004</v>
      </c>
      <c r="G7" s="126" t="str">
        <f>_xll.ohRangeRetrieveError(F7)</f>
        <v/>
      </c>
      <c r="H7" s="125"/>
    </row>
    <row r="8" spans="1:8" x14ac:dyDescent="0.2">
      <c r="A8" s="131"/>
      <c r="B8" s="130" t="s">
        <v>56</v>
      </c>
      <c r="C8" s="144" t="str">
        <f t="shared" si="0"/>
        <v>Euribor3M</v>
      </c>
      <c r="D8" s="143" t="str">
        <f t="shared" si="1"/>
        <v>EUR3MD_SYNTH1Y_Quote</v>
      </c>
      <c r="E8" s="142" t="str">
        <f t="shared" si="2"/>
        <v>EUR_YC1YRH_3MD</v>
      </c>
      <c r="F8" s="141" t="str">
        <f>_xll.qlDepositRateHelper(E8,D8,C8,Permanent,Trigger,ObjectOverwrite)</f>
        <v>EUR_YC1YRH_3MD#0004</v>
      </c>
      <c r="G8" s="126" t="str">
        <f>_xll.ohRangeRetrieveError(F8)</f>
        <v/>
      </c>
      <c r="H8" s="125"/>
    </row>
    <row r="9" spans="1:8" x14ac:dyDescent="0.2">
      <c r="A9" s="131"/>
      <c r="B9" s="130" t="s">
        <v>55</v>
      </c>
      <c r="C9" s="144" t="str">
        <f t="shared" si="0"/>
        <v>Euribor4M</v>
      </c>
      <c r="D9" s="143" t="str">
        <f t="shared" si="1"/>
        <v>EUR4MD_SYNTH1Y_Quote</v>
      </c>
      <c r="E9" s="142" t="str">
        <f t="shared" si="2"/>
        <v>EUR_YC1YRH_4MD</v>
      </c>
      <c r="F9" s="141" t="str">
        <f>_xll.qlDepositRateHelper(E9,D9,C9,Permanent,Trigger,ObjectOverwrite)</f>
        <v>EUR_YC1YRH_4MD#0004</v>
      </c>
      <c r="G9" s="126" t="str">
        <f>_xll.ohRangeRetrieveError(F9)</f>
        <v/>
      </c>
      <c r="H9" s="125"/>
    </row>
    <row r="10" spans="1:8" x14ac:dyDescent="0.2">
      <c r="A10" s="131"/>
      <c r="B10" s="130" t="s">
        <v>54</v>
      </c>
      <c r="C10" s="144" t="str">
        <f t="shared" si="0"/>
        <v>Euribor5M</v>
      </c>
      <c r="D10" s="143" t="str">
        <f t="shared" si="1"/>
        <v>EUR5MD_SYNTH1Y_Quote</v>
      </c>
      <c r="E10" s="142" t="str">
        <f t="shared" si="2"/>
        <v>EUR_YC1YRH_5MD</v>
      </c>
      <c r="F10" s="141" t="str">
        <f>_xll.qlDepositRateHelper(E10,D10,C10,Permanent,Trigger,ObjectOverwrite)</f>
        <v>EUR_YC1YRH_5MD#0004</v>
      </c>
      <c r="G10" s="126" t="str">
        <f>_xll.ohRangeRetrieveError(F10)</f>
        <v/>
      </c>
      <c r="H10" s="125"/>
    </row>
    <row r="11" spans="1:8" x14ac:dyDescent="0.2">
      <c r="A11" s="131"/>
      <c r="B11" s="130" t="s">
        <v>53</v>
      </c>
      <c r="C11" s="144" t="str">
        <f t="shared" si="0"/>
        <v>Euribor6M</v>
      </c>
      <c r="D11" s="143" t="str">
        <f t="shared" si="1"/>
        <v>EUR6MD_SYNTH1Y_Quote</v>
      </c>
      <c r="E11" s="142" t="str">
        <f t="shared" si="2"/>
        <v>EUR_YC1YRH_6MD</v>
      </c>
      <c r="F11" s="141" t="str">
        <f>_xll.qlDepositRateHelper(E11,D11,C11,Permanent,Trigger,ObjectOverwrite)</f>
        <v>EUR_YC1YRH_6MD#0004</v>
      </c>
      <c r="G11" s="126" t="str">
        <f>_xll.ohRangeRetrieveError(F11)</f>
        <v/>
      </c>
      <c r="H11" s="125"/>
    </row>
    <row r="12" spans="1:8" x14ac:dyDescent="0.2">
      <c r="A12" s="131"/>
      <c r="B12" s="130" t="s">
        <v>52</v>
      </c>
      <c r="C12" s="144" t="str">
        <f t="shared" si="0"/>
        <v>Euribor7M</v>
      </c>
      <c r="D12" s="143" t="str">
        <f t="shared" si="1"/>
        <v>EUR7MD_SYNTH1Y_Quote</v>
      </c>
      <c r="E12" s="142" t="str">
        <f t="shared" si="2"/>
        <v>EUR_YC1YRH_7MD</v>
      </c>
      <c r="F12" s="141" t="str">
        <f>_xll.qlDepositRateHelper(E12,D12,C12,Permanent,Trigger,ObjectOverwrite)</f>
        <v>EUR_YC1YRH_7MD#0004</v>
      </c>
      <c r="G12" s="126" t="str">
        <f>_xll.ohRangeRetrieveError(F12)</f>
        <v/>
      </c>
      <c r="H12" s="125"/>
    </row>
    <row r="13" spans="1:8" x14ac:dyDescent="0.2">
      <c r="A13" s="131"/>
      <c r="B13" s="130" t="s">
        <v>51</v>
      </c>
      <c r="C13" s="144" t="str">
        <f t="shared" si="0"/>
        <v>Euribor8M</v>
      </c>
      <c r="D13" s="143" t="str">
        <f t="shared" si="1"/>
        <v>EUR8MD_SYNTH1Y_Quote</v>
      </c>
      <c r="E13" s="142" t="str">
        <f t="shared" si="2"/>
        <v>EUR_YC1YRH_8MD</v>
      </c>
      <c r="F13" s="141" t="str">
        <f>_xll.qlDepositRateHelper(E13,D13,C13,Permanent,Trigger,ObjectOverwrite)</f>
        <v>EUR_YC1YRH_8MD#0004</v>
      </c>
      <c r="G13" s="126" t="str">
        <f>_xll.ohRangeRetrieveError(F13)</f>
        <v/>
      </c>
      <c r="H13" s="125"/>
    </row>
    <row r="14" spans="1:8" x14ac:dyDescent="0.2">
      <c r="A14" s="131"/>
      <c r="B14" s="130" t="s">
        <v>50</v>
      </c>
      <c r="C14" s="144" t="str">
        <f t="shared" si="0"/>
        <v>Euribor9M</v>
      </c>
      <c r="D14" s="143" t="str">
        <f t="shared" si="1"/>
        <v>EUR9MD_SYNTH1Y_Quote</v>
      </c>
      <c r="E14" s="142" t="str">
        <f t="shared" si="2"/>
        <v>EUR_YC1YRH_9MD</v>
      </c>
      <c r="F14" s="141" t="str">
        <f>_xll.qlDepositRateHelper(E14,D14,C14,Permanent,Trigger,ObjectOverwrite)</f>
        <v>EUR_YC1YRH_9MD#0004</v>
      </c>
      <c r="G14" s="126" t="str">
        <f>_xll.ohRangeRetrieveError(F14)</f>
        <v/>
      </c>
      <c r="H14" s="125"/>
    </row>
    <row r="15" spans="1:8" x14ac:dyDescent="0.2">
      <c r="A15" s="131"/>
      <c r="B15" s="130" t="s">
        <v>49</v>
      </c>
      <c r="C15" s="144" t="str">
        <f t="shared" si="0"/>
        <v>Euribor10M</v>
      </c>
      <c r="D15" s="143" t="str">
        <f t="shared" si="1"/>
        <v>EUR10MD_SYNTH1Y_Quote</v>
      </c>
      <c r="E15" s="142" t="str">
        <f t="shared" si="2"/>
        <v>EUR_YC1YRH_10MD</v>
      </c>
      <c r="F15" s="141" t="str">
        <f>_xll.qlDepositRateHelper(E15,D15,C15,Permanent,Trigger,ObjectOverwrite)</f>
        <v>EUR_YC1YRH_10MD#0004</v>
      </c>
      <c r="G15" s="126" t="str">
        <f>_xll.ohRangeRetrieveError(F15)</f>
        <v/>
      </c>
      <c r="H15" s="125"/>
    </row>
    <row r="16" spans="1:8" x14ac:dyDescent="0.2">
      <c r="A16" s="131"/>
      <c r="B16" s="130" t="s">
        <v>48</v>
      </c>
      <c r="C16" s="144" t="str">
        <f t="shared" si="0"/>
        <v>Euribor11M</v>
      </c>
      <c r="D16" s="143" t="str">
        <f t="shared" si="1"/>
        <v>EUR11MD_SYNTH1Y_Quote</v>
      </c>
      <c r="E16" s="142" t="str">
        <f t="shared" si="2"/>
        <v>EUR_YC1YRH_11MD</v>
      </c>
      <c r="F16" s="141" t="str">
        <f>_xll.qlDepositRateHelper(E16,D16,C16,Permanent,Trigger,ObjectOverwrite)</f>
        <v>EUR_YC1YRH_11MD#0004</v>
      </c>
      <c r="G16" s="126" t="str">
        <f>_xll.ohRangeRetrieveError(F16)</f>
        <v/>
      </c>
      <c r="H16" s="125"/>
    </row>
    <row r="17" spans="1:8" x14ac:dyDescent="0.2">
      <c r="A17" s="131"/>
      <c r="B17" s="130" t="s">
        <v>47</v>
      </c>
      <c r="C17" s="144" t="str">
        <f t="shared" si="0"/>
        <v>Euribor1Y</v>
      </c>
      <c r="D17" s="143" t="str">
        <f t="shared" si="1"/>
        <v>EUR1YD_SYNTH1Y_Quote</v>
      </c>
      <c r="E17" s="142" t="str">
        <f t="shared" si="2"/>
        <v>EUR_YC1YRH_1YD</v>
      </c>
      <c r="F17" s="141" t="str">
        <f>_xll.qlDepositRateHelper(E17,D17,C17,Permanent,Trigger,ObjectOverwrite)</f>
        <v>EUR_YC1YRH_1YD#0004</v>
      </c>
      <c r="G17" s="126" t="str">
        <f>_xll.ohRangeRetrieveError(F17)</f>
        <v/>
      </c>
      <c r="H17" s="125"/>
    </row>
    <row r="18" spans="1:8" ht="13.5" thickBot="1" x14ac:dyDescent="0.25">
      <c r="A18" s="124"/>
      <c r="B18" s="123"/>
      <c r="C18" s="123"/>
      <c r="D18" s="123"/>
      <c r="E18" s="123"/>
      <c r="F18" s="123"/>
      <c r="G18" s="123"/>
      <c r="H18" s="12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t="s">
        <v>162</v>
      </c>
      <c r="G1" s="179" t="str">
        <f>Currency&amp;"_YC"&amp;$E$1&amp;"RH"</f>
        <v>EUR_YCSTDRH</v>
      </c>
      <c r="H1" s="178"/>
      <c r="I1" s="177"/>
      <c r="J1" s="176"/>
    </row>
    <row r="2" spans="1:10" ht="23.25" customHeight="1" x14ac:dyDescent="0.2">
      <c r="A2" s="131"/>
      <c r="B2" s="175"/>
      <c r="C2" s="175"/>
      <c r="D2" s="174"/>
      <c r="E2" s="135" t="s">
        <v>161</v>
      </c>
      <c r="F2" s="135" t="s">
        <v>160</v>
      </c>
      <c r="G2" s="134" t="str">
        <f>$G$1&amp;"_FRAs.xml"</f>
        <v>EUR_YCSTDRH_FRAs.xml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EUR_YCSTDRH_TND</v>
      </c>
      <c r="H3" s="169" t="str">
        <f>_xll.qlFraRateHelper(G3,F3,B3,E3,Permanent,Trigger,ObjectOverwrite)</f>
        <v>EUR_YCSTDRH_TND#0004</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EUR_YCSTDRH_SND</v>
      </c>
      <c r="H4" s="166" t="str">
        <f>_xll.qlFraRateHelper(G4,F4,B4,E4,Permanent,Trigger,ObjectOverwrite)</f>
        <v>EUR_YCSTDRH_SND#0004</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c r="G1" s="179" t="str">
        <f>Currency&amp;"_YC"&amp;$E$1&amp;"RH"</f>
        <v>EUR_YCRH</v>
      </c>
      <c r="H1" s="178"/>
      <c r="I1" s="177"/>
      <c r="J1" s="176"/>
    </row>
    <row r="2" spans="1:10" ht="23.25" customHeight="1" x14ac:dyDescent="0.2">
      <c r="A2" s="131"/>
      <c r="B2" s="175"/>
      <c r="C2" s="175"/>
      <c r="D2" s="174"/>
      <c r="E2" s="135" t="s">
        <v>161</v>
      </c>
      <c r="F2" s="135" t="s">
        <v>160</v>
      </c>
      <c r="G2" s="134" t="str">
        <f>$G$1&amp;"_FRAs.xml"</f>
        <v>EUR_YCRH_FRAs.xml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EUR_YCRH_TND</v>
      </c>
      <c r="H3" s="169" t="str">
        <f>_xll.qlFraRateHelper(G3,F3,B3,E3,Permanent,Trigger,ObjectOverwrite)</f>
        <v>EUR_YCRH_TND#0004</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EUR_YCRH_SND</v>
      </c>
      <c r="H4" s="166" t="str">
        <f>_xll.qlFraRateHelper(G4,F4,B4,E4,Permanent,Trigger,ObjectOverwrite)</f>
        <v>EUR_YCRH_SND#0004</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t="s">
        <v>115</v>
      </c>
      <c r="G1" s="179" t="str">
        <f>Currency&amp;"_YC"&amp;$E$1&amp;"RH"</f>
        <v>EUR_YCONRH</v>
      </c>
      <c r="H1" s="178"/>
      <c r="I1" s="177"/>
      <c r="J1" s="176"/>
    </row>
    <row r="2" spans="1:10" ht="23.25" customHeight="1" x14ac:dyDescent="0.2">
      <c r="A2" s="131"/>
      <c r="B2" s="175"/>
      <c r="C2" s="175"/>
      <c r="D2" s="174"/>
      <c r="E2" s="135" t="s">
        <v>161</v>
      </c>
      <c r="F2" s="135" t="s">
        <v>160</v>
      </c>
      <c r="G2" s="134" t="str">
        <f>$G$1&amp;"_FRAs.xml"</f>
        <v>EUR_YCONRH_FRAs.xml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EUR_YCONRH_TND</v>
      </c>
      <c r="H3" s="169" t="str">
        <f>_xll.qlFraRateHelper(G3,F3,B3,E3,Permanent,Trigger,ObjectOverwrite)</f>
        <v>EUR_YCONRH_TND#0004</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EUR_YCONRH_SND</v>
      </c>
      <c r="H4" s="166" t="str">
        <f>_xll.qlFraRateHelper(G4,F4,B4,E4,Permanent,Trigger,ObjectOverwrite)</f>
        <v>EUR_YCONRH_SND#0004</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v>1</v>
      </c>
      <c r="E1" s="180" t="str">
        <f>_xll.qlPeriodEquivalent(D1&amp;"M")</f>
        <v>1M</v>
      </c>
      <c r="G1" s="179" t="str">
        <f>Currency&amp;"_YC"&amp;$E$1&amp;"RH"</f>
        <v>EUR_YC1MRH</v>
      </c>
      <c r="H1" s="178"/>
      <c r="I1" s="177"/>
      <c r="J1" s="176"/>
    </row>
    <row r="2" spans="1:10" ht="23.25" customHeight="1" x14ac:dyDescent="0.2">
      <c r="A2" s="131"/>
      <c r="B2" s="175"/>
      <c r="C2" s="175"/>
      <c r="D2" s="174"/>
      <c r="E2" s="135" t="s">
        <v>161</v>
      </c>
      <c r="F2" s="135" t="s">
        <v>160</v>
      </c>
      <c r="G2" s="134" t="str">
        <f>$G$1&amp;"_FRAs.xml"</f>
        <v>EUR_YC1MRH_FRAs.xml</v>
      </c>
      <c r="H2" s="173">
        <f ca="1">IF(Serialize,_xll.ohObjectSave(H3:H4,SerializationPath&amp;G2,FileOverwrite,Serialize),"---")</f>
        <v>2</v>
      </c>
      <c r="I2" s="172" t="str">
        <f ca="1">_xll.ohRangeRetrieveError(H2)</f>
        <v/>
      </c>
      <c r="J2" s="125"/>
    </row>
    <row r="3" spans="1:10" x14ac:dyDescent="0.2">
      <c r="A3" s="131"/>
      <c r="B3" s="171" t="s">
        <v>179</v>
      </c>
      <c r="C3" s="171" t="str">
        <f>"T"&amp;D1</f>
        <v>T1</v>
      </c>
      <c r="D3" s="170" t="s">
        <v>178</v>
      </c>
      <c r="E3" s="169" t="str">
        <f>PROPER(Currency)&amp;FamilyName&amp;$E$1</f>
        <v>Euribor1M</v>
      </c>
      <c r="F3" s="169" t="str">
        <f>Currency&amp;C3&amp;D3&amp;"_Quote"</f>
        <v>EURT1F1_Quote</v>
      </c>
      <c r="G3" s="169" t="str">
        <f>$G$1&amp;"_"&amp;$C3&amp;$D3</f>
        <v>EUR_YC1MRH_T1F1</v>
      </c>
      <c r="H3" s="169" t="str">
        <f>_xll.qlFraRateHelper(G3,F3,B3,E3,Permanent,Trigger,ObjectOverwrite)</f>
        <v>EUR_YC1MRH_T1F1#0004</v>
      </c>
      <c r="I3" s="168" t="str">
        <f>_xll.ohRangeRetrieveError(H3)</f>
        <v/>
      </c>
      <c r="J3" s="125"/>
    </row>
    <row r="4" spans="1:10" x14ac:dyDescent="0.2">
      <c r="A4" s="131"/>
      <c r="B4" s="167" t="s">
        <v>177</v>
      </c>
      <c r="C4" s="167" t="str">
        <f>"TOM"&amp;D1</f>
        <v>TOM1</v>
      </c>
      <c r="D4" s="141" t="s">
        <v>178</v>
      </c>
      <c r="E4" s="166" t="str">
        <f>PROPER(Currency)&amp;FamilyName&amp;$E$1</f>
        <v>Euribor1M</v>
      </c>
      <c r="F4" s="166" t="str">
        <f>Currency&amp;C4&amp;D4&amp;"_Quote"</f>
        <v>EURTOM1F1_Quote</v>
      </c>
      <c r="G4" s="166" t="str">
        <f>$G$1&amp;"_"&amp;$C4&amp;$D4</f>
        <v>EUR_YC1MRH_TOM1F1</v>
      </c>
      <c r="H4" s="166" t="str">
        <f>_xll.qlFraRateHelper(G4,F4,B4,E4,Permanent,Trigger,ObjectOverwrite)</f>
        <v>EUR_YC1MRH_TOM1F1#0004</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3"/>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v>3</v>
      </c>
      <c r="E1" s="180" t="str">
        <f>_xll.qlPeriodEquivalent(D1&amp;"M")</f>
        <v>3M</v>
      </c>
      <c r="G1" s="179" t="str">
        <f>Currency&amp;"_YC"&amp;$E$1&amp;"RH"</f>
        <v>EUR_YC3MRH</v>
      </c>
      <c r="H1" s="178"/>
      <c r="I1" s="177"/>
      <c r="J1" s="176"/>
    </row>
    <row r="2" spans="1:10" ht="23.25" customHeight="1" x14ac:dyDescent="0.2">
      <c r="A2" s="131"/>
      <c r="B2" s="175"/>
      <c r="C2" s="175"/>
      <c r="D2" s="174"/>
      <c r="E2" s="135" t="s">
        <v>161</v>
      </c>
      <c r="F2" s="135" t="s">
        <v>160</v>
      </c>
      <c r="G2" s="134" t="str">
        <f>$G$1&amp;"_FRAs.xml"</f>
        <v>EUR_YC3MRH_FRAs.xml</v>
      </c>
      <c r="H2" s="173">
        <f ca="1">IF(Serialize,_xll.ohObjectSave(H3:H10,SerializationPath&amp;G2,FileOverwrite,Serialize),"---")</f>
        <v>8</v>
      </c>
      <c r="I2" s="172" t="str">
        <f ca="1">_xll.ohRangeRetrieveError(H2)</f>
        <v/>
      </c>
      <c r="J2" s="125"/>
    </row>
    <row r="3" spans="1:10" x14ac:dyDescent="0.2">
      <c r="A3" s="131"/>
      <c r="B3" s="171" t="s">
        <v>179</v>
      </c>
      <c r="C3" s="171" t="str">
        <f>"T"&amp;D1</f>
        <v>T3</v>
      </c>
      <c r="D3" s="170" t="s">
        <v>178</v>
      </c>
      <c r="E3" s="169" t="str">
        <f t="shared" ref="E3:E10" si="0">PROPER(Currency)&amp;FamilyName&amp;$E$1</f>
        <v>Euribor3M</v>
      </c>
      <c r="F3" s="169" t="str">
        <f t="shared" ref="F3:F10" si="1">Currency&amp;C3&amp;D3&amp;"_Quote"</f>
        <v>EURT3F1_Quote</v>
      </c>
      <c r="G3" s="169" t="str">
        <f t="shared" ref="G3:G10" si="2">$G$1&amp;"_"&amp;$C3&amp;$D3</f>
        <v>EUR_YC3MRH_T3F1</v>
      </c>
      <c r="H3" s="169" t="str">
        <f>_xll.qlFraRateHelper(G3,F3,B3,E3,Permanent,Trigger,ObjectOverwrite)</f>
        <v>EUR_YC3MRH_T3F1#0004</v>
      </c>
      <c r="I3" s="168" t="str">
        <f>_xll.ohRangeRetrieveError(H3)</f>
        <v/>
      </c>
      <c r="J3" s="125"/>
    </row>
    <row r="4" spans="1:10" x14ac:dyDescent="0.2">
      <c r="A4" s="131"/>
      <c r="B4" s="167" t="s">
        <v>177</v>
      </c>
      <c r="C4" s="167" t="str">
        <f>"TOM"&amp;D1</f>
        <v>TOM3</v>
      </c>
      <c r="D4" s="141" t="s">
        <v>178</v>
      </c>
      <c r="E4" s="166" t="str">
        <f t="shared" si="0"/>
        <v>Euribor3M</v>
      </c>
      <c r="F4" s="166" t="str">
        <f t="shared" si="1"/>
        <v>EURTOM3F1_Quote</v>
      </c>
      <c r="G4" s="166" t="str">
        <f t="shared" si="2"/>
        <v>EUR_YC3MRH_TOM3F1</v>
      </c>
      <c r="H4" s="166" t="str">
        <f>_xll.qlFraRateHelper(G4,F4,B4,E4,Permanent,Trigger,ObjectOverwrite)</f>
        <v>EUR_YC3MRH_TOM3F1#0004</v>
      </c>
      <c r="I4" s="165" t="str">
        <f>_xll.ohRangeRetrieveError(H4)</f>
        <v/>
      </c>
      <c r="J4" s="125"/>
    </row>
    <row r="5" spans="1:10" x14ac:dyDescent="0.2">
      <c r="A5" s="131"/>
      <c r="B5" s="186" t="str">
        <f t="shared" ref="B5:B10" si="3">C5&amp;"M"</f>
        <v>1M</v>
      </c>
      <c r="C5" s="186">
        <v>1</v>
      </c>
      <c r="D5" s="185" t="str">
        <f t="shared" ref="D5:D10" si="4">"x"&amp;C5+$D$1&amp;"F"</f>
        <v>x4F</v>
      </c>
      <c r="E5" s="184" t="str">
        <f t="shared" si="0"/>
        <v>Euribor3M</v>
      </c>
      <c r="F5" s="184" t="str">
        <f t="shared" si="1"/>
        <v>EUR1x4F_Quote</v>
      </c>
      <c r="G5" s="184" t="str">
        <f t="shared" si="2"/>
        <v>EUR_YC3MRH_1x4F</v>
      </c>
      <c r="H5" s="184" t="str">
        <f>_xll.qlFraRateHelper(G5,F5,B5,E5,Permanent,Trigger,ObjectOverwrite)</f>
        <v>EUR_YC3MRH_1x4F#0004</v>
      </c>
      <c r="I5" s="183" t="str">
        <f>_xll.ohRangeRetrieveError(H5)</f>
        <v/>
      </c>
      <c r="J5" s="125"/>
    </row>
    <row r="6" spans="1:10" x14ac:dyDescent="0.2">
      <c r="A6" s="131"/>
      <c r="B6" s="186" t="str">
        <f t="shared" si="3"/>
        <v>2M</v>
      </c>
      <c r="C6" s="186">
        <v>2</v>
      </c>
      <c r="D6" s="185" t="str">
        <f t="shared" si="4"/>
        <v>x5F</v>
      </c>
      <c r="E6" s="184" t="str">
        <f t="shared" si="0"/>
        <v>Euribor3M</v>
      </c>
      <c r="F6" s="184" t="str">
        <f t="shared" si="1"/>
        <v>EUR2x5F_Quote</v>
      </c>
      <c r="G6" s="184" t="str">
        <f t="shared" si="2"/>
        <v>EUR_YC3MRH_2x5F</v>
      </c>
      <c r="H6" s="184" t="str">
        <f>_xll.qlFraRateHelper(G6,F6,B6,E6,Permanent,Trigger,ObjectOverwrite)</f>
        <v>EUR_YC3MRH_2x5F#0004</v>
      </c>
      <c r="I6" s="183" t="str">
        <f>_xll.ohRangeRetrieveError(H6)</f>
        <v/>
      </c>
      <c r="J6" s="125"/>
    </row>
    <row r="7" spans="1:10" x14ac:dyDescent="0.2">
      <c r="A7" s="131"/>
      <c r="B7" s="186" t="str">
        <f t="shared" si="3"/>
        <v>3M</v>
      </c>
      <c r="C7" s="186">
        <v>3</v>
      </c>
      <c r="D7" s="185" t="str">
        <f t="shared" si="4"/>
        <v>x6F</v>
      </c>
      <c r="E7" s="184" t="str">
        <f t="shared" si="0"/>
        <v>Euribor3M</v>
      </c>
      <c r="F7" s="184" t="str">
        <f t="shared" si="1"/>
        <v>EUR3x6F_Quote</v>
      </c>
      <c r="G7" s="184" t="str">
        <f t="shared" si="2"/>
        <v>EUR_YC3MRH_3x6F</v>
      </c>
      <c r="H7" s="184" t="str">
        <f>_xll.qlFraRateHelper(G7,F7,B7,E7,Permanent,Trigger,ObjectOverwrite)</f>
        <v>EUR_YC3MRH_3x6F#0004</v>
      </c>
      <c r="I7" s="183" t="str">
        <f>_xll.ohRangeRetrieveError(H7)</f>
        <v/>
      </c>
      <c r="J7" s="125"/>
    </row>
    <row r="8" spans="1:10" x14ac:dyDescent="0.2">
      <c r="A8" s="131"/>
      <c r="B8" s="186" t="str">
        <f t="shared" si="3"/>
        <v>4M</v>
      </c>
      <c r="C8" s="186">
        <v>4</v>
      </c>
      <c r="D8" s="185" t="str">
        <f t="shared" si="4"/>
        <v>x7F</v>
      </c>
      <c r="E8" s="184" t="str">
        <f t="shared" si="0"/>
        <v>Euribor3M</v>
      </c>
      <c r="F8" s="184" t="str">
        <f t="shared" si="1"/>
        <v>EUR4x7F_Quote</v>
      </c>
      <c r="G8" s="184" t="str">
        <f t="shared" si="2"/>
        <v>EUR_YC3MRH_4x7F</v>
      </c>
      <c r="H8" s="184" t="str">
        <f>_xll.qlFraRateHelper(G8,F8,B8,E8,Permanent,Trigger,ObjectOverwrite)</f>
        <v>EUR_YC3MRH_4x7F#0004</v>
      </c>
      <c r="I8" s="183" t="str">
        <f>_xll.ohRangeRetrieveError(H8)</f>
        <v/>
      </c>
      <c r="J8" s="125"/>
    </row>
    <row r="9" spans="1:10" x14ac:dyDescent="0.2">
      <c r="A9" s="131"/>
      <c r="B9" s="186" t="str">
        <f t="shared" si="3"/>
        <v>5M</v>
      </c>
      <c r="C9" s="186">
        <v>5</v>
      </c>
      <c r="D9" s="185" t="str">
        <f t="shared" si="4"/>
        <v>x8F</v>
      </c>
      <c r="E9" s="184" t="str">
        <f t="shared" si="0"/>
        <v>Euribor3M</v>
      </c>
      <c r="F9" s="184" t="str">
        <f t="shared" si="1"/>
        <v>EUR5x8F_Quote</v>
      </c>
      <c r="G9" s="184" t="str">
        <f t="shared" si="2"/>
        <v>EUR_YC3MRH_5x8F</v>
      </c>
      <c r="H9" s="184" t="str">
        <f>_xll.qlFraRateHelper(G9,F9,B9,E9,Permanent,Trigger,ObjectOverwrite)</f>
        <v>EUR_YC3MRH_5x8F#0004</v>
      </c>
      <c r="I9" s="183" t="str">
        <f>_xll.ohRangeRetrieveError(H9)</f>
        <v/>
      </c>
      <c r="J9" s="125"/>
    </row>
    <row r="10" spans="1:10" x14ac:dyDescent="0.2">
      <c r="A10" s="131"/>
      <c r="B10" s="167" t="str">
        <f t="shared" si="3"/>
        <v>6M</v>
      </c>
      <c r="C10" s="167">
        <v>6</v>
      </c>
      <c r="D10" s="141" t="str">
        <f t="shared" si="4"/>
        <v>x9F</v>
      </c>
      <c r="E10" s="166" t="str">
        <f t="shared" si="0"/>
        <v>Euribor3M</v>
      </c>
      <c r="F10" s="166" t="str">
        <f t="shared" si="1"/>
        <v>EUR6x9F_Quote</v>
      </c>
      <c r="G10" s="166" t="str">
        <f t="shared" si="2"/>
        <v>EUR_YC3MRH_6x9F</v>
      </c>
      <c r="H10" s="166" t="str">
        <f>_xll.qlFraRateHelper(G10,F10,B10,E10,Permanent,Trigger,ObjectOverwrite)</f>
        <v>EUR_YC3MRH_6x9F#0004</v>
      </c>
      <c r="I10" s="182" t="str">
        <f>_xll.ohRangeRetrieveError(H10)</f>
        <v/>
      </c>
      <c r="J10" s="125"/>
    </row>
    <row r="11" spans="1:10" ht="12" thickBot="1" x14ac:dyDescent="0.25">
      <c r="A11" s="124"/>
      <c r="B11" s="123"/>
      <c r="C11" s="123"/>
      <c r="D11" s="123"/>
      <c r="E11" s="123"/>
      <c r="F11" s="123"/>
      <c r="G11" s="123"/>
      <c r="H11" s="164"/>
      <c r="I11" s="164"/>
      <c r="J11" s="122"/>
    </row>
    <row r="13" spans="1:10" x14ac:dyDescent="0.2">
      <c r="H13" s="136"/>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25"/>
  <sheetViews>
    <sheetView workbookViewId="0"/>
  </sheetViews>
  <sheetFormatPr defaultRowHeight="11.25" x14ac:dyDescent="0.2"/>
  <cols>
    <col min="1" max="2" width="3.7109375" style="136" customWidth="1"/>
    <col min="3" max="3" width="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181</v>
      </c>
      <c r="B1" s="180"/>
      <c r="C1" s="181"/>
      <c r="D1" s="181">
        <v>6</v>
      </c>
      <c r="E1" s="180" t="str">
        <f>_xll.qlPeriodEquivalent(D1&amp;"M")</f>
        <v>6M</v>
      </c>
      <c r="F1" s="138"/>
      <c r="H1" s="179" t="str">
        <f>Currency&amp;"_YC"&amp;$E$1&amp;"RH"</f>
        <v>EUR_YC6MRH</v>
      </c>
      <c r="I1" s="178"/>
      <c r="J1" s="177"/>
      <c r="K1" s="176"/>
    </row>
    <row r="2" spans="1:11" ht="23.25" customHeight="1" x14ac:dyDescent="0.2">
      <c r="A2" s="131"/>
      <c r="B2" s="200"/>
      <c r="C2" s="199"/>
      <c r="D2" s="198"/>
      <c r="E2" s="197" t="s">
        <v>161</v>
      </c>
      <c r="F2" s="197" t="s">
        <v>180</v>
      </c>
      <c r="G2" s="197" t="s">
        <v>160</v>
      </c>
      <c r="H2" s="196" t="str">
        <f>$H$1&amp;"_FRAs.xml"</f>
        <v>EUR_YC6MRH_FRAs.xml</v>
      </c>
      <c r="I2" s="195" t="e">
        <f ca="1">IF(Serialize,_xll.ohObjectSave(I3:I22,SerializationPath&amp;H2,FileOverwrite,Serialize),"---")</f>
        <v>#NUM!</v>
      </c>
      <c r="J2" s="168" t="e">
        <f ca="1">_xll.ohRangeRetrieveError(I2)</f>
        <v>#NUM!</v>
      </c>
      <c r="K2" s="125"/>
    </row>
    <row r="3" spans="1:11" x14ac:dyDescent="0.2">
      <c r="A3" s="131"/>
      <c r="B3" s="171" t="s">
        <v>179</v>
      </c>
      <c r="C3" s="171" t="str">
        <f>"T"&amp;D1</f>
        <v>T6</v>
      </c>
      <c r="D3" s="170" t="s">
        <v>178</v>
      </c>
      <c r="E3" s="169" t="str">
        <f t="shared" ref="E3:E22" si="0">PROPER(Currency)&amp;FamilyName&amp;$E$1</f>
        <v>Euribor6M</v>
      </c>
      <c r="F3" s="190" t="b">
        <v>0</v>
      </c>
      <c r="G3" s="169" t="str">
        <f t="shared" ref="G3:G22" si="1">Currency&amp;C3&amp;D3&amp;IF(F3,"_SYNTH"&amp;$E$1,"")&amp;"_Quote"</f>
        <v>EURT6F1_Quote</v>
      </c>
      <c r="H3" s="169" t="str">
        <f t="shared" ref="H3:H22" si="2">$H$1&amp;"_"&amp;$C3&amp;$D3</f>
        <v>EUR_YC6MRH_T6F1</v>
      </c>
      <c r="I3" s="169" t="str">
        <f>_xll.qlFraRateHelper(H3,G3,B3,E3,Permanent,Trigger,ObjectOverwrite)</f>
        <v>EUR_YC6MRH_T6F1#0004</v>
      </c>
      <c r="J3" s="168" t="str">
        <f>_xll.ohRangeRetrieveError(I3)</f>
        <v/>
      </c>
      <c r="K3" s="125"/>
    </row>
    <row r="4" spans="1:11" x14ac:dyDescent="0.2">
      <c r="A4" s="131"/>
      <c r="B4" s="167" t="s">
        <v>177</v>
      </c>
      <c r="C4" s="167" t="str">
        <f>"TOM"&amp;D1</f>
        <v>TOM6</v>
      </c>
      <c r="D4" s="141" t="s">
        <v>178</v>
      </c>
      <c r="E4" s="166" t="str">
        <f t="shared" si="0"/>
        <v>Euribor6M</v>
      </c>
      <c r="F4" s="187" t="b">
        <v>0</v>
      </c>
      <c r="G4" s="166" t="str">
        <f t="shared" si="1"/>
        <v>EURTOM6F1_Quote</v>
      </c>
      <c r="H4" s="166" t="str">
        <f t="shared" si="2"/>
        <v>EUR_YC6MRH_TOM6F1</v>
      </c>
      <c r="I4" s="166" t="str">
        <f>_xll.qlFraRateHelper(H4,G4,B4,E4,Permanent,Trigger,ObjectOverwrite)</f>
        <v>EUR_YC6MRH_TOM6F1#0004</v>
      </c>
      <c r="J4" s="165" t="str">
        <f>_xll.ohRangeRetrieveError(I4)</f>
        <v/>
      </c>
      <c r="K4" s="125"/>
    </row>
    <row r="5" spans="1:11" x14ac:dyDescent="0.2">
      <c r="A5" s="131"/>
      <c r="B5" s="169" t="str">
        <f t="shared" ref="B5:B22" si="3">C5&amp;"M"</f>
        <v>1M</v>
      </c>
      <c r="C5" s="171">
        <v>1</v>
      </c>
      <c r="D5" s="170" t="str">
        <f t="shared" ref="D5:D22" si="4">"x"&amp;C5+$D$1&amp;"F"</f>
        <v>x7F</v>
      </c>
      <c r="E5" s="169" t="str">
        <f t="shared" si="0"/>
        <v>Euribor6M</v>
      </c>
      <c r="F5" s="190" t="b">
        <v>0</v>
      </c>
      <c r="G5" s="169" t="str">
        <f t="shared" si="1"/>
        <v>EUR1x7F_Quote</v>
      </c>
      <c r="H5" s="169" t="str">
        <f t="shared" si="2"/>
        <v>EUR_YC6MRH_1x7F</v>
      </c>
      <c r="I5" s="169" t="str">
        <f>_xll.qlFraRateHelper(H5,G5,B5,E5,Permanent,Trigger,ObjectOverwrite)</f>
        <v>EUR_YC6MRH_1x7F#0004</v>
      </c>
      <c r="J5" s="189" t="str">
        <f>_xll.ohRangeRetrieveError(I5)</f>
        <v/>
      </c>
      <c r="K5" s="125"/>
    </row>
    <row r="6" spans="1:11" x14ac:dyDescent="0.2">
      <c r="A6" s="131"/>
      <c r="B6" s="184" t="str">
        <f t="shared" si="3"/>
        <v>2M</v>
      </c>
      <c r="C6" s="186">
        <v>2</v>
      </c>
      <c r="D6" s="185" t="str">
        <f t="shared" si="4"/>
        <v>x8F</v>
      </c>
      <c r="E6" s="184" t="str">
        <f t="shared" si="0"/>
        <v>Euribor6M</v>
      </c>
      <c r="F6" s="188" t="b">
        <v>0</v>
      </c>
      <c r="G6" s="184" t="str">
        <f t="shared" si="1"/>
        <v>EUR2x8F_Quote</v>
      </c>
      <c r="H6" s="184" t="str">
        <f t="shared" si="2"/>
        <v>EUR_YC6MRH_2x8F</v>
      </c>
      <c r="I6" s="184" t="str">
        <f>_xll.qlFraRateHelper(H6,G6,B6,E6,Permanent,Trigger,ObjectOverwrite)</f>
        <v>EUR_YC6MRH_2x8F#0004</v>
      </c>
      <c r="J6" s="183" t="str">
        <f>_xll.ohRangeRetrieveError(I6)</f>
        <v/>
      </c>
      <c r="K6" s="125"/>
    </row>
    <row r="7" spans="1:11" x14ac:dyDescent="0.2">
      <c r="A7" s="131"/>
      <c r="B7" s="184" t="str">
        <f t="shared" si="3"/>
        <v>3M</v>
      </c>
      <c r="C7" s="186">
        <v>3</v>
      </c>
      <c r="D7" s="185" t="str">
        <f t="shared" si="4"/>
        <v>x9F</v>
      </c>
      <c r="E7" s="184" t="str">
        <f t="shared" si="0"/>
        <v>Euribor6M</v>
      </c>
      <c r="F7" s="188" t="b">
        <v>0</v>
      </c>
      <c r="G7" s="184" t="str">
        <f t="shared" si="1"/>
        <v>EUR3x9F_Quote</v>
      </c>
      <c r="H7" s="184" t="str">
        <f t="shared" si="2"/>
        <v>EUR_YC6MRH_3x9F</v>
      </c>
      <c r="I7" s="184" t="str">
        <f>_xll.qlFraRateHelper(H7,G7,B7,E7,Permanent,Trigger,ObjectOverwrite)</f>
        <v>EUR_YC6MRH_3x9F#0004</v>
      </c>
      <c r="J7" s="183" t="str">
        <f>_xll.ohRangeRetrieveError(I7)</f>
        <v/>
      </c>
      <c r="K7" s="125"/>
    </row>
    <row r="8" spans="1:11" x14ac:dyDescent="0.2">
      <c r="A8" s="131"/>
      <c r="B8" s="169" t="str">
        <f t="shared" si="3"/>
        <v>4M</v>
      </c>
      <c r="C8" s="171">
        <v>4</v>
      </c>
      <c r="D8" s="170" t="str">
        <f t="shared" si="4"/>
        <v>x10F</v>
      </c>
      <c r="E8" s="169" t="str">
        <f t="shared" si="0"/>
        <v>Euribor6M</v>
      </c>
      <c r="F8" s="190" t="b">
        <v>0</v>
      </c>
      <c r="G8" s="169" t="str">
        <f t="shared" si="1"/>
        <v>EUR4x10F_Quote</v>
      </c>
      <c r="H8" s="169" t="str">
        <f t="shared" si="2"/>
        <v>EUR_YC6MRH_4x10F</v>
      </c>
      <c r="I8" s="169" t="str">
        <f>_xll.qlFraRateHelper(H8,G8,B8,E8,Permanent,Trigger,ObjectOverwrite)</f>
        <v>EUR_YC6MRH_4x10F#0004</v>
      </c>
      <c r="J8" s="189" t="str">
        <f>_xll.ohRangeRetrieveError(I8)</f>
        <v/>
      </c>
      <c r="K8" s="125"/>
    </row>
    <row r="9" spans="1:11" x14ac:dyDescent="0.2">
      <c r="A9" s="131"/>
      <c r="B9" s="166" t="str">
        <f t="shared" si="3"/>
        <v>5M</v>
      </c>
      <c r="C9" s="167">
        <v>5</v>
      </c>
      <c r="D9" s="141" t="str">
        <f t="shared" si="4"/>
        <v>x11F</v>
      </c>
      <c r="E9" s="166" t="str">
        <f t="shared" si="0"/>
        <v>Euribor6M</v>
      </c>
      <c r="F9" s="187" t="b">
        <v>0</v>
      </c>
      <c r="G9" s="166" t="str">
        <f t="shared" si="1"/>
        <v>EUR5x11F_Quote</v>
      </c>
      <c r="H9" s="166" t="str">
        <f t="shared" si="2"/>
        <v>EUR_YC6MRH_5x11F</v>
      </c>
      <c r="I9" s="166" t="str">
        <f>_xll.qlFraRateHelper(H9,G9,B9,E9,Permanent,Trigger,ObjectOverwrite)</f>
        <v>EUR_YC6MRH_5x11F#0004</v>
      </c>
      <c r="J9" s="182" t="str">
        <f>_xll.ohRangeRetrieveError(I9)</f>
        <v/>
      </c>
      <c r="K9" s="125"/>
    </row>
    <row r="10" spans="1:11" x14ac:dyDescent="0.2">
      <c r="A10" s="131"/>
      <c r="B10" s="192" t="str">
        <f t="shared" si="3"/>
        <v>6M</v>
      </c>
      <c r="C10" s="194">
        <v>6</v>
      </c>
      <c r="D10" s="127" t="str">
        <f t="shared" si="4"/>
        <v>x12F</v>
      </c>
      <c r="E10" s="192" t="str">
        <f t="shared" si="0"/>
        <v>Euribor6M</v>
      </c>
      <c r="F10" s="193" t="b">
        <v>0</v>
      </c>
      <c r="G10" s="192" t="str">
        <f t="shared" si="1"/>
        <v>EUR6x12F_Quote</v>
      </c>
      <c r="H10" s="192" t="str">
        <f t="shared" si="2"/>
        <v>EUR_YC6MRH_6x12F</v>
      </c>
      <c r="I10" s="192" t="str">
        <f>_xll.qlFraRateHelper(H10,G10,B10,E10,Permanent,Trigger,ObjectOverwrite)</f>
        <v>EUR_YC6MRH_6x12F#0004</v>
      </c>
      <c r="J10" s="191" t="str">
        <f>_xll.ohRangeRetrieveError(I10)</f>
        <v/>
      </c>
      <c r="K10" s="125"/>
    </row>
    <row r="11" spans="1:11" x14ac:dyDescent="0.2">
      <c r="A11" s="131"/>
      <c r="B11" s="169" t="str">
        <f t="shared" si="3"/>
        <v>7M</v>
      </c>
      <c r="C11" s="171">
        <v>7</v>
      </c>
      <c r="D11" s="170" t="str">
        <f t="shared" si="4"/>
        <v>x13F</v>
      </c>
      <c r="E11" s="169" t="str">
        <f t="shared" si="0"/>
        <v>Euribor6M</v>
      </c>
      <c r="F11" s="190" t="b">
        <v>1</v>
      </c>
      <c r="G11" s="169" t="str">
        <f t="shared" si="1"/>
        <v>EUR7x13F_SYNTH6M_Quote</v>
      </c>
      <c r="H11" s="169" t="str">
        <f t="shared" si="2"/>
        <v>EUR_YC6MRH_7x13F</v>
      </c>
      <c r="I11" s="169" t="e">
        <f>_xll.qlFraRateHelper(H11,G11,B11,E11,Permanent,Trigger,ObjectOverwrite)</f>
        <v>#NUM!</v>
      </c>
      <c r="J11" s="189" t="e">
        <f ca="1">_xll.ohRangeRetrieveError(I11)</f>
        <v>#NUM!</v>
      </c>
      <c r="K11" s="125"/>
    </row>
    <row r="12" spans="1:11" x14ac:dyDescent="0.2">
      <c r="A12" s="131"/>
      <c r="B12" s="184" t="str">
        <f t="shared" si="3"/>
        <v>8M</v>
      </c>
      <c r="C12" s="186">
        <v>8</v>
      </c>
      <c r="D12" s="185" t="str">
        <f t="shared" si="4"/>
        <v>x14F</v>
      </c>
      <c r="E12" s="184" t="str">
        <f t="shared" si="0"/>
        <v>Euribor6M</v>
      </c>
      <c r="F12" s="188" t="b">
        <v>1</v>
      </c>
      <c r="G12" s="184" t="str">
        <f t="shared" si="1"/>
        <v>EUR8x14F_SYNTH6M_Quote</v>
      </c>
      <c r="H12" s="184" t="str">
        <f t="shared" si="2"/>
        <v>EUR_YC6MRH_8x14F</v>
      </c>
      <c r="I12" s="184" t="e">
        <f>_xll.qlFraRateHelper(H12,G12,B12,E12,Permanent,Trigger,ObjectOverwrite)</f>
        <v>#NUM!</v>
      </c>
      <c r="J12" s="183" t="e">
        <f ca="1">_xll.ohRangeRetrieveError(I12)</f>
        <v>#NUM!</v>
      </c>
      <c r="K12" s="125"/>
    </row>
    <row r="13" spans="1:11" x14ac:dyDescent="0.2">
      <c r="A13" s="131"/>
      <c r="B13" s="184" t="str">
        <f t="shared" si="3"/>
        <v>9M</v>
      </c>
      <c r="C13" s="186">
        <v>9</v>
      </c>
      <c r="D13" s="185" t="str">
        <f t="shared" si="4"/>
        <v>x15F</v>
      </c>
      <c r="E13" s="184" t="str">
        <f t="shared" si="0"/>
        <v>Euribor6M</v>
      </c>
      <c r="F13" s="188" t="b">
        <v>1</v>
      </c>
      <c r="G13" s="184" t="str">
        <f t="shared" si="1"/>
        <v>EUR9x15F_SYNTH6M_Quote</v>
      </c>
      <c r="H13" s="184" t="str">
        <f t="shared" si="2"/>
        <v>EUR_YC6MRH_9x15F</v>
      </c>
      <c r="I13" s="184" t="e">
        <f>_xll.qlFraRateHelper(H13,G13,B13,E13,Permanent,Trigger,ObjectOverwrite)</f>
        <v>#NUM!</v>
      </c>
      <c r="J13" s="183" t="e">
        <f ca="1">_xll.ohRangeRetrieveError(I13)</f>
        <v>#NUM!</v>
      </c>
      <c r="K13" s="125"/>
    </row>
    <row r="14" spans="1:11" x14ac:dyDescent="0.2">
      <c r="A14" s="131"/>
      <c r="B14" s="184" t="str">
        <f t="shared" si="3"/>
        <v>10M</v>
      </c>
      <c r="C14" s="186">
        <v>10</v>
      </c>
      <c r="D14" s="185" t="str">
        <f t="shared" si="4"/>
        <v>x16F</v>
      </c>
      <c r="E14" s="184" t="str">
        <f t="shared" si="0"/>
        <v>Euribor6M</v>
      </c>
      <c r="F14" s="188" t="b">
        <v>1</v>
      </c>
      <c r="G14" s="184" t="str">
        <f t="shared" si="1"/>
        <v>EUR10x16F_SYNTH6M_Quote</v>
      </c>
      <c r="H14" s="184" t="str">
        <f t="shared" si="2"/>
        <v>EUR_YC6MRH_10x16F</v>
      </c>
      <c r="I14" s="184" t="e">
        <f>_xll.qlFraRateHelper(H14,G14,B14,E14,Permanent,Trigger,ObjectOverwrite)</f>
        <v>#NUM!</v>
      </c>
      <c r="J14" s="183" t="e">
        <f ca="1">_xll.ohRangeRetrieveError(I14)</f>
        <v>#NUM!</v>
      </c>
      <c r="K14" s="125"/>
    </row>
    <row r="15" spans="1:11" x14ac:dyDescent="0.2">
      <c r="A15" s="131"/>
      <c r="B15" s="166" t="str">
        <f t="shared" si="3"/>
        <v>11M</v>
      </c>
      <c r="C15" s="167">
        <v>11</v>
      </c>
      <c r="D15" s="141" t="str">
        <f t="shared" si="4"/>
        <v>x17F</v>
      </c>
      <c r="E15" s="166" t="str">
        <f t="shared" si="0"/>
        <v>Euribor6M</v>
      </c>
      <c r="F15" s="187" t="b">
        <v>1</v>
      </c>
      <c r="G15" s="166" t="str">
        <f t="shared" si="1"/>
        <v>EUR11x17F_SYNTH6M_Quote</v>
      </c>
      <c r="H15" s="166" t="str">
        <f t="shared" si="2"/>
        <v>EUR_YC6MRH_11x17F</v>
      </c>
      <c r="I15" s="166" t="e">
        <f>_xll.qlFraRateHelper(H15,G15,B15,E15,Permanent,Trigger,ObjectOverwrite)</f>
        <v>#NUM!</v>
      </c>
      <c r="J15" s="182" t="e">
        <f ca="1">_xll.ohRangeRetrieveError(I15)</f>
        <v>#NUM!</v>
      </c>
      <c r="K15" s="125"/>
    </row>
    <row r="16" spans="1:11" x14ac:dyDescent="0.2">
      <c r="A16" s="131"/>
      <c r="B16" s="192" t="str">
        <f t="shared" si="3"/>
        <v>12M</v>
      </c>
      <c r="C16" s="194">
        <v>12</v>
      </c>
      <c r="D16" s="127" t="str">
        <f t="shared" si="4"/>
        <v>x18F</v>
      </c>
      <c r="E16" s="192" t="str">
        <f t="shared" si="0"/>
        <v>Euribor6M</v>
      </c>
      <c r="F16" s="193" t="b">
        <v>0</v>
      </c>
      <c r="G16" s="192" t="str">
        <f t="shared" si="1"/>
        <v>EUR12x18F_Quote</v>
      </c>
      <c r="H16" s="192" t="str">
        <f t="shared" si="2"/>
        <v>EUR_YC6MRH_12x18F</v>
      </c>
      <c r="I16" s="192" t="str">
        <f>_xll.qlFraRateHelper(H16,G16,B16,E16,Permanent,Trigger,ObjectOverwrite)</f>
        <v>EUR_YC6MRH_12x18F#0004</v>
      </c>
      <c r="J16" s="191" t="str">
        <f>_xll.ohRangeRetrieveError(I16)</f>
        <v/>
      </c>
      <c r="K16" s="125"/>
    </row>
    <row r="17" spans="1:11" x14ac:dyDescent="0.2">
      <c r="A17" s="131"/>
      <c r="B17" s="169" t="str">
        <f t="shared" si="3"/>
        <v>13M</v>
      </c>
      <c r="C17" s="171">
        <v>13</v>
      </c>
      <c r="D17" s="170" t="str">
        <f t="shared" si="4"/>
        <v>x19F</v>
      </c>
      <c r="E17" s="169" t="str">
        <f t="shared" si="0"/>
        <v>Euribor6M</v>
      </c>
      <c r="F17" s="190" t="b">
        <v>1</v>
      </c>
      <c r="G17" s="169" t="str">
        <f t="shared" si="1"/>
        <v>EUR13x19F_SYNTH6M_Quote</v>
      </c>
      <c r="H17" s="169" t="str">
        <f t="shared" si="2"/>
        <v>EUR_YC6MRH_13x19F</v>
      </c>
      <c r="I17" s="169" t="e">
        <f>_xll.qlFraRateHelper(H17,G17,B17,E17,Permanent,Trigger,ObjectOverwrite)</f>
        <v>#NUM!</v>
      </c>
      <c r="J17" s="189" t="e">
        <f ca="1">_xll.ohRangeRetrieveError(I17)</f>
        <v>#NUM!</v>
      </c>
      <c r="K17" s="125"/>
    </row>
    <row r="18" spans="1:11" x14ac:dyDescent="0.2">
      <c r="A18" s="131"/>
      <c r="B18" s="184" t="str">
        <f t="shared" si="3"/>
        <v>14M</v>
      </c>
      <c r="C18" s="186">
        <v>14</v>
      </c>
      <c r="D18" s="185" t="str">
        <f t="shared" si="4"/>
        <v>x20F</v>
      </c>
      <c r="E18" s="184" t="str">
        <f t="shared" si="0"/>
        <v>Euribor6M</v>
      </c>
      <c r="F18" s="188" t="b">
        <v>1</v>
      </c>
      <c r="G18" s="184" t="str">
        <f t="shared" si="1"/>
        <v>EUR14x20F_SYNTH6M_Quote</v>
      </c>
      <c r="H18" s="184" t="str">
        <f t="shared" si="2"/>
        <v>EUR_YC6MRH_14x20F</v>
      </c>
      <c r="I18" s="184" t="e">
        <f>_xll.qlFraRateHelper(H18,G18,B18,E18,Permanent,Trigger,ObjectOverwrite)</f>
        <v>#NUM!</v>
      </c>
      <c r="J18" s="183" t="e">
        <f ca="1">_xll.ohRangeRetrieveError(I18)</f>
        <v>#NUM!</v>
      </c>
      <c r="K18" s="125"/>
    </row>
    <row r="19" spans="1:11" x14ac:dyDescent="0.2">
      <c r="A19" s="131"/>
      <c r="B19" s="184" t="str">
        <f t="shared" si="3"/>
        <v>15M</v>
      </c>
      <c r="C19" s="186">
        <v>15</v>
      </c>
      <c r="D19" s="185" t="str">
        <f t="shared" si="4"/>
        <v>x21F</v>
      </c>
      <c r="E19" s="184" t="str">
        <f t="shared" si="0"/>
        <v>Euribor6M</v>
      </c>
      <c r="F19" s="188" t="b">
        <v>1</v>
      </c>
      <c r="G19" s="184" t="str">
        <f t="shared" si="1"/>
        <v>EUR15x21F_SYNTH6M_Quote</v>
      </c>
      <c r="H19" s="184" t="str">
        <f t="shared" si="2"/>
        <v>EUR_YC6MRH_15x21F</v>
      </c>
      <c r="I19" s="184" t="e">
        <f>_xll.qlFraRateHelper(H19,G19,B19,E19,Permanent,Trigger,ObjectOverwrite)</f>
        <v>#NUM!</v>
      </c>
      <c r="J19" s="183" t="e">
        <f ca="1">_xll.ohRangeRetrieveError(I19)</f>
        <v>#NUM!</v>
      </c>
      <c r="K19" s="125"/>
    </row>
    <row r="20" spans="1:11" x14ac:dyDescent="0.2">
      <c r="A20" s="131"/>
      <c r="B20" s="184" t="str">
        <f t="shared" si="3"/>
        <v>16M</v>
      </c>
      <c r="C20" s="186">
        <v>16</v>
      </c>
      <c r="D20" s="185" t="str">
        <f t="shared" si="4"/>
        <v>x22F</v>
      </c>
      <c r="E20" s="184" t="str">
        <f t="shared" si="0"/>
        <v>Euribor6M</v>
      </c>
      <c r="F20" s="188" t="b">
        <v>1</v>
      </c>
      <c r="G20" s="184" t="str">
        <f t="shared" si="1"/>
        <v>EUR16x22F_SYNTH6M_Quote</v>
      </c>
      <c r="H20" s="184" t="str">
        <f t="shared" si="2"/>
        <v>EUR_YC6MRH_16x22F</v>
      </c>
      <c r="I20" s="184" t="e">
        <f>_xll.qlFraRateHelper(H20,G20,B20,E20,Permanent,Trigger,ObjectOverwrite)</f>
        <v>#NUM!</v>
      </c>
      <c r="J20" s="183" t="e">
        <f ca="1">_xll.ohRangeRetrieveError(I20)</f>
        <v>#NUM!</v>
      </c>
      <c r="K20" s="125"/>
    </row>
    <row r="21" spans="1:11" x14ac:dyDescent="0.2">
      <c r="A21" s="131"/>
      <c r="B21" s="166" t="str">
        <f t="shared" si="3"/>
        <v>17M</v>
      </c>
      <c r="C21" s="167">
        <v>17</v>
      </c>
      <c r="D21" s="141" t="str">
        <f t="shared" si="4"/>
        <v>x23F</v>
      </c>
      <c r="E21" s="166" t="str">
        <f t="shared" si="0"/>
        <v>Euribor6M</v>
      </c>
      <c r="F21" s="187" t="b">
        <v>1</v>
      </c>
      <c r="G21" s="166" t="str">
        <f t="shared" si="1"/>
        <v>EUR17x23F_SYNTH6M_Quote</v>
      </c>
      <c r="H21" s="166" t="str">
        <f t="shared" si="2"/>
        <v>EUR_YC6MRH_17x23F</v>
      </c>
      <c r="I21" s="166" t="e">
        <f>_xll.qlFraRateHelper(H21,G21,B21,E21,Permanent,Trigger,ObjectOverwrite)</f>
        <v>#NUM!</v>
      </c>
      <c r="J21" s="182" t="e">
        <f ca="1">_xll.ohRangeRetrieveError(I21)</f>
        <v>#NUM!</v>
      </c>
      <c r="K21" s="125"/>
    </row>
    <row r="22" spans="1:11" x14ac:dyDescent="0.2">
      <c r="A22" s="131"/>
      <c r="B22" s="166" t="str">
        <f t="shared" si="3"/>
        <v>18M</v>
      </c>
      <c r="C22" s="167">
        <v>18</v>
      </c>
      <c r="D22" s="141" t="str">
        <f t="shared" si="4"/>
        <v>x24F</v>
      </c>
      <c r="E22" s="166" t="str">
        <f t="shared" si="0"/>
        <v>Euribor6M</v>
      </c>
      <c r="F22" s="187" t="b">
        <v>0</v>
      </c>
      <c r="G22" s="166" t="str">
        <f t="shared" si="1"/>
        <v>EUR18x24F_Quote</v>
      </c>
      <c r="H22" s="166" t="str">
        <f t="shared" si="2"/>
        <v>EUR_YC6MRH_18x24F</v>
      </c>
      <c r="I22" s="166" t="str">
        <f>_xll.qlFraRateHelper(H22,G22,B22,E22,Permanent,Trigger,ObjectOverwrite)</f>
        <v>EUR_YC6MRH_18x24F#0004</v>
      </c>
      <c r="J22" s="182" t="str">
        <f>_xll.ohRangeRetrieveError(I22)</f>
        <v/>
      </c>
      <c r="K22" s="125"/>
    </row>
    <row r="23" spans="1:11" ht="12" thickBot="1" x14ac:dyDescent="0.25">
      <c r="A23" s="124"/>
      <c r="B23" s="123"/>
      <c r="C23" s="123"/>
      <c r="D23" s="123"/>
      <c r="E23" s="123"/>
      <c r="F23" s="123"/>
      <c r="G23" s="123"/>
      <c r="H23" s="123"/>
      <c r="I23" s="164"/>
      <c r="J23" s="164"/>
      <c r="K23" s="122"/>
    </row>
    <row r="25" spans="1:11" x14ac:dyDescent="0.2">
      <c r="I25" s="136"/>
    </row>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2"/>
  <sheetViews>
    <sheetView workbookViewId="0"/>
  </sheetViews>
  <sheetFormatPr defaultRowHeight="11.25" x14ac:dyDescent="0.2"/>
  <cols>
    <col min="1" max="2" width="3.7109375" style="136" customWidth="1"/>
    <col min="3" max="3" width="5.8554687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181</v>
      </c>
      <c r="B1" s="180"/>
      <c r="C1" s="181"/>
      <c r="D1" s="181">
        <v>12</v>
      </c>
      <c r="E1" s="180" t="str">
        <f>_xll.qlPeriodEquivalent(D1&amp;"M")</f>
        <v>1Y</v>
      </c>
      <c r="F1" s="138"/>
      <c r="H1" s="179" t="str">
        <f>Currency&amp;"_YC"&amp;$E$1&amp;"RH"</f>
        <v>EUR_YC1YRH</v>
      </c>
      <c r="I1" s="178"/>
      <c r="J1" s="177"/>
      <c r="K1" s="176"/>
    </row>
    <row r="2" spans="1:11" ht="23.25" customHeight="1" x14ac:dyDescent="0.2">
      <c r="A2" s="131"/>
      <c r="B2" s="200"/>
      <c r="C2" s="199"/>
      <c r="D2" s="198"/>
      <c r="E2" s="197" t="s">
        <v>161</v>
      </c>
      <c r="F2" s="197" t="s">
        <v>180</v>
      </c>
      <c r="G2" s="197" t="s">
        <v>160</v>
      </c>
      <c r="H2" s="196" t="str">
        <f>$H$1&amp;"_FRAs.xml"</f>
        <v>EUR_YC1YRH_FRAs.xml</v>
      </c>
      <c r="I2" s="195">
        <f ca="1">IF(Serialize,_xll.ohObjectSave(I3:I49,SerializationPath&amp;H2,FileOverwrite,Serialize),"---")</f>
        <v>47</v>
      </c>
      <c r="J2" s="168" t="str">
        <f ca="1">_xll.ohRangeRetrieveError(I2)</f>
        <v/>
      </c>
      <c r="K2" s="125"/>
    </row>
    <row r="3" spans="1:11" x14ac:dyDescent="0.2">
      <c r="A3" s="131"/>
      <c r="B3" s="169" t="s">
        <v>179</v>
      </c>
      <c r="C3" s="171" t="str">
        <f>"T"&amp;D1</f>
        <v>T12</v>
      </c>
      <c r="D3" s="170" t="s">
        <v>178</v>
      </c>
      <c r="E3" s="169" t="str">
        <f t="shared" ref="E3:E49" si="0">PROPER(Currency)&amp;FamilyName&amp;$E$1</f>
        <v>Euribor1Y</v>
      </c>
      <c r="F3" s="190" t="b">
        <v>0</v>
      </c>
      <c r="G3" s="169" t="str">
        <f t="shared" ref="G3:G49" si="1">Currency&amp;C3&amp;D3&amp;IF(F3,"_SYNTH"&amp;$E$1,"")&amp;"_Quote"</f>
        <v>EURT12F1_Quote</v>
      </c>
      <c r="H3" s="169" t="str">
        <f t="shared" ref="H3:H49" si="2">$H$1&amp;"_"&amp;$C3&amp;$D3</f>
        <v>EUR_YC1YRH_T12F1</v>
      </c>
      <c r="I3" s="169" t="str">
        <f>_xll.qlFraRateHelper(H3,G3,B3,E3,Permanent,Trigger,ObjectOverwrite)</f>
        <v>EUR_YC1YRH_T12F1#0004</v>
      </c>
      <c r="J3" s="206" t="str">
        <f>_xll.ohRangeRetrieveError(I3)</f>
        <v/>
      </c>
      <c r="K3" s="125"/>
    </row>
    <row r="4" spans="1:11" x14ac:dyDescent="0.2">
      <c r="A4" s="131"/>
      <c r="B4" s="166" t="s">
        <v>177</v>
      </c>
      <c r="C4" s="167" t="str">
        <f>"TOM"&amp;D1</f>
        <v>TOM12</v>
      </c>
      <c r="D4" s="141" t="s">
        <v>178</v>
      </c>
      <c r="E4" s="166" t="str">
        <f t="shared" si="0"/>
        <v>Euribor1Y</v>
      </c>
      <c r="F4" s="187" t="b">
        <v>0</v>
      </c>
      <c r="G4" s="166" t="str">
        <f t="shared" si="1"/>
        <v>EURTOM12F1_Quote</v>
      </c>
      <c r="H4" s="166" t="str">
        <f t="shared" si="2"/>
        <v>EUR_YC1YRH_TOM12F1</v>
      </c>
      <c r="I4" s="166" t="str">
        <f>_xll.qlFraRateHelper(H4,G4,B4,E4,Permanent,Trigger,ObjectOverwrite)</f>
        <v>EUR_YC1YRH_TOM12F1#0004</v>
      </c>
      <c r="J4" s="205" t="str">
        <f>_xll.ohRangeRetrieveError(I4)</f>
        <v/>
      </c>
      <c r="K4" s="125"/>
    </row>
    <row r="5" spans="1:11" x14ac:dyDescent="0.2">
      <c r="A5" s="131"/>
      <c r="B5" s="184" t="str">
        <f t="shared" ref="B5:B49" si="3">C5&amp;"M"</f>
        <v>1M</v>
      </c>
      <c r="C5" s="186">
        <v>1</v>
      </c>
      <c r="D5" s="185" t="str">
        <f t="shared" ref="D5:D49" si="4">"x"&amp;C5+$D$1&amp;"F"</f>
        <v>x13F</v>
      </c>
      <c r="E5" s="184" t="str">
        <f t="shared" si="0"/>
        <v>Euribor1Y</v>
      </c>
      <c r="F5" s="188" t="b">
        <v>1</v>
      </c>
      <c r="G5" s="184" t="str">
        <f t="shared" si="1"/>
        <v>EUR1x13F_SYNTH1Y_Quote</v>
      </c>
      <c r="H5" s="184" t="str">
        <f t="shared" si="2"/>
        <v>EUR_YC1YRH_1x13F</v>
      </c>
      <c r="I5" s="184" t="str">
        <f>_xll.qlFraRateHelper(H5,G5,B5,E5,Permanent,Trigger,ObjectOverwrite)</f>
        <v>EUR_YC1YRH_1x13F#0004</v>
      </c>
      <c r="J5" s="202" t="str">
        <f>_xll.ohRangeRetrieveError(I5)</f>
        <v/>
      </c>
      <c r="K5" s="125"/>
    </row>
    <row r="6" spans="1:11" x14ac:dyDescent="0.2">
      <c r="A6" s="131"/>
      <c r="B6" s="184" t="str">
        <f t="shared" si="3"/>
        <v>2M</v>
      </c>
      <c r="C6" s="186">
        <v>2</v>
      </c>
      <c r="D6" s="185" t="str">
        <f t="shared" si="4"/>
        <v>x14F</v>
      </c>
      <c r="E6" s="184" t="str">
        <f t="shared" si="0"/>
        <v>Euribor1Y</v>
      </c>
      <c r="F6" s="188" t="b">
        <v>1</v>
      </c>
      <c r="G6" s="184" t="str">
        <f t="shared" si="1"/>
        <v>EUR2x14F_SYNTH1Y_Quote</v>
      </c>
      <c r="H6" s="184" t="str">
        <f t="shared" si="2"/>
        <v>EUR_YC1YRH_2x14F</v>
      </c>
      <c r="I6" s="184" t="str">
        <f>_xll.qlFraRateHelper(H6,G6,B6,E6,Permanent,Trigger,ObjectOverwrite)</f>
        <v>EUR_YC1YRH_2x14F#0004</v>
      </c>
      <c r="J6" s="202" t="str">
        <f>_xll.ohRangeRetrieveError(I6)</f>
        <v/>
      </c>
      <c r="K6" s="125"/>
    </row>
    <row r="7" spans="1:11" x14ac:dyDescent="0.2">
      <c r="A7" s="131"/>
      <c r="B7" s="184" t="str">
        <f t="shared" si="3"/>
        <v>3M</v>
      </c>
      <c r="C7" s="186">
        <v>3</v>
      </c>
      <c r="D7" s="185" t="str">
        <f t="shared" si="4"/>
        <v>x15F</v>
      </c>
      <c r="E7" s="184" t="str">
        <f t="shared" si="0"/>
        <v>Euribor1Y</v>
      </c>
      <c r="F7" s="188" t="b">
        <v>1</v>
      </c>
      <c r="G7" s="184" t="str">
        <f t="shared" si="1"/>
        <v>EUR3x15F_SYNTH1Y_Quote</v>
      </c>
      <c r="H7" s="184" t="str">
        <f t="shared" si="2"/>
        <v>EUR_YC1YRH_3x15F</v>
      </c>
      <c r="I7" s="184" t="str">
        <f>_xll.qlFraRateHelper(H7,G7,B7,E7,Permanent,Trigger,ObjectOverwrite)</f>
        <v>EUR_YC1YRH_3x15F#0004</v>
      </c>
      <c r="J7" s="202" t="str">
        <f>_xll.ohRangeRetrieveError(I7)</f>
        <v/>
      </c>
      <c r="K7" s="125"/>
    </row>
    <row r="8" spans="1:11" x14ac:dyDescent="0.2">
      <c r="A8" s="131"/>
      <c r="B8" s="184" t="str">
        <f t="shared" si="3"/>
        <v>4M</v>
      </c>
      <c r="C8" s="186">
        <v>4</v>
      </c>
      <c r="D8" s="185" t="str">
        <f t="shared" si="4"/>
        <v>x16F</v>
      </c>
      <c r="E8" s="184" t="str">
        <f t="shared" si="0"/>
        <v>Euribor1Y</v>
      </c>
      <c r="F8" s="188" t="b">
        <v>1</v>
      </c>
      <c r="G8" s="184" t="str">
        <f t="shared" si="1"/>
        <v>EUR4x16F_SYNTH1Y_Quote</v>
      </c>
      <c r="H8" s="184" t="str">
        <f t="shared" si="2"/>
        <v>EUR_YC1YRH_4x16F</v>
      </c>
      <c r="I8" s="184" t="str">
        <f>_xll.qlFraRateHelper(H8,G8,B8,E8,Permanent,Trigger,ObjectOverwrite)</f>
        <v>EUR_YC1YRH_4x16F#0004</v>
      </c>
      <c r="J8" s="202" t="str">
        <f>_xll.ohRangeRetrieveError(I8)</f>
        <v/>
      </c>
      <c r="K8" s="125"/>
    </row>
    <row r="9" spans="1:11" x14ac:dyDescent="0.2">
      <c r="A9" s="131"/>
      <c r="B9" s="184" t="str">
        <f t="shared" si="3"/>
        <v>5M</v>
      </c>
      <c r="C9" s="186">
        <v>5</v>
      </c>
      <c r="D9" s="185" t="str">
        <f t="shared" si="4"/>
        <v>x17F</v>
      </c>
      <c r="E9" s="184" t="str">
        <f t="shared" si="0"/>
        <v>Euribor1Y</v>
      </c>
      <c r="F9" s="188" t="b">
        <v>1</v>
      </c>
      <c r="G9" s="184" t="str">
        <f t="shared" si="1"/>
        <v>EUR5x17F_SYNTH1Y_Quote</v>
      </c>
      <c r="H9" s="184" t="str">
        <f t="shared" si="2"/>
        <v>EUR_YC1YRH_5x17F</v>
      </c>
      <c r="I9" s="184" t="str">
        <f>_xll.qlFraRateHelper(H9,G9,B9,E9,Permanent,Trigger,ObjectOverwrite)</f>
        <v>EUR_YC1YRH_5x17F#0004</v>
      </c>
      <c r="J9" s="202" t="str">
        <f>_xll.ohRangeRetrieveError(I9)</f>
        <v/>
      </c>
      <c r="K9" s="125"/>
    </row>
    <row r="10" spans="1:11" x14ac:dyDescent="0.2">
      <c r="A10" s="131"/>
      <c r="B10" s="184" t="str">
        <f t="shared" si="3"/>
        <v>6M</v>
      </c>
      <c r="C10" s="186">
        <v>6</v>
      </c>
      <c r="D10" s="185" t="str">
        <f t="shared" si="4"/>
        <v>x18F</v>
      </c>
      <c r="E10" s="184" t="str">
        <f t="shared" si="0"/>
        <v>Euribor1Y</v>
      </c>
      <c r="F10" s="188" t="b">
        <v>1</v>
      </c>
      <c r="G10" s="184" t="str">
        <f t="shared" si="1"/>
        <v>EUR6x18F_SYNTH1Y_Quote</v>
      </c>
      <c r="H10" s="184" t="str">
        <f t="shared" si="2"/>
        <v>EUR_YC1YRH_6x18F</v>
      </c>
      <c r="I10" s="184" t="str">
        <f>_xll.qlFraRateHelper(H10,G10,B10,E10,Permanent,Trigger,ObjectOverwrite)</f>
        <v>EUR_YC1YRH_6x18F#0004</v>
      </c>
      <c r="J10" s="202" t="str">
        <f>_xll.ohRangeRetrieveError(I10)</f>
        <v/>
      </c>
      <c r="K10" s="125"/>
    </row>
    <row r="11" spans="1:11" x14ac:dyDescent="0.2">
      <c r="A11" s="131"/>
      <c r="B11" s="184" t="str">
        <f t="shared" si="3"/>
        <v>7M</v>
      </c>
      <c r="C11" s="186">
        <v>7</v>
      </c>
      <c r="D11" s="185" t="str">
        <f t="shared" si="4"/>
        <v>x19F</v>
      </c>
      <c r="E11" s="184" t="str">
        <f t="shared" si="0"/>
        <v>Euribor1Y</v>
      </c>
      <c r="F11" s="188" t="b">
        <v>1</v>
      </c>
      <c r="G11" s="184" t="str">
        <f t="shared" si="1"/>
        <v>EUR7x19F_SYNTH1Y_Quote</v>
      </c>
      <c r="H11" s="184" t="str">
        <f t="shared" si="2"/>
        <v>EUR_YC1YRH_7x19F</v>
      </c>
      <c r="I11" s="184" t="str">
        <f>_xll.qlFraRateHelper(H11,G11,B11,E11,Permanent,Trigger,ObjectOverwrite)</f>
        <v>EUR_YC1YRH_7x19F#0004</v>
      </c>
      <c r="J11" s="202" t="str">
        <f>_xll.ohRangeRetrieveError(I11)</f>
        <v/>
      </c>
      <c r="K11" s="125"/>
    </row>
    <row r="12" spans="1:11" x14ac:dyDescent="0.2">
      <c r="A12" s="131"/>
      <c r="B12" s="184" t="str">
        <f t="shared" si="3"/>
        <v>8M</v>
      </c>
      <c r="C12" s="186">
        <v>8</v>
      </c>
      <c r="D12" s="185" t="str">
        <f t="shared" si="4"/>
        <v>x20F</v>
      </c>
      <c r="E12" s="184" t="str">
        <f t="shared" si="0"/>
        <v>Euribor1Y</v>
      </c>
      <c r="F12" s="188" t="b">
        <v>1</v>
      </c>
      <c r="G12" s="184" t="str">
        <f t="shared" si="1"/>
        <v>EUR8x20F_SYNTH1Y_Quote</v>
      </c>
      <c r="H12" s="184" t="str">
        <f t="shared" si="2"/>
        <v>EUR_YC1YRH_8x20F</v>
      </c>
      <c r="I12" s="184" t="str">
        <f>_xll.qlFraRateHelper(H12,G12,B12,E12,Permanent,Trigger,ObjectOverwrite)</f>
        <v>EUR_YC1YRH_8x20F#0004</v>
      </c>
      <c r="J12" s="202" t="str">
        <f>_xll.ohRangeRetrieveError(I12)</f>
        <v/>
      </c>
      <c r="K12" s="125"/>
    </row>
    <row r="13" spans="1:11" x14ac:dyDescent="0.2">
      <c r="A13" s="131"/>
      <c r="B13" s="184" t="str">
        <f t="shared" si="3"/>
        <v>9M</v>
      </c>
      <c r="C13" s="186">
        <v>9</v>
      </c>
      <c r="D13" s="185" t="str">
        <f t="shared" si="4"/>
        <v>x21F</v>
      </c>
      <c r="E13" s="184" t="str">
        <f t="shared" si="0"/>
        <v>Euribor1Y</v>
      </c>
      <c r="F13" s="188" t="b">
        <v>1</v>
      </c>
      <c r="G13" s="184" t="str">
        <f t="shared" si="1"/>
        <v>EUR9x21F_SYNTH1Y_Quote</v>
      </c>
      <c r="H13" s="184" t="str">
        <f t="shared" si="2"/>
        <v>EUR_YC1YRH_9x21F</v>
      </c>
      <c r="I13" s="184" t="str">
        <f>_xll.qlFraRateHelper(H13,G13,B13,E13,Permanent,Trigger,ObjectOverwrite)</f>
        <v>EUR_YC1YRH_9x21F#0004</v>
      </c>
      <c r="J13" s="202" t="str">
        <f>_xll.ohRangeRetrieveError(I13)</f>
        <v/>
      </c>
      <c r="K13" s="125"/>
    </row>
    <row r="14" spans="1:11" x14ac:dyDescent="0.2">
      <c r="A14" s="131"/>
      <c r="B14" s="184" t="str">
        <f t="shared" si="3"/>
        <v>10M</v>
      </c>
      <c r="C14" s="186">
        <v>10</v>
      </c>
      <c r="D14" s="185" t="str">
        <f t="shared" si="4"/>
        <v>x22F</v>
      </c>
      <c r="E14" s="184" t="str">
        <f t="shared" si="0"/>
        <v>Euribor1Y</v>
      </c>
      <c r="F14" s="188" t="b">
        <v>1</v>
      </c>
      <c r="G14" s="184" t="str">
        <f t="shared" si="1"/>
        <v>EUR10x22F_SYNTH1Y_Quote</v>
      </c>
      <c r="H14" s="184" t="str">
        <f t="shared" si="2"/>
        <v>EUR_YC1YRH_10x22F</v>
      </c>
      <c r="I14" s="184" t="str">
        <f>_xll.qlFraRateHelper(H14,G14,B14,E14,Permanent,Trigger,ObjectOverwrite)</f>
        <v>EUR_YC1YRH_10x22F#0004</v>
      </c>
      <c r="J14" s="202" t="str">
        <f>_xll.ohRangeRetrieveError(I14)</f>
        <v/>
      </c>
      <c r="K14" s="125"/>
    </row>
    <row r="15" spans="1:11" x14ac:dyDescent="0.2">
      <c r="A15" s="131"/>
      <c r="B15" s="184" t="str">
        <f t="shared" si="3"/>
        <v>11M</v>
      </c>
      <c r="C15" s="186">
        <v>11</v>
      </c>
      <c r="D15" s="185" t="str">
        <f t="shared" si="4"/>
        <v>x23F</v>
      </c>
      <c r="E15" s="184" t="str">
        <f t="shared" si="0"/>
        <v>Euribor1Y</v>
      </c>
      <c r="F15" s="188" t="b">
        <v>1</v>
      </c>
      <c r="G15" s="184" t="str">
        <f t="shared" si="1"/>
        <v>EUR11x23F_SYNTH1Y_Quote</v>
      </c>
      <c r="H15" s="184" t="str">
        <f t="shared" si="2"/>
        <v>EUR_YC1YRH_11x23F</v>
      </c>
      <c r="I15" s="184" t="str">
        <f>_xll.qlFraRateHelper(H15,G15,B15,E15,Permanent,Trigger,ObjectOverwrite)</f>
        <v>EUR_YC1YRH_11x23F#0004</v>
      </c>
      <c r="J15" s="202" t="str">
        <f>_xll.ohRangeRetrieveError(I15)</f>
        <v/>
      </c>
      <c r="K15" s="125"/>
    </row>
    <row r="16" spans="1:11" x14ac:dyDescent="0.2">
      <c r="A16" s="131"/>
      <c r="B16" s="192" t="str">
        <f t="shared" si="3"/>
        <v>12M</v>
      </c>
      <c r="C16" s="194">
        <v>12</v>
      </c>
      <c r="D16" s="127" t="str">
        <f t="shared" si="4"/>
        <v>x24F</v>
      </c>
      <c r="E16" s="192" t="str">
        <f t="shared" si="0"/>
        <v>Euribor1Y</v>
      </c>
      <c r="F16" s="193" t="b">
        <v>0</v>
      </c>
      <c r="G16" s="192" t="str">
        <f t="shared" si="1"/>
        <v>EUR12x24F_Quote</v>
      </c>
      <c r="H16" s="192" t="str">
        <f t="shared" si="2"/>
        <v>EUR_YC1YRH_12x24F</v>
      </c>
      <c r="I16" s="192" t="str">
        <f>_xll.qlFraRateHelper(H16,G16,B16,E16,Permanent,Trigger,ObjectOverwrite)</f>
        <v>EUR_YC1YRH_12x24F#0004</v>
      </c>
      <c r="J16" s="204" t="str">
        <f>_xll.ohRangeRetrieveError(I16)</f>
        <v/>
      </c>
      <c r="K16" s="125"/>
    </row>
    <row r="17" spans="1:11" x14ac:dyDescent="0.2">
      <c r="A17" s="131"/>
      <c r="B17" s="169" t="str">
        <f t="shared" si="3"/>
        <v>13M</v>
      </c>
      <c r="C17" s="171">
        <v>13</v>
      </c>
      <c r="D17" s="170" t="str">
        <f t="shared" si="4"/>
        <v>x25F</v>
      </c>
      <c r="E17" s="169" t="str">
        <f t="shared" si="0"/>
        <v>Euribor1Y</v>
      </c>
      <c r="F17" s="190" t="b">
        <v>1</v>
      </c>
      <c r="G17" s="169" t="str">
        <f t="shared" si="1"/>
        <v>EUR13x25F_SYNTH1Y_Quote</v>
      </c>
      <c r="H17" s="169" t="str">
        <f t="shared" si="2"/>
        <v>EUR_YC1YRH_13x25F</v>
      </c>
      <c r="I17" s="169" t="str">
        <f>_xll.qlFraRateHelper(H17,G17,B17,E17,Permanent,Trigger,ObjectOverwrite)</f>
        <v>EUR_YC1YRH_13x25F#0004</v>
      </c>
      <c r="J17" s="203" t="str">
        <f>_xll.ohRangeRetrieveError(I17)</f>
        <v/>
      </c>
      <c r="K17" s="125"/>
    </row>
    <row r="18" spans="1:11" x14ac:dyDescent="0.2">
      <c r="A18" s="131"/>
      <c r="B18" s="184" t="str">
        <f t="shared" si="3"/>
        <v>14M</v>
      </c>
      <c r="C18" s="186">
        <v>14</v>
      </c>
      <c r="D18" s="185" t="str">
        <f t="shared" si="4"/>
        <v>x26F</v>
      </c>
      <c r="E18" s="184" t="str">
        <f t="shared" si="0"/>
        <v>Euribor1Y</v>
      </c>
      <c r="F18" s="188" t="b">
        <v>1</v>
      </c>
      <c r="G18" s="184" t="str">
        <f t="shared" si="1"/>
        <v>EUR14x26F_SYNTH1Y_Quote</v>
      </c>
      <c r="H18" s="184" t="str">
        <f t="shared" si="2"/>
        <v>EUR_YC1YRH_14x26F</v>
      </c>
      <c r="I18" s="184" t="str">
        <f>_xll.qlFraRateHelper(H18,G18,B18,E18,Permanent,Trigger,ObjectOverwrite)</f>
        <v>EUR_YC1YRH_14x26F#0004</v>
      </c>
      <c r="J18" s="202" t="str">
        <f>_xll.ohRangeRetrieveError(I18)</f>
        <v/>
      </c>
      <c r="K18" s="125"/>
    </row>
    <row r="19" spans="1:11" x14ac:dyDescent="0.2">
      <c r="A19" s="131"/>
      <c r="B19" s="184" t="str">
        <f t="shared" si="3"/>
        <v>15M</v>
      </c>
      <c r="C19" s="186">
        <v>15</v>
      </c>
      <c r="D19" s="185" t="str">
        <f t="shared" si="4"/>
        <v>x27F</v>
      </c>
      <c r="E19" s="184" t="str">
        <f t="shared" si="0"/>
        <v>Euribor1Y</v>
      </c>
      <c r="F19" s="188" t="b">
        <v>1</v>
      </c>
      <c r="G19" s="184" t="str">
        <f t="shared" si="1"/>
        <v>EUR15x27F_SYNTH1Y_Quote</v>
      </c>
      <c r="H19" s="184" t="str">
        <f t="shared" si="2"/>
        <v>EUR_YC1YRH_15x27F</v>
      </c>
      <c r="I19" s="184" t="str">
        <f>_xll.qlFraRateHelper(H19,G19,B19,E19,Permanent,Trigger,ObjectOverwrite)</f>
        <v>EUR_YC1YRH_15x27F#0004</v>
      </c>
      <c r="J19" s="202" t="str">
        <f>_xll.ohRangeRetrieveError(I19)</f>
        <v/>
      </c>
      <c r="K19" s="125"/>
    </row>
    <row r="20" spans="1:11" x14ac:dyDescent="0.2">
      <c r="A20" s="131"/>
      <c r="B20" s="184" t="str">
        <f t="shared" si="3"/>
        <v>16M</v>
      </c>
      <c r="C20" s="186">
        <v>16</v>
      </c>
      <c r="D20" s="185" t="str">
        <f t="shared" si="4"/>
        <v>x28F</v>
      </c>
      <c r="E20" s="184" t="str">
        <f t="shared" si="0"/>
        <v>Euribor1Y</v>
      </c>
      <c r="F20" s="188" t="b">
        <v>1</v>
      </c>
      <c r="G20" s="184" t="str">
        <f t="shared" si="1"/>
        <v>EUR16x28F_SYNTH1Y_Quote</v>
      </c>
      <c r="H20" s="184" t="str">
        <f t="shared" si="2"/>
        <v>EUR_YC1YRH_16x28F</v>
      </c>
      <c r="I20" s="184" t="str">
        <f>_xll.qlFraRateHelper(H20,G20,B20,E20,Permanent,Trigger,ObjectOverwrite)</f>
        <v>EUR_YC1YRH_16x28F#0004</v>
      </c>
      <c r="J20" s="202" t="str">
        <f>_xll.ohRangeRetrieveError(I20)</f>
        <v/>
      </c>
      <c r="K20" s="125"/>
    </row>
    <row r="21" spans="1:11" x14ac:dyDescent="0.2">
      <c r="A21" s="131"/>
      <c r="B21" s="184" t="str">
        <f t="shared" si="3"/>
        <v>17M</v>
      </c>
      <c r="C21" s="186">
        <v>17</v>
      </c>
      <c r="D21" s="185" t="str">
        <f t="shared" si="4"/>
        <v>x29F</v>
      </c>
      <c r="E21" s="184" t="str">
        <f t="shared" si="0"/>
        <v>Euribor1Y</v>
      </c>
      <c r="F21" s="188" t="b">
        <v>1</v>
      </c>
      <c r="G21" s="184" t="str">
        <f t="shared" si="1"/>
        <v>EUR17x29F_SYNTH1Y_Quote</v>
      </c>
      <c r="H21" s="184" t="str">
        <f t="shared" si="2"/>
        <v>EUR_YC1YRH_17x29F</v>
      </c>
      <c r="I21" s="184" t="str">
        <f>_xll.qlFraRateHelper(H21,G21,B21,E21,Permanent,Trigger,ObjectOverwrite)</f>
        <v>EUR_YC1YRH_17x29F#0004</v>
      </c>
      <c r="J21" s="202" t="str">
        <f>_xll.ohRangeRetrieveError(I21)</f>
        <v/>
      </c>
      <c r="K21" s="125"/>
    </row>
    <row r="22" spans="1:11" x14ac:dyDescent="0.2">
      <c r="A22" s="131"/>
      <c r="B22" s="184" t="str">
        <f t="shared" si="3"/>
        <v>18M</v>
      </c>
      <c r="C22" s="186">
        <v>18</v>
      </c>
      <c r="D22" s="185" t="str">
        <f t="shared" si="4"/>
        <v>x30F</v>
      </c>
      <c r="E22" s="184" t="str">
        <f t="shared" si="0"/>
        <v>Euribor1Y</v>
      </c>
      <c r="F22" s="188" t="b">
        <v>1</v>
      </c>
      <c r="G22" s="184" t="str">
        <f t="shared" si="1"/>
        <v>EUR18x30F_SYNTH1Y_Quote</v>
      </c>
      <c r="H22" s="184" t="str">
        <f t="shared" si="2"/>
        <v>EUR_YC1YRH_18x30F</v>
      </c>
      <c r="I22" s="184" t="str">
        <f>_xll.qlFraRateHelper(H22,G22,B22,E22,Permanent,Trigger,ObjectOverwrite)</f>
        <v>EUR_YC1YRH_18x30F#0004</v>
      </c>
      <c r="J22" s="202" t="str">
        <f>_xll.ohRangeRetrieveError(I22)</f>
        <v/>
      </c>
      <c r="K22" s="125"/>
    </row>
    <row r="23" spans="1:11" x14ac:dyDescent="0.2">
      <c r="A23" s="131"/>
      <c r="B23" s="184" t="str">
        <f t="shared" si="3"/>
        <v>19M</v>
      </c>
      <c r="C23" s="186">
        <v>19</v>
      </c>
      <c r="D23" s="185" t="str">
        <f t="shared" si="4"/>
        <v>x31F</v>
      </c>
      <c r="E23" s="184" t="str">
        <f t="shared" si="0"/>
        <v>Euribor1Y</v>
      </c>
      <c r="F23" s="188" t="b">
        <v>1</v>
      </c>
      <c r="G23" s="184" t="str">
        <f t="shared" si="1"/>
        <v>EUR19x31F_SYNTH1Y_Quote</v>
      </c>
      <c r="H23" s="184" t="str">
        <f t="shared" si="2"/>
        <v>EUR_YC1YRH_19x31F</v>
      </c>
      <c r="I23" s="184" t="str">
        <f>_xll.qlFraRateHelper(H23,G23,B23,E23,Permanent,Trigger,ObjectOverwrite)</f>
        <v>EUR_YC1YRH_19x31F#0004</v>
      </c>
      <c r="J23" s="202" t="str">
        <f>_xll.ohRangeRetrieveError(I23)</f>
        <v/>
      </c>
      <c r="K23" s="125"/>
    </row>
    <row r="24" spans="1:11" x14ac:dyDescent="0.2">
      <c r="A24" s="131"/>
      <c r="B24" s="184" t="str">
        <f t="shared" si="3"/>
        <v>20M</v>
      </c>
      <c r="C24" s="186">
        <v>20</v>
      </c>
      <c r="D24" s="185" t="str">
        <f t="shared" si="4"/>
        <v>x32F</v>
      </c>
      <c r="E24" s="184" t="str">
        <f t="shared" si="0"/>
        <v>Euribor1Y</v>
      </c>
      <c r="F24" s="188" t="b">
        <v>1</v>
      </c>
      <c r="G24" s="184" t="str">
        <f t="shared" si="1"/>
        <v>EUR20x32F_SYNTH1Y_Quote</v>
      </c>
      <c r="H24" s="184" t="str">
        <f t="shared" si="2"/>
        <v>EUR_YC1YRH_20x32F</v>
      </c>
      <c r="I24" s="184" t="str">
        <f>_xll.qlFraRateHelper(H24,G24,B24,E24,Permanent,Trigger,ObjectOverwrite)</f>
        <v>EUR_YC1YRH_20x32F#0004</v>
      </c>
      <c r="J24" s="202" t="str">
        <f>_xll.ohRangeRetrieveError(I24)</f>
        <v/>
      </c>
      <c r="K24" s="125"/>
    </row>
    <row r="25" spans="1:11" x14ac:dyDescent="0.2">
      <c r="A25" s="131"/>
      <c r="B25" s="184" t="str">
        <f t="shared" si="3"/>
        <v>21M</v>
      </c>
      <c r="C25" s="186">
        <v>21</v>
      </c>
      <c r="D25" s="185" t="str">
        <f t="shared" si="4"/>
        <v>x33F</v>
      </c>
      <c r="E25" s="184" t="str">
        <f t="shared" si="0"/>
        <v>Euribor1Y</v>
      </c>
      <c r="F25" s="188" t="b">
        <v>1</v>
      </c>
      <c r="G25" s="184" t="str">
        <f t="shared" si="1"/>
        <v>EUR21x33F_SYNTH1Y_Quote</v>
      </c>
      <c r="H25" s="184" t="str">
        <f t="shared" si="2"/>
        <v>EUR_YC1YRH_21x33F</v>
      </c>
      <c r="I25" s="184" t="str">
        <f>_xll.qlFraRateHelper(H25,G25,B25,E25,Permanent,Trigger,ObjectOverwrite)</f>
        <v>EUR_YC1YRH_21x33F#0004</v>
      </c>
      <c r="J25" s="202" t="str">
        <f>_xll.ohRangeRetrieveError(I25)</f>
        <v/>
      </c>
      <c r="K25" s="125"/>
    </row>
    <row r="26" spans="1:11" x14ac:dyDescent="0.2">
      <c r="A26" s="131"/>
      <c r="B26" s="184" t="str">
        <f t="shared" si="3"/>
        <v>22M</v>
      </c>
      <c r="C26" s="186">
        <v>22</v>
      </c>
      <c r="D26" s="185" t="str">
        <f t="shared" si="4"/>
        <v>x34F</v>
      </c>
      <c r="E26" s="184" t="str">
        <f t="shared" si="0"/>
        <v>Euribor1Y</v>
      </c>
      <c r="F26" s="188" t="b">
        <v>1</v>
      </c>
      <c r="G26" s="184" t="str">
        <f t="shared" si="1"/>
        <v>EUR22x34F_SYNTH1Y_Quote</v>
      </c>
      <c r="H26" s="184" t="str">
        <f t="shared" si="2"/>
        <v>EUR_YC1YRH_22x34F</v>
      </c>
      <c r="I26" s="184" t="str">
        <f>_xll.qlFraRateHelper(H26,G26,B26,E26,Permanent,Trigger,ObjectOverwrite)</f>
        <v>EUR_YC1YRH_22x34F#0004</v>
      </c>
      <c r="J26" s="202" t="str">
        <f>_xll.ohRangeRetrieveError(I26)</f>
        <v/>
      </c>
      <c r="K26" s="125"/>
    </row>
    <row r="27" spans="1:11" x14ac:dyDescent="0.2">
      <c r="A27" s="131"/>
      <c r="B27" s="166" t="str">
        <f t="shared" si="3"/>
        <v>23M</v>
      </c>
      <c r="C27" s="167">
        <v>23</v>
      </c>
      <c r="D27" s="141" t="str">
        <f t="shared" si="4"/>
        <v>x35F</v>
      </c>
      <c r="E27" s="166" t="str">
        <f t="shared" si="0"/>
        <v>Euribor1Y</v>
      </c>
      <c r="F27" s="187" t="b">
        <v>1</v>
      </c>
      <c r="G27" s="166" t="str">
        <f t="shared" si="1"/>
        <v>EUR23x35F_SYNTH1Y_Quote</v>
      </c>
      <c r="H27" s="166" t="str">
        <f t="shared" si="2"/>
        <v>EUR_YC1YRH_23x35F</v>
      </c>
      <c r="I27" s="166" t="str">
        <f>_xll.qlFraRateHelper(H27,G27,B27,E27,Permanent,Trigger,ObjectOverwrite)</f>
        <v>EUR_YC1YRH_23x35F#0004</v>
      </c>
      <c r="J27" s="201" t="str">
        <f>_xll.ohRangeRetrieveError(I27)</f>
        <v/>
      </c>
      <c r="K27" s="125"/>
    </row>
    <row r="28" spans="1:11" x14ac:dyDescent="0.2">
      <c r="A28" s="131"/>
      <c r="B28" s="169" t="str">
        <f t="shared" si="3"/>
        <v>25M</v>
      </c>
      <c r="C28" s="171">
        <v>25</v>
      </c>
      <c r="D28" s="170" t="str">
        <f t="shared" si="4"/>
        <v>x37F</v>
      </c>
      <c r="E28" s="169" t="str">
        <f t="shared" si="0"/>
        <v>Euribor1Y</v>
      </c>
      <c r="F28" s="190" t="b">
        <v>1</v>
      </c>
      <c r="G28" s="169" t="str">
        <f t="shared" si="1"/>
        <v>EUR25x37F_SYNTH1Y_Quote</v>
      </c>
      <c r="H28" s="169" t="str">
        <f t="shared" si="2"/>
        <v>EUR_YC1YRH_25x37F</v>
      </c>
      <c r="I28" s="169" t="str">
        <f>_xll.qlFraRateHelper(H28,G28,B28,E28,Permanent,Trigger,ObjectOverwrite)</f>
        <v>EUR_YC1YRH_25x37F#0004</v>
      </c>
      <c r="J28" s="203" t="str">
        <f>_xll.ohRangeRetrieveError(I28)</f>
        <v/>
      </c>
      <c r="K28" s="125"/>
    </row>
    <row r="29" spans="1:11" x14ac:dyDescent="0.2">
      <c r="A29" s="131"/>
      <c r="B29" s="184" t="str">
        <f t="shared" si="3"/>
        <v>26M</v>
      </c>
      <c r="C29" s="186">
        <v>26</v>
      </c>
      <c r="D29" s="185" t="str">
        <f t="shared" si="4"/>
        <v>x38F</v>
      </c>
      <c r="E29" s="184" t="str">
        <f t="shared" si="0"/>
        <v>Euribor1Y</v>
      </c>
      <c r="F29" s="188" t="b">
        <v>1</v>
      </c>
      <c r="G29" s="184" t="str">
        <f t="shared" si="1"/>
        <v>EUR26x38F_SYNTH1Y_Quote</v>
      </c>
      <c r="H29" s="184" t="str">
        <f t="shared" si="2"/>
        <v>EUR_YC1YRH_26x38F</v>
      </c>
      <c r="I29" s="184" t="str">
        <f>_xll.qlFraRateHelper(H29,G29,B29,E29,Permanent,Trigger,ObjectOverwrite)</f>
        <v>EUR_YC1YRH_26x38F#0004</v>
      </c>
      <c r="J29" s="202" t="str">
        <f>_xll.ohRangeRetrieveError(I29)</f>
        <v/>
      </c>
      <c r="K29" s="125"/>
    </row>
    <row r="30" spans="1:11" x14ac:dyDescent="0.2">
      <c r="A30" s="131"/>
      <c r="B30" s="184" t="str">
        <f t="shared" si="3"/>
        <v>27M</v>
      </c>
      <c r="C30" s="186">
        <v>27</v>
      </c>
      <c r="D30" s="185" t="str">
        <f t="shared" si="4"/>
        <v>x39F</v>
      </c>
      <c r="E30" s="184" t="str">
        <f t="shared" si="0"/>
        <v>Euribor1Y</v>
      </c>
      <c r="F30" s="188" t="b">
        <v>1</v>
      </c>
      <c r="G30" s="184" t="str">
        <f t="shared" si="1"/>
        <v>EUR27x39F_SYNTH1Y_Quote</v>
      </c>
      <c r="H30" s="184" t="str">
        <f t="shared" si="2"/>
        <v>EUR_YC1YRH_27x39F</v>
      </c>
      <c r="I30" s="184" t="str">
        <f>_xll.qlFraRateHelper(H30,G30,B30,E30,Permanent,Trigger,ObjectOverwrite)</f>
        <v>EUR_YC1YRH_27x39F#0004</v>
      </c>
      <c r="J30" s="202" t="str">
        <f>_xll.ohRangeRetrieveError(I30)</f>
        <v/>
      </c>
      <c r="K30" s="125"/>
    </row>
    <row r="31" spans="1:11" x14ac:dyDescent="0.2">
      <c r="A31" s="131"/>
      <c r="B31" s="184" t="str">
        <f t="shared" si="3"/>
        <v>28M</v>
      </c>
      <c r="C31" s="186">
        <v>28</v>
      </c>
      <c r="D31" s="185" t="str">
        <f t="shared" si="4"/>
        <v>x40F</v>
      </c>
      <c r="E31" s="184" t="str">
        <f t="shared" si="0"/>
        <v>Euribor1Y</v>
      </c>
      <c r="F31" s="188" t="b">
        <v>1</v>
      </c>
      <c r="G31" s="184" t="str">
        <f t="shared" si="1"/>
        <v>EUR28x40F_SYNTH1Y_Quote</v>
      </c>
      <c r="H31" s="184" t="str">
        <f t="shared" si="2"/>
        <v>EUR_YC1YRH_28x40F</v>
      </c>
      <c r="I31" s="184" t="str">
        <f>_xll.qlFraRateHelper(H31,G31,B31,E31,Permanent,Trigger,ObjectOverwrite)</f>
        <v>EUR_YC1YRH_28x40F#0004</v>
      </c>
      <c r="J31" s="202" t="str">
        <f>_xll.ohRangeRetrieveError(I31)</f>
        <v/>
      </c>
      <c r="K31" s="125"/>
    </row>
    <row r="32" spans="1:11" x14ac:dyDescent="0.2">
      <c r="A32" s="131"/>
      <c r="B32" s="184" t="str">
        <f t="shared" si="3"/>
        <v>29M</v>
      </c>
      <c r="C32" s="186">
        <v>29</v>
      </c>
      <c r="D32" s="185" t="str">
        <f t="shared" si="4"/>
        <v>x41F</v>
      </c>
      <c r="E32" s="184" t="str">
        <f t="shared" si="0"/>
        <v>Euribor1Y</v>
      </c>
      <c r="F32" s="188" t="b">
        <v>1</v>
      </c>
      <c r="G32" s="184" t="str">
        <f t="shared" si="1"/>
        <v>EUR29x41F_SYNTH1Y_Quote</v>
      </c>
      <c r="H32" s="184" t="str">
        <f t="shared" si="2"/>
        <v>EUR_YC1YRH_29x41F</v>
      </c>
      <c r="I32" s="184" t="str">
        <f>_xll.qlFraRateHelper(H32,G32,B32,E32,Permanent,Trigger,ObjectOverwrite)</f>
        <v>EUR_YC1YRH_29x41F#0004</v>
      </c>
      <c r="J32" s="202" t="str">
        <f>_xll.ohRangeRetrieveError(I32)</f>
        <v/>
      </c>
      <c r="K32" s="125"/>
    </row>
    <row r="33" spans="1:11" x14ac:dyDescent="0.2">
      <c r="A33" s="131"/>
      <c r="B33" s="184" t="str">
        <f t="shared" si="3"/>
        <v>30M</v>
      </c>
      <c r="C33" s="186">
        <v>30</v>
      </c>
      <c r="D33" s="185" t="str">
        <f t="shared" si="4"/>
        <v>x42F</v>
      </c>
      <c r="E33" s="184" t="str">
        <f t="shared" si="0"/>
        <v>Euribor1Y</v>
      </c>
      <c r="F33" s="188" t="b">
        <v>1</v>
      </c>
      <c r="G33" s="184" t="str">
        <f t="shared" si="1"/>
        <v>EUR30x42F_SYNTH1Y_Quote</v>
      </c>
      <c r="H33" s="184" t="str">
        <f t="shared" si="2"/>
        <v>EUR_YC1YRH_30x42F</v>
      </c>
      <c r="I33" s="184" t="str">
        <f>_xll.qlFraRateHelper(H33,G33,B33,E33,Permanent,Trigger,ObjectOverwrite)</f>
        <v>EUR_YC1YRH_30x42F#0004</v>
      </c>
      <c r="J33" s="202" t="str">
        <f>_xll.ohRangeRetrieveError(I33)</f>
        <v/>
      </c>
      <c r="K33" s="125"/>
    </row>
    <row r="34" spans="1:11" x14ac:dyDescent="0.2">
      <c r="A34" s="131"/>
      <c r="B34" s="184" t="str">
        <f t="shared" si="3"/>
        <v>31M</v>
      </c>
      <c r="C34" s="186">
        <v>31</v>
      </c>
      <c r="D34" s="185" t="str">
        <f t="shared" si="4"/>
        <v>x43F</v>
      </c>
      <c r="E34" s="184" t="str">
        <f t="shared" si="0"/>
        <v>Euribor1Y</v>
      </c>
      <c r="F34" s="188" t="b">
        <v>1</v>
      </c>
      <c r="G34" s="184" t="str">
        <f t="shared" si="1"/>
        <v>EUR31x43F_SYNTH1Y_Quote</v>
      </c>
      <c r="H34" s="184" t="str">
        <f t="shared" si="2"/>
        <v>EUR_YC1YRH_31x43F</v>
      </c>
      <c r="I34" s="184" t="str">
        <f>_xll.qlFraRateHelper(H34,G34,B34,E34,Permanent,Trigger,ObjectOverwrite)</f>
        <v>EUR_YC1YRH_31x43F#0004</v>
      </c>
      <c r="J34" s="202" t="str">
        <f>_xll.ohRangeRetrieveError(I34)</f>
        <v/>
      </c>
      <c r="K34" s="125"/>
    </row>
    <row r="35" spans="1:11" x14ac:dyDescent="0.2">
      <c r="A35" s="131"/>
      <c r="B35" s="184" t="str">
        <f t="shared" si="3"/>
        <v>32M</v>
      </c>
      <c r="C35" s="186">
        <v>32</v>
      </c>
      <c r="D35" s="185" t="str">
        <f t="shared" si="4"/>
        <v>x44F</v>
      </c>
      <c r="E35" s="184" t="str">
        <f t="shared" si="0"/>
        <v>Euribor1Y</v>
      </c>
      <c r="F35" s="188" t="b">
        <v>1</v>
      </c>
      <c r="G35" s="184" t="str">
        <f t="shared" si="1"/>
        <v>EUR32x44F_SYNTH1Y_Quote</v>
      </c>
      <c r="H35" s="184" t="str">
        <f t="shared" si="2"/>
        <v>EUR_YC1YRH_32x44F</v>
      </c>
      <c r="I35" s="184" t="str">
        <f>_xll.qlFraRateHelper(H35,G35,B35,E35,Permanent,Trigger,ObjectOverwrite)</f>
        <v>EUR_YC1YRH_32x44F#0004</v>
      </c>
      <c r="J35" s="202" t="str">
        <f>_xll.ohRangeRetrieveError(I35)</f>
        <v/>
      </c>
      <c r="K35" s="125"/>
    </row>
    <row r="36" spans="1:11" x14ac:dyDescent="0.2">
      <c r="A36" s="131"/>
      <c r="B36" s="184" t="str">
        <f t="shared" si="3"/>
        <v>33M</v>
      </c>
      <c r="C36" s="186">
        <v>33</v>
      </c>
      <c r="D36" s="185" t="str">
        <f t="shared" si="4"/>
        <v>x45F</v>
      </c>
      <c r="E36" s="184" t="str">
        <f t="shared" si="0"/>
        <v>Euribor1Y</v>
      </c>
      <c r="F36" s="188" t="b">
        <v>1</v>
      </c>
      <c r="G36" s="184" t="str">
        <f t="shared" si="1"/>
        <v>EUR33x45F_SYNTH1Y_Quote</v>
      </c>
      <c r="H36" s="184" t="str">
        <f t="shared" si="2"/>
        <v>EUR_YC1YRH_33x45F</v>
      </c>
      <c r="I36" s="184" t="str">
        <f>_xll.qlFraRateHelper(H36,G36,B36,E36,Permanent,Trigger,ObjectOverwrite)</f>
        <v>EUR_YC1YRH_33x45F#0004</v>
      </c>
      <c r="J36" s="202" t="str">
        <f>_xll.ohRangeRetrieveError(I36)</f>
        <v/>
      </c>
      <c r="K36" s="125"/>
    </row>
    <row r="37" spans="1:11" x14ac:dyDescent="0.2">
      <c r="A37" s="131"/>
      <c r="B37" s="184" t="str">
        <f t="shared" si="3"/>
        <v>34M</v>
      </c>
      <c r="C37" s="186">
        <v>34</v>
      </c>
      <c r="D37" s="185" t="str">
        <f t="shared" si="4"/>
        <v>x46F</v>
      </c>
      <c r="E37" s="184" t="str">
        <f t="shared" si="0"/>
        <v>Euribor1Y</v>
      </c>
      <c r="F37" s="188" t="b">
        <v>1</v>
      </c>
      <c r="G37" s="184" t="str">
        <f t="shared" si="1"/>
        <v>EUR34x46F_SYNTH1Y_Quote</v>
      </c>
      <c r="H37" s="184" t="str">
        <f t="shared" si="2"/>
        <v>EUR_YC1YRH_34x46F</v>
      </c>
      <c r="I37" s="184" t="str">
        <f>_xll.qlFraRateHelper(H37,G37,B37,E37,Permanent,Trigger,ObjectOverwrite)</f>
        <v>EUR_YC1YRH_34x46F#0004</v>
      </c>
      <c r="J37" s="202" t="str">
        <f>_xll.ohRangeRetrieveError(I37)</f>
        <v/>
      </c>
      <c r="K37" s="125"/>
    </row>
    <row r="38" spans="1:11" x14ac:dyDescent="0.2">
      <c r="A38" s="131"/>
      <c r="B38" s="166" t="str">
        <f t="shared" si="3"/>
        <v>35M</v>
      </c>
      <c r="C38" s="167">
        <v>35</v>
      </c>
      <c r="D38" s="141" t="str">
        <f t="shared" si="4"/>
        <v>x47F</v>
      </c>
      <c r="E38" s="166" t="str">
        <f t="shared" si="0"/>
        <v>Euribor1Y</v>
      </c>
      <c r="F38" s="187" t="b">
        <v>1</v>
      </c>
      <c r="G38" s="166" t="str">
        <f t="shared" si="1"/>
        <v>EUR35x47F_SYNTH1Y_Quote</v>
      </c>
      <c r="H38" s="166" t="str">
        <f t="shared" si="2"/>
        <v>EUR_YC1YRH_35x47F</v>
      </c>
      <c r="I38" s="166" t="str">
        <f>_xll.qlFraRateHelper(H38,G38,B38,E38,Permanent,Trigger,ObjectOverwrite)</f>
        <v>EUR_YC1YRH_35x47F#0004</v>
      </c>
      <c r="J38" s="201" t="str">
        <f>_xll.ohRangeRetrieveError(I38)</f>
        <v/>
      </c>
      <c r="K38" s="125"/>
    </row>
    <row r="39" spans="1:11" x14ac:dyDescent="0.2">
      <c r="A39" s="131"/>
      <c r="B39" s="184" t="str">
        <f t="shared" si="3"/>
        <v>37M</v>
      </c>
      <c r="C39" s="186">
        <v>37</v>
      </c>
      <c r="D39" s="185" t="str">
        <f t="shared" si="4"/>
        <v>x49F</v>
      </c>
      <c r="E39" s="184" t="str">
        <f t="shared" si="0"/>
        <v>Euribor1Y</v>
      </c>
      <c r="F39" s="188" t="b">
        <v>1</v>
      </c>
      <c r="G39" s="184" t="str">
        <f t="shared" si="1"/>
        <v>EUR37x49F_SYNTH1Y_Quote</v>
      </c>
      <c r="H39" s="184" t="str">
        <f t="shared" si="2"/>
        <v>EUR_YC1YRH_37x49F</v>
      </c>
      <c r="I39" s="184" t="str">
        <f>_xll.qlFraRateHelper(H39,G39,B39,E39,Permanent,Trigger,ObjectOverwrite)</f>
        <v>EUR_YC1YRH_37x49F#0004</v>
      </c>
      <c r="J39" s="202" t="str">
        <f>_xll.ohRangeRetrieveError(I39)</f>
        <v/>
      </c>
      <c r="K39" s="125"/>
    </row>
    <row r="40" spans="1:11" x14ac:dyDescent="0.2">
      <c r="A40" s="131"/>
      <c r="B40" s="184" t="str">
        <f t="shared" si="3"/>
        <v>38M</v>
      </c>
      <c r="C40" s="186">
        <v>38</v>
      </c>
      <c r="D40" s="185" t="str">
        <f t="shared" si="4"/>
        <v>x50F</v>
      </c>
      <c r="E40" s="184" t="str">
        <f t="shared" si="0"/>
        <v>Euribor1Y</v>
      </c>
      <c r="F40" s="188" t="b">
        <v>1</v>
      </c>
      <c r="G40" s="184" t="str">
        <f t="shared" si="1"/>
        <v>EUR38x50F_SYNTH1Y_Quote</v>
      </c>
      <c r="H40" s="184" t="str">
        <f t="shared" si="2"/>
        <v>EUR_YC1YRH_38x50F</v>
      </c>
      <c r="I40" s="184" t="str">
        <f>_xll.qlFraRateHelper(H40,G40,B40,E40,Permanent,Trigger,ObjectOverwrite)</f>
        <v>EUR_YC1YRH_38x50F#0004</v>
      </c>
      <c r="J40" s="202" t="str">
        <f>_xll.ohRangeRetrieveError(I40)</f>
        <v/>
      </c>
      <c r="K40" s="125"/>
    </row>
    <row r="41" spans="1:11" x14ac:dyDescent="0.2">
      <c r="A41" s="131"/>
      <c r="B41" s="184" t="str">
        <f t="shared" si="3"/>
        <v>39M</v>
      </c>
      <c r="C41" s="186">
        <v>39</v>
      </c>
      <c r="D41" s="185" t="str">
        <f t="shared" si="4"/>
        <v>x51F</v>
      </c>
      <c r="E41" s="184" t="str">
        <f t="shared" si="0"/>
        <v>Euribor1Y</v>
      </c>
      <c r="F41" s="188" t="b">
        <v>1</v>
      </c>
      <c r="G41" s="184" t="str">
        <f t="shared" si="1"/>
        <v>EUR39x51F_SYNTH1Y_Quote</v>
      </c>
      <c r="H41" s="184" t="str">
        <f t="shared" si="2"/>
        <v>EUR_YC1YRH_39x51F</v>
      </c>
      <c r="I41" s="184" t="str">
        <f>_xll.qlFraRateHelper(H41,G41,B41,E41,Permanent,Trigger,ObjectOverwrite)</f>
        <v>EUR_YC1YRH_39x51F#0004</v>
      </c>
      <c r="J41" s="202" t="str">
        <f>_xll.ohRangeRetrieveError(I41)</f>
        <v/>
      </c>
      <c r="K41" s="125"/>
    </row>
    <row r="42" spans="1:11" x14ac:dyDescent="0.2">
      <c r="A42" s="131"/>
      <c r="B42" s="184" t="str">
        <f t="shared" si="3"/>
        <v>40M</v>
      </c>
      <c r="C42" s="186">
        <v>40</v>
      </c>
      <c r="D42" s="185" t="str">
        <f t="shared" si="4"/>
        <v>x52F</v>
      </c>
      <c r="E42" s="184" t="str">
        <f t="shared" si="0"/>
        <v>Euribor1Y</v>
      </c>
      <c r="F42" s="188" t="b">
        <v>1</v>
      </c>
      <c r="G42" s="184" t="str">
        <f t="shared" si="1"/>
        <v>EUR40x52F_SYNTH1Y_Quote</v>
      </c>
      <c r="H42" s="184" t="str">
        <f t="shared" si="2"/>
        <v>EUR_YC1YRH_40x52F</v>
      </c>
      <c r="I42" s="184" t="str">
        <f>_xll.qlFraRateHelper(H42,G42,B42,E42,Permanent,Trigger,ObjectOverwrite)</f>
        <v>EUR_YC1YRH_40x52F#0004</v>
      </c>
      <c r="J42" s="202" t="str">
        <f>_xll.ohRangeRetrieveError(I42)</f>
        <v/>
      </c>
      <c r="K42" s="125"/>
    </row>
    <row r="43" spans="1:11" x14ac:dyDescent="0.2">
      <c r="A43" s="131"/>
      <c r="B43" s="184" t="str">
        <f t="shared" si="3"/>
        <v>41M</v>
      </c>
      <c r="C43" s="186">
        <v>41</v>
      </c>
      <c r="D43" s="185" t="str">
        <f t="shared" si="4"/>
        <v>x53F</v>
      </c>
      <c r="E43" s="184" t="str">
        <f t="shared" si="0"/>
        <v>Euribor1Y</v>
      </c>
      <c r="F43" s="188" t="b">
        <v>1</v>
      </c>
      <c r="G43" s="184" t="str">
        <f t="shared" si="1"/>
        <v>EUR41x53F_SYNTH1Y_Quote</v>
      </c>
      <c r="H43" s="184" t="str">
        <f t="shared" si="2"/>
        <v>EUR_YC1YRH_41x53F</v>
      </c>
      <c r="I43" s="184" t="str">
        <f>_xll.qlFraRateHelper(H43,G43,B43,E43,Permanent,Trigger,ObjectOverwrite)</f>
        <v>EUR_YC1YRH_41x53F#0004</v>
      </c>
      <c r="J43" s="202" t="str">
        <f>_xll.ohRangeRetrieveError(I43)</f>
        <v/>
      </c>
      <c r="K43" s="125"/>
    </row>
    <row r="44" spans="1:11" x14ac:dyDescent="0.2">
      <c r="A44" s="131"/>
      <c r="B44" s="184" t="str">
        <f t="shared" si="3"/>
        <v>42M</v>
      </c>
      <c r="C44" s="186">
        <v>42</v>
      </c>
      <c r="D44" s="185" t="str">
        <f t="shared" si="4"/>
        <v>x54F</v>
      </c>
      <c r="E44" s="184" t="str">
        <f t="shared" si="0"/>
        <v>Euribor1Y</v>
      </c>
      <c r="F44" s="188" t="b">
        <v>1</v>
      </c>
      <c r="G44" s="184" t="str">
        <f t="shared" si="1"/>
        <v>EUR42x54F_SYNTH1Y_Quote</v>
      </c>
      <c r="H44" s="184" t="str">
        <f t="shared" si="2"/>
        <v>EUR_YC1YRH_42x54F</v>
      </c>
      <c r="I44" s="184" t="str">
        <f>_xll.qlFraRateHelper(H44,G44,B44,E44,Permanent,Trigger,ObjectOverwrite)</f>
        <v>EUR_YC1YRH_42x54F#0004</v>
      </c>
      <c r="J44" s="202" t="str">
        <f>_xll.ohRangeRetrieveError(I44)</f>
        <v/>
      </c>
      <c r="K44" s="125"/>
    </row>
    <row r="45" spans="1:11" x14ac:dyDescent="0.2">
      <c r="A45" s="131"/>
      <c r="B45" s="184" t="str">
        <f t="shared" si="3"/>
        <v>43M</v>
      </c>
      <c r="C45" s="186">
        <v>43</v>
      </c>
      <c r="D45" s="185" t="str">
        <f t="shared" si="4"/>
        <v>x55F</v>
      </c>
      <c r="E45" s="184" t="str">
        <f t="shared" si="0"/>
        <v>Euribor1Y</v>
      </c>
      <c r="F45" s="188" t="b">
        <v>1</v>
      </c>
      <c r="G45" s="184" t="str">
        <f t="shared" si="1"/>
        <v>EUR43x55F_SYNTH1Y_Quote</v>
      </c>
      <c r="H45" s="184" t="str">
        <f t="shared" si="2"/>
        <v>EUR_YC1YRH_43x55F</v>
      </c>
      <c r="I45" s="184" t="str">
        <f>_xll.qlFraRateHelper(H45,G45,B45,E45,Permanent,Trigger,ObjectOverwrite)</f>
        <v>EUR_YC1YRH_43x55F#0004</v>
      </c>
      <c r="J45" s="202" t="str">
        <f>_xll.ohRangeRetrieveError(I45)</f>
        <v/>
      </c>
      <c r="K45" s="125"/>
    </row>
    <row r="46" spans="1:11" x14ac:dyDescent="0.2">
      <c r="A46" s="131"/>
      <c r="B46" s="184" t="str">
        <f t="shared" si="3"/>
        <v>44M</v>
      </c>
      <c r="C46" s="186">
        <v>44</v>
      </c>
      <c r="D46" s="185" t="str">
        <f t="shared" si="4"/>
        <v>x56F</v>
      </c>
      <c r="E46" s="184" t="str">
        <f t="shared" si="0"/>
        <v>Euribor1Y</v>
      </c>
      <c r="F46" s="188" t="b">
        <v>1</v>
      </c>
      <c r="G46" s="184" t="str">
        <f t="shared" si="1"/>
        <v>EUR44x56F_SYNTH1Y_Quote</v>
      </c>
      <c r="H46" s="184" t="str">
        <f t="shared" si="2"/>
        <v>EUR_YC1YRH_44x56F</v>
      </c>
      <c r="I46" s="184" t="str">
        <f>_xll.qlFraRateHelper(H46,G46,B46,E46,Permanent,Trigger,ObjectOverwrite)</f>
        <v>EUR_YC1YRH_44x56F#0004</v>
      </c>
      <c r="J46" s="202" t="str">
        <f>_xll.ohRangeRetrieveError(I46)</f>
        <v/>
      </c>
      <c r="K46" s="125"/>
    </row>
    <row r="47" spans="1:11" x14ac:dyDescent="0.2">
      <c r="A47" s="131"/>
      <c r="B47" s="184" t="str">
        <f t="shared" si="3"/>
        <v>45M</v>
      </c>
      <c r="C47" s="186">
        <v>45</v>
      </c>
      <c r="D47" s="185" t="str">
        <f t="shared" si="4"/>
        <v>x57F</v>
      </c>
      <c r="E47" s="184" t="str">
        <f t="shared" si="0"/>
        <v>Euribor1Y</v>
      </c>
      <c r="F47" s="188" t="b">
        <v>1</v>
      </c>
      <c r="G47" s="184" t="str">
        <f t="shared" si="1"/>
        <v>EUR45x57F_SYNTH1Y_Quote</v>
      </c>
      <c r="H47" s="184" t="str">
        <f t="shared" si="2"/>
        <v>EUR_YC1YRH_45x57F</v>
      </c>
      <c r="I47" s="184" t="str">
        <f>_xll.qlFraRateHelper(H47,G47,B47,E47,Permanent,Trigger,ObjectOverwrite)</f>
        <v>EUR_YC1YRH_45x57F#0004</v>
      </c>
      <c r="J47" s="202" t="str">
        <f>_xll.ohRangeRetrieveError(I47)</f>
        <v/>
      </c>
      <c r="K47" s="125"/>
    </row>
    <row r="48" spans="1:11" x14ac:dyDescent="0.2">
      <c r="A48" s="131"/>
      <c r="B48" s="184" t="str">
        <f t="shared" si="3"/>
        <v>46M</v>
      </c>
      <c r="C48" s="186">
        <v>46</v>
      </c>
      <c r="D48" s="185" t="str">
        <f t="shared" si="4"/>
        <v>x58F</v>
      </c>
      <c r="E48" s="184" t="str">
        <f t="shared" si="0"/>
        <v>Euribor1Y</v>
      </c>
      <c r="F48" s="188" t="b">
        <v>1</v>
      </c>
      <c r="G48" s="184" t="str">
        <f t="shared" si="1"/>
        <v>EUR46x58F_SYNTH1Y_Quote</v>
      </c>
      <c r="H48" s="184" t="str">
        <f t="shared" si="2"/>
        <v>EUR_YC1YRH_46x58F</v>
      </c>
      <c r="I48" s="184" t="str">
        <f>_xll.qlFraRateHelper(H48,G48,B48,E48,Permanent,Trigger,ObjectOverwrite)</f>
        <v>EUR_YC1YRH_46x58F#0004</v>
      </c>
      <c r="J48" s="202" t="str">
        <f>_xll.ohRangeRetrieveError(I48)</f>
        <v/>
      </c>
      <c r="K48" s="125"/>
    </row>
    <row r="49" spans="1:11" x14ac:dyDescent="0.2">
      <c r="A49" s="131"/>
      <c r="B49" s="166" t="str">
        <f t="shared" si="3"/>
        <v>47M</v>
      </c>
      <c r="C49" s="167">
        <v>47</v>
      </c>
      <c r="D49" s="141" t="str">
        <f t="shared" si="4"/>
        <v>x59F</v>
      </c>
      <c r="E49" s="166" t="str">
        <f t="shared" si="0"/>
        <v>Euribor1Y</v>
      </c>
      <c r="F49" s="187" t="b">
        <v>1</v>
      </c>
      <c r="G49" s="166" t="str">
        <f t="shared" si="1"/>
        <v>EUR47x59F_SYNTH1Y_Quote</v>
      </c>
      <c r="H49" s="166" t="str">
        <f t="shared" si="2"/>
        <v>EUR_YC1YRH_47x59F</v>
      </c>
      <c r="I49" s="166" t="str">
        <f>_xll.qlFraRateHelper(H49,G49,B49,E49,Permanent,Trigger,ObjectOverwrite)</f>
        <v>EUR_YC1YRH_47x59F#0004</v>
      </c>
      <c r="J49" s="201" t="str">
        <f>_xll.ohRangeRetrieveError(I49)</f>
        <v/>
      </c>
      <c r="K49" s="125"/>
    </row>
    <row r="50" spans="1:11" ht="12" thickBot="1" x14ac:dyDescent="0.25">
      <c r="A50" s="124"/>
      <c r="B50" s="123"/>
      <c r="C50" s="123"/>
      <c r="D50" s="123"/>
      <c r="E50" s="123"/>
      <c r="F50" s="123"/>
      <c r="G50" s="123"/>
      <c r="H50" s="123"/>
      <c r="I50" s="164"/>
      <c r="J50" s="164"/>
      <c r="K50" s="122"/>
    </row>
    <row r="52" spans="1:11" x14ac:dyDescent="0.2">
      <c r="I52" s="136"/>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43"/>
  <sheetViews>
    <sheetView workbookViewId="0"/>
  </sheetViews>
  <sheetFormatPr defaultRowHeight="12.7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208"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207" t="s">
        <v>204</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53</v>
      </c>
      <c r="K2" s="138" t="str">
        <f>Currency&amp;"_YC"&amp;"STDRH"</f>
        <v>EUR_YCSTDRH</v>
      </c>
      <c r="L2" s="139" t="e">
        <f>NA()</f>
        <v>#N/A</v>
      </c>
      <c r="M2" s="139"/>
      <c r="N2" s="226"/>
    </row>
    <row r="3" spans="1:18" ht="22.5" x14ac:dyDescent="0.2">
      <c r="A3" s="131"/>
      <c r="B3" s="135" t="s">
        <v>191</v>
      </c>
      <c r="C3" s="135"/>
      <c r="D3" s="135"/>
      <c r="E3" s="135"/>
      <c r="F3" s="135" t="s">
        <v>190</v>
      </c>
      <c r="G3" s="135" t="s">
        <v>189</v>
      </c>
      <c r="H3" s="135" t="s">
        <v>188</v>
      </c>
      <c r="I3" s="135" t="s">
        <v>187</v>
      </c>
      <c r="J3" s="135" t="s">
        <v>160</v>
      </c>
      <c r="K3" s="230" t="str">
        <f>K2&amp;"_Swaps.xml"</f>
        <v>EUR_YCSTDRH_Swaps.xml</v>
      </c>
      <c r="L3" s="173" t="e">
        <f ca="1">IF(Serialize,_xll.ohObjectSave(L4:L42,SerializationPath&amp;K3,FileOverwrite,Serialize),"---")</f>
        <v>#NUM!</v>
      </c>
      <c r="M3" s="211" t="e">
        <f ca="1">_xll.ohRangeRetrieveError(L3)</f>
        <v>#NUM!</v>
      </c>
      <c r="N3" s="210"/>
    </row>
    <row r="4" spans="1:18" x14ac:dyDescent="0.2">
      <c r="A4" s="140"/>
      <c r="B4" s="139"/>
      <c r="C4" s="139"/>
      <c r="D4" s="139"/>
      <c r="E4" s="139"/>
      <c r="F4" s="139"/>
      <c r="G4" s="139"/>
      <c r="H4" s="139"/>
      <c r="I4" s="139"/>
      <c r="J4" s="139"/>
      <c r="K4" s="229" t="str">
        <f>$K$2&amp;"_"&amp;$D6&amp;$E6&amp;"_"&amp;FamilyName&amp;$J$2</f>
        <v>EUR_YCSTDRH_AB6E_ibor6M</v>
      </c>
      <c r="L4" s="228" t="str">
        <f>IF(UPPER(FamilyName)="IBOR",_xll.qlEuribor($K4,$J$2,,Permanent,Trigger,ObjectOverwrite),IF(UPPER(FamilyName)="LIBOR",_xll.qlLibor($K4,Currency,$J$2,,Permanent,Trigger,ObjectOverwrite),"--"))</f>
        <v>EUR_YCSTDRH_AB6E_ibor6M#0006</v>
      </c>
      <c r="M4" s="227" t="str">
        <f>_xll.ohRangeRetrieveError(L4)</f>
        <v/>
      </c>
      <c r="N4" s="226"/>
    </row>
    <row r="5" spans="1:18" s="136" customFormat="1" ht="12" thickBot="1" x14ac:dyDescent="0.25">
      <c r="A5" s="140"/>
      <c r="B5" s="139"/>
      <c r="C5" s="139"/>
      <c r="D5" s="139"/>
      <c r="E5" s="139"/>
      <c r="F5" s="139"/>
      <c r="G5" s="139"/>
      <c r="H5" s="139"/>
      <c r="I5" s="139"/>
      <c r="J5" s="139"/>
      <c r="K5" s="139"/>
      <c r="L5" s="139"/>
      <c r="M5" s="139"/>
      <c r="N5" s="226"/>
    </row>
    <row r="6" spans="1:18" x14ac:dyDescent="0.2">
      <c r="A6" s="131"/>
      <c r="B6" s="193" t="s">
        <v>179</v>
      </c>
      <c r="C6" s="193" t="s">
        <v>47</v>
      </c>
      <c r="D6" s="193" t="str">
        <f t="array" ref="D6:D42">VLOOKUP(Currency,Conventions,2)</f>
        <v>AB</v>
      </c>
      <c r="E6" s="193" t="str">
        <f t="array" ref="E6:E42">VLOOKUP(Currency,Conventions,3)</f>
        <v>6E</v>
      </c>
      <c r="F6" s="225" t="str">
        <f t="shared" ref="F6:F42" si="0">IF(UPPER(LEFT($D6))="A","Annual",IF(UPPER(LEFT($D6))="S","Semiannual","--"))</f>
        <v>Annual</v>
      </c>
      <c r="G6" s="225" t="s">
        <v>182</v>
      </c>
      <c r="H6" s="225" t="e">
        <f t="shared" ref="H6:H42" si="1">IF(UPPER(RIGHT($D6))="B",BondBasisDayCounter,IF(UPPER(RIGHT($D6))="M",MoneyMarketDayCounter,"--"))</f>
        <v>#REF!</v>
      </c>
      <c r="I6" s="215">
        <v>0</v>
      </c>
      <c r="J6" s="213" t="str">
        <f t="shared" ref="J6:J42" si="2">Currency&amp;$D6&amp;$E6&amp;$C6&amp;QuoteSuffix</f>
        <v>EURAB6E1Y_Quote</v>
      </c>
      <c r="K6" s="213" t="str">
        <f t="shared" ref="K6:K42" si="3">$K$2&amp;"_"&amp;$D6&amp;$E6&amp;$C6</f>
        <v>EUR_YCSTDRH_AB6E1Y</v>
      </c>
      <c r="L6" s="212" t="e">
        <f>_xll.qlSwapRateHelper2(K6,$J6,$C6,Calendar,$F6,$G6,$H6,$L$4,$I6,B6,DiscountingCurve,Permanent,,ObjectOverwrite)</f>
        <v>#VALUE!</v>
      </c>
      <c r="M6" s="211" t="e">
        <f ca="1">_xll.ohRangeRetrieveError(L6)</f>
        <v>#NUM!</v>
      </c>
      <c r="N6" s="210"/>
      <c r="P6" s="224" t="s">
        <v>120</v>
      </c>
      <c r="Q6" s="179"/>
      <c r="R6" s="223"/>
    </row>
    <row r="7" spans="1:18" x14ac:dyDescent="0.2">
      <c r="A7" s="131"/>
      <c r="B7" s="193" t="s">
        <v>179</v>
      </c>
      <c r="C7" s="193" t="s">
        <v>46</v>
      </c>
      <c r="D7" s="193" t="str">
        <v>AB</v>
      </c>
      <c r="E7" s="193" t="str">
        <v>6E</v>
      </c>
      <c r="F7" s="216" t="str">
        <f t="shared" si="0"/>
        <v>Annual</v>
      </c>
      <c r="G7" s="216" t="s">
        <v>182</v>
      </c>
      <c r="H7" s="216" t="e">
        <f t="shared" si="1"/>
        <v>#REF!</v>
      </c>
      <c r="I7" s="215">
        <v>0</v>
      </c>
      <c r="J7" s="214" t="str">
        <f t="shared" si="2"/>
        <v>EURAB6E15M_Quote</v>
      </c>
      <c r="K7" s="213" t="str">
        <f t="shared" si="3"/>
        <v>EUR_YCSTDRH_AB6E15M</v>
      </c>
      <c r="L7" s="212" t="e">
        <f>_xll.qlSwapRateHelper2(K7,$J7,$C7,Calendar,$F7,$G7,$H7,$L$4,$I7,B7,DiscountingCurve,Permanent,,ObjectOverwrite)</f>
        <v>#VALUE!</v>
      </c>
      <c r="M7" s="211" t="e">
        <f ca="1">_xll.ohRangeRetrieveError(L7)</f>
        <v>#NUM!</v>
      </c>
      <c r="N7" s="210"/>
      <c r="P7" s="222" t="s">
        <v>118</v>
      </c>
      <c r="Q7" s="221" t="s">
        <v>117</v>
      </c>
      <c r="R7" s="220" t="s">
        <v>186</v>
      </c>
    </row>
    <row r="8" spans="1:18" x14ac:dyDescent="0.2">
      <c r="A8" s="131"/>
      <c r="B8" s="193" t="s">
        <v>179</v>
      </c>
      <c r="C8" s="193" t="s">
        <v>45</v>
      </c>
      <c r="D8" s="193" t="str">
        <v>AB</v>
      </c>
      <c r="E8" s="193" t="str">
        <v>6E</v>
      </c>
      <c r="F8" s="216" t="str">
        <f t="shared" si="0"/>
        <v>Annual</v>
      </c>
      <c r="G8" s="216" t="s">
        <v>182</v>
      </c>
      <c r="H8" s="216" t="e">
        <f t="shared" si="1"/>
        <v>#REF!</v>
      </c>
      <c r="I8" s="215">
        <v>0</v>
      </c>
      <c r="J8" s="214" t="str">
        <f t="shared" si="2"/>
        <v>EURAB6E18M_Quote</v>
      </c>
      <c r="K8" s="213" t="str">
        <f t="shared" si="3"/>
        <v>EUR_YCSTDRH_AB6E18M</v>
      </c>
      <c r="L8" s="212" t="e">
        <f>_xll.qlSwapRateHelper2(K8,$J8,$C8,Calendar,$F8,$G8,$H8,$L$4,$I8,B8,DiscountingCurve,Permanent,,ObjectOverwrite)</f>
        <v>#VALUE!</v>
      </c>
      <c r="M8" s="211" t="e">
        <f ca="1">_xll.ohRangeRetrieveError(L8)</f>
        <v>#NUM!</v>
      </c>
      <c r="N8" s="210"/>
      <c r="P8" s="222" t="s">
        <v>114</v>
      </c>
      <c r="Q8" s="221" t="s">
        <v>185</v>
      </c>
      <c r="R8" s="220" t="s">
        <v>184</v>
      </c>
    </row>
    <row r="9" spans="1:18" x14ac:dyDescent="0.2">
      <c r="A9" s="131"/>
      <c r="B9" s="193" t="s">
        <v>179</v>
      </c>
      <c r="C9" s="193" t="s">
        <v>44</v>
      </c>
      <c r="D9" s="193" t="str">
        <v>AB</v>
      </c>
      <c r="E9" s="193" t="str">
        <v>6E</v>
      </c>
      <c r="F9" s="216" t="str">
        <f t="shared" si="0"/>
        <v>Annual</v>
      </c>
      <c r="G9" s="216" t="s">
        <v>182</v>
      </c>
      <c r="H9" s="216" t="e">
        <f t="shared" si="1"/>
        <v>#REF!</v>
      </c>
      <c r="I9" s="215">
        <v>0</v>
      </c>
      <c r="J9" s="214" t="str">
        <f t="shared" si="2"/>
        <v>EURAB6E21M_Quote</v>
      </c>
      <c r="K9" s="213" t="str">
        <f t="shared" si="3"/>
        <v>EUR_YCSTDRH_AB6E21M</v>
      </c>
      <c r="L9" s="212" t="e">
        <f>_xll.qlSwapRateHelper2(K9,$J9,$C9,Calendar,$F9,$G9,$H9,$L$4,$I9,B9,DiscountingCurve,Permanent,,ObjectOverwrite)</f>
        <v>#VALUE!</v>
      </c>
      <c r="M9" s="211" t="e">
        <f ca="1">_xll.ohRangeRetrieveError(L9)</f>
        <v>#NUM!</v>
      </c>
      <c r="N9" s="210"/>
      <c r="P9" s="222" t="s">
        <v>111</v>
      </c>
      <c r="Q9" s="221"/>
      <c r="R9" s="220"/>
    </row>
    <row r="10" spans="1:18" ht="13.5" thickBot="1" x14ac:dyDescent="0.25">
      <c r="A10" s="131"/>
      <c r="B10" s="193" t="s">
        <v>179</v>
      </c>
      <c r="C10" s="193" t="s">
        <v>43</v>
      </c>
      <c r="D10" s="193" t="str">
        <v>AB</v>
      </c>
      <c r="E10" s="193" t="str">
        <v>6E</v>
      </c>
      <c r="F10" s="216" t="str">
        <f t="shared" si="0"/>
        <v>Annual</v>
      </c>
      <c r="G10" s="216" t="s">
        <v>182</v>
      </c>
      <c r="H10" s="216" t="e">
        <f t="shared" si="1"/>
        <v>#REF!</v>
      </c>
      <c r="I10" s="215">
        <v>0</v>
      </c>
      <c r="J10" s="214" t="str">
        <f t="shared" si="2"/>
        <v>EURAB6E2Y_Quote</v>
      </c>
      <c r="K10" s="213" t="str">
        <f t="shared" si="3"/>
        <v>EUR_YCSTDRH_AB6E2Y</v>
      </c>
      <c r="L10" s="212" t="e">
        <f>_xll.qlSwapRateHelper2(K10,$J10,$C10,Calendar,$F10,$G10,$H10,$L$4,$I10,B10,DiscountingCurve,Permanent,,ObjectOverwrite)</f>
        <v>#VALUE!</v>
      </c>
      <c r="M10" s="211" t="e">
        <f ca="1">_xll.ohRangeRetrieveError(L10)</f>
        <v>#NUM!</v>
      </c>
      <c r="N10" s="210"/>
      <c r="P10" s="219" t="s">
        <v>108</v>
      </c>
      <c r="Q10" s="218" t="s">
        <v>107</v>
      </c>
      <c r="R10" s="217" t="s">
        <v>183</v>
      </c>
    </row>
    <row r="11" spans="1:18" x14ac:dyDescent="0.2">
      <c r="A11" s="131"/>
      <c r="B11" s="193" t="s">
        <v>179</v>
      </c>
      <c r="C11" s="193" t="s">
        <v>42</v>
      </c>
      <c r="D11" s="193" t="str">
        <v>AB</v>
      </c>
      <c r="E11" s="193" t="str">
        <v>6E</v>
      </c>
      <c r="F11" s="216" t="str">
        <f t="shared" si="0"/>
        <v>Annual</v>
      </c>
      <c r="G11" s="216" t="s">
        <v>182</v>
      </c>
      <c r="H11" s="216" t="e">
        <f t="shared" si="1"/>
        <v>#REF!</v>
      </c>
      <c r="I11" s="215">
        <v>0</v>
      </c>
      <c r="J11" s="214" t="str">
        <f t="shared" si="2"/>
        <v>EURAB6E3Y_Quote</v>
      </c>
      <c r="K11" s="213" t="str">
        <f t="shared" si="3"/>
        <v>EUR_YCSTDRH_AB6E3Y</v>
      </c>
      <c r="L11" s="212" t="e">
        <f>_xll.qlSwapRateHelper2(K11,$J11,$C11,Calendar,$F11,$G11,$H11,$L$4,$I11,B11,DiscountingCurve,Permanent,,ObjectOverwrite)</f>
        <v>#VALUE!</v>
      </c>
      <c r="M11" s="211" t="e">
        <f ca="1">_xll.ohRangeRetrieveError(L11)</f>
        <v>#NUM!</v>
      </c>
      <c r="N11" s="210"/>
    </row>
    <row r="12" spans="1:18" x14ac:dyDescent="0.2">
      <c r="A12" s="131"/>
      <c r="B12" s="193" t="s">
        <v>179</v>
      </c>
      <c r="C12" s="193" t="s">
        <v>41</v>
      </c>
      <c r="D12" s="193" t="str">
        <v>AB</v>
      </c>
      <c r="E12" s="193" t="str">
        <v>6E</v>
      </c>
      <c r="F12" s="216" t="str">
        <f t="shared" si="0"/>
        <v>Annual</v>
      </c>
      <c r="G12" s="216" t="s">
        <v>182</v>
      </c>
      <c r="H12" s="216" t="e">
        <f t="shared" si="1"/>
        <v>#REF!</v>
      </c>
      <c r="I12" s="215">
        <v>0</v>
      </c>
      <c r="J12" s="214" t="str">
        <f t="shared" si="2"/>
        <v>EURAB6E4Y_Quote</v>
      </c>
      <c r="K12" s="213" t="str">
        <f t="shared" si="3"/>
        <v>EUR_YCSTDRH_AB6E4Y</v>
      </c>
      <c r="L12" s="212" t="e">
        <f>_xll.qlSwapRateHelper2(K12,$J12,$C12,Calendar,$F12,$G12,$H12,$L$4,$I12,B12,DiscountingCurve,Permanent,,ObjectOverwrite)</f>
        <v>#VALUE!</v>
      </c>
      <c r="M12" s="211" t="e">
        <f ca="1">_xll.ohRangeRetrieveError(L12)</f>
        <v>#NUM!</v>
      </c>
      <c r="N12" s="210"/>
    </row>
    <row r="13" spans="1:18" x14ac:dyDescent="0.2">
      <c r="A13" s="131"/>
      <c r="B13" s="193" t="s">
        <v>179</v>
      </c>
      <c r="C13" s="193" t="s">
        <v>40</v>
      </c>
      <c r="D13" s="193" t="str">
        <v>AB</v>
      </c>
      <c r="E13" s="193" t="str">
        <v>6E</v>
      </c>
      <c r="F13" s="216" t="str">
        <f t="shared" si="0"/>
        <v>Annual</v>
      </c>
      <c r="G13" s="216" t="s">
        <v>182</v>
      </c>
      <c r="H13" s="216" t="e">
        <f t="shared" si="1"/>
        <v>#REF!</v>
      </c>
      <c r="I13" s="215">
        <v>0</v>
      </c>
      <c r="J13" s="214" t="str">
        <f t="shared" si="2"/>
        <v>EURAB6E5Y_Quote</v>
      </c>
      <c r="K13" s="213" t="str">
        <f t="shared" si="3"/>
        <v>EUR_YCSTDRH_AB6E5Y</v>
      </c>
      <c r="L13" s="212" t="e">
        <f>_xll.qlSwapRateHelper2(K13,$J13,$C13,Calendar,$F13,$G13,$H13,$L$4,$I13,B13,DiscountingCurve,Permanent,,ObjectOverwrite)</f>
        <v>#VALUE!</v>
      </c>
      <c r="M13" s="211" t="e">
        <f ca="1">_xll.ohRangeRetrieveError(L13)</f>
        <v>#NUM!</v>
      </c>
      <c r="N13" s="210"/>
    </row>
    <row r="14" spans="1:18" x14ac:dyDescent="0.2">
      <c r="A14" s="131"/>
      <c r="B14" s="193" t="s">
        <v>179</v>
      </c>
      <c r="C14" s="193" t="s">
        <v>39</v>
      </c>
      <c r="D14" s="193" t="str">
        <v>AB</v>
      </c>
      <c r="E14" s="193" t="str">
        <v>6E</v>
      </c>
      <c r="F14" s="216" t="str">
        <f t="shared" si="0"/>
        <v>Annual</v>
      </c>
      <c r="G14" s="216" t="s">
        <v>182</v>
      </c>
      <c r="H14" s="216" t="e">
        <f t="shared" si="1"/>
        <v>#REF!</v>
      </c>
      <c r="I14" s="215">
        <v>0</v>
      </c>
      <c r="J14" s="214" t="str">
        <f t="shared" si="2"/>
        <v>EURAB6E6Y_Quote</v>
      </c>
      <c r="K14" s="213" t="str">
        <f t="shared" si="3"/>
        <v>EUR_YCSTDRH_AB6E6Y</v>
      </c>
      <c r="L14" s="212" t="e">
        <f>_xll.qlSwapRateHelper2(K14,$J14,$C14,Calendar,$F14,$G14,$H14,$L$4,$I14,B14,DiscountingCurve,Permanent,,ObjectOverwrite)</f>
        <v>#VALUE!</v>
      </c>
      <c r="M14" s="211" t="e">
        <f ca="1">_xll.ohRangeRetrieveError(L14)</f>
        <v>#NUM!</v>
      </c>
      <c r="N14" s="210"/>
    </row>
    <row r="15" spans="1:18" x14ac:dyDescent="0.2">
      <c r="A15" s="131"/>
      <c r="B15" s="193" t="s">
        <v>179</v>
      </c>
      <c r="C15" s="193" t="s">
        <v>38</v>
      </c>
      <c r="D15" s="193" t="str">
        <v>AB</v>
      </c>
      <c r="E15" s="193" t="str">
        <v>6E</v>
      </c>
      <c r="F15" s="216" t="str">
        <f t="shared" si="0"/>
        <v>Annual</v>
      </c>
      <c r="G15" s="216" t="s">
        <v>182</v>
      </c>
      <c r="H15" s="216" t="e">
        <f t="shared" si="1"/>
        <v>#REF!</v>
      </c>
      <c r="I15" s="215">
        <v>0</v>
      </c>
      <c r="J15" s="214" t="str">
        <f t="shared" si="2"/>
        <v>EURAB6E7Y_Quote</v>
      </c>
      <c r="K15" s="213" t="str">
        <f t="shared" si="3"/>
        <v>EUR_YCSTDRH_AB6E7Y</v>
      </c>
      <c r="L15" s="212" t="e">
        <f>_xll.qlSwapRateHelper2(K15,$J15,$C15,Calendar,$F15,$G15,$H15,$L$4,$I15,B15,DiscountingCurve,Permanent,,ObjectOverwrite)</f>
        <v>#VALUE!</v>
      </c>
      <c r="M15" s="211" t="e">
        <f ca="1">_xll.ohRangeRetrieveError(L15)</f>
        <v>#NUM!</v>
      </c>
      <c r="N15" s="210"/>
    </row>
    <row r="16" spans="1:18" x14ac:dyDescent="0.2">
      <c r="A16" s="131"/>
      <c r="B16" s="193" t="s">
        <v>179</v>
      </c>
      <c r="C16" s="193" t="s">
        <v>37</v>
      </c>
      <c r="D16" s="193" t="str">
        <v>AB</v>
      </c>
      <c r="E16" s="193" t="str">
        <v>6E</v>
      </c>
      <c r="F16" s="216" t="str">
        <f t="shared" si="0"/>
        <v>Annual</v>
      </c>
      <c r="G16" s="216" t="s">
        <v>182</v>
      </c>
      <c r="H16" s="216" t="e">
        <f t="shared" si="1"/>
        <v>#REF!</v>
      </c>
      <c r="I16" s="215">
        <v>0</v>
      </c>
      <c r="J16" s="214" t="str">
        <f t="shared" si="2"/>
        <v>EURAB6E8Y_Quote</v>
      </c>
      <c r="K16" s="213" t="str">
        <f t="shared" si="3"/>
        <v>EUR_YCSTDRH_AB6E8Y</v>
      </c>
      <c r="L16" s="212" t="e">
        <f>_xll.qlSwapRateHelper2(K16,$J16,$C16,Calendar,$F16,$G16,$H16,$L$4,$I16,B16,DiscountingCurve,Permanent,,ObjectOverwrite)</f>
        <v>#VALUE!</v>
      </c>
      <c r="M16" s="211" t="e">
        <f ca="1">_xll.ohRangeRetrieveError(L16)</f>
        <v>#NUM!</v>
      </c>
      <c r="N16" s="210"/>
    </row>
    <row r="17" spans="1:14" x14ac:dyDescent="0.2">
      <c r="A17" s="131"/>
      <c r="B17" s="193" t="s">
        <v>179</v>
      </c>
      <c r="C17" s="193" t="s">
        <v>36</v>
      </c>
      <c r="D17" s="193" t="str">
        <v>AB</v>
      </c>
      <c r="E17" s="193" t="str">
        <v>6E</v>
      </c>
      <c r="F17" s="216" t="str">
        <f t="shared" si="0"/>
        <v>Annual</v>
      </c>
      <c r="G17" s="216" t="s">
        <v>182</v>
      </c>
      <c r="H17" s="216" t="e">
        <f t="shared" si="1"/>
        <v>#REF!</v>
      </c>
      <c r="I17" s="215">
        <v>0</v>
      </c>
      <c r="J17" s="214" t="str">
        <f t="shared" si="2"/>
        <v>EURAB6E9Y_Quote</v>
      </c>
      <c r="K17" s="213" t="str">
        <f t="shared" si="3"/>
        <v>EUR_YCSTDRH_AB6E9Y</v>
      </c>
      <c r="L17" s="212" t="e">
        <f>_xll.qlSwapRateHelper2(K17,$J17,$C17,Calendar,$F17,$G17,$H17,$L$4,$I17,B17,DiscountingCurve,Permanent,,ObjectOverwrite)</f>
        <v>#VALUE!</v>
      </c>
      <c r="M17" s="211" t="e">
        <f ca="1">_xll.ohRangeRetrieveError(L17)</f>
        <v>#NUM!</v>
      </c>
      <c r="N17" s="210"/>
    </row>
    <row r="18" spans="1:14" x14ac:dyDescent="0.2">
      <c r="A18" s="131"/>
      <c r="B18" s="193" t="s">
        <v>179</v>
      </c>
      <c r="C18" s="193" t="s">
        <v>35</v>
      </c>
      <c r="D18" s="193" t="str">
        <v>AB</v>
      </c>
      <c r="E18" s="193" t="str">
        <v>6E</v>
      </c>
      <c r="F18" s="216" t="str">
        <f t="shared" si="0"/>
        <v>Annual</v>
      </c>
      <c r="G18" s="216" t="s">
        <v>182</v>
      </c>
      <c r="H18" s="216" t="e">
        <f t="shared" si="1"/>
        <v>#REF!</v>
      </c>
      <c r="I18" s="215">
        <v>0</v>
      </c>
      <c r="J18" s="214" t="str">
        <f t="shared" si="2"/>
        <v>EURAB6E10Y_Quote</v>
      </c>
      <c r="K18" s="213" t="str">
        <f t="shared" si="3"/>
        <v>EUR_YCSTDRH_AB6E10Y</v>
      </c>
      <c r="L18" s="212" t="e">
        <f>_xll.qlSwapRateHelper2(K18,$J18,$C18,Calendar,$F18,$G18,$H18,$L$4,$I18,B18,DiscountingCurve,Permanent,,ObjectOverwrite)</f>
        <v>#VALUE!</v>
      </c>
      <c r="M18" s="211" t="e">
        <f ca="1">_xll.ohRangeRetrieveError(L18)</f>
        <v>#NUM!</v>
      </c>
      <c r="N18" s="210"/>
    </row>
    <row r="19" spans="1:14" x14ac:dyDescent="0.2">
      <c r="A19" s="131"/>
      <c r="B19" s="193" t="s">
        <v>179</v>
      </c>
      <c r="C19" s="193" t="s">
        <v>34</v>
      </c>
      <c r="D19" s="193" t="str">
        <v>AB</v>
      </c>
      <c r="E19" s="193" t="str">
        <v>6E</v>
      </c>
      <c r="F19" s="216" t="str">
        <f t="shared" si="0"/>
        <v>Annual</v>
      </c>
      <c r="G19" s="216" t="s">
        <v>182</v>
      </c>
      <c r="H19" s="216" t="e">
        <f t="shared" si="1"/>
        <v>#REF!</v>
      </c>
      <c r="I19" s="215">
        <v>0</v>
      </c>
      <c r="J19" s="214" t="str">
        <f t="shared" si="2"/>
        <v>EURAB6E11Y_Quote</v>
      </c>
      <c r="K19" s="213" t="str">
        <f t="shared" si="3"/>
        <v>EUR_YCSTDRH_AB6E11Y</v>
      </c>
      <c r="L19" s="212" t="e">
        <f>_xll.qlSwapRateHelper2(K19,$J19,$C19,Calendar,$F19,$G19,$H19,$L$4,$I19,B19,DiscountingCurve,Permanent,,ObjectOverwrite)</f>
        <v>#VALUE!</v>
      </c>
      <c r="M19" s="211" t="e">
        <f ca="1">_xll.ohRangeRetrieveError(L19)</f>
        <v>#NUM!</v>
      </c>
      <c r="N19" s="210"/>
    </row>
    <row r="20" spans="1:14" x14ac:dyDescent="0.2">
      <c r="A20" s="131"/>
      <c r="B20" s="193" t="s">
        <v>179</v>
      </c>
      <c r="C20" s="193" t="s">
        <v>33</v>
      </c>
      <c r="D20" s="193" t="str">
        <v>AB</v>
      </c>
      <c r="E20" s="193" t="str">
        <v>6E</v>
      </c>
      <c r="F20" s="216" t="str">
        <f t="shared" si="0"/>
        <v>Annual</v>
      </c>
      <c r="G20" s="216" t="s">
        <v>182</v>
      </c>
      <c r="H20" s="216" t="e">
        <f t="shared" si="1"/>
        <v>#REF!</v>
      </c>
      <c r="I20" s="215">
        <v>0</v>
      </c>
      <c r="J20" s="214" t="str">
        <f t="shared" si="2"/>
        <v>EURAB6E12Y_Quote</v>
      </c>
      <c r="K20" s="213" t="str">
        <f t="shared" si="3"/>
        <v>EUR_YCSTDRH_AB6E12Y</v>
      </c>
      <c r="L20" s="212" t="e">
        <f>_xll.qlSwapRateHelper2(K20,$J20,$C20,Calendar,$F20,$G20,$H20,$L$4,$I20,B20,DiscountingCurve,Permanent,,ObjectOverwrite)</f>
        <v>#VALUE!</v>
      </c>
      <c r="M20" s="211" t="e">
        <f ca="1">_xll.ohRangeRetrieveError(L20)</f>
        <v>#NUM!</v>
      </c>
      <c r="N20" s="210"/>
    </row>
    <row r="21" spans="1:14" x14ac:dyDescent="0.2">
      <c r="A21" s="131"/>
      <c r="B21" s="193" t="s">
        <v>179</v>
      </c>
      <c r="C21" s="193" t="s">
        <v>32</v>
      </c>
      <c r="D21" s="193" t="str">
        <v>AB</v>
      </c>
      <c r="E21" s="193" t="str">
        <v>6E</v>
      </c>
      <c r="F21" s="216" t="str">
        <f t="shared" si="0"/>
        <v>Annual</v>
      </c>
      <c r="G21" s="216" t="s">
        <v>182</v>
      </c>
      <c r="H21" s="216" t="e">
        <f t="shared" si="1"/>
        <v>#REF!</v>
      </c>
      <c r="I21" s="215">
        <v>0</v>
      </c>
      <c r="J21" s="214" t="str">
        <f t="shared" si="2"/>
        <v>EURAB6E13Y_Quote</v>
      </c>
      <c r="K21" s="213" t="str">
        <f t="shared" si="3"/>
        <v>EUR_YCSTDRH_AB6E13Y</v>
      </c>
      <c r="L21" s="212" t="e">
        <f>_xll.qlSwapRateHelper2(K21,$J21,$C21,Calendar,$F21,$G21,$H21,$L$4,$I21,B21,DiscountingCurve,Permanent,,ObjectOverwrite)</f>
        <v>#VALUE!</v>
      </c>
      <c r="M21" s="211" t="e">
        <f ca="1">_xll.ohRangeRetrieveError(L21)</f>
        <v>#NUM!</v>
      </c>
      <c r="N21" s="210"/>
    </row>
    <row r="22" spans="1:14" x14ac:dyDescent="0.2">
      <c r="A22" s="131"/>
      <c r="B22" s="193" t="s">
        <v>179</v>
      </c>
      <c r="C22" s="193" t="s">
        <v>31</v>
      </c>
      <c r="D22" s="193" t="str">
        <v>AB</v>
      </c>
      <c r="E22" s="193" t="str">
        <v>6E</v>
      </c>
      <c r="F22" s="216" t="str">
        <f t="shared" si="0"/>
        <v>Annual</v>
      </c>
      <c r="G22" s="216" t="s">
        <v>182</v>
      </c>
      <c r="H22" s="216" t="e">
        <f t="shared" si="1"/>
        <v>#REF!</v>
      </c>
      <c r="I22" s="215">
        <v>0</v>
      </c>
      <c r="J22" s="214" t="str">
        <f t="shared" si="2"/>
        <v>EURAB6E14Y_Quote</v>
      </c>
      <c r="K22" s="213" t="str">
        <f t="shared" si="3"/>
        <v>EUR_YCSTDRH_AB6E14Y</v>
      </c>
      <c r="L22" s="212" t="e">
        <f>_xll.qlSwapRateHelper2(K22,$J22,$C22,Calendar,$F22,$G22,$H22,$L$4,$I22,B22,DiscountingCurve,Permanent,,ObjectOverwrite)</f>
        <v>#VALUE!</v>
      </c>
      <c r="M22" s="211" t="e">
        <f ca="1">_xll.ohRangeRetrieveError(L22)</f>
        <v>#NUM!</v>
      </c>
      <c r="N22" s="210"/>
    </row>
    <row r="23" spans="1:14" x14ac:dyDescent="0.2">
      <c r="A23" s="131"/>
      <c r="B23" s="193" t="s">
        <v>179</v>
      </c>
      <c r="C23" s="193" t="s">
        <v>30</v>
      </c>
      <c r="D23" s="193" t="str">
        <v>AB</v>
      </c>
      <c r="E23" s="193" t="str">
        <v>6E</v>
      </c>
      <c r="F23" s="216" t="str">
        <f t="shared" si="0"/>
        <v>Annual</v>
      </c>
      <c r="G23" s="216" t="s">
        <v>182</v>
      </c>
      <c r="H23" s="216" t="e">
        <f t="shared" si="1"/>
        <v>#REF!</v>
      </c>
      <c r="I23" s="215">
        <v>0</v>
      </c>
      <c r="J23" s="214" t="str">
        <f t="shared" si="2"/>
        <v>EURAB6E15Y_Quote</v>
      </c>
      <c r="K23" s="213" t="str">
        <f t="shared" si="3"/>
        <v>EUR_YCSTDRH_AB6E15Y</v>
      </c>
      <c r="L23" s="212" t="e">
        <f>_xll.qlSwapRateHelper2(K23,$J23,$C23,Calendar,$F23,$G23,$H23,$L$4,$I23,B23,DiscountingCurve,Permanent,,ObjectOverwrite)</f>
        <v>#VALUE!</v>
      </c>
      <c r="M23" s="211" t="e">
        <f ca="1">_xll.ohRangeRetrieveError(L23)</f>
        <v>#NUM!</v>
      </c>
      <c r="N23" s="210"/>
    </row>
    <row r="24" spans="1:14" x14ac:dyDescent="0.2">
      <c r="A24" s="131"/>
      <c r="B24" s="193" t="s">
        <v>179</v>
      </c>
      <c r="C24" s="193" t="s">
        <v>29</v>
      </c>
      <c r="D24" s="193" t="str">
        <v>AB</v>
      </c>
      <c r="E24" s="193" t="str">
        <v>6E</v>
      </c>
      <c r="F24" s="216" t="str">
        <f t="shared" si="0"/>
        <v>Annual</v>
      </c>
      <c r="G24" s="216" t="s">
        <v>182</v>
      </c>
      <c r="H24" s="216" t="e">
        <f t="shared" si="1"/>
        <v>#REF!</v>
      </c>
      <c r="I24" s="215">
        <v>0</v>
      </c>
      <c r="J24" s="214" t="str">
        <f t="shared" si="2"/>
        <v>EURAB6E16Y_Quote</v>
      </c>
      <c r="K24" s="213" t="str">
        <f t="shared" si="3"/>
        <v>EUR_YCSTDRH_AB6E16Y</v>
      </c>
      <c r="L24" s="212" t="e">
        <f>_xll.qlSwapRateHelper2(K24,$J24,$C24,Calendar,$F24,$G24,$H24,$L$4,$I24,B24,DiscountingCurve,Permanent,,ObjectOverwrite)</f>
        <v>#VALUE!</v>
      </c>
      <c r="M24" s="211" t="e">
        <f ca="1">_xll.ohRangeRetrieveError(L24)</f>
        <v>#NUM!</v>
      </c>
      <c r="N24" s="210"/>
    </row>
    <row r="25" spans="1:14" x14ac:dyDescent="0.2">
      <c r="A25" s="131"/>
      <c r="B25" s="193" t="s">
        <v>179</v>
      </c>
      <c r="C25" s="193" t="s">
        <v>28</v>
      </c>
      <c r="D25" s="193" t="str">
        <v>AB</v>
      </c>
      <c r="E25" s="193" t="str">
        <v>6E</v>
      </c>
      <c r="F25" s="216" t="str">
        <f t="shared" si="0"/>
        <v>Annual</v>
      </c>
      <c r="G25" s="216" t="s">
        <v>182</v>
      </c>
      <c r="H25" s="216" t="e">
        <f t="shared" si="1"/>
        <v>#REF!</v>
      </c>
      <c r="I25" s="215">
        <v>0</v>
      </c>
      <c r="J25" s="214" t="str">
        <f t="shared" si="2"/>
        <v>EURAB6E17Y_Quote</v>
      </c>
      <c r="K25" s="213" t="str">
        <f t="shared" si="3"/>
        <v>EUR_YCSTDRH_AB6E17Y</v>
      </c>
      <c r="L25" s="212" t="e">
        <f>_xll.qlSwapRateHelper2(K25,$J25,$C25,Calendar,$F25,$G25,$H25,$L$4,$I25,B25,DiscountingCurve,Permanent,,ObjectOverwrite)</f>
        <v>#VALUE!</v>
      </c>
      <c r="M25" s="211" t="e">
        <f ca="1">_xll.ohRangeRetrieveError(L25)</f>
        <v>#NUM!</v>
      </c>
      <c r="N25" s="210"/>
    </row>
    <row r="26" spans="1:14" x14ac:dyDescent="0.2">
      <c r="A26" s="131"/>
      <c r="B26" s="193" t="s">
        <v>179</v>
      </c>
      <c r="C26" s="193" t="s">
        <v>27</v>
      </c>
      <c r="D26" s="193" t="str">
        <v>AB</v>
      </c>
      <c r="E26" s="193" t="str">
        <v>6E</v>
      </c>
      <c r="F26" s="216" t="str">
        <f t="shared" si="0"/>
        <v>Annual</v>
      </c>
      <c r="G26" s="216" t="s">
        <v>182</v>
      </c>
      <c r="H26" s="216" t="e">
        <f t="shared" si="1"/>
        <v>#REF!</v>
      </c>
      <c r="I26" s="215">
        <v>0</v>
      </c>
      <c r="J26" s="214" t="str">
        <f t="shared" si="2"/>
        <v>EURAB6E18Y_Quote</v>
      </c>
      <c r="K26" s="213" t="str">
        <f t="shared" si="3"/>
        <v>EUR_YCSTDRH_AB6E18Y</v>
      </c>
      <c r="L26" s="212" t="e">
        <f>_xll.qlSwapRateHelper2(K26,$J26,$C26,Calendar,$F26,$G26,$H26,$L$4,$I26,B26,DiscountingCurve,Permanent,,ObjectOverwrite)</f>
        <v>#VALUE!</v>
      </c>
      <c r="M26" s="211" t="e">
        <f ca="1">_xll.ohRangeRetrieveError(L26)</f>
        <v>#NUM!</v>
      </c>
      <c r="N26" s="210"/>
    </row>
    <row r="27" spans="1:14" x14ac:dyDescent="0.2">
      <c r="A27" s="131"/>
      <c r="B27" s="193" t="s">
        <v>179</v>
      </c>
      <c r="C27" s="193" t="s">
        <v>26</v>
      </c>
      <c r="D27" s="193" t="str">
        <v>AB</v>
      </c>
      <c r="E27" s="193" t="str">
        <v>6E</v>
      </c>
      <c r="F27" s="216" t="str">
        <f t="shared" si="0"/>
        <v>Annual</v>
      </c>
      <c r="G27" s="216" t="s">
        <v>182</v>
      </c>
      <c r="H27" s="216" t="e">
        <f t="shared" si="1"/>
        <v>#REF!</v>
      </c>
      <c r="I27" s="215">
        <v>0</v>
      </c>
      <c r="J27" s="214" t="str">
        <f t="shared" si="2"/>
        <v>EURAB6E19Y_Quote</v>
      </c>
      <c r="K27" s="213" t="str">
        <f t="shared" si="3"/>
        <v>EUR_YCSTDRH_AB6E19Y</v>
      </c>
      <c r="L27" s="212" t="e">
        <f>_xll.qlSwapRateHelper2(K27,$J27,$C27,Calendar,$F27,$G27,$H27,$L$4,$I27,B27,DiscountingCurve,Permanent,,ObjectOverwrite)</f>
        <v>#VALUE!</v>
      </c>
      <c r="M27" s="211" t="e">
        <f ca="1">_xll.ohRangeRetrieveError(L27)</f>
        <v>#NUM!</v>
      </c>
      <c r="N27" s="210"/>
    </row>
    <row r="28" spans="1:14" x14ac:dyDescent="0.2">
      <c r="A28" s="131"/>
      <c r="B28" s="193" t="s">
        <v>179</v>
      </c>
      <c r="C28" s="193" t="s">
        <v>25</v>
      </c>
      <c r="D28" s="193" t="str">
        <v>AB</v>
      </c>
      <c r="E28" s="193" t="str">
        <v>6E</v>
      </c>
      <c r="F28" s="216" t="str">
        <f t="shared" si="0"/>
        <v>Annual</v>
      </c>
      <c r="G28" s="216" t="s">
        <v>182</v>
      </c>
      <c r="H28" s="216" t="e">
        <f t="shared" si="1"/>
        <v>#REF!</v>
      </c>
      <c r="I28" s="215">
        <v>0</v>
      </c>
      <c r="J28" s="214" t="str">
        <f t="shared" si="2"/>
        <v>EURAB6E20Y_Quote</v>
      </c>
      <c r="K28" s="213" t="str">
        <f t="shared" si="3"/>
        <v>EUR_YCSTDRH_AB6E20Y</v>
      </c>
      <c r="L28" s="212" t="e">
        <f>_xll.qlSwapRateHelper2(K28,$J28,$C28,Calendar,$F28,$G28,$H28,$L$4,$I28,B28,DiscountingCurve,Permanent,,ObjectOverwrite)</f>
        <v>#VALUE!</v>
      </c>
      <c r="M28" s="211" t="e">
        <f ca="1">_xll.ohRangeRetrieveError(L28)</f>
        <v>#NUM!</v>
      </c>
      <c r="N28" s="210"/>
    </row>
    <row r="29" spans="1:14" x14ac:dyDescent="0.2">
      <c r="A29" s="131"/>
      <c r="B29" s="193" t="s">
        <v>179</v>
      </c>
      <c r="C29" s="193" t="s">
        <v>24</v>
      </c>
      <c r="D29" s="193" t="str">
        <v>AB</v>
      </c>
      <c r="E29" s="193" t="str">
        <v>6E</v>
      </c>
      <c r="F29" s="216" t="str">
        <f t="shared" si="0"/>
        <v>Annual</v>
      </c>
      <c r="G29" s="216" t="s">
        <v>182</v>
      </c>
      <c r="H29" s="216" t="e">
        <f t="shared" si="1"/>
        <v>#REF!</v>
      </c>
      <c r="I29" s="215">
        <v>0</v>
      </c>
      <c r="J29" s="214" t="str">
        <f t="shared" si="2"/>
        <v>EURAB6E21Y_Quote</v>
      </c>
      <c r="K29" s="213" t="str">
        <f t="shared" si="3"/>
        <v>EUR_YCSTDRH_AB6E21Y</v>
      </c>
      <c r="L29" s="212" t="e">
        <f>_xll.qlSwapRateHelper2(K29,$J29,$C29,Calendar,$F29,$G29,$H29,$L$4,$I29,B29,DiscountingCurve,Permanent,,ObjectOverwrite)</f>
        <v>#VALUE!</v>
      </c>
      <c r="M29" s="211" t="e">
        <f ca="1">_xll.ohRangeRetrieveError(L29)</f>
        <v>#NUM!</v>
      </c>
      <c r="N29" s="210"/>
    </row>
    <row r="30" spans="1:14" x14ac:dyDescent="0.2">
      <c r="A30" s="131"/>
      <c r="B30" s="193" t="s">
        <v>179</v>
      </c>
      <c r="C30" s="193" t="s">
        <v>23</v>
      </c>
      <c r="D30" s="193" t="str">
        <v>AB</v>
      </c>
      <c r="E30" s="193" t="str">
        <v>6E</v>
      </c>
      <c r="F30" s="216" t="str">
        <f t="shared" si="0"/>
        <v>Annual</v>
      </c>
      <c r="G30" s="216" t="s">
        <v>182</v>
      </c>
      <c r="H30" s="216" t="e">
        <f t="shared" si="1"/>
        <v>#REF!</v>
      </c>
      <c r="I30" s="215">
        <v>0</v>
      </c>
      <c r="J30" s="214" t="str">
        <f t="shared" si="2"/>
        <v>EURAB6E22Y_Quote</v>
      </c>
      <c r="K30" s="213" t="str">
        <f t="shared" si="3"/>
        <v>EUR_YCSTDRH_AB6E22Y</v>
      </c>
      <c r="L30" s="212" t="e">
        <f>_xll.qlSwapRateHelper2(K30,$J30,$C30,Calendar,$F30,$G30,$H30,$L$4,$I30,B30,DiscountingCurve,Permanent,,ObjectOverwrite)</f>
        <v>#VALUE!</v>
      </c>
      <c r="M30" s="211" t="e">
        <f ca="1">_xll.ohRangeRetrieveError(L30)</f>
        <v>#NUM!</v>
      </c>
      <c r="N30" s="210"/>
    </row>
    <row r="31" spans="1:14" x14ac:dyDescent="0.2">
      <c r="A31" s="131"/>
      <c r="B31" s="193" t="s">
        <v>179</v>
      </c>
      <c r="C31" s="193" t="s">
        <v>22</v>
      </c>
      <c r="D31" s="193" t="str">
        <v>AB</v>
      </c>
      <c r="E31" s="193" t="str">
        <v>6E</v>
      </c>
      <c r="F31" s="216" t="str">
        <f t="shared" si="0"/>
        <v>Annual</v>
      </c>
      <c r="G31" s="216" t="s">
        <v>182</v>
      </c>
      <c r="H31" s="216" t="e">
        <f t="shared" si="1"/>
        <v>#REF!</v>
      </c>
      <c r="I31" s="215">
        <v>0</v>
      </c>
      <c r="J31" s="214" t="str">
        <f t="shared" si="2"/>
        <v>EURAB6E23Y_Quote</v>
      </c>
      <c r="K31" s="213" t="str">
        <f t="shared" si="3"/>
        <v>EUR_YCSTDRH_AB6E23Y</v>
      </c>
      <c r="L31" s="212" t="e">
        <f>_xll.qlSwapRateHelper2(K31,$J31,$C31,Calendar,$F31,$G31,$H31,$L$4,$I31,B31,DiscountingCurve,Permanent,,ObjectOverwrite)</f>
        <v>#VALUE!</v>
      </c>
      <c r="M31" s="211" t="e">
        <f ca="1">_xll.ohRangeRetrieveError(L31)</f>
        <v>#NUM!</v>
      </c>
      <c r="N31" s="210"/>
    </row>
    <row r="32" spans="1:14" x14ac:dyDescent="0.2">
      <c r="A32" s="131"/>
      <c r="B32" s="193" t="s">
        <v>179</v>
      </c>
      <c r="C32" s="193" t="s">
        <v>21</v>
      </c>
      <c r="D32" s="193" t="str">
        <v>AB</v>
      </c>
      <c r="E32" s="193" t="str">
        <v>6E</v>
      </c>
      <c r="F32" s="216" t="str">
        <f t="shared" si="0"/>
        <v>Annual</v>
      </c>
      <c r="G32" s="216" t="s">
        <v>182</v>
      </c>
      <c r="H32" s="216" t="e">
        <f t="shared" si="1"/>
        <v>#REF!</v>
      </c>
      <c r="I32" s="215">
        <v>0</v>
      </c>
      <c r="J32" s="214" t="str">
        <f t="shared" si="2"/>
        <v>EURAB6E24Y_Quote</v>
      </c>
      <c r="K32" s="213" t="str">
        <f t="shared" si="3"/>
        <v>EUR_YCSTDRH_AB6E24Y</v>
      </c>
      <c r="L32" s="212" t="e">
        <f>_xll.qlSwapRateHelper2(K32,$J32,$C32,Calendar,$F32,$G32,$H32,$L$4,$I32,B32,DiscountingCurve,Permanent,,ObjectOverwrite)</f>
        <v>#VALUE!</v>
      </c>
      <c r="M32" s="211" t="e">
        <f ca="1">_xll.ohRangeRetrieveError(L32)</f>
        <v>#NUM!</v>
      </c>
      <c r="N32" s="210"/>
    </row>
    <row r="33" spans="1:14" x14ac:dyDescent="0.2">
      <c r="A33" s="131"/>
      <c r="B33" s="193" t="s">
        <v>179</v>
      </c>
      <c r="C33" s="193" t="s">
        <v>20</v>
      </c>
      <c r="D33" s="193" t="str">
        <v>AB</v>
      </c>
      <c r="E33" s="193" t="str">
        <v>6E</v>
      </c>
      <c r="F33" s="216" t="str">
        <f t="shared" si="0"/>
        <v>Annual</v>
      </c>
      <c r="G33" s="216" t="s">
        <v>182</v>
      </c>
      <c r="H33" s="216" t="e">
        <f t="shared" si="1"/>
        <v>#REF!</v>
      </c>
      <c r="I33" s="215">
        <v>0</v>
      </c>
      <c r="J33" s="214" t="str">
        <f t="shared" si="2"/>
        <v>EURAB6E25Y_Quote</v>
      </c>
      <c r="K33" s="213" t="str">
        <f t="shared" si="3"/>
        <v>EUR_YCSTDRH_AB6E25Y</v>
      </c>
      <c r="L33" s="212" t="e">
        <f>_xll.qlSwapRateHelper2(K33,$J33,$C33,Calendar,$F33,$G33,$H33,$L$4,$I33,B33,DiscountingCurve,Permanent,,ObjectOverwrite)</f>
        <v>#VALUE!</v>
      </c>
      <c r="M33" s="211" t="e">
        <f ca="1">_xll.ohRangeRetrieveError(L33)</f>
        <v>#NUM!</v>
      </c>
      <c r="N33" s="210"/>
    </row>
    <row r="34" spans="1:14" x14ac:dyDescent="0.2">
      <c r="A34" s="131"/>
      <c r="B34" s="193" t="s">
        <v>179</v>
      </c>
      <c r="C34" s="193" t="s">
        <v>19</v>
      </c>
      <c r="D34" s="193" t="str">
        <v>AB</v>
      </c>
      <c r="E34" s="193" t="str">
        <v>6E</v>
      </c>
      <c r="F34" s="216" t="str">
        <f t="shared" si="0"/>
        <v>Annual</v>
      </c>
      <c r="G34" s="216" t="s">
        <v>182</v>
      </c>
      <c r="H34" s="216" t="e">
        <f t="shared" si="1"/>
        <v>#REF!</v>
      </c>
      <c r="I34" s="215">
        <v>0</v>
      </c>
      <c r="J34" s="214" t="str">
        <f t="shared" si="2"/>
        <v>EURAB6E26Y_Quote</v>
      </c>
      <c r="K34" s="213" t="str">
        <f t="shared" si="3"/>
        <v>EUR_YCSTDRH_AB6E26Y</v>
      </c>
      <c r="L34" s="212" t="e">
        <f>_xll.qlSwapRateHelper2(K34,$J34,$C34,Calendar,$F34,$G34,$H34,$L$4,$I34,B34,DiscountingCurve,Permanent,,ObjectOverwrite)</f>
        <v>#VALUE!</v>
      </c>
      <c r="M34" s="211" t="e">
        <f ca="1">_xll.ohRangeRetrieveError(L34)</f>
        <v>#NUM!</v>
      </c>
      <c r="N34" s="210"/>
    </row>
    <row r="35" spans="1:14" x14ac:dyDescent="0.2">
      <c r="A35" s="131"/>
      <c r="B35" s="193" t="s">
        <v>179</v>
      </c>
      <c r="C35" s="193" t="s">
        <v>18</v>
      </c>
      <c r="D35" s="193" t="str">
        <v>AB</v>
      </c>
      <c r="E35" s="193" t="str">
        <v>6E</v>
      </c>
      <c r="F35" s="216" t="str">
        <f t="shared" si="0"/>
        <v>Annual</v>
      </c>
      <c r="G35" s="216" t="s">
        <v>182</v>
      </c>
      <c r="H35" s="216" t="e">
        <f t="shared" si="1"/>
        <v>#REF!</v>
      </c>
      <c r="I35" s="215">
        <v>0</v>
      </c>
      <c r="J35" s="214" t="str">
        <f t="shared" si="2"/>
        <v>EURAB6E27Y_Quote</v>
      </c>
      <c r="K35" s="213" t="str">
        <f t="shared" si="3"/>
        <v>EUR_YCSTDRH_AB6E27Y</v>
      </c>
      <c r="L35" s="212" t="e">
        <f>_xll.qlSwapRateHelper2(K35,$J35,$C35,Calendar,$F35,$G35,$H35,$L$4,$I35,B35,DiscountingCurve,Permanent,,ObjectOverwrite)</f>
        <v>#VALUE!</v>
      </c>
      <c r="M35" s="211" t="e">
        <f ca="1">_xll.ohRangeRetrieveError(L35)</f>
        <v>#NUM!</v>
      </c>
      <c r="N35" s="210"/>
    </row>
    <row r="36" spans="1:14" x14ac:dyDescent="0.2">
      <c r="A36" s="131"/>
      <c r="B36" s="193" t="s">
        <v>179</v>
      </c>
      <c r="C36" s="193" t="s">
        <v>17</v>
      </c>
      <c r="D36" s="193" t="str">
        <v>AB</v>
      </c>
      <c r="E36" s="193" t="str">
        <v>6E</v>
      </c>
      <c r="F36" s="216" t="str">
        <f t="shared" si="0"/>
        <v>Annual</v>
      </c>
      <c r="G36" s="216" t="s">
        <v>182</v>
      </c>
      <c r="H36" s="216" t="e">
        <f t="shared" si="1"/>
        <v>#REF!</v>
      </c>
      <c r="I36" s="215">
        <v>0</v>
      </c>
      <c r="J36" s="214" t="str">
        <f t="shared" si="2"/>
        <v>EURAB6E28Y_Quote</v>
      </c>
      <c r="K36" s="213" t="str">
        <f t="shared" si="3"/>
        <v>EUR_YCSTDRH_AB6E28Y</v>
      </c>
      <c r="L36" s="212" t="e">
        <f>_xll.qlSwapRateHelper2(K36,$J36,$C36,Calendar,$F36,$G36,$H36,$L$4,$I36,B36,DiscountingCurve,Permanent,,ObjectOverwrite)</f>
        <v>#VALUE!</v>
      </c>
      <c r="M36" s="211" t="e">
        <f ca="1">_xll.ohRangeRetrieveError(L36)</f>
        <v>#NUM!</v>
      </c>
      <c r="N36" s="210"/>
    </row>
    <row r="37" spans="1:14" x14ac:dyDescent="0.2">
      <c r="A37" s="131"/>
      <c r="B37" s="193" t="s">
        <v>179</v>
      </c>
      <c r="C37" s="193" t="s">
        <v>16</v>
      </c>
      <c r="D37" s="193" t="str">
        <v>AB</v>
      </c>
      <c r="E37" s="193" t="str">
        <v>6E</v>
      </c>
      <c r="F37" s="216" t="str">
        <f t="shared" si="0"/>
        <v>Annual</v>
      </c>
      <c r="G37" s="216" t="s">
        <v>182</v>
      </c>
      <c r="H37" s="216" t="e">
        <f t="shared" si="1"/>
        <v>#REF!</v>
      </c>
      <c r="I37" s="215">
        <v>0</v>
      </c>
      <c r="J37" s="214" t="str">
        <f t="shared" si="2"/>
        <v>EURAB6E29Y_Quote</v>
      </c>
      <c r="K37" s="213" t="str">
        <f t="shared" si="3"/>
        <v>EUR_YCSTDRH_AB6E29Y</v>
      </c>
      <c r="L37" s="212" t="e">
        <f>_xll.qlSwapRateHelper2(K37,$J37,$C37,Calendar,$F37,$G37,$H37,$L$4,$I37,B37,DiscountingCurve,Permanent,,ObjectOverwrite)</f>
        <v>#VALUE!</v>
      </c>
      <c r="M37" s="211" t="e">
        <f ca="1">_xll.ohRangeRetrieveError(L37)</f>
        <v>#NUM!</v>
      </c>
      <c r="N37" s="210"/>
    </row>
    <row r="38" spans="1:14" x14ac:dyDescent="0.2">
      <c r="A38" s="131"/>
      <c r="B38" s="193" t="s">
        <v>179</v>
      </c>
      <c r="C38" s="193" t="s">
        <v>15</v>
      </c>
      <c r="D38" s="193" t="str">
        <v>AB</v>
      </c>
      <c r="E38" s="193" t="str">
        <v>6E</v>
      </c>
      <c r="F38" s="216" t="str">
        <f t="shared" si="0"/>
        <v>Annual</v>
      </c>
      <c r="G38" s="216" t="s">
        <v>182</v>
      </c>
      <c r="H38" s="216" t="e">
        <f t="shared" si="1"/>
        <v>#REF!</v>
      </c>
      <c r="I38" s="215">
        <v>0</v>
      </c>
      <c r="J38" s="214" t="str">
        <f t="shared" si="2"/>
        <v>EURAB6E30Y_Quote</v>
      </c>
      <c r="K38" s="213" t="str">
        <f t="shared" si="3"/>
        <v>EUR_YCSTDRH_AB6E30Y</v>
      </c>
      <c r="L38" s="212" t="e">
        <f>_xll.qlSwapRateHelper2(K38,$J38,$C38,Calendar,$F38,$G38,$H38,$L$4,$I38,B38,DiscountingCurve,Permanent,,ObjectOverwrite)</f>
        <v>#VALUE!</v>
      </c>
      <c r="M38" s="211" t="e">
        <f ca="1">_xll.ohRangeRetrieveError(L38)</f>
        <v>#NUM!</v>
      </c>
      <c r="N38" s="210"/>
    </row>
    <row r="39" spans="1:14" x14ac:dyDescent="0.2">
      <c r="A39" s="131"/>
      <c r="B39" s="193" t="s">
        <v>179</v>
      </c>
      <c r="C39" s="193" t="s">
        <v>14</v>
      </c>
      <c r="D39" s="193" t="str">
        <v>AB</v>
      </c>
      <c r="E39" s="193" t="str">
        <v>6E</v>
      </c>
      <c r="F39" s="216" t="str">
        <f t="shared" si="0"/>
        <v>Annual</v>
      </c>
      <c r="G39" s="216" t="s">
        <v>182</v>
      </c>
      <c r="H39" s="216" t="e">
        <f t="shared" si="1"/>
        <v>#REF!</v>
      </c>
      <c r="I39" s="215">
        <v>0</v>
      </c>
      <c r="J39" s="214" t="str">
        <f t="shared" si="2"/>
        <v>EURAB6E35Y_Quote</v>
      </c>
      <c r="K39" s="213" t="str">
        <f t="shared" si="3"/>
        <v>EUR_YCSTDRH_AB6E35Y</v>
      </c>
      <c r="L39" s="212" t="e">
        <f>_xll.qlSwapRateHelper2(K39,$J39,$C39,Calendar,$F39,$G39,$H39,$L$4,$I39,B39,DiscountingCurve,Permanent,,ObjectOverwrite)</f>
        <v>#VALUE!</v>
      </c>
      <c r="M39" s="211" t="e">
        <f ca="1">_xll.ohRangeRetrieveError(L39)</f>
        <v>#NUM!</v>
      </c>
      <c r="N39" s="210"/>
    </row>
    <row r="40" spans="1:14" x14ac:dyDescent="0.2">
      <c r="A40" s="131"/>
      <c r="B40" s="193" t="s">
        <v>179</v>
      </c>
      <c r="C40" s="193" t="s">
        <v>13</v>
      </c>
      <c r="D40" s="193" t="str">
        <v>AB</v>
      </c>
      <c r="E40" s="193" t="str">
        <v>6E</v>
      </c>
      <c r="F40" s="216" t="str">
        <f t="shared" si="0"/>
        <v>Annual</v>
      </c>
      <c r="G40" s="216" t="s">
        <v>182</v>
      </c>
      <c r="H40" s="216" t="e">
        <f t="shared" si="1"/>
        <v>#REF!</v>
      </c>
      <c r="I40" s="215">
        <v>0</v>
      </c>
      <c r="J40" s="214" t="str">
        <f t="shared" si="2"/>
        <v>EURAB6E40Y_Quote</v>
      </c>
      <c r="K40" s="213" t="str">
        <f t="shared" si="3"/>
        <v>EUR_YCSTDRH_AB6E40Y</v>
      </c>
      <c r="L40" s="212" t="e">
        <f>_xll.qlSwapRateHelper2(K40,$J40,$C40,Calendar,$F40,$G40,$H40,$L$4,$I40,B40,DiscountingCurve,Permanent,,ObjectOverwrite)</f>
        <v>#VALUE!</v>
      </c>
      <c r="M40" s="211" t="e">
        <f ca="1">_xll.ohRangeRetrieveError(L40)</f>
        <v>#NUM!</v>
      </c>
      <c r="N40" s="210"/>
    </row>
    <row r="41" spans="1:14" x14ac:dyDescent="0.2">
      <c r="A41" s="131"/>
      <c r="B41" s="193" t="s">
        <v>179</v>
      </c>
      <c r="C41" s="193" t="s">
        <v>12</v>
      </c>
      <c r="D41" s="193" t="str">
        <v>AB</v>
      </c>
      <c r="E41" s="193" t="str">
        <v>6E</v>
      </c>
      <c r="F41" s="216" t="str">
        <f t="shared" si="0"/>
        <v>Annual</v>
      </c>
      <c r="G41" s="216" t="s">
        <v>182</v>
      </c>
      <c r="H41" s="216" t="e">
        <f t="shared" si="1"/>
        <v>#REF!</v>
      </c>
      <c r="I41" s="215">
        <v>0</v>
      </c>
      <c r="J41" s="214" t="str">
        <f t="shared" si="2"/>
        <v>EURAB6E50Y_Quote</v>
      </c>
      <c r="K41" s="213" t="str">
        <f t="shared" si="3"/>
        <v>EUR_YCSTDRH_AB6E50Y</v>
      </c>
      <c r="L41" s="212" t="e">
        <f>_xll.qlSwapRateHelper2(K41,$J41,$C41,Calendar,$F41,$G41,$H41,$L$4,$I41,B41,DiscountingCurve,Permanent,,ObjectOverwrite)</f>
        <v>#VALUE!</v>
      </c>
      <c r="M41" s="211" t="e">
        <f ca="1">_xll.ohRangeRetrieveError(L41)</f>
        <v>#NUM!</v>
      </c>
      <c r="N41" s="210"/>
    </row>
    <row r="42" spans="1:14" x14ac:dyDescent="0.2">
      <c r="A42" s="131"/>
      <c r="B42" s="193" t="s">
        <v>179</v>
      </c>
      <c r="C42" s="193" t="s">
        <v>11</v>
      </c>
      <c r="D42" s="193" t="str">
        <v>AB</v>
      </c>
      <c r="E42" s="193" t="str">
        <v>6E</v>
      </c>
      <c r="F42" s="216" t="str">
        <f t="shared" si="0"/>
        <v>Annual</v>
      </c>
      <c r="G42" s="216" t="s">
        <v>182</v>
      </c>
      <c r="H42" s="216" t="e">
        <f t="shared" si="1"/>
        <v>#REF!</v>
      </c>
      <c r="I42" s="215">
        <v>0</v>
      </c>
      <c r="J42" s="214" t="str">
        <f t="shared" si="2"/>
        <v>EURAB6E60Y_Quote</v>
      </c>
      <c r="K42" s="213" t="str">
        <f t="shared" si="3"/>
        <v>EUR_YCSTDRH_AB6E60Y</v>
      </c>
      <c r="L42" s="212" t="e">
        <f>_xll.qlSwapRateHelper2(K42,$J42,$C42,Calendar,$F42,$G42,$H42,$L$4,$I42,B42,DiscountingCurve,Permanent,,ObjectOverwrite)</f>
        <v>#VALUE!</v>
      </c>
      <c r="M42" s="211" t="e">
        <f ca="1">_xll.ohRangeRetrieveError(L42)</f>
        <v>#NUM!</v>
      </c>
      <c r="N42" s="210"/>
    </row>
    <row r="43" spans="1:14" ht="13.5" thickBot="1" x14ac:dyDescent="0.25">
      <c r="A43" s="124"/>
      <c r="B43" s="123"/>
      <c r="C43" s="123"/>
      <c r="D43" s="123"/>
      <c r="E43" s="123"/>
      <c r="F43" s="123"/>
      <c r="G43" s="123"/>
      <c r="H43" s="123"/>
      <c r="I43" s="123"/>
      <c r="J43" s="123"/>
      <c r="K43" s="123"/>
      <c r="L43" s="164"/>
      <c r="M43" s="164"/>
      <c r="N43" s="209"/>
    </row>
  </sheetData>
  <dataValidations count="1">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Q76"/>
  <sheetViews>
    <sheetView workbookViewId="0"/>
  </sheetViews>
  <sheetFormatPr defaultRowHeight="11.25" x14ac:dyDescent="0.2"/>
  <cols>
    <col min="1" max="1" width="1.7109375" style="95" customWidth="1"/>
    <col min="2" max="2" width="17.28515625" style="95" bestFit="1" customWidth="1"/>
    <col min="3" max="3" width="7.140625" style="95" customWidth="1"/>
    <col min="4" max="4" width="7" style="95" bestFit="1" customWidth="1"/>
    <col min="5" max="5" width="6" style="95" bestFit="1" customWidth="1"/>
    <col min="6"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9.140625" style="95"/>
    <col min="16" max="17" width="17.28515625" style="95" bestFit="1" customWidth="1"/>
    <col min="18" max="16384" width="9.140625" style="95"/>
  </cols>
  <sheetData>
    <row r="1" spans="1:17" x14ac:dyDescent="0.2">
      <c r="A1" s="207" t="s">
        <v>204</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c r="K2" s="99" t="str">
        <f>Currency&amp;"_YC"&amp;$J$2&amp;"RH"</f>
        <v>EUR_YCRH</v>
      </c>
      <c r="L2" s="139" t="e">
        <f>NA()</f>
        <v>#N/A</v>
      </c>
      <c r="M2" s="120"/>
      <c r="N2" s="234"/>
    </row>
    <row r="3" spans="1:17" ht="36" customHeight="1" x14ac:dyDescent="0.2">
      <c r="A3" s="111"/>
      <c r="B3" s="118" t="s">
        <v>191</v>
      </c>
      <c r="C3" s="118" t="s">
        <v>196</v>
      </c>
      <c r="D3" s="118"/>
      <c r="E3" s="118"/>
      <c r="F3" s="118" t="s">
        <v>190</v>
      </c>
      <c r="G3" s="118" t="s">
        <v>189</v>
      </c>
      <c r="H3" s="118" t="s">
        <v>188</v>
      </c>
      <c r="I3" s="118" t="s">
        <v>187</v>
      </c>
      <c r="J3" s="118" t="s">
        <v>160</v>
      </c>
      <c r="K3" s="249" t="str">
        <f>K2&amp;"_Swaps.xml"</f>
        <v>EUR_YCRH_Swaps.xml</v>
      </c>
      <c r="L3" s="248">
        <f ca="1">IF(Serialize,_xll.ohObjectSave(_xll.ohPack(L4:L74),SerializationPath&amp;K3,FileOverwrite,Serialize),"---")</f>
        <v>46</v>
      </c>
      <c r="M3" s="115" t="str">
        <f ca="1">_xll.ohRangeRetrieveError(L3)</f>
        <v/>
      </c>
      <c r="N3" s="234"/>
    </row>
    <row r="4" spans="1:17" x14ac:dyDescent="0.2">
      <c r="A4" s="121"/>
      <c r="B4" s="120"/>
      <c r="C4" s="120"/>
      <c r="D4" s="120"/>
      <c r="E4" s="120"/>
      <c r="F4" s="120"/>
      <c r="G4" s="120"/>
      <c r="H4" s="120"/>
      <c r="I4" s="120"/>
      <c r="J4" s="120"/>
      <c r="K4" s="247" t="str">
        <f>$K$2&amp;"_"&amp;$D6&amp;"_"&amp;FamilyName&amp;$J$2</f>
        <v>EUR_YCRH_EON_ibor</v>
      </c>
      <c r="L4" s="246" t="str">
        <f>_xll.qlEonia(K4,,Permanent,Trigger,ObjectOverwrite)</f>
        <v>EUR_YCRH_EON_ibor#0006</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195</v>
      </c>
      <c r="D6" s="243" t="s">
        <v>112</v>
      </c>
      <c r="E6" s="242" t="s">
        <v>61</v>
      </c>
      <c r="F6" s="241" t="s">
        <v>193</v>
      </c>
      <c r="G6" s="241" t="s">
        <v>192</v>
      </c>
      <c r="H6" s="241" t="str">
        <f t="shared" ref="H6:H38" si="0">MoneyMarketDayCounter</f>
        <v>Actual/360</v>
      </c>
      <c r="I6" s="240">
        <v>0</v>
      </c>
      <c r="J6" s="239" t="str">
        <f t="shared" ref="J6:J38" si="1">Currency&amp;$D6&amp;$E6&amp;QuoteSuffix</f>
        <v>EUREONSW_Quote</v>
      </c>
      <c r="K6" s="239" t="str">
        <f t="shared" ref="K6:K38" si="2">$K$2&amp;"_"&amp;$D6&amp;$E6</f>
        <v>EUR_YCRH_EONSW</v>
      </c>
      <c r="L6" s="238" t="str">
        <f>_xll.qlOISRateHelper(K6,2,C6,J6,$L$4,Permanent,,ObjectOverwrite)</f>
        <v>EUR_YCRH_EONSW#0006</v>
      </c>
      <c r="M6" s="115" t="str">
        <f>_xll.ohRangeRetrieveError(L6)</f>
        <v/>
      </c>
      <c r="N6" s="234"/>
      <c r="P6" s="236">
        <f>_xll.qlRateHelperEarliestDate($L6)</f>
        <v>41620</v>
      </c>
      <c r="Q6" s="236">
        <f>_xll.qlRateHelperLatestDate($L6)</f>
        <v>41627</v>
      </c>
    </row>
    <row r="7" spans="1:17" x14ac:dyDescent="0.2">
      <c r="A7" s="111"/>
      <c r="B7" s="243"/>
      <c r="C7" s="242" t="s">
        <v>60</v>
      </c>
      <c r="D7" s="243" t="s">
        <v>112</v>
      </c>
      <c r="E7" s="242" t="str">
        <f t="shared" ref="E7:E38" si="3">C7</f>
        <v>2W</v>
      </c>
      <c r="F7" s="241" t="s">
        <v>193</v>
      </c>
      <c r="G7" s="241" t="s">
        <v>192</v>
      </c>
      <c r="H7" s="241" t="str">
        <f t="shared" si="0"/>
        <v>Actual/360</v>
      </c>
      <c r="I7" s="240">
        <v>0</v>
      </c>
      <c r="J7" s="239" t="str">
        <f t="shared" si="1"/>
        <v>EUREON2W_Quote</v>
      </c>
      <c r="K7" s="239" t="str">
        <f t="shared" si="2"/>
        <v>EUR_YCRH_EON2W</v>
      </c>
      <c r="L7" s="238" t="str">
        <f>_xll.qlOISRateHelper(K7,2,C7,J7,$L$4,Permanent,,ObjectOverwrite)</f>
        <v>EUR_YCRH_EON2W#0006</v>
      </c>
      <c r="M7" s="115" t="str">
        <f>_xll.ohRangeRetrieveError(L7)</f>
        <v/>
      </c>
      <c r="N7" s="234"/>
      <c r="P7" s="236">
        <f>_xll.qlRateHelperEarliestDate($L7)</f>
        <v>41620</v>
      </c>
      <c r="Q7" s="236">
        <f>_xll.qlRateHelperLatestDate($L7)</f>
        <v>41635</v>
      </c>
    </row>
    <row r="8" spans="1:17" x14ac:dyDescent="0.2">
      <c r="A8" s="111"/>
      <c r="B8" s="243"/>
      <c r="C8" s="242" t="s">
        <v>59</v>
      </c>
      <c r="D8" s="243" t="s">
        <v>112</v>
      </c>
      <c r="E8" s="242" t="str">
        <f t="shared" si="3"/>
        <v>3W</v>
      </c>
      <c r="F8" s="241" t="s">
        <v>193</v>
      </c>
      <c r="G8" s="241" t="s">
        <v>192</v>
      </c>
      <c r="H8" s="241" t="str">
        <f t="shared" si="0"/>
        <v>Actual/360</v>
      </c>
      <c r="I8" s="240">
        <v>0</v>
      </c>
      <c r="J8" s="239" t="str">
        <f t="shared" si="1"/>
        <v>EUREON3W_Quote</v>
      </c>
      <c r="K8" s="239" t="str">
        <f t="shared" si="2"/>
        <v>EUR_YCRH_EON3W</v>
      </c>
      <c r="L8" s="238" t="str">
        <f>_xll.qlOISRateHelper(K8,2,C8,J8,$L$4,Permanent,,ObjectOverwrite)</f>
        <v>EUR_YCRH_EON3W#0006</v>
      </c>
      <c r="M8" s="115" t="str">
        <f>_xll.ohRangeRetrieveError(L8)</f>
        <v/>
      </c>
      <c r="N8" s="234"/>
      <c r="P8" s="236">
        <f>_xll.qlRateHelperEarliestDate($L8)</f>
        <v>41620</v>
      </c>
      <c r="Q8" s="236">
        <f>_xll.qlRateHelperLatestDate($L8)</f>
        <v>41641</v>
      </c>
    </row>
    <row r="9" spans="1:17" x14ac:dyDescent="0.2">
      <c r="A9" s="111"/>
      <c r="B9" s="243"/>
      <c r="C9" s="242" t="s">
        <v>58</v>
      </c>
      <c r="D9" s="243" t="s">
        <v>112</v>
      </c>
      <c r="E9" s="242" t="str">
        <f t="shared" si="3"/>
        <v>1M</v>
      </c>
      <c r="F9" s="241" t="s">
        <v>193</v>
      </c>
      <c r="G9" s="241" t="s">
        <v>182</v>
      </c>
      <c r="H9" s="241" t="str">
        <f t="shared" si="0"/>
        <v>Actual/360</v>
      </c>
      <c r="I9" s="240">
        <v>0</v>
      </c>
      <c r="J9" s="239" t="str">
        <f t="shared" si="1"/>
        <v>EUREON1M_Quote</v>
      </c>
      <c r="K9" s="239" t="str">
        <f t="shared" si="2"/>
        <v>EUR_YCRH_EON1M</v>
      </c>
      <c r="L9" s="238" t="str">
        <f>_xll.qlOISRateHelper(K9,2,C9,J9,$L$4,Permanent,,ObjectOverwrite)</f>
        <v>EUR_YCRH_EON1M#0006</v>
      </c>
      <c r="M9" s="115" t="str">
        <f>_xll.ohRangeRetrieveError(L9)</f>
        <v/>
      </c>
      <c r="N9" s="234"/>
      <c r="P9" s="236">
        <f>_xll.qlRateHelperEarliestDate($L9)</f>
        <v>41620</v>
      </c>
      <c r="Q9" s="236">
        <f>_xll.qlRateHelperLatestDate($L9)</f>
        <v>41652</v>
      </c>
    </row>
    <row r="10" spans="1:17" x14ac:dyDescent="0.2">
      <c r="A10" s="111"/>
      <c r="B10" s="243"/>
      <c r="C10" s="242" t="s">
        <v>57</v>
      </c>
      <c r="D10" s="243" t="s">
        <v>112</v>
      </c>
      <c r="E10" s="242" t="str">
        <f t="shared" si="3"/>
        <v>2M</v>
      </c>
      <c r="F10" s="241" t="s">
        <v>193</v>
      </c>
      <c r="G10" s="241" t="s">
        <v>182</v>
      </c>
      <c r="H10" s="241" t="str">
        <f t="shared" si="0"/>
        <v>Actual/360</v>
      </c>
      <c r="I10" s="240">
        <v>0</v>
      </c>
      <c r="J10" s="239" t="str">
        <f t="shared" si="1"/>
        <v>EUREON2M_Quote</v>
      </c>
      <c r="K10" s="239" t="str">
        <f t="shared" si="2"/>
        <v>EUR_YCRH_EON2M</v>
      </c>
      <c r="L10" s="238" t="str">
        <f>_xll.qlOISRateHelper(K10,2,C10,J10,$L$4,Permanent,,ObjectOverwrite)</f>
        <v>EUR_YCRH_EON2M#0006</v>
      </c>
      <c r="M10" s="115" t="str">
        <f>_xll.ohRangeRetrieveError(L10)</f>
        <v/>
      </c>
      <c r="N10" s="234"/>
      <c r="P10" s="236">
        <f>_xll.qlRateHelperEarliestDate($L10)</f>
        <v>41620</v>
      </c>
      <c r="Q10" s="236">
        <f>_xll.qlRateHelperLatestDate($L10)</f>
        <v>41682</v>
      </c>
    </row>
    <row r="11" spans="1:17" x14ac:dyDescent="0.2">
      <c r="A11" s="111"/>
      <c r="B11" s="243"/>
      <c r="C11" s="242" t="s">
        <v>56</v>
      </c>
      <c r="D11" s="243" t="s">
        <v>112</v>
      </c>
      <c r="E11" s="242" t="str">
        <f t="shared" si="3"/>
        <v>3M</v>
      </c>
      <c r="F11" s="241" t="s">
        <v>193</v>
      </c>
      <c r="G11" s="241" t="s">
        <v>182</v>
      </c>
      <c r="H11" s="241" t="str">
        <f t="shared" si="0"/>
        <v>Actual/360</v>
      </c>
      <c r="I11" s="240">
        <v>0</v>
      </c>
      <c r="J11" s="239" t="str">
        <f t="shared" si="1"/>
        <v>EUREON3M_Quote</v>
      </c>
      <c r="K11" s="239" t="str">
        <f t="shared" si="2"/>
        <v>EUR_YCRH_EON3M</v>
      </c>
      <c r="L11" s="238" t="str">
        <f>_xll.qlOISRateHelper(K11,2,C11,J11,$L$4,Permanent,,ObjectOverwrite)</f>
        <v>EUR_YCRH_EON3M#0006</v>
      </c>
      <c r="M11" s="115" t="str">
        <f>_xll.ohRangeRetrieveError(L11)</f>
        <v/>
      </c>
      <c r="N11" s="234"/>
      <c r="P11" s="236">
        <f>_xll.qlRateHelperEarliestDate($L11)</f>
        <v>41620</v>
      </c>
      <c r="Q11" s="236">
        <f>_xll.qlRateHelperLatestDate($L11)</f>
        <v>41710</v>
      </c>
    </row>
    <row r="12" spans="1:17" x14ac:dyDescent="0.2">
      <c r="A12" s="111"/>
      <c r="B12" s="243"/>
      <c r="C12" s="242" t="s">
        <v>55</v>
      </c>
      <c r="D12" s="243" t="s">
        <v>112</v>
      </c>
      <c r="E12" s="242" t="str">
        <f t="shared" si="3"/>
        <v>4M</v>
      </c>
      <c r="F12" s="241" t="s">
        <v>193</v>
      </c>
      <c r="G12" s="241" t="s">
        <v>182</v>
      </c>
      <c r="H12" s="241" t="str">
        <f t="shared" si="0"/>
        <v>Actual/360</v>
      </c>
      <c r="I12" s="240">
        <v>0</v>
      </c>
      <c r="J12" s="239" t="str">
        <f t="shared" si="1"/>
        <v>EUREON4M_Quote</v>
      </c>
      <c r="K12" s="239" t="str">
        <f t="shared" si="2"/>
        <v>EUR_YCRH_EON4M</v>
      </c>
      <c r="L12" s="238" t="str">
        <f>_xll.qlOISRateHelper(K12,2,C12,J12,$L$4,Permanent,,ObjectOverwrite)</f>
        <v>EUR_YCRH_EON4M#0006</v>
      </c>
      <c r="M12" s="115" t="str">
        <f>_xll.ohRangeRetrieveError(L12)</f>
        <v/>
      </c>
      <c r="N12" s="234"/>
      <c r="P12" s="236">
        <f>_xll.qlRateHelperEarliestDate($L12)</f>
        <v>41620</v>
      </c>
      <c r="Q12" s="236">
        <f>_xll.qlRateHelperLatestDate($L12)</f>
        <v>41743</v>
      </c>
    </row>
    <row r="13" spans="1:17" x14ac:dyDescent="0.2">
      <c r="A13" s="111"/>
      <c r="B13" s="243"/>
      <c r="C13" s="242" t="s">
        <v>54</v>
      </c>
      <c r="D13" s="243" t="s">
        <v>112</v>
      </c>
      <c r="E13" s="242" t="str">
        <f t="shared" si="3"/>
        <v>5M</v>
      </c>
      <c r="F13" s="241" t="s">
        <v>193</v>
      </c>
      <c r="G13" s="241" t="s">
        <v>182</v>
      </c>
      <c r="H13" s="241" t="str">
        <f t="shared" si="0"/>
        <v>Actual/360</v>
      </c>
      <c r="I13" s="240">
        <v>0</v>
      </c>
      <c r="J13" s="239" t="str">
        <f t="shared" si="1"/>
        <v>EUREON5M_Quote</v>
      </c>
      <c r="K13" s="239" t="str">
        <f t="shared" si="2"/>
        <v>EUR_YCRH_EON5M</v>
      </c>
      <c r="L13" s="238" t="str">
        <f>_xll.qlOISRateHelper(K13,2,C13,J13,$L$4,Permanent,,ObjectOverwrite)</f>
        <v>EUR_YCRH_EON5M#0006</v>
      </c>
      <c r="M13" s="115" t="str">
        <f>_xll.ohRangeRetrieveError(L13)</f>
        <v/>
      </c>
      <c r="N13" s="234"/>
      <c r="P13" s="236">
        <f>_xll.qlRateHelperEarliestDate($L13)</f>
        <v>41620</v>
      </c>
      <c r="Q13" s="236">
        <f>_xll.qlRateHelperLatestDate($L13)</f>
        <v>41771</v>
      </c>
    </row>
    <row r="14" spans="1:17" x14ac:dyDescent="0.2">
      <c r="A14" s="111"/>
      <c r="B14" s="243"/>
      <c r="C14" s="242" t="s">
        <v>53</v>
      </c>
      <c r="D14" s="243" t="s">
        <v>112</v>
      </c>
      <c r="E14" s="242" t="str">
        <f t="shared" si="3"/>
        <v>6M</v>
      </c>
      <c r="F14" s="241" t="s">
        <v>193</v>
      </c>
      <c r="G14" s="241" t="s">
        <v>182</v>
      </c>
      <c r="H14" s="241" t="str">
        <f t="shared" si="0"/>
        <v>Actual/360</v>
      </c>
      <c r="I14" s="240">
        <v>0</v>
      </c>
      <c r="J14" s="239" t="str">
        <f t="shared" si="1"/>
        <v>EUREON6M_Quote</v>
      </c>
      <c r="K14" s="239" t="str">
        <f t="shared" si="2"/>
        <v>EUR_YCRH_EON6M</v>
      </c>
      <c r="L14" s="238" t="str">
        <f>_xll.qlOISRateHelper(K14,2,C14,J14,$L$4,Permanent,,ObjectOverwrite)</f>
        <v>EUR_YCRH_EON6M#0006</v>
      </c>
      <c r="M14" s="115" t="str">
        <f>_xll.ohRangeRetrieveError(L14)</f>
        <v/>
      </c>
      <c r="N14" s="234"/>
      <c r="P14" s="236">
        <f>_xll.qlRateHelperEarliestDate($L14)</f>
        <v>41620</v>
      </c>
      <c r="Q14" s="236">
        <f>_xll.qlRateHelperLatestDate($L14)</f>
        <v>41802</v>
      </c>
    </row>
    <row r="15" spans="1:17" x14ac:dyDescent="0.2">
      <c r="A15" s="111"/>
      <c r="B15" s="243"/>
      <c r="C15" s="242" t="s">
        <v>52</v>
      </c>
      <c r="D15" s="243" t="s">
        <v>112</v>
      </c>
      <c r="E15" s="242" t="str">
        <f t="shared" si="3"/>
        <v>7M</v>
      </c>
      <c r="F15" s="241" t="s">
        <v>193</v>
      </c>
      <c r="G15" s="241" t="s">
        <v>182</v>
      </c>
      <c r="H15" s="241" t="str">
        <f t="shared" si="0"/>
        <v>Actual/360</v>
      </c>
      <c r="I15" s="240">
        <v>0</v>
      </c>
      <c r="J15" s="239" t="str">
        <f t="shared" si="1"/>
        <v>EUREON7M_Quote</v>
      </c>
      <c r="K15" s="239" t="str">
        <f t="shared" si="2"/>
        <v>EUR_YCRH_EON7M</v>
      </c>
      <c r="L15" s="238" t="str">
        <f>_xll.qlOISRateHelper(K15,2,C15,J15,$L$4,Permanent,,ObjectOverwrite)</f>
        <v>EUR_YCRH_EON7M#0006</v>
      </c>
      <c r="M15" s="115" t="str">
        <f>_xll.ohRangeRetrieveError(L15)</f>
        <v/>
      </c>
      <c r="N15" s="234"/>
      <c r="P15" s="236">
        <f>_xll.qlRateHelperEarliestDate($L15)</f>
        <v>41620</v>
      </c>
      <c r="Q15" s="236">
        <f>_xll.qlRateHelperLatestDate($L15)</f>
        <v>41834</v>
      </c>
    </row>
    <row r="16" spans="1:17" x14ac:dyDescent="0.2">
      <c r="A16" s="111"/>
      <c r="B16" s="243"/>
      <c r="C16" s="242" t="s">
        <v>51</v>
      </c>
      <c r="D16" s="243" t="s">
        <v>112</v>
      </c>
      <c r="E16" s="242" t="str">
        <f t="shared" si="3"/>
        <v>8M</v>
      </c>
      <c r="F16" s="241" t="s">
        <v>193</v>
      </c>
      <c r="G16" s="241" t="s">
        <v>182</v>
      </c>
      <c r="H16" s="241" t="str">
        <f t="shared" si="0"/>
        <v>Actual/360</v>
      </c>
      <c r="I16" s="240">
        <v>0</v>
      </c>
      <c r="J16" s="239" t="str">
        <f t="shared" si="1"/>
        <v>EUREON8M_Quote</v>
      </c>
      <c r="K16" s="239" t="str">
        <f t="shared" si="2"/>
        <v>EUR_YCRH_EON8M</v>
      </c>
      <c r="L16" s="238" t="str">
        <f>_xll.qlOISRateHelper(K16,2,C16,J16,$L$4,Permanent,,ObjectOverwrite)</f>
        <v>EUR_YCRH_EON8M#0006</v>
      </c>
      <c r="M16" s="115" t="str">
        <f>_xll.ohRangeRetrieveError(L16)</f>
        <v/>
      </c>
      <c r="N16" s="234"/>
      <c r="P16" s="236">
        <f>_xll.qlRateHelperEarliestDate($L16)</f>
        <v>41620</v>
      </c>
      <c r="Q16" s="236">
        <f>_xll.qlRateHelperLatestDate($L16)</f>
        <v>41863</v>
      </c>
    </row>
    <row r="17" spans="1:17" x14ac:dyDescent="0.2">
      <c r="A17" s="111"/>
      <c r="B17" s="243"/>
      <c r="C17" s="242" t="s">
        <v>50</v>
      </c>
      <c r="D17" s="243" t="s">
        <v>112</v>
      </c>
      <c r="E17" s="242" t="str">
        <f t="shared" si="3"/>
        <v>9M</v>
      </c>
      <c r="F17" s="241" t="s">
        <v>193</v>
      </c>
      <c r="G17" s="241" t="s">
        <v>182</v>
      </c>
      <c r="H17" s="241" t="str">
        <f t="shared" si="0"/>
        <v>Actual/360</v>
      </c>
      <c r="I17" s="240">
        <v>0</v>
      </c>
      <c r="J17" s="239" t="str">
        <f t="shared" si="1"/>
        <v>EUREON9M_Quote</v>
      </c>
      <c r="K17" s="239" t="str">
        <f t="shared" si="2"/>
        <v>EUR_YCRH_EON9M</v>
      </c>
      <c r="L17" s="238" t="str">
        <f>_xll.qlOISRateHelper(K17,2,C17,J17,$L$4,Permanent,,ObjectOverwrite)</f>
        <v>EUR_YCRH_EON9M#0006</v>
      </c>
      <c r="M17" s="115" t="str">
        <f>_xll.ohRangeRetrieveError(L17)</f>
        <v/>
      </c>
      <c r="N17" s="234"/>
      <c r="P17" s="236">
        <f>_xll.qlRateHelperEarliestDate($L17)</f>
        <v>41620</v>
      </c>
      <c r="Q17" s="236">
        <f>_xll.qlRateHelperLatestDate($L17)</f>
        <v>41894</v>
      </c>
    </row>
    <row r="18" spans="1:17" x14ac:dyDescent="0.2">
      <c r="A18" s="111"/>
      <c r="B18" s="243"/>
      <c r="C18" s="242" t="s">
        <v>49</v>
      </c>
      <c r="D18" s="243" t="s">
        <v>112</v>
      </c>
      <c r="E18" s="242" t="str">
        <f t="shared" si="3"/>
        <v>10M</v>
      </c>
      <c r="F18" s="241" t="s">
        <v>193</v>
      </c>
      <c r="G18" s="241" t="s">
        <v>182</v>
      </c>
      <c r="H18" s="241" t="str">
        <f t="shared" si="0"/>
        <v>Actual/360</v>
      </c>
      <c r="I18" s="240">
        <v>0</v>
      </c>
      <c r="J18" s="239" t="str">
        <f t="shared" si="1"/>
        <v>EUREON10M_Quote</v>
      </c>
      <c r="K18" s="239" t="str">
        <f t="shared" si="2"/>
        <v>EUR_YCRH_EON10M</v>
      </c>
      <c r="L18" s="238" t="str">
        <f>_xll.qlOISRateHelper(K18,2,C18,J18,$L$4,Permanent,,ObjectOverwrite)</f>
        <v>EUR_YCRH_EON10M#0006</v>
      </c>
      <c r="M18" s="115" t="str">
        <f>_xll.ohRangeRetrieveError(L18)</f>
        <v/>
      </c>
      <c r="N18" s="234"/>
      <c r="P18" s="236">
        <f>_xll.qlRateHelperEarliestDate($L18)</f>
        <v>41620</v>
      </c>
      <c r="Q18" s="236">
        <f>_xll.qlRateHelperLatestDate($L18)</f>
        <v>41925</v>
      </c>
    </row>
    <row r="19" spans="1:17" x14ac:dyDescent="0.2">
      <c r="A19" s="111"/>
      <c r="B19" s="243"/>
      <c r="C19" s="242" t="s">
        <v>48</v>
      </c>
      <c r="D19" s="243" t="s">
        <v>112</v>
      </c>
      <c r="E19" s="242" t="str">
        <f t="shared" si="3"/>
        <v>11M</v>
      </c>
      <c r="F19" s="241" t="s">
        <v>193</v>
      </c>
      <c r="G19" s="241" t="s">
        <v>182</v>
      </c>
      <c r="H19" s="241" t="str">
        <f t="shared" si="0"/>
        <v>Actual/360</v>
      </c>
      <c r="I19" s="240">
        <v>0</v>
      </c>
      <c r="J19" s="239" t="str">
        <f t="shared" si="1"/>
        <v>EUREON11M_Quote</v>
      </c>
      <c r="K19" s="239" t="str">
        <f t="shared" si="2"/>
        <v>EUR_YCRH_EON11M</v>
      </c>
      <c r="L19" s="238" t="str">
        <f>_xll.qlOISRateHelper(K19,2,C19,J19,$L$4,Permanent,,ObjectOverwrite)</f>
        <v>EUR_YCRH_EON11M#0006</v>
      </c>
      <c r="M19" s="115" t="str">
        <f>_xll.ohRangeRetrieveError(L19)</f>
        <v/>
      </c>
      <c r="N19" s="234"/>
      <c r="P19" s="236">
        <f>_xll.qlRateHelperEarliestDate($L19)</f>
        <v>41620</v>
      </c>
      <c r="Q19" s="236">
        <f>_xll.qlRateHelperLatestDate($L19)</f>
        <v>41955</v>
      </c>
    </row>
    <row r="20" spans="1:17" x14ac:dyDescent="0.2">
      <c r="A20" s="111"/>
      <c r="B20" s="243"/>
      <c r="C20" s="242" t="s">
        <v>47</v>
      </c>
      <c r="D20" s="243" t="s">
        <v>112</v>
      </c>
      <c r="E20" s="242" t="str">
        <f t="shared" si="3"/>
        <v>1Y</v>
      </c>
      <c r="F20" s="241" t="s">
        <v>193</v>
      </c>
      <c r="G20" s="241" t="s">
        <v>182</v>
      </c>
      <c r="H20" s="241" t="str">
        <f t="shared" si="0"/>
        <v>Actual/360</v>
      </c>
      <c r="I20" s="240">
        <v>0</v>
      </c>
      <c r="J20" s="239" t="str">
        <f t="shared" si="1"/>
        <v>EUREON1Y_Quote</v>
      </c>
      <c r="K20" s="239" t="str">
        <f t="shared" si="2"/>
        <v>EUR_YCRH_EON1Y</v>
      </c>
      <c r="L20" s="238" t="str">
        <f>_xll.qlOISRateHelper(K20,2,C20,J20,$L$4,Permanent,,ObjectOverwrite)</f>
        <v>EUR_YCRH_EON1Y#0006</v>
      </c>
      <c r="M20" s="115" t="str">
        <f>_xll.ohRangeRetrieveError(L20)</f>
        <v/>
      </c>
      <c r="N20" s="234"/>
      <c r="P20" s="236">
        <f>_xll.qlRateHelperEarliestDate($L20)</f>
        <v>41620</v>
      </c>
      <c r="Q20" s="236">
        <f>_xll.qlRateHelperLatestDate($L20)</f>
        <v>41985</v>
      </c>
    </row>
    <row r="21" spans="1:17" x14ac:dyDescent="0.2">
      <c r="A21" s="111"/>
      <c r="B21" s="243"/>
      <c r="C21" s="242" t="s">
        <v>46</v>
      </c>
      <c r="D21" s="243" t="s">
        <v>112</v>
      </c>
      <c r="E21" s="242" t="str">
        <f t="shared" si="3"/>
        <v>15M</v>
      </c>
      <c r="F21" s="241" t="s">
        <v>193</v>
      </c>
      <c r="G21" s="241" t="s">
        <v>182</v>
      </c>
      <c r="H21" s="241" t="str">
        <f t="shared" si="0"/>
        <v>Actual/360</v>
      </c>
      <c r="I21" s="240">
        <v>0</v>
      </c>
      <c r="J21" s="239" t="str">
        <f t="shared" si="1"/>
        <v>EUREON15M_Quote</v>
      </c>
      <c r="K21" s="239" t="str">
        <f t="shared" si="2"/>
        <v>EUR_YCRH_EON15M</v>
      </c>
      <c r="L21" s="238" t="str">
        <f>_xll.qlOISRateHelper(K21,2,C21,J21,$L$4,Permanent,,ObjectOverwrite)</f>
        <v>EUR_YCRH_EON15M#0006</v>
      </c>
      <c r="M21" s="115" t="str">
        <f>_xll.ohRangeRetrieveError(L21)</f>
        <v/>
      </c>
      <c r="N21" s="234"/>
      <c r="P21" s="236">
        <f>_xll.qlRateHelperEarliestDate($L21)</f>
        <v>41620</v>
      </c>
      <c r="Q21" s="236">
        <f>_xll.qlRateHelperLatestDate($L21)</f>
        <v>42075</v>
      </c>
    </row>
    <row r="22" spans="1:17" x14ac:dyDescent="0.2">
      <c r="A22" s="111"/>
      <c r="B22" s="243"/>
      <c r="C22" s="242" t="s">
        <v>45</v>
      </c>
      <c r="D22" s="243" t="s">
        <v>112</v>
      </c>
      <c r="E22" s="242" t="str">
        <f t="shared" si="3"/>
        <v>18M</v>
      </c>
      <c r="F22" s="241" t="s">
        <v>193</v>
      </c>
      <c r="G22" s="241" t="s">
        <v>182</v>
      </c>
      <c r="H22" s="241" t="str">
        <f t="shared" si="0"/>
        <v>Actual/360</v>
      </c>
      <c r="I22" s="240">
        <v>0</v>
      </c>
      <c r="J22" s="239" t="str">
        <f t="shared" si="1"/>
        <v>EUREON18M_Quote</v>
      </c>
      <c r="K22" s="239" t="str">
        <f t="shared" si="2"/>
        <v>EUR_YCRH_EON18M</v>
      </c>
      <c r="L22" s="238" t="str">
        <f>_xll.qlOISRateHelper(K22,2,C22,J22,$L$4,Permanent,,ObjectOverwrite)</f>
        <v>EUR_YCRH_EON18M#0006</v>
      </c>
      <c r="M22" s="115" t="str">
        <f>_xll.ohRangeRetrieveError(L22)</f>
        <v/>
      </c>
      <c r="N22" s="234"/>
      <c r="P22" s="236">
        <f>_xll.qlRateHelperEarliestDate($L22)</f>
        <v>41620</v>
      </c>
      <c r="Q22" s="236">
        <f>_xll.qlRateHelperLatestDate($L22)</f>
        <v>42167</v>
      </c>
    </row>
    <row r="23" spans="1:17" x14ac:dyDescent="0.2">
      <c r="A23" s="111"/>
      <c r="B23" s="243"/>
      <c r="C23" s="242" t="s">
        <v>44</v>
      </c>
      <c r="D23" s="243" t="s">
        <v>112</v>
      </c>
      <c r="E23" s="242" t="str">
        <f t="shared" si="3"/>
        <v>21M</v>
      </c>
      <c r="F23" s="241" t="s">
        <v>193</v>
      </c>
      <c r="G23" s="241" t="s">
        <v>182</v>
      </c>
      <c r="H23" s="241" t="str">
        <f t="shared" si="0"/>
        <v>Actual/360</v>
      </c>
      <c r="I23" s="240">
        <v>0</v>
      </c>
      <c r="J23" s="239" t="str">
        <f t="shared" si="1"/>
        <v>EUREON21M_Quote</v>
      </c>
      <c r="K23" s="239" t="str">
        <f t="shared" si="2"/>
        <v>EUR_YCRH_EON21M</v>
      </c>
      <c r="L23" s="238" t="str">
        <f>_xll.qlOISRateHelper(K23,2,C23,J23,$L$4,Permanent,,ObjectOverwrite)</f>
        <v>EUR_YCRH_EON21M#0006</v>
      </c>
      <c r="M23" s="115" t="str">
        <f>_xll.ohRangeRetrieveError(L23)</f>
        <v/>
      </c>
      <c r="N23" s="234"/>
      <c r="P23" s="236">
        <f>_xll.qlRateHelperEarliestDate($L23)</f>
        <v>41620</v>
      </c>
      <c r="Q23" s="236">
        <f>_xll.qlRateHelperLatestDate($L23)</f>
        <v>42261</v>
      </c>
    </row>
    <row r="24" spans="1:17" x14ac:dyDescent="0.2">
      <c r="A24" s="111"/>
      <c r="B24" s="243"/>
      <c r="C24" s="242" t="s">
        <v>43</v>
      </c>
      <c r="D24" s="243" t="s">
        <v>112</v>
      </c>
      <c r="E24" s="242" t="str">
        <f t="shared" si="3"/>
        <v>2Y</v>
      </c>
      <c r="F24" s="241" t="s">
        <v>193</v>
      </c>
      <c r="G24" s="241" t="s">
        <v>182</v>
      </c>
      <c r="H24" s="241" t="str">
        <f t="shared" si="0"/>
        <v>Actual/360</v>
      </c>
      <c r="I24" s="240">
        <v>0</v>
      </c>
      <c r="J24" s="239" t="str">
        <f t="shared" si="1"/>
        <v>EUREON2Y_Quote</v>
      </c>
      <c r="K24" s="239" t="str">
        <f t="shared" si="2"/>
        <v>EUR_YCRH_EON2Y</v>
      </c>
      <c r="L24" s="238" t="str">
        <f>_xll.qlOISRateHelper(K24,2,C24,J24,$L$4,Permanent,,ObjectOverwrite)</f>
        <v>EUR_YCRH_EON2Y#0006</v>
      </c>
      <c r="M24" s="115" t="str">
        <f>_xll.ohRangeRetrieveError(L24)</f>
        <v/>
      </c>
      <c r="N24" s="234"/>
      <c r="P24" s="236">
        <f>_xll.qlRateHelperEarliestDate($L24)</f>
        <v>41620</v>
      </c>
      <c r="Q24" s="236">
        <f>_xll.qlRateHelperLatestDate($L24)</f>
        <v>42352</v>
      </c>
    </row>
    <row r="25" spans="1:17" x14ac:dyDescent="0.2">
      <c r="A25" s="111"/>
      <c r="B25" s="243"/>
      <c r="C25" s="242" t="s">
        <v>42</v>
      </c>
      <c r="D25" s="243" t="s">
        <v>112</v>
      </c>
      <c r="E25" s="242" t="str">
        <f t="shared" si="3"/>
        <v>3Y</v>
      </c>
      <c r="F25" s="241" t="s">
        <v>193</v>
      </c>
      <c r="G25" s="241" t="s">
        <v>182</v>
      </c>
      <c r="H25" s="241" t="str">
        <f t="shared" si="0"/>
        <v>Actual/360</v>
      </c>
      <c r="I25" s="240">
        <v>0</v>
      </c>
      <c r="J25" s="239" t="str">
        <f t="shared" si="1"/>
        <v>EUREON3Y_Quote</v>
      </c>
      <c r="K25" s="239" t="str">
        <f t="shared" si="2"/>
        <v>EUR_YCRH_EON3Y</v>
      </c>
      <c r="L25" s="238" t="str">
        <f>_xll.qlOISRateHelper(K25,2,C25,J25,$L$4,Permanent,,ObjectOverwrite)</f>
        <v>EUR_YCRH_EON3Y#0006</v>
      </c>
      <c r="M25" s="115" t="str">
        <f>_xll.ohRangeRetrieveError(L25)</f>
        <v/>
      </c>
      <c r="N25" s="234"/>
      <c r="P25" s="236">
        <f>_xll.qlRateHelperEarliestDate($L25)</f>
        <v>41620</v>
      </c>
      <c r="Q25" s="236">
        <f>_xll.qlRateHelperLatestDate($L25)</f>
        <v>42716</v>
      </c>
    </row>
    <row r="26" spans="1:17" x14ac:dyDescent="0.2">
      <c r="A26" s="111"/>
      <c r="B26" s="243"/>
      <c r="C26" s="242" t="s">
        <v>41</v>
      </c>
      <c r="D26" s="243" t="s">
        <v>112</v>
      </c>
      <c r="E26" s="242" t="str">
        <f t="shared" si="3"/>
        <v>4Y</v>
      </c>
      <c r="F26" s="241" t="s">
        <v>193</v>
      </c>
      <c r="G26" s="241" t="s">
        <v>182</v>
      </c>
      <c r="H26" s="241" t="str">
        <f t="shared" si="0"/>
        <v>Actual/360</v>
      </c>
      <c r="I26" s="240">
        <v>0</v>
      </c>
      <c r="J26" s="239" t="str">
        <f t="shared" si="1"/>
        <v>EUREON4Y_Quote</v>
      </c>
      <c r="K26" s="239" t="str">
        <f t="shared" si="2"/>
        <v>EUR_YCRH_EON4Y</v>
      </c>
      <c r="L26" s="238" t="str">
        <f>_xll.qlOISRateHelper(K26,2,C26,J26,$L$4,Permanent,,ObjectOverwrite)</f>
        <v>EUR_YCRH_EON4Y#0006</v>
      </c>
      <c r="M26" s="115" t="str">
        <f>_xll.ohRangeRetrieveError(L26)</f>
        <v/>
      </c>
      <c r="N26" s="234"/>
      <c r="P26" s="236">
        <f>_xll.qlRateHelperEarliestDate($L26)</f>
        <v>41620</v>
      </c>
      <c r="Q26" s="236">
        <f>_xll.qlRateHelperLatestDate($L26)</f>
        <v>43081</v>
      </c>
    </row>
    <row r="27" spans="1:17" x14ac:dyDescent="0.2">
      <c r="A27" s="111"/>
      <c r="B27" s="243"/>
      <c r="C27" s="242" t="s">
        <v>40</v>
      </c>
      <c r="D27" s="243" t="s">
        <v>112</v>
      </c>
      <c r="E27" s="242" t="str">
        <f t="shared" si="3"/>
        <v>5Y</v>
      </c>
      <c r="F27" s="241" t="s">
        <v>193</v>
      </c>
      <c r="G27" s="241" t="s">
        <v>182</v>
      </c>
      <c r="H27" s="241" t="str">
        <f t="shared" si="0"/>
        <v>Actual/360</v>
      </c>
      <c r="I27" s="240">
        <v>0</v>
      </c>
      <c r="J27" s="239" t="str">
        <f t="shared" si="1"/>
        <v>EUREON5Y_Quote</v>
      </c>
      <c r="K27" s="239" t="str">
        <f t="shared" si="2"/>
        <v>EUR_YCRH_EON5Y</v>
      </c>
      <c r="L27" s="238" t="str">
        <f>_xll.qlOISRateHelper(K27,2,C27,J27,$L$4,Permanent,,ObjectOverwrite)</f>
        <v>EUR_YCRH_EON5Y#0006</v>
      </c>
      <c r="M27" s="115" t="str">
        <f>_xll.ohRangeRetrieveError(L27)</f>
        <v/>
      </c>
      <c r="N27" s="234"/>
      <c r="P27" s="236">
        <f>_xll.qlRateHelperEarliestDate($L27)</f>
        <v>41620</v>
      </c>
      <c r="Q27" s="236">
        <f>_xll.qlRateHelperLatestDate($L27)</f>
        <v>43446</v>
      </c>
    </row>
    <row r="28" spans="1:17" x14ac:dyDescent="0.2">
      <c r="A28" s="111"/>
      <c r="B28" s="243"/>
      <c r="C28" s="242" t="s">
        <v>39</v>
      </c>
      <c r="D28" s="243" t="s">
        <v>112</v>
      </c>
      <c r="E28" s="242" t="str">
        <f t="shared" si="3"/>
        <v>6Y</v>
      </c>
      <c r="F28" s="241" t="s">
        <v>193</v>
      </c>
      <c r="G28" s="241" t="s">
        <v>182</v>
      </c>
      <c r="H28" s="241" t="str">
        <f t="shared" si="0"/>
        <v>Actual/360</v>
      </c>
      <c r="I28" s="240">
        <v>0</v>
      </c>
      <c r="J28" s="239" t="str">
        <f t="shared" si="1"/>
        <v>EUREON6Y_Quote</v>
      </c>
      <c r="K28" s="239" t="str">
        <f t="shared" si="2"/>
        <v>EUR_YCRH_EON6Y</v>
      </c>
      <c r="L28" s="238" t="str">
        <f>_xll.qlOISRateHelper(K28,2,C28,J28,$L$4,Permanent,,ObjectOverwrite)</f>
        <v>EUR_YCRH_EON6Y#0006</v>
      </c>
      <c r="M28" s="115" t="str">
        <f>_xll.ohRangeRetrieveError(L28)</f>
        <v/>
      </c>
      <c r="N28" s="234"/>
      <c r="P28" s="236">
        <f>_xll.qlRateHelperEarliestDate($L28)</f>
        <v>41620</v>
      </c>
      <c r="Q28" s="236">
        <f>_xll.qlRateHelperLatestDate($L28)</f>
        <v>43811</v>
      </c>
    </row>
    <row r="29" spans="1:17" x14ac:dyDescent="0.2">
      <c r="A29" s="111"/>
      <c r="B29" s="243"/>
      <c r="C29" s="242" t="s">
        <v>38</v>
      </c>
      <c r="D29" s="243" t="s">
        <v>112</v>
      </c>
      <c r="E29" s="242" t="str">
        <f t="shared" si="3"/>
        <v>7Y</v>
      </c>
      <c r="F29" s="241" t="s">
        <v>193</v>
      </c>
      <c r="G29" s="241" t="s">
        <v>182</v>
      </c>
      <c r="H29" s="241" t="str">
        <f t="shared" si="0"/>
        <v>Actual/360</v>
      </c>
      <c r="I29" s="240">
        <v>0</v>
      </c>
      <c r="J29" s="239" t="str">
        <f t="shared" si="1"/>
        <v>EUREON7Y_Quote</v>
      </c>
      <c r="K29" s="239" t="str">
        <f t="shared" si="2"/>
        <v>EUR_YCRH_EON7Y</v>
      </c>
      <c r="L29" s="238" t="str">
        <f>_xll.qlOISRateHelper(K29,2,C29,J29,$L$4,Permanent,,ObjectOverwrite)</f>
        <v>EUR_YCRH_EON7Y#0006</v>
      </c>
      <c r="M29" s="115" t="str">
        <f>_xll.ohRangeRetrieveError(L29)</f>
        <v/>
      </c>
      <c r="N29" s="234"/>
      <c r="P29" s="236">
        <f>_xll.qlRateHelperEarliestDate($L29)</f>
        <v>41620</v>
      </c>
      <c r="Q29" s="236">
        <f>_xll.qlRateHelperLatestDate($L29)</f>
        <v>44179</v>
      </c>
    </row>
    <row r="30" spans="1:17" x14ac:dyDescent="0.2">
      <c r="A30" s="111"/>
      <c r="B30" s="243"/>
      <c r="C30" s="242" t="s">
        <v>37</v>
      </c>
      <c r="D30" s="243" t="s">
        <v>112</v>
      </c>
      <c r="E30" s="242" t="str">
        <f t="shared" si="3"/>
        <v>8Y</v>
      </c>
      <c r="F30" s="241" t="s">
        <v>193</v>
      </c>
      <c r="G30" s="241" t="s">
        <v>182</v>
      </c>
      <c r="H30" s="241" t="str">
        <f t="shared" si="0"/>
        <v>Actual/360</v>
      </c>
      <c r="I30" s="240">
        <v>0</v>
      </c>
      <c r="J30" s="239" t="str">
        <f t="shared" si="1"/>
        <v>EUREON8Y_Quote</v>
      </c>
      <c r="K30" s="239" t="str">
        <f t="shared" si="2"/>
        <v>EUR_YCRH_EON8Y</v>
      </c>
      <c r="L30" s="238" t="str">
        <f>_xll.qlOISRateHelper(K30,2,C30,J30,$L$4,Permanent,,ObjectOverwrite)</f>
        <v>EUR_YCRH_EON8Y#0006</v>
      </c>
      <c r="M30" s="115" t="str">
        <f>_xll.ohRangeRetrieveError(L30)</f>
        <v/>
      </c>
      <c r="N30" s="234"/>
      <c r="P30" s="236">
        <f>_xll.qlRateHelperEarliestDate($L30)</f>
        <v>41620</v>
      </c>
      <c r="Q30" s="236">
        <f>_xll.qlRateHelperLatestDate($L30)</f>
        <v>44543</v>
      </c>
    </row>
    <row r="31" spans="1:17" x14ac:dyDescent="0.2">
      <c r="A31" s="111"/>
      <c r="B31" s="243"/>
      <c r="C31" s="242" t="s">
        <v>36</v>
      </c>
      <c r="D31" s="243" t="s">
        <v>112</v>
      </c>
      <c r="E31" s="242" t="str">
        <f t="shared" si="3"/>
        <v>9Y</v>
      </c>
      <c r="F31" s="241" t="s">
        <v>193</v>
      </c>
      <c r="G31" s="241" t="s">
        <v>182</v>
      </c>
      <c r="H31" s="241" t="str">
        <f t="shared" si="0"/>
        <v>Actual/360</v>
      </c>
      <c r="I31" s="240">
        <v>0</v>
      </c>
      <c r="J31" s="239" t="str">
        <f t="shared" si="1"/>
        <v>EUREON9Y_Quote</v>
      </c>
      <c r="K31" s="239" t="str">
        <f t="shared" si="2"/>
        <v>EUR_YCRH_EON9Y</v>
      </c>
      <c r="L31" s="238" t="str">
        <f>_xll.qlOISRateHelper(K31,2,C31,J31,$L$4,Permanent,,ObjectOverwrite)</f>
        <v>EUR_YCRH_EON9Y#0006</v>
      </c>
      <c r="M31" s="115" t="str">
        <f>_xll.ohRangeRetrieveError(L31)</f>
        <v/>
      </c>
      <c r="N31" s="234"/>
      <c r="P31" s="236">
        <f>_xll.qlRateHelperEarliestDate($L31)</f>
        <v>41620</v>
      </c>
      <c r="Q31" s="236">
        <f>_xll.qlRateHelperLatestDate($L31)</f>
        <v>44907</v>
      </c>
    </row>
    <row r="32" spans="1:17" x14ac:dyDescent="0.2">
      <c r="A32" s="111"/>
      <c r="B32" s="243"/>
      <c r="C32" s="242" t="s">
        <v>35</v>
      </c>
      <c r="D32" s="243" t="s">
        <v>112</v>
      </c>
      <c r="E32" s="242" t="str">
        <f t="shared" si="3"/>
        <v>10Y</v>
      </c>
      <c r="F32" s="241" t="s">
        <v>193</v>
      </c>
      <c r="G32" s="241" t="s">
        <v>182</v>
      </c>
      <c r="H32" s="241" t="str">
        <f t="shared" si="0"/>
        <v>Actual/360</v>
      </c>
      <c r="I32" s="240">
        <v>0</v>
      </c>
      <c r="J32" s="239" t="str">
        <f t="shared" si="1"/>
        <v>EUREON10Y_Quote</v>
      </c>
      <c r="K32" s="239" t="str">
        <f t="shared" si="2"/>
        <v>EUR_YCRH_EON10Y</v>
      </c>
      <c r="L32" s="238" t="str">
        <f>_xll.qlOISRateHelper(K32,2,C32,J32,$L$4,Permanent,,ObjectOverwrite)</f>
        <v>EUR_YCRH_EON10Y#0006</v>
      </c>
      <c r="M32" s="115" t="str">
        <f>_xll.ohRangeRetrieveError(L32)</f>
        <v/>
      </c>
      <c r="N32" s="234"/>
      <c r="P32" s="236">
        <f>_xll.qlRateHelperEarliestDate($L32)</f>
        <v>41620</v>
      </c>
      <c r="Q32" s="236">
        <f>_xll.qlRateHelperLatestDate($L32)</f>
        <v>45272</v>
      </c>
    </row>
    <row r="33" spans="1:17" x14ac:dyDescent="0.2">
      <c r="A33" s="111"/>
      <c r="B33" s="243"/>
      <c r="C33" s="242" t="s">
        <v>34</v>
      </c>
      <c r="D33" s="243" t="s">
        <v>112</v>
      </c>
      <c r="E33" s="242" t="str">
        <f t="shared" si="3"/>
        <v>11Y</v>
      </c>
      <c r="F33" s="241" t="s">
        <v>193</v>
      </c>
      <c r="G33" s="241" t="s">
        <v>182</v>
      </c>
      <c r="H33" s="241" t="str">
        <f t="shared" si="0"/>
        <v>Actual/360</v>
      </c>
      <c r="I33" s="240">
        <v>0</v>
      </c>
      <c r="J33" s="239" t="str">
        <f t="shared" si="1"/>
        <v>EUREON11Y_Quote</v>
      </c>
      <c r="K33" s="239" t="str">
        <f t="shared" si="2"/>
        <v>EUR_YCRH_EON11Y</v>
      </c>
      <c r="L33" s="238" t="str">
        <f>_xll.qlOISRateHelper(K33,2,C33,J33,$L$4,Permanent,,ObjectOverwrite)</f>
        <v>EUR_YCRH_EON11Y#0006</v>
      </c>
      <c r="M33" s="115" t="str">
        <f>_xll.ohRangeRetrieveError(L33)</f>
        <v/>
      </c>
      <c r="N33" s="234"/>
      <c r="P33" s="236">
        <f>_xll.qlRateHelperEarliestDate($L33)</f>
        <v>41620</v>
      </c>
      <c r="Q33" s="236">
        <f>_xll.qlRateHelperLatestDate($L33)</f>
        <v>45638</v>
      </c>
    </row>
    <row r="34" spans="1:17" x14ac:dyDescent="0.2">
      <c r="A34" s="111"/>
      <c r="B34" s="243"/>
      <c r="C34" s="242" t="s">
        <v>33</v>
      </c>
      <c r="D34" s="243" t="s">
        <v>112</v>
      </c>
      <c r="E34" s="242" t="str">
        <f t="shared" si="3"/>
        <v>12Y</v>
      </c>
      <c r="F34" s="241" t="s">
        <v>193</v>
      </c>
      <c r="G34" s="241" t="s">
        <v>182</v>
      </c>
      <c r="H34" s="241" t="str">
        <f t="shared" si="0"/>
        <v>Actual/360</v>
      </c>
      <c r="I34" s="240">
        <v>0</v>
      </c>
      <c r="J34" s="239" t="str">
        <f t="shared" si="1"/>
        <v>EUREON12Y_Quote</v>
      </c>
      <c r="K34" s="239" t="str">
        <f t="shared" si="2"/>
        <v>EUR_YCRH_EON12Y</v>
      </c>
      <c r="L34" s="238" t="str">
        <f>_xll.qlOISRateHelper(K34,2,C34,J34,$L$4,Permanent,,ObjectOverwrite)</f>
        <v>EUR_YCRH_EON12Y#0006</v>
      </c>
      <c r="M34" s="115" t="str">
        <f>_xll.ohRangeRetrieveError(L34)</f>
        <v/>
      </c>
      <c r="N34" s="234"/>
      <c r="P34" s="236">
        <f>_xll.qlRateHelperEarliestDate($L34)</f>
        <v>41620</v>
      </c>
      <c r="Q34" s="236">
        <f>_xll.qlRateHelperLatestDate($L34)</f>
        <v>46003</v>
      </c>
    </row>
    <row r="35" spans="1:17" x14ac:dyDescent="0.2">
      <c r="A35" s="111"/>
      <c r="B35" s="243"/>
      <c r="C35" s="242" t="s">
        <v>30</v>
      </c>
      <c r="D35" s="243" t="s">
        <v>112</v>
      </c>
      <c r="E35" s="242" t="str">
        <f t="shared" si="3"/>
        <v>15Y</v>
      </c>
      <c r="F35" s="241" t="s">
        <v>193</v>
      </c>
      <c r="G35" s="241" t="s">
        <v>182</v>
      </c>
      <c r="H35" s="241" t="str">
        <f t="shared" si="0"/>
        <v>Actual/360</v>
      </c>
      <c r="I35" s="240">
        <v>0</v>
      </c>
      <c r="J35" s="239" t="str">
        <f t="shared" si="1"/>
        <v>EUREON15Y_Quote</v>
      </c>
      <c r="K35" s="239" t="str">
        <f t="shared" si="2"/>
        <v>EUR_YCRH_EON15Y</v>
      </c>
      <c r="L35" s="238" t="str">
        <f>_xll.qlOISRateHelper(K35,2,C35,J35,$L$4,Permanent,,ObjectOverwrite)</f>
        <v>EUR_YCRH_EON15Y#0006</v>
      </c>
      <c r="M35" s="115" t="str">
        <f>_xll.ohRangeRetrieveError(L35)</f>
        <v/>
      </c>
      <c r="N35" s="234"/>
      <c r="P35" s="236">
        <f>_xll.qlRateHelperEarliestDate($L35)</f>
        <v>41620</v>
      </c>
      <c r="Q35" s="236">
        <f>_xll.qlRateHelperLatestDate($L35)</f>
        <v>47099</v>
      </c>
    </row>
    <row r="36" spans="1:17" x14ac:dyDescent="0.2">
      <c r="A36" s="111"/>
      <c r="B36" s="243"/>
      <c r="C36" s="242" t="s">
        <v>25</v>
      </c>
      <c r="D36" s="243" t="s">
        <v>112</v>
      </c>
      <c r="E36" s="242" t="str">
        <f t="shared" si="3"/>
        <v>20Y</v>
      </c>
      <c r="F36" s="241" t="s">
        <v>193</v>
      </c>
      <c r="G36" s="241" t="s">
        <v>182</v>
      </c>
      <c r="H36" s="241" t="str">
        <f t="shared" si="0"/>
        <v>Actual/360</v>
      </c>
      <c r="I36" s="240">
        <v>0</v>
      </c>
      <c r="J36" s="239" t="str">
        <f t="shared" si="1"/>
        <v>EUREON20Y_Quote</v>
      </c>
      <c r="K36" s="239" t="str">
        <f t="shared" si="2"/>
        <v>EUR_YCRH_EON20Y</v>
      </c>
      <c r="L36" s="238" t="str">
        <f>_xll.qlOISRateHelper(K36,2,C36,J36,$L$4,Permanent,,ObjectOverwrite)</f>
        <v>EUR_YCRH_EON20Y#0006</v>
      </c>
      <c r="M36" s="115" t="str">
        <f>_xll.ohRangeRetrieveError(L36)</f>
        <v/>
      </c>
      <c r="N36" s="234"/>
      <c r="P36" s="236">
        <f>_xll.qlRateHelperEarliestDate($L36)</f>
        <v>41620</v>
      </c>
      <c r="Q36" s="236">
        <f>_xll.qlRateHelperLatestDate($L36)</f>
        <v>48925</v>
      </c>
    </row>
    <row r="37" spans="1:17" x14ac:dyDescent="0.2">
      <c r="A37" s="111"/>
      <c r="B37" s="243"/>
      <c r="C37" s="242" t="s">
        <v>20</v>
      </c>
      <c r="D37" s="243" t="s">
        <v>112</v>
      </c>
      <c r="E37" s="242" t="str">
        <f t="shared" si="3"/>
        <v>25Y</v>
      </c>
      <c r="F37" s="241" t="s">
        <v>193</v>
      </c>
      <c r="G37" s="241" t="s">
        <v>182</v>
      </c>
      <c r="H37" s="241" t="str">
        <f t="shared" si="0"/>
        <v>Actual/360</v>
      </c>
      <c r="I37" s="240">
        <v>0</v>
      </c>
      <c r="J37" s="239" t="str">
        <f t="shared" si="1"/>
        <v>EUREON25Y_Quote</v>
      </c>
      <c r="K37" s="239" t="str">
        <f t="shared" si="2"/>
        <v>EUR_YCRH_EON25Y</v>
      </c>
      <c r="L37" s="238" t="str">
        <f>_xll.qlOISRateHelper(K37,2,C37,J37,$L$4,Permanent,,ObjectOverwrite)</f>
        <v>EUR_YCRH_EON25Y#0006</v>
      </c>
      <c r="M37" s="115" t="str">
        <f>_xll.ohRangeRetrieveError(L37)</f>
        <v/>
      </c>
      <c r="N37" s="234"/>
      <c r="P37" s="236">
        <f>_xll.qlRateHelperEarliestDate($L37)</f>
        <v>41620</v>
      </c>
      <c r="Q37" s="236">
        <f>_xll.qlRateHelperLatestDate($L37)</f>
        <v>50752</v>
      </c>
    </row>
    <row r="38" spans="1:17" x14ac:dyDescent="0.2">
      <c r="A38" s="111"/>
      <c r="B38" s="243"/>
      <c r="C38" s="242" t="s">
        <v>15</v>
      </c>
      <c r="D38" s="243" t="s">
        <v>112</v>
      </c>
      <c r="E38" s="242" t="str">
        <f t="shared" si="3"/>
        <v>30Y</v>
      </c>
      <c r="F38" s="241" t="s">
        <v>193</v>
      </c>
      <c r="G38" s="241" t="s">
        <v>182</v>
      </c>
      <c r="H38" s="241" t="str">
        <f t="shared" si="0"/>
        <v>Actual/360</v>
      </c>
      <c r="I38" s="240">
        <v>0</v>
      </c>
      <c r="J38" s="239" t="str">
        <f t="shared" si="1"/>
        <v>EUREON30Y_Quote</v>
      </c>
      <c r="K38" s="239" t="str">
        <f t="shared" si="2"/>
        <v>EUR_YCRH_EON30Y</v>
      </c>
      <c r="L38" s="238" t="str">
        <f>_xll.qlOISRateHelper(K38,2,C38,J38,$L$4,Permanent,,ObjectOverwrite)</f>
        <v>EUR_YCRH_EON30Y#0006</v>
      </c>
      <c r="M38" s="115" t="str">
        <f>_xll.ohRangeRetrieveError(L38)</f>
        <v/>
      </c>
      <c r="N38" s="234"/>
      <c r="P38" s="236">
        <f>_xll.qlRateHelperEarliestDate($L38)</f>
        <v>41620</v>
      </c>
      <c r="Q38" s="236">
        <f>_xll.qlRateHelperLatestDate($L38)</f>
        <v>52579</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41255</v>
      </c>
      <c r="C40" s="242"/>
      <c r="D40" s="243" t="s">
        <v>194</v>
      </c>
      <c r="E40" s="242" t="str">
        <f>_xll.qlECBNextCode(_xll.qlSettingsEvaluationDate(Trigger)-365)</f>
        <v>DEC12</v>
      </c>
      <c r="F40" s="241" t="s">
        <v>193</v>
      </c>
      <c r="G40" s="241" t="s">
        <v>192</v>
      </c>
      <c r="H40" s="241" t="str">
        <f t="shared" ref="H40:H74" si="4">MoneyMarketDayCounter</f>
        <v>Actual/360</v>
      </c>
      <c r="I40" s="240">
        <v>0</v>
      </c>
      <c r="J40" s="239" t="str">
        <f t="shared" ref="J40:J74" si="5">Currency&amp;$D40&amp;$E40&amp;QuoteSuffix</f>
        <v>EURECBOISDEC12_Quote</v>
      </c>
      <c r="K40" s="239" t="str">
        <f t="shared" ref="K40:K74" si="6">$K$2&amp;"_"&amp;$D40&amp;$E40</f>
        <v>EUR_YCRH_ECBOISDEC12</v>
      </c>
      <c r="L40" s="238" t="str">
        <f>_xll.qlDatedOISRateHelper(K40,B40,B41,J40,$L$4,Permanent,,ObjectOverwrite)</f>
        <v>EUR_YCRH_ECBOISDEC12#0006</v>
      </c>
      <c r="M40" s="115" t="str">
        <f>_xll.ohRangeRetrieveError(L40)</f>
        <v/>
      </c>
      <c r="N40" s="234"/>
      <c r="P40" s="236">
        <f>_xll.qlRateHelperEarliestDate($L40)</f>
        <v>41255</v>
      </c>
      <c r="Q40" s="236">
        <f>_xll.qlRateHelperLatestDate($L40)</f>
        <v>41290</v>
      </c>
    </row>
    <row r="41" spans="1:17" x14ac:dyDescent="0.2">
      <c r="A41" s="111"/>
      <c r="B41" s="244">
        <f>_xll.qlECBdate(E41,,Trigger)</f>
        <v>41290</v>
      </c>
      <c r="C41" s="242"/>
      <c r="D41" s="243" t="s">
        <v>194</v>
      </c>
      <c r="E41" s="242" t="str">
        <f>_xll.qlECBNextCode(B40)</f>
        <v>JAN13</v>
      </c>
      <c r="F41" s="241" t="s">
        <v>193</v>
      </c>
      <c r="G41" s="241" t="s">
        <v>192</v>
      </c>
      <c r="H41" s="241" t="str">
        <f t="shared" si="4"/>
        <v>Actual/360</v>
      </c>
      <c r="I41" s="240">
        <v>0</v>
      </c>
      <c r="J41" s="239" t="str">
        <f t="shared" si="5"/>
        <v>EURECBOISJAN13_Quote</v>
      </c>
      <c r="K41" s="239" t="str">
        <f t="shared" si="6"/>
        <v>EUR_YCRH_ECBOISJAN13</v>
      </c>
      <c r="L41" s="238" t="str">
        <f>_xll.qlDatedOISRateHelper(K41,B41,B42,J41,$L$4,Permanent,,ObjectOverwrite)</f>
        <v>EUR_YCRH_ECBOISJAN13#0006</v>
      </c>
      <c r="M41" s="115" t="str">
        <f>_xll.ohRangeRetrieveError(L41)</f>
        <v/>
      </c>
      <c r="N41" s="234"/>
      <c r="P41" s="236">
        <f>_xll.qlRateHelperEarliestDate($L41)</f>
        <v>41290</v>
      </c>
      <c r="Q41" s="236">
        <f>_xll.qlRateHelperLatestDate($L41)</f>
        <v>41318</v>
      </c>
    </row>
    <row r="42" spans="1:17" x14ac:dyDescent="0.2">
      <c r="A42" s="111"/>
      <c r="B42" s="244">
        <f>_xll.qlECBdate(E42,,Trigger)</f>
        <v>41318</v>
      </c>
      <c r="C42" s="242"/>
      <c r="D42" s="243" t="s">
        <v>194</v>
      </c>
      <c r="E42" s="242" t="str">
        <f>_xll.qlECBNextCode(B41)</f>
        <v>FEB13</v>
      </c>
      <c r="F42" s="241" t="s">
        <v>193</v>
      </c>
      <c r="G42" s="241" t="s">
        <v>192</v>
      </c>
      <c r="H42" s="241" t="str">
        <f t="shared" si="4"/>
        <v>Actual/360</v>
      </c>
      <c r="I42" s="240">
        <v>0</v>
      </c>
      <c r="J42" s="239" t="str">
        <f t="shared" si="5"/>
        <v>EURECBOISFEB13_Quote</v>
      </c>
      <c r="K42" s="239" t="str">
        <f t="shared" si="6"/>
        <v>EUR_YCRH_ECBOISFEB13</v>
      </c>
      <c r="L42" s="238" t="str">
        <f>_xll.qlDatedOISRateHelper(K42,B42,B43,J42,$L$4,Permanent,,ObjectOverwrite)</f>
        <v>EUR_YCRH_ECBOISFEB13#0006</v>
      </c>
      <c r="M42" s="115" t="str">
        <f>_xll.ohRangeRetrieveError(L42)</f>
        <v/>
      </c>
      <c r="N42" s="234"/>
      <c r="P42" s="236">
        <f>_xll.qlRateHelperEarliestDate($L42)</f>
        <v>41318</v>
      </c>
      <c r="Q42" s="236">
        <f>_xll.qlRateHelperLatestDate($L42)</f>
        <v>41346</v>
      </c>
    </row>
    <row r="43" spans="1:17" x14ac:dyDescent="0.2">
      <c r="A43" s="111"/>
      <c r="B43" s="244">
        <f>_xll.qlECBdate(E43,,Trigger)</f>
        <v>41346</v>
      </c>
      <c r="C43" s="242"/>
      <c r="D43" s="243" t="s">
        <v>194</v>
      </c>
      <c r="E43" s="242" t="str">
        <f>_xll.qlECBNextCode(B42)</f>
        <v>MAR13</v>
      </c>
      <c r="F43" s="241" t="s">
        <v>193</v>
      </c>
      <c r="G43" s="241" t="s">
        <v>192</v>
      </c>
      <c r="H43" s="241" t="str">
        <f t="shared" si="4"/>
        <v>Actual/360</v>
      </c>
      <c r="I43" s="240">
        <v>0</v>
      </c>
      <c r="J43" s="239" t="str">
        <f t="shared" si="5"/>
        <v>EURECBOISMAR13_Quote</v>
      </c>
      <c r="K43" s="239" t="str">
        <f t="shared" si="6"/>
        <v>EUR_YCRH_ECBOISMAR13</v>
      </c>
      <c r="L43" s="238" t="str">
        <f>_xll.qlDatedOISRateHelper(K43,B43,B44,J43,$L$4,Permanent,,ObjectOverwrite)</f>
        <v>EUR_YCRH_ECBOISMAR13#0006</v>
      </c>
      <c r="M43" s="115" t="str">
        <f>_xll.ohRangeRetrieveError(L43)</f>
        <v/>
      </c>
      <c r="N43" s="234"/>
      <c r="P43" s="236">
        <f>_xll.qlRateHelperEarliestDate($L43)</f>
        <v>41346</v>
      </c>
      <c r="Q43" s="236">
        <f>_xll.qlRateHelperLatestDate($L43)</f>
        <v>41374</v>
      </c>
    </row>
    <row r="44" spans="1:17" x14ac:dyDescent="0.2">
      <c r="A44" s="111"/>
      <c r="B44" s="244">
        <f>_xll.qlECBdate(E44,,Trigger)</f>
        <v>41374</v>
      </c>
      <c r="C44" s="242"/>
      <c r="D44" s="243" t="s">
        <v>194</v>
      </c>
      <c r="E44" s="242" t="str">
        <f>_xll.qlECBNextCode(B43)</f>
        <v>APR13</v>
      </c>
      <c r="F44" s="241" t="s">
        <v>193</v>
      </c>
      <c r="G44" s="241" t="s">
        <v>192</v>
      </c>
      <c r="H44" s="241" t="str">
        <f t="shared" si="4"/>
        <v>Actual/360</v>
      </c>
      <c r="I44" s="240">
        <v>0</v>
      </c>
      <c r="J44" s="239" t="str">
        <f t="shared" si="5"/>
        <v>EURECBOISAPR13_Quote</v>
      </c>
      <c r="K44" s="239" t="str">
        <f t="shared" si="6"/>
        <v>EUR_YCRH_ECBOISAPR13</v>
      </c>
      <c r="L44" s="238" t="str">
        <f>_xll.qlDatedOISRateHelper(K44,B44,B45,J44,$L$4,Permanent,,ObjectOverwrite)</f>
        <v>EUR_YCRH_ECBOISAPR13#0006</v>
      </c>
      <c r="M44" s="115" t="str">
        <f>_xll.ohRangeRetrieveError(L44)</f>
        <v/>
      </c>
      <c r="N44" s="234"/>
      <c r="P44" s="236">
        <f>_xll.qlRateHelperEarliestDate($L44)</f>
        <v>41374</v>
      </c>
      <c r="Q44" s="236">
        <f>_xll.qlRateHelperLatestDate($L44)</f>
        <v>41402</v>
      </c>
    </row>
    <row r="45" spans="1:17" x14ac:dyDescent="0.2">
      <c r="A45" s="111"/>
      <c r="B45" s="244">
        <f>_xll.qlECBdate(E45,,Trigger)</f>
        <v>41402</v>
      </c>
      <c r="C45" s="242"/>
      <c r="D45" s="243" t="s">
        <v>194</v>
      </c>
      <c r="E45" s="242" t="str">
        <f>_xll.qlECBNextCode(B44)</f>
        <v>MAY13</v>
      </c>
      <c r="F45" s="241" t="s">
        <v>193</v>
      </c>
      <c r="G45" s="241" t="s">
        <v>192</v>
      </c>
      <c r="H45" s="241" t="str">
        <f t="shared" si="4"/>
        <v>Actual/360</v>
      </c>
      <c r="I45" s="240">
        <v>0</v>
      </c>
      <c r="J45" s="239" t="str">
        <f t="shared" si="5"/>
        <v>EURECBOISMAY13_Quote</v>
      </c>
      <c r="K45" s="239" t="str">
        <f t="shared" si="6"/>
        <v>EUR_YCRH_ECBOISMAY13</v>
      </c>
      <c r="L45" s="238" t="str">
        <f>_xll.qlDatedOISRateHelper(K45,B45,B46,J45,$L$4,Permanent,,ObjectOverwrite)</f>
        <v>EUR_YCRH_ECBOISMAY13#0006</v>
      </c>
      <c r="M45" s="115" t="str">
        <f>_xll.ohRangeRetrieveError(L45)</f>
        <v/>
      </c>
      <c r="N45" s="234"/>
      <c r="P45" s="236">
        <f>_xll.qlRateHelperEarliestDate($L45)</f>
        <v>41402</v>
      </c>
      <c r="Q45" s="236">
        <f>_xll.qlRateHelperLatestDate($L45)</f>
        <v>41437</v>
      </c>
    </row>
    <row r="46" spans="1:17" x14ac:dyDescent="0.2">
      <c r="A46" s="111"/>
      <c r="B46" s="244">
        <f>_xll.qlECBdate(E46,,Trigger)</f>
        <v>41437</v>
      </c>
      <c r="C46" s="242"/>
      <c r="D46" s="243" t="s">
        <v>194</v>
      </c>
      <c r="E46" s="242" t="str">
        <f>_xll.qlECBNextCode(B45)</f>
        <v>JUN13</v>
      </c>
      <c r="F46" s="241" t="s">
        <v>193</v>
      </c>
      <c r="G46" s="241" t="s">
        <v>192</v>
      </c>
      <c r="H46" s="241" t="str">
        <f t="shared" si="4"/>
        <v>Actual/360</v>
      </c>
      <c r="I46" s="240">
        <v>0</v>
      </c>
      <c r="J46" s="239" t="str">
        <f t="shared" si="5"/>
        <v>EURECBOISJUN13_Quote</v>
      </c>
      <c r="K46" s="239" t="str">
        <f t="shared" si="6"/>
        <v>EUR_YCRH_ECBOISJUN13</v>
      </c>
      <c r="L46" s="238" t="str">
        <f>_xll.qlDatedOISRateHelper(K46,B46,B47,J46,$L$4,Permanent,,ObjectOverwrite)</f>
        <v>EUR_YCRH_ECBOISJUN13#0006</v>
      </c>
      <c r="M46" s="115" t="str">
        <f>_xll.ohRangeRetrieveError(L46)</f>
        <v/>
      </c>
      <c r="N46" s="234"/>
      <c r="P46" s="236">
        <f>_xll.qlRateHelperEarliestDate($L46)</f>
        <v>41437</v>
      </c>
      <c r="Q46" s="236">
        <f>_xll.qlRateHelperLatestDate($L46)</f>
        <v>41465</v>
      </c>
    </row>
    <row r="47" spans="1:17" x14ac:dyDescent="0.2">
      <c r="A47" s="111"/>
      <c r="B47" s="244">
        <f>_xll.qlECBdate(E47,,Trigger)</f>
        <v>41465</v>
      </c>
      <c r="C47" s="242"/>
      <c r="D47" s="243" t="s">
        <v>194</v>
      </c>
      <c r="E47" s="242" t="str">
        <f>_xll.qlECBNextCode(B46)</f>
        <v>JUL13</v>
      </c>
      <c r="F47" s="241" t="s">
        <v>193</v>
      </c>
      <c r="G47" s="241" t="s">
        <v>192</v>
      </c>
      <c r="H47" s="241" t="str">
        <f t="shared" si="4"/>
        <v>Actual/360</v>
      </c>
      <c r="I47" s="240">
        <v>0</v>
      </c>
      <c r="J47" s="239" t="str">
        <f t="shared" si="5"/>
        <v>EURECBOISJUL13_Quote</v>
      </c>
      <c r="K47" s="239" t="str">
        <f t="shared" si="6"/>
        <v>EUR_YCRH_ECBOISJUL13</v>
      </c>
      <c r="L47" s="238" t="str">
        <f>_xll.qlDatedOISRateHelper(K47,B47,B48,J47,$L$4,Permanent,,ObjectOverwrite)</f>
        <v>EUR_YCRH_ECBOISJUL13#0006</v>
      </c>
      <c r="M47" s="115" t="str">
        <f>_xll.ohRangeRetrieveError(L47)</f>
        <v/>
      </c>
      <c r="N47" s="234"/>
      <c r="P47" s="236">
        <f>_xll.qlRateHelperEarliestDate($L47)</f>
        <v>41465</v>
      </c>
      <c r="Q47" s="236">
        <f>_xll.qlRateHelperLatestDate($L47)</f>
        <v>41493</v>
      </c>
    </row>
    <row r="48" spans="1:17" x14ac:dyDescent="0.2">
      <c r="A48" s="111"/>
      <c r="B48" s="244">
        <f>_xll.qlECBdate(E48,,Trigger)</f>
        <v>41493</v>
      </c>
      <c r="C48" s="242"/>
      <c r="D48" s="243" t="s">
        <v>194</v>
      </c>
      <c r="E48" s="242" t="str">
        <f>_xll.qlECBNextCode(B47)</f>
        <v>AUG13</v>
      </c>
      <c r="F48" s="241" t="s">
        <v>193</v>
      </c>
      <c r="G48" s="241" t="s">
        <v>192</v>
      </c>
      <c r="H48" s="241" t="str">
        <f t="shared" si="4"/>
        <v>Actual/360</v>
      </c>
      <c r="I48" s="240">
        <v>0</v>
      </c>
      <c r="J48" s="239" t="str">
        <f t="shared" si="5"/>
        <v>EURECBOISAUG13_Quote</v>
      </c>
      <c r="K48" s="239" t="str">
        <f t="shared" si="6"/>
        <v>EUR_YCRH_ECBOISAUG13</v>
      </c>
      <c r="L48" s="238" t="str">
        <f>_xll.qlDatedOISRateHelper(K48,B48,B49,J48,$L$4,Permanent,,ObjectOverwrite)</f>
        <v>EUR_YCRH_ECBOISAUG13#0006</v>
      </c>
      <c r="M48" s="115" t="str">
        <f>_xll.ohRangeRetrieveError(L48)</f>
        <v/>
      </c>
      <c r="N48" s="234"/>
      <c r="P48" s="236">
        <f>_xll.qlRateHelperEarliestDate($L48)</f>
        <v>41493</v>
      </c>
      <c r="Q48" s="236">
        <f>_xll.qlRateHelperLatestDate($L48)</f>
        <v>41528</v>
      </c>
    </row>
    <row r="49" spans="1:17" x14ac:dyDescent="0.2">
      <c r="A49" s="111"/>
      <c r="B49" s="244">
        <f>_xll.qlECBdate(E49,,Trigger)</f>
        <v>41528</v>
      </c>
      <c r="C49" s="242"/>
      <c r="D49" s="243" t="s">
        <v>194</v>
      </c>
      <c r="E49" s="242" t="str">
        <f>_xll.qlECBNextCode(B48)</f>
        <v>SEP13</v>
      </c>
      <c r="F49" s="241" t="s">
        <v>193</v>
      </c>
      <c r="G49" s="241" t="s">
        <v>192</v>
      </c>
      <c r="H49" s="241" t="str">
        <f t="shared" si="4"/>
        <v>Actual/360</v>
      </c>
      <c r="I49" s="240">
        <v>0</v>
      </c>
      <c r="J49" s="239" t="str">
        <f t="shared" si="5"/>
        <v>EURECBOISSEP13_Quote</v>
      </c>
      <c r="K49" s="239" t="str">
        <f t="shared" si="6"/>
        <v>EUR_YCRH_ECBOISSEP13</v>
      </c>
      <c r="L49" s="238" t="str">
        <f>_xll.qlDatedOISRateHelper(K49,B49,B50,J49,$L$4,Permanent,,ObjectOverwrite)</f>
        <v>EUR_YCRH_ECBOISSEP13#0006</v>
      </c>
      <c r="M49" s="115" t="str">
        <f>_xll.ohRangeRetrieveError(L49)</f>
        <v/>
      </c>
      <c r="N49" s="234"/>
      <c r="P49" s="236">
        <f>_xll.qlRateHelperEarliestDate($L49)</f>
        <v>41528</v>
      </c>
      <c r="Q49" s="236">
        <f>_xll.qlRateHelperLatestDate($L49)</f>
        <v>41556</v>
      </c>
    </row>
    <row r="50" spans="1:17" x14ac:dyDescent="0.2">
      <c r="A50" s="111"/>
      <c r="B50" s="244">
        <f>_xll.qlECBdate(E50,,Trigger)</f>
        <v>41556</v>
      </c>
      <c r="C50" s="242"/>
      <c r="D50" s="243" t="s">
        <v>194</v>
      </c>
      <c r="E50" s="242" t="str">
        <f>_xll.qlECBNextCode(B49)</f>
        <v>OCT13</v>
      </c>
      <c r="F50" s="241" t="s">
        <v>193</v>
      </c>
      <c r="G50" s="241" t="s">
        <v>192</v>
      </c>
      <c r="H50" s="241" t="str">
        <f t="shared" si="4"/>
        <v>Actual/360</v>
      </c>
      <c r="I50" s="240">
        <v>0</v>
      </c>
      <c r="J50" s="239" t="str">
        <f t="shared" si="5"/>
        <v>EURECBOISOCT13_Quote</v>
      </c>
      <c r="K50" s="239" t="str">
        <f t="shared" si="6"/>
        <v>EUR_YCRH_ECBOISOCT13</v>
      </c>
      <c r="L50" s="238" t="str">
        <f>_xll.qlDatedOISRateHelper(K50,B50,B51,J50,$L$4,Permanent,,ObjectOverwrite)</f>
        <v>EUR_YCRH_ECBOISOCT13#0006</v>
      </c>
      <c r="M50" s="115" t="str">
        <f>_xll.ohRangeRetrieveError(L50)</f>
        <v/>
      </c>
      <c r="N50" s="234"/>
      <c r="P50" s="236">
        <f>_xll.qlRateHelperEarliestDate($L50)</f>
        <v>41556</v>
      </c>
      <c r="Q50" s="236">
        <f>_xll.qlRateHelperLatestDate($L50)</f>
        <v>41591</v>
      </c>
    </row>
    <row r="51" spans="1:17" x14ac:dyDescent="0.2">
      <c r="A51" s="111"/>
      <c r="B51" s="244">
        <f>_xll.qlECBdate(E51,,Trigger)</f>
        <v>41591</v>
      </c>
      <c r="C51" s="242"/>
      <c r="D51" s="243" t="s">
        <v>194</v>
      </c>
      <c r="E51" s="242" t="str">
        <f>_xll.qlECBNextCode(B50)</f>
        <v>NOV13</v>
      </c>
      <c r="F51" s="241" t="s">
        <v>193</v>
      </c>
      <c r="G51" s="241" t="s">
        <v>192</v>
      </c>
      <c r="H51" s="241" t="str">
        <f t="shared" si="4"/>
        <v>Actual/360</v>
      </c>
      <c r="I51" s="240">
        <v>0</v>
      </c>
      <c r="J51" s="239" t="str">
        <f t="shared" si="5"/>
        <v>EURECBOISNOV13_Quote</v>
      </c>
      <c r="K51" s="239" t="str">
        <f t="shared" si="6"/>
        <v>EUR_YCRH_ECBOISNOV13</v>
      </c>
      <c r="L51" s="238" t="str">
        <f>_xll.qlDatedOISRateHelper(K51,B51,B52,J51,$L$4,Permanent,,ObjectOverwrite)</f>
        <v>EUR_YCRH_ECBOISNOV13#0006</v>
      </c>
      <c r="M51" s="115" t="str">
        <f>_xll.ohRangeRetrieveError(L51)</f>
        <v/>
      </c>
      <c r="N51" s="234"/>
      <c r="P51" s="236">
        <f>_xll.qlRateHelperEarliestDate($L51)</f>
        <v>41591</v>
      </c>
      <c r="Q51" s="236">
        <f>_xll.qlRateHelperLatestDate($L51)</f>
        <v>41619</v>
      </c>
    </row>
    <row r="52" spans="1:17" x14ac:dyDescent="0.2">
      <c r="A52" s="111"/>
      <c r="B52" s="244">
        <f>_xll.qlECBdate(E52,,Trigger)</f>
        <v>41619</v>
      </c>
      <c r="C52" s="242"/>
      <c r="D52" s="243" t="s">
        <v>194</v>
      </c>
      <c r="E52" s="242" t="str">
        <f>_xll.qlECBNextCode(B51)</f>
        <v>DEC13</v>
      </c>
      <c r="F52" s="241" t="s">
        <v>193</v>
      </c>
      <c r="G52" s="241" t="s">
        <v>192</v>
      </c>
      <c r="H52" s="241" t="str">
        <f t="shared" si="4"/>
        <v>Actual/360</v>
      </c>
      <c r="I52" s="240">
        <v>0</v>
      </c>
      <c r="J52" s="239" t="str">
        <f t="shared" si="5"/>
        <v>EURECBOISDEC13_Quote</v>
      </c>
      <c r="K52" s="239" t="str">
        <f t="shared" si="6"/>
        <v>EUR_YCRH_ECBOISDEC13</v>
      </c>
      <c r="L52" s="238" t="e">
        <f>_xll.qlDatedOISRateHelper(K52,B52,B53,J52,$L$4,Permanent,,ObjectOverwrite)</f>
        <v>#NUM!</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194</v>
      </c>
      <c r="E53" s="242" t="e">
        <f>_xll.qlECBNextCode(B52)</f>
        <v>#NUM!</v>
      </c>
      <c r="F53" s="241" t="s">
        <v>193</v>
      </c>
      <c r="G53" s="241" t="s">
        <v>192</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194</v>
      </c>
      <c r="E54" s="242" t="e">
        <f>_xll.qlECBNextCode(B53)</f>
        <v>#NUM!</v>
      </c>
      <c r="F54" s="241" t="s">
        <v>193</v>
      </c>
      <c r="G54" s="241" t="s">
        <v>192</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194</v>
      </c>
      <c r="E55" s="242" t="e">
        <f>_xll.qlECBNextCode(B54)</f>
        <v>#NUM!</v>
      </c>
      <c r="F55" s="241" t="s">
        <v>193</v>
      </c>
      <c r="G55" s="241" t="s">
        <v>192</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194</v>
      </c>
      <c r="E56" s="242" t="e">
        <f>_xll.qlECBNextCode(B55)</f>
        <v>#NUM!</v>
      </c>
      <c r="F56" s="241" t="s">
        <v>193</v>
      </c>
      <c r="G56" s="241" t="s">
        <v>192</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194</v>
      </c>
      <c r="E57" s="242" t="e">
        <f>_xll.qlECBNextCode(B56)</f>
        <v>#NUM!</v>
      </c>
      <c r="F57" s="241" t="s">
        <v>193</v>
      </c>
      <c r="G57" s="241" t="s">
        <v>192</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194</v>
      </c>
      <c r="E58" s="242" t="e">
        <f>_xll.qlECBNextCode(B57)</f>
        <v>#NUM!</v>
      </c>
      <c r="F58" s="241" t="s">
        <v>193</v>
      </c>
      <c r="G58" s="241" t="s">
        <v>192</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194</v>
      </c>
      <c r="E59" s="242" t="e">
        <f>_xll.qlECBNextCode(B58)</f>
        <v>#NUM!</v>
      </c>
      <c r="F59" s="241" t="s">
        <v>193</v>
      </c>
      <c r="G59" s="241" t="s">
        <v>192</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194</v>
      </c>
      <c r="E60" s="242" t="e">
        <f>_xll.qlECBNextCode(B59)</f>
        <v>#NUM!</v>
      </c>
      <c r="F60" s="241" t="s">
        <v>193</v>
      </c>
      <c r="G60" s="241" t="s">
        <v>192</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194</v>
      </c>
      <c r="E61" s="242" t="e">
        <f>_xll.qlECBNextCode(B60)</f>
        <v>#NUM!</v>
      </c>
      <c r="F61" s="241" t="s">
        <v>193</v>
      </c>
      <c r="G61" s="241" t="s">
        <v>192</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194</v>
      </c>
      <c r="E62" s="242" t="e">
        <f>_xll.qlECBNextCode(B61)</f>
        <v>#NUM!</v>
      </c>
      <c r="F62" s="241" t="s">
        <v>193</v>
      </c>
      <c r="G62" s="241" t="s">
        <v>192</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194</v>
      </c>
      <c r="E63" s="242" t="e">
        <f>_xll.qlECBNextCode(B62)</f>
        <v>#NUM!</v>
      </c>
      <c r="F63" s="241" t="s">
        <v>193</v>
      </c>
      <c r="G63" s="241" t="s">
        <v>192</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194</v>
      </c>
      <c r="E64" s="242" t="e">
        <f>_xll.qlECBNextCode(B63)</f>
        <v>#NUM!</v>
      </c>
      <c r="F64" s="241" t="s">
        <v>193</v>
      </c>
      <c r="G64" s="241" t="s">
        <v>192</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194</v>
      </c>
      <c r="E65" s="242" t="e">
        <f>_xll.qlECBNextCode(B64)</f>
        <v>#NUM!</v>
      </c>
      <c r="F65" s="241" t="s">
        <v>193</v>
      </c>
      <c r="G65" s="241" t="s">
        <v>192</v>
      </c>
      <c r="H65" s="241" t="str">
        <f t="shared" si="4"/>
        <v>Actual/360</v>
      </c>
      <c r="I65" s="240">
        <v>0</v>
      </c>
      <c r="J65" s="239" t="e">
        <f t="shared" si="5"/>
        <v>#NUM!</v>
      </c>
      <c r="K65" s="239" t="e">
        <f t="shared" si="6"/>
        <v>#NUM!</v>
      </c>
      <c r="L65" s="238" t="e">
        <f>_xll.qlDatedOISRateHelper(K65,B65,B66,J65,$L$4,Permanent,,ObjectOverwrite)</f>
        <v>#VALUE!</v>
      </c>
      <c r="M65" s="237"/>
      <c r="N65" s="234"/>
      <c r="P65" s="236" t="e">
        <f>_xll.qlRateHelperEarliestDate($L65)</f>
        <v>#VALUE!</v>
      </c>
      <c r="Q65" s="236" t="e">
        <f>_xll.qlRateHelperLatestDate($L65)</f>
        <v>#VALUE!</v>
      </c>
    </row>
    <row r="66" spans="1:17" x14ac:dyDescent="0.2">
      <c r="A66" s="111"/>
      <c r="B66" s="244" t="e">
        <f>_xll.qlECBdate(E66,,Trigger)</f>
        <v>#VALUE!</v>
      </c>
      <c r="C66" s="242"/>
      <c r="D66" s="243" t="s">
        <v>194</v>
      </c>
      <c r="E66" s="242" t="e">
        <f>_xll.qlECBNextCode(B65)</f>
        <v>#NUM!</v>
      </c>
      <c r="F66" s="241" t="s">
        <v>193</v>
      </c>
      <c r="G66" s="241" t="s">
        <v>192</v>
      </c>
      <c r="H66" s="241" t="str">
        <f t="shared" si="4"/>
        <v>Actual/360</v>
      </c>
      <c r="I66" s="240">
        <v>0</v>
      </c>
      <c r="J66" s="239" t="e">
        <f t="shared" si="5"/>
        <v>#NUM!</v>
      </c>
      <c r="K66" s="239" t="e">
        <f t="shared" si="6"/>
        <v>#NUM!</v>
      </c>
      <c r="L66" s="238" t="e">
        <f>_xll.qlDatedOISRateHelper(K66,B66,B67,J66,$L$4,Permanent,,ObjectOverwrite)</f>
        <v>#VALUE!</v>
      </c>
      <c r="M66" s="237"/>
      <c r="N66" s="234"/>
      <c r="P66" s="236" t="e">
        <f>_xll.qlRateHelperEarliestDate($L66)</f>
        <v>#VALUE!</v>
      </c>
      <c r="Q66" s="236" t="e">
        <f>_xll.qlRateHelperLatestDate($L66)</f>
        <v>#VALUE!</v>
      </c>
    </row>
    <row r="67" spans="1:17" x14ac:dyDescent="0.2">
      <c r="A67" s="111"/>
      <c r="B67" s="244" t="e">
        <f>_xll.qlECBdate(E67,,Trigger)</f>
        <v>#VALUE!</v>
      </c>
      <c r="C67" s="242"/>
      <c r="D67" s="243" t="s">
        <v>194</v>
      </c>
      <c r="E67" s="242" t="e">
        <f>_xll.qlECBNextCode(B66)</f>
        <v>#NUM!</v>
      </c>
      <c r="F67" s="241" t="s">
        <v>193</v>
      </c>
      <c r="G67" s="241" t="s">
        <v>192</v>
      </c>
      <c r="H67" s="241" t="str">
        <f t="shared" si="4"/>
        <v>Actual/360</v>
      </c>
      <c r="I67" s="240">
        <v>0</v>
      </c>
      <c r="J67" s="239" t="e">
        <f t="shared" si="5"/>
        <v>#NUM!</v>
      </c>
      <c r="K67" s="239" t="e">
        <f t="shared" si="6"/>
        <v>#NUM!</v>
      </c>
      <c r="L67" s="238" t="e">
        <f>_xll.qlDatedOISRateHelper(K67,B67,B68,J67,$L$4,Permanent,,ObjectOverwrite)</f>
        <v>#VALUE!</v>
      </c>
      <c r="M67" s="237"/>
      <c r="N67" s="234"/>
      <c r="P67" s="236" t="e">
        <f>_xll.qlRateHelperEarliestDate($L67)</f>
        <v>#VALUE!</v>
      </c>
      <c r="Q67" s="236" t="e">
        <f>_xll.qlRateHelperLatestDate($L67)</f>
        <v>#VALUE!</v>
      </c>
    </row>
    <row r="68" spans="1:17" x14ac:dyDescent="0.2">
      <c r="A68" s="111"/>
      <c r="B68" s="244" t="e">
        <f>_xll.qlECBdate(E68,,Trigger)</f>
        <v>#VALUE!</v>
      </c>
      <c r="C68" s="242"/>
      <c r="D68" s="243" t="s">
        <v>194</v>
      </c>
      <c r="E68" s="242" t="e">
        <f>_xll.qlECBNextCode(B67)</f>
        <v>#NUM!</v>
      </c>
      <c r="F68" s="241" t="s">
        <v>193</v>
      </c>
      <c r="G68" s="241" t="s">
        <v>192</v>
      </c>
      <c r="H68" s="241" t="str">
        <f t="shared" si="4"/>
        <v>Actual/360</v>
      </c>
      <c r="I68" s="240">
        <v>0</v>
      </c>
      <c r="J68" s="239" t="e">
        <f t="shared" si="5"/>
        <v>#NUM!</v>
      </c>
      <c r="K68" s="239" t="e">
        <f t="shared" si="6"/>
        <v>#NUM!</v>
      </c>
      <c r="L68" s="238" t="e">
        <f>_xll.qlDatedOISRateHelper(K68,B68,B69,J68,$L$4,Permanent,,ObjectOverwrite)</f>
        <v>#VALUE!</v>
      </c>
      <c r="M68" s="237"/>
      <c r="N68" s="234"/>
      <c r="P68" s="236" t="e">
        <f>_xll.qlRateHelperEarliestDate($L68)</f>
        <v>#VALUE!</v>
      </c>
      <c r="Q68" s="236" t="e">
        <f>_xll.qlRateHelperLatestDate($L68)</f>
        <v>#VALUE!</v>
      </c>
    </row>
    <row r="69" spans="1:17" x14ac:dyDescent="0.2">
      <c r="A69" s="111"/>
      <c r="B69" s="244" t="e">
        <f>_xll.qlECBdate(E69,,Trigger)</f>
        <v>#VALUE!</v>
      </c>
      <c r="C69" s="242"/>
      <c r="D69" s="243" t="s">
        <v>194</v>
      </c>
      <c r="E69" s="242" t="e">
        <f>_xll.qlECBNextCode(B68)</f>
        <v>#NUM!</v>
      </c>
      <c r="F69" s="241" t="s">
        <v>193</v>
      </c>
      <c r="G69" s="241" t="s">
        <v>192</v>
      </c>
      <c r="H69" s="241" t="str">
        <f t="shared" si="4"/>
        <v>Actual/360</v>
      </c>
      <c r="I69" s="240">
        <v>0</v>
      </c>
      <c r="J69" s="239" t="e">
        <f t="shared" si="5"/>
        <v>#NUM!</v>
      </c>
      <c r="K69" s="239" t="e">
        <f t="shared" si="6"/>
        <v>#NUM!</v>
      </c>
      <c r="L69" s="238" t="e">
        <f>_xll.qlDatedOISRateHelper(K69,B69,B70,J69,$L$4,Permanent,,ObjectOverwrite)</f>
        <v>#VALUE!</v>
      </c>
      <c r="M69" s="237"/>
      <c r="N69" s="234"/>
      <c r="P69" s="236" t="e">
        <f>_xll.qlRateHelperEarliestDate($L69)</f>
        <v>#VALUE!</v>
      </c>
      <c r="Q69" s="236" t="e">
        <f>_xll.qlRateHelperLatestDate($L69)</f>
        <v>#VALUE!</v>
      </c>
    </row>
    <row r="70" spans="1:17" x14ac:dyDescent="0.2">
      <c r="A70" s="111"/>
      <c r="B70" s="244" t="e">
        <f>_xll.qlECBdate(E70,,Trigger)</f>
        <v>#VALUE!</v>
      </c>
      <c r="C70" s="242"/>
      <c r="D70" s="243" t="s">
        <v>194</v>
      </c>
      <c r="E70" s="242" t="e">
        <f>_xll.qlECBNextCode(B69)</f>
        <v>#NUM!</v>
      </c>
      <c r="F70" s="241" t="s">
        <v>193</v>
      </c>
      <c r="G70" s="241" t="s">
        <v>192</v>
      </c>
      <c r="H70" s="241" t="str">
        <f t="shared" si="4"/>
        <v>Actual/360</v>
      </c>
      <c r="I70" s="240">
        <v>0</v>
      </c>
      <c r="J70" s="239" t="e">
        <f t="shared" si="5"/>
        <v>#NUM!</v>
      </c>
      <c r="K70" s="239" t="e">
        <f t="shared" si="6"/>
        <v>#NUM!</v>
      </c>
      <c r="L70" s="238" t="e">
        <f>_xll.qlDatedOISRateHelper(K70,B70,B71,J70,$L$4,Permanent,,ObjectOverwrite)</f>
        <v>#VALUE!</v>
      </c>
      <c r="M70" s="237"/>
      <c r="N70" s="234"/>
      <c r="P70" s="236" t="e">
        <f>_xll.qlRateHelperEarliestDate($L70)</f>
        <v>#VALUE!</v>
      </c>
      <c r="Q70" s="236" t="e">
        <f>_xll.qlRateHelperLatestDate($L70)</f>
        <v>#VALUE!</v>
      </c>
    </row>
    <row r="71" spans="1:17" x14ac:dyDescent="0.2">
      <c r="A71" s="111"/>
      <c r="B71" s="244" t="e">
        <f>_xll.qlECBdate(E71,,Trigger)</f>
        <v>#VALUE!</v>
      </c>
      <c r="C71" s="242"/>
      <c r="D71" s="243" t="s">
        <v>194</v>
      </c>
      <c r="E71" s="242" t="e">
        <f>_xll.qlECBNextCode(B70)</f>
        <v>#NUM!</v>
      </c>
      <c r="F71" s="241" t="s">
        <v>193</v>
      </c>
      <c r="G71" s="241" t="s">
        <v>192</v>
      </c>
      <c r="H71" s="241" t="str">
        <f t="shared" si="4"/>
        <v>Actual/360</v>
      </c>
      <c r="I71" s="240">
        <v>0</v>
      </c>
      <c r="J71" s="239" t="e">
        <f t="shared" si="5"/>
        <v>#NUM!</v>
      </c>
      <c r="K71" s="239" t="e">
        <f t="shared" si="6"/>
        <v>#NUM!</v>
      </c>
      <c r="L71" s="238" t="e">
        <f>_xll.qlDatedOISRateHelper(K71,B71,B72,J71,$L$4,Permanent,,ObjectOverwrite)</f>
        <v>#VALUE!</v>
      </c>
      <c r="M71" s="237"/>
      <c r="N71" s="234"/>
      <c r="P71" s="236" t="e">
        <f>_xll.qlRateHelperEarliestDate($L71)</f>
        <v>#VALUE!</v>
      </c>
      <c r="Q71" s="236" t="e">
        <f>_xll.qlRateHelperLatestDate($L71)</f>
        <v>#VALUE!</v>
      </c>
    </row>
    <row r="72" spans="1:17" x14ac:dyDescent="0.2">
      <c r="A72" s="111"/>
      <c r="B72" s="244" t="e">
        <f>_xll.qlECBdate(E72,,Trigger)</f>
        <v>#VALUE!</v>
      </c>
      <c r="C72" s="242"/>
      <c r="D72" s="243" t="s">
        <v>194</v>
      </c>
      <c r="E72" s="242" t="e">
        <f>_xll.qlECBNextCode(B71)</f>
        <v>#NUM!</v>
      </c>
      <c r="F72" s="241" t="s">
        <v>193</v>
      </c>
      <c r="G72" s="241" t="s">
        <v>192</v>
      </c>
      <c r="H72" s="241" t="str">
        <f t="shared" si="4"/>
        <v>Actual/360</v>
      </c>
      <c r="I72" s="240">
        <v>0</v>
      </c>
      <c r="J72" s="239" t="e">
        <f t="shared" si="5"/>
        <v>#NUM!</v>
      </c>
      <c r="K72" s="239" t="e">
        <f t="shared" si="6"/>
        <v>#NUM!</v>
      </c>
      <c r="L72" s="238" t="e">
        <f>_xll.qlDatedOISRateHelper(K72,B72,B73,J72,$L$4,Permanent,,ObjectOverwrite)</f>
        <v>#VALUE!</v>
      </c>
      <c r="M72" s="237"/>
      <c r="N72" s="234"/>
      <c r="P72" s="236" t="e">
        <f>_xll.qlRateHelperEarliestDate($L72)</f>
        <v>#VALUE!</v>
      </c>
      <c r="Q72" s="236" t="e">
        <f>_xll.qlRateHelperLatestDate($L72)</f>
        <v>#VALUE!</v>
      </c>
    </row>
    <row r="73" spans="1:17" x14ac:dyDescent="0.2">
      <c r="A73" s="111"/>
      <c r="B73" s="244" t="e">
        <f>_xll.qlECBdate(E73,,Trigger)</f>
        <v>#VALUE!</v>
      </c>
      <c r="C73" s="242"/>
      <c r="D73" s="243" t="s">
        <v>194</v>
      </c>
      <c r="E73" s="242" t="e">
        <f>_xll.qlECBNextCode(B72)</f>
        <v>#NUM!</v>
      </c>
      <c r="F73" s="241" t="s">
        <v>193</v>
      </c>
      <c r="G73" s="241" t="s">
        <v>192</v>
      </c>
      <c r="H73" s="241" t="str">
        <f t="shared" si="4"/>
        <v>Actual/360</v>
      </c>
      <c r="I73" s="240">
        <v>0</v>
      </c>
      <c r="J73" s="239" t="e">
        <f t="shared" si="5"/>
        <v>#NUM!</v>
      </c>
      <c r="K73" s="239" t="e">
        <f t="shared" si="6"/>
        <v>#NUM!</v>
      </c>
      <c r="L73" s="238" t="e">
        <f>_xll.qlDatedOISRateHelper(K73,B73,B74,J73,$L$4,Permanent,,ObjectOverwrite)</f>
        <v>#VALUE!</v>
      </c>
      <c r="M73" s="237"/>
      <c r="N73" s="234"/>
      <c r="P73" s="236" t="e">
        <f>_xll.qlRateHelperEarliestDate($L73)</f>
        <v>#VALUE!</v>
      </c>
      <c r="Q73" s="236" t="e">
        <f>_xll.qlRateHelperLatestDate($L73)</f>
        <v>#VALUE!</v>
      </c>
    </row>
    <row r="74" spans="1:17" x14ac:dyDescent="0.2">
      <c r="A74" s="111"/>
      <c r="B74" s="244" t="e">
        <f>_xll.qlECBdate(E74,,Trigger)</f>
        <v>#VALUE!</v>
      </c>
      <c r="C74" s="242"/>
      <c r="D74" s="243" t="s">
        <v>194</v>
      </c>
      <c r="E74" s="242" t="e">
        <f>_xll.qlECBNextCode(B73)</f>
        <v>#NUM!</v>
      </c>
      <c r="F74" s="241" t="s">
        <v>193</v>
      </c>
      <c r="G74" s="241" t="s">
        <v>192</v>
      </c>
      <c r="H74" s="241" t="str">
        <f t="shared" si="4"/>
        <v>Actual/360</v>
      </c>
      <c r="I74" s="240">
        <v>0</v>
      </c>
      <c r="J74" s="239" t="e">
        <f t="shared" si="5"/>
        <v>#NUM!</v>
      </c>
      <c r="K74" s="239" t="e">
        <f t="shared" si="6"/>
        <v>#NUM!</v>
      </c>
      <c r="L74" s="238" t="e">
        <f>_xll.qlDatedOISRateHelper(K74,B74,B75,J74,$L$4,Permanent,,ObjectOverwrite)</f>
        <v>#VALUE!</v>
      </c>
      <c r="M74" s="237"/>
      <c r="N74" s="234"/>
      <c r="P74" s="236" t="e">
        <f>_xll.qlRateHelperEarliestDate($L74)</f>
        <v>#VALUE!</v>
      </c>
      <c r="Q74" s="236" t="e">
        <f>_xll.qlRateHelperLatestDate($L74)</f>
        <v>#VALUE!</v>
      </c>
    </row>
    <row r="75" spans="1:17" x14ac:dyDescent="0.2">
      <c r="A75" s="111"/>
      <c r="B75" s="98"/>
      <c r="C75" s="98"/>
      <c r="D75" s="98"/>
      <c r="E75" s="98"/>
      <c r="F75" s="99"/>
      <c r="G75" s="99"/>
      <c r="H75" s="99"/>
      <c r="I75" s="96"/>
      <c r="J75" s="235"/>
      <c r="K75" s="235"/>
      <c r="L75" s="235"/>
      <c r="M75" s="235"/>
      <c r="N75" s="234"/>
    </row>
    <row r="76" spans="1:17" ht="12" thickBot="1" x14ac:dyDescent="0.25">
      <c r="A76" s="103"/>
      <c r="B76" s="102"/>
      <c r="C76" s="102"/>
      <c r="D76" s="102"/>
      <c r="E76" s="102"/>
      <c r="F76" s="102"/>
      <c r="G76" s="102"/>
      <c r="H76" s="102"/>
      <c r="I76" s="102"/>
      <c r="J76" s="102"/>
      <c r="K76" s="102"/>
      <c r="L76" s="233"/>
      <c r="M76" s="233"/>
      <c r="N76" s="232"/>
    </row>
  </sheetData>
  <dataValidations count="2">
    <dataValidation type="list" allowBlank="1" showInputMessage="1" showErrorMessage="1" sqref="G6:G75 JC6:JC75 SY6:SY75 ACU6:ACU75 AMQ6:AMQ75 AWM6:AWM75 BGI6:BGI75 BQE6:BQE75 CAA6:CAA75 CJW6:CJW75 CTS6:CTS75 DDO6:DDO75 DNK6:DNK75 DXG6:DXG75 EHC6:EHC75 EQY6:EQY75 FAU6:FAU75 FKQ6:FKQ75 FUM6:FUM75 GEI6:GEI75 GOE6:GOE75 GYA6:GYA75 HHW6:HHW75 HRS6:HRS75 IBO6:IBO75 ILK6:ILK75 IVG6:IVG75 JFC6:JFC75 JOY6:JOY75 JYU6:JYU75 KIQ6:KIQ75 KSM6:KSM75 LCI6:LCI75 LME6:LME75 LWA6:LWA75 MFW6:MFW75 MPS6:MPS75 MZO6:MZO75 NJK6:NJK75 NTG6:NTG75 ODC6:ODC75 OMY6:OMY75 OWU6:OWU75 PGQ6:PGQ75 PQM6:PQM75 QAI6:QAI75 QKE6:QKE75 QUA6:QUA75 RDW6:RDW75 RNS6:RNS75 RXO6:RXO75 SHK6:SHK75 SRG6:SRG75 TBC6:TBC75 TKY6:TKY75 TUU6:TUU75 UEQ6:UEQ75 UOM6:UOM75 UYI6:UYI75 VIE6:VIE75 VSA6:VSA75 WBW6:WBW75 WLS6:WLS75 WVO6:WVO75 G65542:G65611 JC65542:JC65611 SY65542:SY65611 ACU65542:ACU65611 AMQ65542:AMQ65611 AWM65542:AWM65611 BGI65542:BGI65611 BQE65542:BQE65611 CAA65542:CAA65611 CJW65542:CJW65611 CTS65542:CTS65611 DDO65542:DDO65611 DNK65542:DNK65611 DXG65542:DXG65611 EHC65542:EHC65611 EQY65542:EQY65611 FAU65542:FAU65611 FKQ65542:FKQ65611 FUM65542:FUM65611 GEI65542:GEI65611 GOE65542:GOE65611 GYA65542:GYA65611 HHW65542:HHW65611 HRS65542:HRS65611 IBO65542:IBO65611 ILK65542:ILK65611 IVG65542:IVG65611 JFC65542:JFC65611 JOY65542:JOY65611 JYU65542:JYU65611 KIQ65542:KIQ65611 KSM65542:KSM65611 LCI65542:LCI65611 LME65542:LME65611 LWA65542:LWA65611 MFW65542:MFW65611 MPS65542:MPS65611 MZO65542:MZO65611 NJK65542:NJK65611 NTG65542:NTG65611 ODC65542:ODC65611 OMY65542:OMY65611 OWU65542:OWU65611 PGQ65542:PGQ65611 PQM65542:PQM65611 QAI65542:QAI65611 QKE65542:QKE65611 QUA65542:QUA65611 RDW65542:RDW65611 RNS65542:RNS65611 RXO65542:RXO65611 SHK65542:SHK65611 SRG65542:SRG65611 TBC65542:TBC65611 TKY65542:TKY65611 TUU65542:TUU65611 UEQ65542:UEQ65611 UOM65542:UOM65611 UYI65542:UYI65611 VIE65542:VIE65611 VSA65542:VSA65611 WBW65542:WBW65611 WLS65542:WLS65611 WVO65542:WVO65611 G131078:G131147 JC131078:JC131147 SY131078:SY131147 ACU131078:ACU131147 AMQ131078:AMQ131147 AWM131078:AWM131147 BGI131078:BGI131147 BQE131078:BQE131147 CAA131078:CAA131147 CJW131078:CJW131147 CTS131078:CTS131147 DDO131078:DDO131147 DNK131078:DNK131147 DXG131078:DXG131147 EHC131078:EHC131147 EQY131078:EQY131147 FAU131078:FAU131147 FKQ131078:FKQ131147 FUM131078:FUM131147 GEI131078:GEI131147 GOE131078:GOE131147 GYA131078:GYA131147 HHW131078:HHW131147 HRS131078:HRS131147 IBO131078:IBO131147 ILK131078:ILK131147 IVG131078:IVG131147 JFC131078:JFC131147 JOY131078:JOY131147 JYU131078:JYU131147 KIQ131078:KIQ131147 KSM131078:KSM131147 LCI131078:LCI131147 LME131078:LME131147 LWA131078:LWA131147 MFW131078:MFW131147 MPS131078:MPS131147 MZO131078:MZO131147 NJK131078:NJK131147 NTG131078:NTG131147 ODC131078:ODC131147 OMY131078:OMY131147 OWU131078:OWU131147 PGQ131078:PGQ131147 PQM131078:PQM131147 QAI131078:QAI131147 QKE131078:QKE131147 QUA131078:QUA131147 RDW131078:RDW131147 RNS131078:RNS131147 RXO131078:RXO131147 SHK131078:SHK131147 SRG131078:SRG131147 TBC131078:TBC131147 TKY131078:TKY131147 TUU131078:TUU131147 UEQ131078:UEQ131147 UOM131078:UOM131147 UYI131078:UYI131147 VIE131078:VIE131147 VSA131078:VSA131147 WBW131078:WBW131147 WLS131078:WLS131147 WVO131078:WVO131147 G196614:G196683 JC196614:JC196683 SY196614:SY196683 ACU196614:ACU196683 AMQ196614:AMQ196683 AWM196614:AWM196683 BGI196614:BGI196683 BQE196614:BQE196683 CAA196614:CAA196683 CJW196614:CJW196683 CTS196614:CTS196683 DDO196614:DDO196683 DNK196614:DNK196683 DXG196614:DXG196683 EHC196614:EHC196683 EQY196614:EQY196683 FAU196614:FAU196683 FKQ196614:FKQ196683 FUM196614:FUM196683 GEI196614:GEI196683 GOE196614:GOE196683 GYA196614:GYA196683 HHW196614:HHW196683 HRS196614:HRS196683 IBO196614:IBO196683 ILK196614:ILK196683 IVG196614:IVG196683 JFC196614:JFC196683 JOY196614:JOY196683 JYU196614:JYU196683 KIQ196614:KIQ196683 KSM196614:KSM196683 LCI196614:LCI196683 LME196614:LME196683 LWA196614:LWA196683 MFW196614:MFW196683 MPS196614:MPS196683 MZO196614:MZO196683 NJK196614:NJK196683 NTG196614:NTG196683 ODC196614:ODC196683 OMY196614:OMY196683 OWU196614:OWU196683 PGQ196614:PGQ196683 PQM196614:PQM196683 QAI196614:QAI196683 QKE196614:QKE196683 QUA196614:QUA196683 RDW196614:RDW196683 RNS196614:RNS196683 RXO196614:RXO196683 SHK196614:SHK196683 SRG196614:SRG196683 TBC196614:TBC196683 TKY196614:TKY196683 TUU196614:TUU196683 UEQ196614:UEQ196683 UOM196614:UOM196683 UYI196614:UYI196683 VIE196614:VIE196683 VSA196614:VSA196683 WBW196614:WBW196683 WLS196614:WLS196683 WVO196614:WVO196683 G262150:G262219 JC262150:JC262219 SY262150:SY262219 ACU262150:ACU262219 AMQ262150:AMQ262219 AWM262150:AWM262219 BGI262150:BGI262219 BQE262150:BQE262219 CAA262150:CAA262219 CJW262150:CJW262219 CTS262150:CTS262219 DDO262150:DDO262219 DNK262150:DNK262219 DXG262150:DXG262219 EHC262150:EHC262219 EQY262150:EQY262219 FAU262150:FAU262219 FKQ262150:FKQ262219 FUM262150:FUM262219 GEI262150:GEI262219 GOE262150:GOE262219 GYA262150:GYA262219 HHW262150:HHW262219 HRS262150:HRS262219 IBO262150:IBO262219 ILK262150:ILK262219 IVG262150:IVG262219 JFC262150:JFC262219 JOY262150:JOY262219 JYU262150:JYU262219 KIQ262150:KIQ262219 KSM262150:KSM262219 LCI262150:LCI262219 LME262150:LME262219 LWA262150:LWA262219 MFW262150:MFW262219 MPS262150:MPS262219 MZO262150:MZO262219 NJK262150:NJK262219 NTG262150:NTG262219 ODC262150:ODC262219 OMY262150:OMY262219 OWU262150:OWU262219 PGQ262150:PGQ262219 PQM262150:PQM262219 QAI262150:QAI262219 QKE262150:QKE262219 QUA262150:QUA262219 RDW262150:RDW262219 RNS262150:RNS262219 RXO262150:RXO262219 SHK262150:SHK262219 SRG262150:SRG262219 TBC262150:TBC262219 TKY262150:TKY262219 TUU262150:TUU262219 UEQ262150:UEQ262219 UOM262150:UOM262219 UYI262150:UYI262219 VIE262150:VIE262219 VSA262150:VSA262219 WBW262150:WBW262219 WLS262150:WLS262219 WVO262150:WVO262219 G327686:G327755 JC327686:JC327755 SY327686:SY327755 ACU327686:ACU327755 AMQ327686:AMQ327755 AWM327686:AWM327755 BGI327686:BGI327755 BQE327686:BQE327755 CAA327686:CAA327755 CJW327686:CJW327755 CTS327686:CTS327755 DDO327686:DDO327755 DNK327686:DNK327755 DXG327686:DXG327755 EHC327686:EHC327755 EQY327686:EQY327755 FAU327686:FAU327755 FKQ327686:FKQ327755 FUM327686:FUM327755 GEI327686:GEI327755 GOE327686:GOE327755 GYA327686:GYA327755 HHW327686:HHW327755 HRS327686:HRS327755 IBO327686:IBO327755 ILK327686:ILK327755 IVG327686:IVG327755 JFC327686:JFC327755 JOY327686:JOY327755 JYU327686:JYU327755 KIQ327686:KIQ327755 KSM327686:KSM327755 LCI327686:LCI327755 LME327686:LME327755 LWA327686:LWA327755 MFW327686:MFW327755 MPS327686:MPS327755 MZO327686:MZO327755 NJK327686:NJK327755 NTG327686:NTG327755 ODC327686:ODC327755 OMY327686:OMY327755 OWU327686:OWU327755 PGQ327686:PGQ327755 PQM327686:PQM327755 QAI327686:QAI327755 QKE327686:QKE327755 QUA327686:QUA327755 RDW327686:RDW327755 RNS327686:RNS327755 RXO327686:RXO327755 SHK327686:SHK327755 SRG327686:SRG327755 TBC327686:TBC327755 TKY327686:TKY327755 TUU327686:TUU327755 UEQ327686:UEQ327755 UOM327686:UOM327755 UYI327686:UYI327755 VIE327686:VIE327755 VSA327686:VSA327755 WBW327686:WBW327755 WLS327686:WLS327755 WVO327686:WVO327755 G393222:G393291 JC393222:JC393291 SY393222:SY393291 ACU393222:ACU393291 AMQ393222:AMQ393291 AWM393222:AWM393291 BGI393222:BGI393291 BQE393222:BQE393291 CAA393222:CAA393291 CJW393222:CJW393291 CTS393222:CTS393291 DDO393222:DDO393291 DNK393222:DNK393291 DXG393222:DXG393291 EHC393222:EHC393291 EQY393222:EQY393291 FAU393222:FAU393291 FKQ393222:FKQ393291 FUM393222:FUM393291 GEI393222:GEI393291 GOE393222:GOE393291 GYA393222:GYA393291 HHW393222:HHW393291 HRS393222:HRS393291 IBO393222:IBO393291 ILK393222:ILK393291 IVG393222:IVG393291 JFC393222:JFC393291 JOY393222:JOY393291 JYU393222:JYU393291 KIQ393222:KIQ393291 KSM393222:KSM393291 LCI393222:LCI393291 LME393222:LME393291 LWA393222:LWA393291 MFW393222:MFW393291 MPS393222:MPS393291 MZO393222:MZO393291 NJK393222:NJK393291 NTG393222:NTG393291 ODC393222:ODC393291 OMY393222:OMY393291 OWU393222:OWU393291 PGQ393222:PGQ393291 PQM393222:PQM393291 QAI393222:QAI393291 QKE393222:QKE393291 QUA393222:QUA393291 RDW393222:RDW393291 RNS393222:RNS393291 RXO393222:RXO393291 SHK393222:SHK393291 SRG393222:SRG393291 TBC393222:TBC393291 TKY393222:TKY393291 TUU393222:TUU393291 UEQ393222:UEQ393291 UOM393222:UOM393291 UYI393222:UYI393291 VIE393222:VIE393291 VSA393222:VSA393291 WBW393222:WBW393291 WLS393222:WLS393291 WVO393222:WVO393291 G458758:G458827 JC458758:JC458827 SY458758:SY458827 ACU458758:ACU458827 AMQ458758:AMQ458827 AWM458758:AWM458827 BGI458758:BGI458827 BQE458758:BQE458827 CAA458758:CAA458827 CJW458758:CJW458827 CTS458758:CTS458827 DDO458758:DDO458827 DNK458758:DNK458827 DXG458758:DXG458827 EHC458758:EHC458827 EQY458758:EQY458827 FAU458758:FAU458827 FKQ458758:FKQ458827 FUM458758:FUM458827 GEI458758:GEI458827 GOE458758:GOE458827 GYA458758:GYA458827 HHW458758:HHW458827 HRS458758:HRS458827 IBO458758:IBO458827 ILK458758:ILK458827 IVG458758:IVG458827 JFC458758:JFC458827 JOY458758:JOY458827 JYU458758:JYU458827 KIQ458758:KIQ458827 KSM458758:KSM458827 LCI458758:LCI458827 LME458758:LME458827 LWA458758:LWA458827 MFW458758:MFW458827 MPS458758:MPS458827 MZO458758:MZO458827 NJK458758:NJK458827 NTG458758:NTG458827 ODC458758:ODC458827 OMY458758:OMY458827 OWU458758:OWU458827 PGQ458758:PGQ458827 PQM458758:PQM458827 QAI458758:QAI458827 QKE458758:QKE458827 QUA458758:QUA458827 RDW458758:RDW458827 RNS458758:RNS458827 RXO458758:RXO458827 SHK458758:SHK458827 SRG458758:SRG458827 TBC458758:TBC458827 TKY458758:TKY458827 TUU458758:TUU458827 UEQ458758:UEQ458827 UOM458758:UOM458827 UYI458758:UYI458827 VIE458758:VIE458827 VSA458758:VSA458827 WBW458758:WBW458827 WLS458758:WLS458827 WVO458758:WVO458827 G524294:G524363 JC524294:JC524363 SY524294:SY524363 ACU524294:ACU524363 AMQ524294:AMQ524363 AWM524294:AWM524363 BGI524294:BGI524363 BQE524294:BQE524363 CAA524294:CAA524363 CJW524294:CJW524363 CTS524294:CTS524363 DDO524294:DDO524363 DNK524294:DNK524363 DXG524294:DXG524363 EHC524294:EHC524363 EQY524294:EQY524363 FAU524294:FAU524363 FKQ524294:FKQ524363 FUM524294:FUM524363 GEI524294:GEI524363 GOE524294:GOE524363 GYA524294:GYA524363 HHW524294:HHW524363 HRS524294:HRS524363 IBO524294:IBO524363 ILK524294:ILK524363 IVG524294:IVG524363 JFC524294:JFC524363 JOY524294:JOY524363 JYU524294:JYU524363 KIQ524294:KIQ524363 KSM524294:KSM524363 LCI524294:LCI524363 LME524294:LME524363 LWA524294:LWA524363 MFW524294:MFW524363 MPS524294:MPS524363 MZO524294:MZO524363 NJK524294:NJK524363 NTG524294:NTG524363 ODC524294:ODC524363 OMY524294:OMY524363 OWU524294:OWU524363 PGQ524294:PGQ524363 PQM524294:PQM524363 QAI524294:QAI524363 QKE524294:QKE524363 QUA524294:QUA524363 RDW524294:RDW524363 RNS524294:RNS524363 RXO524294:RXO524363 SHK524294:SHK524363 SRG524294:SRG524363 TBC524294:TBC524363 TKY524294:TKY524363 TUU524294:TUU524363 UEQ524294:UEQ524363 UOM524294:UOM524363 UYI524294:UYI524363 VIE524294:VIE524363 VSA524294:VSA524363 WBW524294:WBW524363 WLS524294:WLS524363 WVO524294:WVO524363 G589830:G589899 JC589830:JC589899 SY589830:SY589899 ACU589830:ACU589899 AMQ589830:AMQ589899 AWM589830:AWM589899 BGI589830:BGI589899 BQE589830:BQE589899 CAA589830:CAA589899 CJW589830:CJW589899 CTS589830:CTS589899 DDO589830:DDO589899 DNK589830:DNK589899 DXG589830:DXG589899 EHC589830:EHC589899 EQY589830:EQY589899 FAU589830:FAU589899 FKQ589830:FKQ589899 FUM589830:FUM589899 GEI589830:GEI589899 GOE589830:GOE589899 GYA589830:GYA589899 HHW589830:HHW589899 HRS589830:HRS589899 IBO589830:IBO589899 ILK589830:ILK589899 IVG589830:IVG589899 JFC589830:JFC589899 JOY589830:JOY589899 JYU589830:JYU589899 KIQ589830:KIQ589899 KSM589830:KSM589899 LCI589830:LCI589899 LME589830:LME589899 LWA589830:LWA589899 MFW589830:MFW589899 MPS589830:MPS589899 MZO589830:MZO589899 NJK589830:NJK589899 NTG589830:NTG589899 ODC589830:ODC589899 OMY589830:OMY589899 OWU589830:OWU589899 PGQ589830:PGQ589899 PQM589830:PQM589899 QAI589830:QAI589899 QKE589830:QKE589899 QUA589830:QUA589899 RDW589830:RDW589899 RNS589830:RNS589899 RXO589830:RXO589899 SHK589830:SHK589899 SRG589830:SRG589899 TBC589830:TBC589899 TKY589830:TKY589899 TUU589830:TUU589899 UEQ589830:UEQ589899 UOM589830:UOM589899 UYI589830:UYI589899 VIE589830:VIE589899 VSA589830:VSA589899 WBW589830:WBW589899 WLS589830:WLS589899 WVO589830:WVO589899 G655366:G655435 JC655366:JC655435 SY655366:SY655435 ACU655366:ACU655435 AMQ655366:AMQ655435 AWM655366:AWM655435 BGI655366:BGI655435 BQE655366:BQE655435 CAA655366:CAA655435 CJW655366:CJW655435 CTS655366:CTS655435 DDO655366:DDO655435 DNK655366:DNK655435 DXG655366:DXG655435 EHC655366:EHC655435 EQY655366:EQY655435 FAU655366:FAU655435 FKQ655366:FKQ655435 FUM655366:FUM655435 GEI655366:GEI655435 GOE655366:GOE655435 GYA655366:GYA655435 HHW655366:HHW655435 HRS655366:HRS655435 IBO655366:IBO655435 ILK655366:ILK655435 IVG655366:IVG655435 JFC655366:JFC655435 JOY655366:JOY655435 JYU655366:JYU655435 KIQ655366:KIQ655435 KSM655366:KSM655435 LCI655366:LCI655435 LME655366:LME655435 LWA655366:LWA655435 MFW655366:MFW655435 MPS655366:MPS655435 MZO655366:MZO655435 NJK655366:NJK655435 NTG655366:NTG655435 ODC655366:ODC655435 OMY655366:OMY655435 OWU655366:OWU655435 PGQ655366:PGQ655435 PQM655366:PQM655435 QAI655366:QAI655435 QKE655366:QKE655435 QUA655366:QUA655435 RDW655366:RDW655435 RNS655366:RNS655435 RXO655366:RXO655435 SHK655366:SHK655435 SRG655366:SRG655435 TBC655366:TBC655435 TKY655366:TKY655435 TUU655366:TUU655435 UEQ655366:UEQ655435 UOM655366:UOM655435 UYI655366:UYI655435 VIE655366:VIE655435 VSA655366:VSA655435 WBW655366:WBW655435 WLS655366:WLS655435 WVO655366:WVO655435 G720902:G720971 JC720902:JC720971 SY720902:SY720971 ACU720902:ACU720971 AMQ720902:AMQ720971 AWM720902:AWM720971 BGI720902:BGI720971 BQE720902:BQE720971 CAA720902:CAA720971 CJW720902:CJW720971 CTS720902:CTS720971 DDO720902:DDO720971 DNK720902:DNK720971 DXG720902:DXG720971 EHC720902:EHC720971 EQY720902:EQY720971 FAU720902:FAU720971 FKQ720902:FKQ720971 FUM720902:FUM720971 GEI720902:GEI720971 GOE720902:GOE720971 GYA720902:GYA720971 HHW720902:HHW720971 HRS720902:HRS720971 IBO720902:IBO720971 ILK720902:ILK720971 IVG720902:IVG720971 JFC720902:JFC720971 JOY720902:JOY720971 JYU720902:JYU720971 KIQ720902:KIQ720971 KSM720902:KSM720971 LCI720902:LCI720971 LME720902:LME720971 LWA720902:LWA720971 MFW720902:MFW720971 MPS720902:MPS720971 MZO720902:MZO720971 NJK720902:NJK720971 NTG720902:NTG720971 ODC720902:ODC720971 OMY720902:OMY720971 OWU720902:OWU720971 PGQ720902:PGQ720971 PQM720902:PQM720971 QAI720902:QAI720971 QKE720902:QKE720971 QUA720902:QUA720971 RDW720902:RDW720971 RNS720902:RNS720971 RXO720902:RXO720971 SHK720902:SHK720971 SRG720902:SRG720971 TBC720902:TBC720971 TKY720902:TKY720971 TUU720902:TUU720971 UEQ720902:UEQ720971 UOM720902:UOM720971 UYI720902:UYI720971 VIE720902:VIE720971 VSA720902:VSA720971 WBW720902:WBW720971 WLS720902:WLS720971 WVO720902:WVO720971 G786438:G786507 JC786438:JC786507 SY786438:SY786507 ACU786438:ACU786507 AMQ786438:AMQ786507 AWM786438:AWM786507 BGI786438:BGI786507 BQE786438:BQE786507 CAA786438:CAA786507 CJW786438:CJW786507 CTS786438:CTS786507 DDO786438:DDO786507 DNK786438:DNK786507 DXG786438:DXG786507 EHC786438:EHC786507 EQY786438:EQY786507 FAU786438:FAU786507 FKQ786438:FKQ786507 FUM786438:FUM786507 GEI786438:GEI786507 GOE786438:GOE786507 GYA786438:GYA786507 HHW786438:HHW786507 HRS786438:HRS786507 IBO786438:IBO786507 ILK786438:ILK786507 IVG786438:IVG786507 JFC786438:JFC786507 JOY786438:JOY786507 JYU786438:JYU786507 KIQ786438:KIQ786507 KSM786438:KSM786507 LCI786438:LCI786507 LME786438:LME786507 LWA786438:LWA786507 MFW786438:MFW786507 MPS786438:MPS786507 MZO786438:MZO786507 NJK786438:NJK786507 NTG786438:NTG786507 ODC786438:ODC786507 OMY786438:OMY786507 OWU786438:OWU786507 PGQ786438:PGQ786507 PQM786438:PQM786507 QAI786438:QAI786507 QKE786438:QKE786507 QUA786438:QUA786507 RDW786438:RDW786507 RNS786438:RNS786507 RXO786438:RXO786507 SHK786438:SHK786507 SRG786438:SRG786507 TBC786438:TBC786507 TKY786438:TKY786507 TUU786438:TUU786507 UEQ786438:UEQ786507 UOM786438:UOM786507 UYI786438:UYI786507 VIE786438:VIE786507 VSA786438:VSA786507 WBW786438:WBW786507 WLS786438:WLS786507 WVO786438:WVO786507 G851974:G852043 JC851974:JC852043 SY851974:SY852043 ACU851974:ACU852043 AMQ851974:AMQ852043 AWM851974:AWM852043 BGI851974:BGI852043 BQE851974:BQE852043 CAA851974:CAA852043 CJW851974:CJW852043 CTS851974:CTS852043 DDO851974:DDO852043 DNK851974:DNK852043 DXG851974:DXG852043 EHC851974:EHC852043 EQY851974:EQY852043 FAU851974:FAU852043 FKQ851974:FKQ852043 FUM851974:FUM852043 GEI851974:GEI852043 GOE851974:GOE852043 GYA851974:GYA852043 HHW851974:HHW852043 HRS851974:HRS852043 IBO851974:IBO852043 ILK851974:ILK852043 IVG851974:IVG852043 JFC851974:JFC852043 JOY851974:JOY852043 JYU851974:JYU852043 KIQ851974:KIQ852043 KSM851974:KSM852043 LCI851974:LCI852043 LME851974:LME852043 LWA851974:LWA852043 MFW851974:MFW852043 MPS851974:MPS852043 MZO851974:MZO852043 NJK851974:NJK852043 NTG851974:NTG852043 ODC851974:ODC852043 OMY851974:OMY852043 OWU851974:OWU852043 PGQ851974:PGQ852043 PQM851974:PQM852043 QAI851974:QAI852043 QKE851974:QKE852043 QUA851974:QUA852043 RDW851974:RDW852043 RNS851974:RNS852043 RXO851974:RXO852043 SHK851974:SHK852043 SRG851974:SRG852043 TBC851974:TBC852043 TKY851974:TKY852043 TUU851974:TUU852043 UEQ851974:UEQ852043 UOM851974:UOM852043 UYI851974:UYI852043 VIE851974:VIE852043 VSA851974:VSA852043 WBW851974:WBW852043 WLS851974:WLS852043 WVO851974:WVO852043 G917510:G917579 JC917510:JC917579 SY917510:SY917579 ACU917510:ACU917579 AMQ917510:AMQ917579 AWM917510:AWM917579 BGI917510:BGI917579 BQE917510:BQE917579 CAA917510:CAA917579 CJW917510:CJW917579 CTS917510:CTS917579 DDO917510:DDO917579 DNK917510:DNK917579 DXG917510:DXG917579 EHC917510:EHC917579 EQY917510:EQY917579 FAU917510:FAU917579 FKQ917510:FKQ917579 FUM917510:FUM917579 GEI917510:GEI917579 GOE917510:GOE917579 GYA917510:GYA917579 HHW917510:HHW917579 HRS917510:HRS917579 IBO917510:IBO917579 ILK917510:ILK917579 IVG917510:IVG917579 JFC917510:JFC917579 JOY917510:JOY917579 JYU917510:JYU917579 KIQ917510:KIQ917579 KSM917510:KSM917579 LCI917510:LCI917579 LME917510:LME917579 LWA917510:LWA917579 MFW917510:MFW917579 MPS917510:MPS917579 MZO917510:MZO917579 NJK917510:NJK917579 NTG917510:NTG917579 ODC917510:ODC917579 OMY917510:OMY917579 OWU917510:OWU917579 PGQ917510:PGQ917579 PQM917510:PQM917579 QAI917510:QAI917579 QKE917510:QKE917579 QUA917510:QUA917579 RDW917510:RDW917579 RNS917510:RNS917579 RXO917510:RXO917579 SHK917510:SHK917579 SRG917510:SRG917579 TBC917510:TBC917579 TKY917510:TKY917579 TUU917510:TUU917579 UEQ917510:UEQ917579 UOM917510:UOM917579 UYI917510:UYI917579 VIE917510:VIE917579 VSA917510:VSA917579 WBW917510:WBW917579 WLS917510:WLS917579 WVO917510:WVO917579 G983046:G983115 JC983046:JC983115 SY983046:SY983115 ACU983046:ACU983115 AMQ983046:AMQ983115 AWM983046:AWM983115 BGI983046:BGI983115 BQE983046:BQE983115 CAA983046:CAA983115 CJW983046:CJW983115 CTS983046:CTS983115 DDO983046:DDO983115 DNK983046:DNK983115 DXG983046:DXG983115 EHC983046:EHC983115 EQY983046:EQY983115 FAU983046:FAU983115 FKQ983046:FKQ983115 FUM983046:FUM983115 GEI983046:GEI983115 GOE983046:GOE983115 GYA983046:GYA983115 HHW983046:HHW983115 HRS983046:HRS983115 IBO983046:IBO983115 ILK983046:ILK983115 IVG983046:IVG983115 JFC983046:JFC983115 JOY983046:JOY983115 JYU983046:JYU983115 KIQ983046:KIQ983115 KSM983046:KSM983115 LCI983046:LCI983115 LME983046:LME983115 LWA983046:LWA983115 MFW983046:MFW983115 MPS983046:MPS983115 MZO983046:MZO983115 NJK983046:NJK983115 NTG983046:NTG983115 ODC983046:ODC983115 OMY983046:OMY983115 OWU983046:OWU983115 PGQ983046:PGQ983115 PQM983046:PQM983115 QAI983046:QAI983115 QKE983046:QKE983115 QUA983046:QUA983115 RDW983046:RDW983115 RNS983046:RNS983115 RXO983046:RXO983115 SHK983046:SHK983115 SRG983046:SRG983115 TBC983046:TBC983115 TKY983046:TKY983115 TUU983046:TUU983115 UEQ983046:UEQ983115 UOM983046:UOM983115 UYI983046:UYI983115 VIE983046:VIE983115 VSA983046:VSA983115 WBW983046:WBW983115 WLS983046:WLS983115 WVO983046:WVO983115">
      <formula1>"Following,Modified Following,Preceding,Modified Preceding,Month End Reference,Unadjusted Month End,Unadjusted"</formula1>
    </dataValidation>
    <dataValidation type="list" allowBlank="1" showInputMessage="1" showErrorMessage="1" sqref="F6:F75 JB6:JB75 SX6:SX75 ACT6:ACT75 AMP6:AMP75 AWL6:AWL75 BGH6:BGH75 BQD6:BQD75 BZZ6:BZZ75 CJV6:CJV75 CTR6:CTR75 DDN6:DDN75 DNJ6:DNJ75 DXF6:DXF75 EHB6:EHB75 EQX6:EQX75 FAT6:FAT75 FKP6:FKP75 FUL6:FUL75 GEH6:GEH75 GOD6:GOD75 GXZ6:GXZ75 HHV6:HHV75 HRR6:HRR75 IBN6:IBN75 ILJ6:ILJ75 IVF6:IVF75 JFB6:JFB75 JOX6:JOX75 JYT6:JYT75 KIP6:KIP75 KSL6:KSL75 LCH6:LCH75 LMD6:LMD75 LVZ6:LVZ75 MFV6:MFV75 MPR6:MPR75 MZN6:MZN75 NJJ6:NJJ75 NTF6:NTF75 ODB6:ODB75 OMX6:OMX75 OWT6:OWT75 PGP6:PGP75 PQL6:PQL75 QAH6:QAH75 QKD6:QKD75 QTZ6:QTZ75 RDV6:RDV75 RNR6:RNR75 RXN6:RXN75 SHJ6:SHJ75 SRF6:SRF75 TBB6:TBB75 TKX6:TKX75 TUT6:TUT75 UEP6:UEP75 UOL6:UOL75 UYH6:UYH75 VID6:VID75 VRZ6:VRZ75 WBV6:WBV75 WLR6:WLR75 WVN6:WVN75 F65542:F65611 JB65542:JB65611 SX65542:SX65611 ACT65542:ACT65611 AMP65542:AMP65611 AWL65542:AWL65611 BGH65542:BGH65611 BQD65542:BQD65611 BZZ65542:BZZ65611 CJV65542:CJV65611 CTR65542:CTR65611 DDN65542:DDN65611 DNJ65542:DNJ65611 DXF65542:DXF65611 EHB65542:EHB65611 EQX65542:EQX65611 FAT65542:FAT65611 FKP65542:FKP65611 FUL65542:FUL65611 GEH65542:GEH65611 GOD65542:GOD65611 GXZ65542:GXZ65611 HHV65542:HHV65611 HRR65542:HRR65611 IBN65542:IBN65611 ILJ65542:ILJ65611 IVF65542:IVF65611 JFB65542:JFB65611 JOX65542:JOX65611 JYT65542:JYT65611 KIP65542:KIP65611 KSL65542:KSL65611 LCH65542:LCH65611 LMD65542:LMD65611 LVZ65542:LVZ65611 MFV65542:MFV65611 MPR65542:MPR65611 MZN65542:MZN65611 NJJ65542:NJJ65611 NTF65542:NTF65611 ODB65542:ODB65611 OMX65542:OMX65611 OWT65542:OWT65611 PGP65542:PGP65611 PQL65542:PQL65611 QAH65542:QAH65611 QKD65542:QKD65611 QTZ65542:QTZ65611 RDV65542:RDV65611 RNR65542:RNR65611 RXN65542:RXN65611 SHJ65542:SHJ65611 SRF65542:SRF65611 TBB65542:TBB65611 TKX65542:TKX65611 TUT65542:TUT65611 UEP65542:UEP65611 UOL65542:UOL65611 UYH65542:UYH65611 VID65542:VID65611 VRZ65542:VRZ65611 WBV65542:WBV65611 WLR65542:WLR65611 WVN65542:WVN65611 F131078:F131147 JB131078:JB131147 SX131078:SX131147 ACT131078:ACT131147 AMP131078:AMP131147 AWL131078:AWL131147 BGH131078:BGH131147 BQD131078:BQD131147 BZZ131078:BZZ131147 CJV131078:CJV131147 CTR131078:CTR131147 DDN131078:DDN131147 DNJ131078:DNJ131147 DXF131078:DXF131147 EHB131078:EHB131147 EQX131078:EQX131147 FAT131078:FAT131147 FKP131078:FKP131147 FUL131078:FUL131147 GEH131078:GEH131147 GOD131078:GOD131147 GXZ131078:GXZ131147 HHV131078:HHV131147 HRR131078:HRR131147 IBN131078:IBN131147 ILJ131078:ILJ131147 IVF131078:IVF131147 JFB131078:JFB131147 JOX131078:JOX131147 JYT131078:JYT131147 KIP131078:KIP131147 KSL131078:KSL131147 LCH131078:LCH131147 LMD131078:LMD131147 LVZ131078:LVZ131147 MFV131078:MFV131147 MPR131078:MPR131147 MZN131078:MZN131147 NJJ131078:NJJ131147 NTF131078:NTF131147 ODB131078:ODB131147 OMX131078:OMX131147 OWT131078:OWT131147 PGP131078:PGP131147 PQL131078:PQL131147 QAH131078:QAH131147 QKD131078:QKD131147 QTZ131078:QTZ131147 RDV131078:RDV131147 RNR131078:RNR131147 RXN131078:RXN131147 SHJ131078:SHJ131147 SRF131078:SRF131147 TBB131078:TBB131147 TKX131078:TKX131147 TUT131078:TUT131147 UEP131078:UEP131147 UOL131078:UOL131147 UYH131078:UYH131147 VID131078:VID131147 VRZ131078:VRZ131147 WBV131078:WBV131147 WLR131078:WLR131147 WVN131078:WVN131147 F196614:F196683 JB196614:JB196683 SX196614:SX196683 ACT196614:ACT196683 AMP196614:AMP196683 AWL196614:AWL196683 BGH196614:BGH196683 BQD196614:BQD196683 BZZ196614:BZZ196683 CJV196614:CJV196683 CTR196614:CTR196683 DDN196614:DDN196683 DNJ196614:DNJ196683 DXF196614:DXF196683 EHB196614:EHB196683 EQX196614:EQX196683 FAT196614:FAT196683 FKP196614:FKP196683 FUL196614:FUL196683 GEH196614:GEH196683 GOD196614:GOD196683 GXZ196614:GXZ196683 HHV196614:HHV196683 HRR196614:HRR196683 IBN196614:IBN196683 ILJ196614:ILJ196683 IVF196614:IVF196683 JFB196614:JFB196683 JOX196614:JOX196683 JYT196614:JYT196683 KIP196614:KIP196683 KSL196614:KSL196683 LCH196614:LCH196683 LMD196614:LMD196683 LVZ196614:LVZ196683 MFV196614:MFV196683 MPR196614:MPR196683 MZN196614:MZN196683 NJJ196614:NJJ196683 NTF196614:NTF196683 ODB196614:ODB196683 OMX196614:OMX196683 OWT196614:OWT196683 PGP196614:PGP196683 PQL196614:PQL196683 QAH196614:QAH196683 QKD196614:QKD196683 QTZ196614:QTZ196683 RDV196614:RDV196683 RNR196614:RNR196683 RXN196614:RXN196683 SHJ196614:SHJ196683 SRF196614:SRF196683 TBB196614:TBB196683 TKX196614:TKX196683 TUT196614:TUT196683 UEP196614:UEP196683 UOL196614:UOL196683 UYH196614:UYH196683 VID196614:VID196683 VRZ196614:VRZ196683 WBV196614:WBV196683 WLR196614:WLR196683 WVN196614:WVN196683 F262150:F262219 JB262150:JB262219 SX262150:SX262219 ACT262150:ACT262219 AMP262150:AMP262219 AWL262150:AWL262219 BGH262150:BGH262219 BQD262150:BQD262219 BZZ262150:BZZ262219 CJV262150:CJV262219 CTR262150:CTR262219 DDN262150:DDN262219 DNJ262150:DNJ262219 DXF262150:DXF262219 EHB262150:EHB262219 EQX262150:EQX262219 FAT262150:FAT262219 FKP262150:FKP262219 FUL262150:FUL262219 GEH262150:GEH262219 GOD262150:GOD262219 GXZ262150:GXZ262219 HHV262150:HHV262219 HRR262150:HRR262219 IBN262150:IBN262219 ILJ262150:ILJ262219 IVF262150:IVF262219 JFB262150:JFB262219 JOX262150:JOX262219 JYT262150:JYT262219 KIP262150:KIP262219 KSL262150:KSL262219 LCH262150:LCH262219 LMD262150:LMD262219 LVZ262150:LVZ262219 MFV262150:MFV262219 MPR262150:MPR262219 MZN262150:MZN262219 NJJ262150:NJJ262219 NTF262150:NTF262219 ODB262150:ODB262219 OMX262150:OMX262219 OWT262150:OWT262219 PGP262150:PGP262219 PQL262150:PQL262219 QAH262150:QAH262219 QKD262150:QKD262219 QTZ262150:QTZ262219 RDV262150:RDV262219 RNR262150:RNR262219 RXN262150:RXN262219 SHJ262150:SHJ262219 SRF262150:SRF262219 TBB262150:TBB262219 TKX262150:TKX262219 TUT262150:TUT262219 UEP262150:UEP262219 UOL262150:UOL262219 UYH262150:UYH262219 VID262150:VID262219 VRZ262150:VRZ262219 WBV262150:WBV262219 WLR262150:WLR262219 WVN262150:WVN262219 F327686:F327755 JB327686:JB327755 SX327686:SX327755 ACT327686:ACT327755 AMP327686:AMP327755 AWL327686:AWL327755 BGH327686:BGH327755 BQD327686:BQD327755 BZZ327686:BZZ327755 CJV327686:CJV327755 CTR327686:CTR327755 DDN327686:DDN327755 DNJ327686:DNJ327755 DXF327686:DXF327755 EHB327686:EHB327755 EQX327686:EQX327755 FAT327686:FAT327755 FKP327686:FKP327755 FUL327686:FUL327755 GEH327686:GEH327755 GOD327686:GOD327755 GXZ327686:GXZ327755 HHV327686:HHV327755 HRR327686:HRR327755 IBN327686:IBN327755 ILJ327686:ILJ327755 IVF327686:IVF327755 JFB327686:JFB327755 JOX327686:JOX327755 JYT327686:JYT327755 KIP327686:KIP327755 KSL327686:KSL327755 LCH327686:LCH327755 LMD327686:LMD327755 LVZ327686:LVZ327755 MFV327686:MFV327755 MPR327686:MPR327755 MZN327686:MZN327755 NJJ327686:NJJ327755 NTF327686:NTF327755 ODB327686:ODB327755 OMX327686:OMX327755 OWT327686:OWT327755 PGP327686:PGP327755 PQL327686:PQL327755 QAH327686:QAH327755 QKD327686:QKD327755 QTZ327686:QTZ327755 RDV327686:RDV327755 RNR327686:RNR327755 RXN327686:RXN327755 SHJ327686:SHJ327755 SRF327686:SRF327755 TBB327686:TBB327755 TKX327686:TKX327755 TUT327686:TUT327755 UEP327686:UEP327755 UOL327686:UOL327755 UYH327686:UYH327755 VID327686:VID327755 VRZ327686:VRZ327755 WBV327686:WBV327755 WLR327686:WLR327755 WVN327686:WVN327755 F393222:F393291 JB393222:JB393291 SX393222:SX393291 ACT393222:ACT393291 AMP393222:AMP393291 AWL393222:AWL393291 BGH393222:BGH393291 BQD393222:BQD393291 BZZ393222:BZZ393291 CJV393222:CJV393291 CTR393222:CTR393291 DDN393222:DDN393291 DNJ393222:DNJ393291 DXF393222:DXF393291 EHB393222:EHB393291 EQX393222:EQX393291 FAT393222:FAT393291 FKP393222:FKP393291 FUL393222:FUL393291 GEH393222:GEH393291 GOD393222:GOD393291 GXZ393222:GXZ393291 HHV393222:HHV393291 HRR393222:HRR393291 IBN393222:IBN393291 ILJ393222:ILJ393291 IVF393222:IVF393291 JFB393222:JFB393291 JOX393222:JOX393291 JYT393222:JYT393291 KIP393222:KIP393291 KSL393222:KSL393291 LCH393222:LCH393291 LMD393222:LMD393291 LVZ393222:LVZ393291 MFV393222:MFV393291 MPR393222:MPR393291 MZN393222:MZN393291 NJJ393222:NJJ393291 NTF393222:NTF393291 ODB393222:ODB393291 OMX393222:OMX393291 OWT393222:OWT393291 PGP393222:PGP393291 PQL393222:PQL393291 QAH393222:QAH393291 QKD393222:QKD393291 QTZ393222:QTZ393291 RDV393222:RDV393291 RNR393222:RNR393291 RXN393222:RXN393291 SHJ393222:SHJ393291 SRF393222:SRF393291 TBB393222:TBB393291 TKX393222:TKX393291 TUT393222:TUT393291 UEP393222:UEP393291 UOL393222:UOL393291 UYH393222:UYH393291 VID393222:VID393291 VRZ393222:VRZ393291 WBV393222:WBV393291 WLR393222:WLR393291 WVN393222:WVN393291 F458758:F458827 JB458758:JB458827 SX458758:SX458827 ACT458758:ACT458827 AMP458758:AMP458827 AWL458758:AWL458827 BGH458758:BGH458827 BQD458758:BQD458827 BZZ458758:BZZ458827 CJV458758:CJV458827 CTR458758:CTR458827 DDN458758:DDN458827 DNJ458758:DNJ458827 DXF458758:DXF458827 EHB458758:EHB458827 EQX458758:EQX458827 FAT458758:FAT458827 FKP458758:FKP458827 FUL458758:FUL458827 GEH458758:GEH458827 GOD458758:GOD458827 GXZ458758:GXZ458827 HHV458758:HHV458827 HRR458758:HRR458827 IBN458758:IBN458827 ILJ458758:ILJ458827 IVF458758:IVF458827 JFB458758:JFB458827 JOX458758:JOX458827 JYT458758:JYT458827 KIP458758:KIP458827 KSL458758:KSL458827 LCH458758:LCH458827 LMD458758:LMD458827 LVZ458758:LVZ458827 MFV458758:MFV458827 MPR458758:MPR458827 MZN458758:MZN458827 NJJ458758:NJJ458827 NTF458758:NTF458827 ODB458758:ODB458827 OMX458758:OMX458827 OWT458758:OWT458827 PGP458758:PGP458827 PQL458758:PQL458827 QAH458758:QAH458827 QKD458758:QKD458827 QTZ458758:QTZ458827 RDV458758:RDV458827 RNR458758:RNR458827 RXN458758:RXN458827 SHJ458758:SHJ458827 SRF458758:SRF458827 TBB458758:TBB458827 TKX458758:TKX458827 TUT458758:TUT458827 UEP458758:UEP458827 UOL458758:UOL458827 UYH458758:UYH458827 VID458758:VID458827 VRZ458758:VRZ458827 WBV458758:WBV458827 WLR458758:WLR458827 WVN458758:WVN458827 F524294:F524363 JB524294:JB524363 SX524294:SX524363 ACT524294:ACT524363 AMP524294:AMP524363 AWL524294:AWL524363 BGH524294:BGH524363 BQD524294:BQD524363 BZZ524294:BZZ524363 CJV524294:CJV524363 CTR524294:CTR524363 DDN524294:DDN524363 DNJ524294:DNJ524363 DXF524294:DXF524363 EHB524294:EHB524363 EQX524294:EQX524363 FAT524294:FAT524363 FKP524294:FKP524363 FUL524294:FUL524363 GEH524294:GEH524363 GOD524294:GOD524363 GXZ524294:GXZ524363 HHV524294:HHV524363 HRR524294:HRR524363 IBN524294:IBN524363 ILJ524294:ILJ524363 IVF524294:IVF524363 JFB524294:JFB524363 JOX524294:JOX524363 JYT524294:JYT524363 KIP524294:KIP524363 KSL524294:KSL524363 LCH524294:LCH524363 LMD524294:LMD524363 LVZ524294:LVZ524363 MFV524294:MFV524363 MPR524294:MPR524363 MZN524294:MZN524363 NJJ524294:NJJ524363 NTF524294:NTF524363 ODB524294:ODB524363 OMX524294:OMX524363 OWT524294:OWT524363 PGP524294:PGP524363 PQL524294:PQL524363 QAH524294:QAH524363 QKD524294:QKD524363 QTZ524294:QTZ524363 RDV524294:RDV524363 RNR524294:RNR524363 RXN524294:RXN524363 SHJ524294:SHJ524363 SRF524294:SRF524363 TBB524294:TBB524363 TKX524294:TKX524363 TUT524294:TUT524363 UEP524294:UEP524363 UOL524294:UOL524363 UYH524294:UYH524363 VID524294:VID524363 VRZ524294:VRZ524363 WBV524294:WBV524363 WLR524294:WLR524363 WVN524294:WVN524363 F589830:F589899 JB589830:JB589899 SX589830:SX589899 ACT589830:ACT589899 AMP589830:AMP589899 AWL589830:AWL589899 BGH589830:BGH589899 BQD589830:BQD589899 BZZ589830:BZZ589899 CJV589830:CJV589899 CTR589830:CTR589899 DDN589830:DDN589899 DNJ589830:DNJ589899 DXF589830:DXF589899 EHB589830:EHB589899 EQX589830:EQX589899 FAT589830:FAT589899 FKP589830:FKP589899 FUL589830:FUL589899 GEH589830:GEH589899 GOD589830:GOD589899 GXZ589830:GXZ589899 HHV589830:HHV589899 HRR589830:HRR589899 IBN589830:IBN589899 ILJ589830:ILJ589899 IVF589830:IVF589899 JFB589830:JFB589899 JOX589830:JOX589899 JYT589830:JYT589899 KIP589830:KIP589899 KSL589830:KSL589899 LCH589830:LCH589899 LMD589830:LMD589899 LVZ589830:LVZ589899 MFV589830:MFV589899 MPR589830:MPR589899 MZN589830:MZN589899 NJJ589830:NJJ589899 NTF589830:NTF589899 ODB589830:ODB589899 OMX589830:OMX589899 OWT589830:OWT589899 PGP589830:PGP589899 PQL589830:PQL589899 QAH589830:QAH589899 QKD589830:QKD589899 QTZ589830:QTZ589899 RDV589830:RDV589899 RNR589830:RNR589899 RXN589830:RXN589899 SHJ589830:SHJ589899 SRF589830:SRF589899 TBB589830:TBB589899 TKX589830:TKX589899 TUT589830:TUT589899 UEP589830:UEP589899 UOL589830:UOL589899 UYH589830:UYH589899 VID589830:VID589899 VRZ589830:VRZ589899 WBV589830:WBV589899 WLR589830:WLR589899 WVN589830:WVN589899 F655366:F655435 JB655366:JB655435 SX655366:SX655435 ACT655366:ACT655435 AMP655366:AMP655435 AWL655366:AWL655435 BGH655366:BGH655435 BQD655366:BQD655435 BZZ655366:BZZ655435 CJV655366:CJV655435 CTR655366:CTR655435 DDN655366:DDN655435 DNJ655366:DNJ655435 DXF655366:DXF655435 EHB655366:EHB655435 EQX655366:EQX655435 FAT655366:FAT655435 FKP655366:FKP655435 FUL655366:FUL655435 GEH655366:GEH655435 GOD655366:GOD655435 GXZ655366:GXZ655435 HHV655366:HHV655435 HRR655366:HRR655435 IBN655366:IBN655435 ILJ655366:ILJ655435 IVF655366:IVF655435 JFB655366:JFB655435 JOX655366:JOX655435 JYT655366:JYT655435 KIP655366:KIP655435 KSL655366:KSL655435 LCH655366:LCH655435 LMD655366:LMD655435 LVZ655366:LVZ655435 MFV655366:MFV655435 MPR655366:MPR655435 MZN655366:MZN655435 NJJ655366:NJJ655435 NTF655366:NTF655435 ODB655366:ODB655435 OMX655366:OMX655435 OWT655366:OWT655435 PGP655366:PGP655435 PQL655366:PQL655435 QAH655366:QAH655435 QKD655366:QKD655435 QTZ655366:QTZ655435 RDV655366:RDV655435 RNR655366:RNR655435 RXN655366:RXN655435 SHJ655366:SHJ655435 SRF655366:SRF655435 TBB655366:TBB655435 TKX655366:TKX655435 TUT655366:TUT655435 UEP655366:UEP655435 UOL655366:UOL655435 UYH655366:UYH655435 VID655366:VID655435 VRZ655366:VRZ655435 WBV655366:WBV655435 WLR655366:WLR655435 WVN655366:WVN655435 F720902:F720971 JB720902:JB720971 SX720902:SX720971 ACT720902:ACT720971 AMP720902:AMP720971 AWL720902:AWL720971 BGH720902:BGH720971 BQD720902:BQD720971 BZZ720902:BZZ720971 CJV720902:CJV720971 CTR720902:CTR720971 DDN720902:DDN720971 DNJ720902:DNJ720971 DXF720902:DXF720971 EHB720902:EHB720971 EQX720902:EQX720971 FAT720902:FAT720971 FKP720902:FKP720971 FUL720902:FUL720971 GEH720902:GEH720971 GOD720902:GOD720971 GXZ720902:GXZ720971 HHV720902:HHV720971 HRR720902:HRR720971 IBN720902:IBN720971 ILJ720902:ILJ720971 IVF720902:IVF720971 JFB720902:JFB720971 JOX720902:JOX720971 JYT720902:JYT720971 KIP720902:KIP720971 KSL720902:KSL720971 LCH720902:LCH720971 LMD720902:LMD720971 LVZ720902:LVZ720971 MFV720902:MFV720971 MPR720902:MPR720971 MZN720902:MZN720971 NJJ720902:NJJ720971 NTF720902:NTF720971 ODB720902:ODB720971 OMX720902:OMX720971 OWT720902:OWT720971 PGP720902:PGP720971 PQL720902:PQL720971 QAH720902:QAH720971 QKD720902:QKD720971 QTZ720902:QTZ720971 RDV720902:RDV720971 RNR720902:RNR720971 RXN720902:RXN720971 SHJ720902:SHJ720971 SRF720902:SRF720971 TBB720902:TBB720971 TKX720902:TKX720971 TUT720902:TUT720971 UEP720902:UEP720971 UOL720902:UOL720971 UYH720902:UYH720971 VID720902:VID720971 VRZ720902:VRZ720971 WBV720902:WBV720971 WLR720902:WLR720971 WVN720902:WVN720971 F786438:F786507 JB786438:JB786507 SX786438:SX786507 ACT786438:ACT786507 AMP786438:AMP786507 AWL786438:AWL786507 BGH786438:BGH786507 BQD786438:BQD786507 BZZ786438:BZZ786507 CJV786438:CJV786507 CTR786438:CTR786507 DDN786438:DDN786507 DNJ786438:DNJ786507 DXF786438:DXF786507 EHB786438:EHB786507 EQX786438:EQX786507 FAT786438:FAT786507 FKP786438:FKP786507 FUL786438:FUL786507 GEH786438:GEH786507 GOD786438:GOD786507 GXZ786438:GXZ786507 HHV786438:HHV786507 HRR786438:HRR786507 IBN786438:IBN786507 ILJ786438:ILJ786507 IVF786438:IVF786507 JFB786438:JFB786507 JOX786438:JOX786507 JYT786438:JYT786507 KIP786438:KIP786507 KSL786438:KSL786507 LCH786438:LCH786507 LMD786438:LMD786507 LVZ786438:LVZ786507 MFV786438:MFV786507 MPR786438:MPR786507 MZN786438:MZN786507 NJJ786438:NJJ786507 NTF786438:NTF786507 ODB786438:ODB786507 OMX786438:OMX786507 OWT786438:OWT786507 PGP786438:PGP786507 PQL786438:PQL786507 QAH786438:QAH786507 QKD786438:QKD786507 QTZ786438:QTZ786507 RDV786438:RDV786507 RNR786438:RNR786507 RXN786438:RXN786507 SHJ786438:SHJ786507 SRF786438:SRF786507 TBB786438:TBB786507 TKX786438:TKX786507 TUT786438:TUT786507 UEP786438:UEP786507 UOL786438:UOL786507 UYH786438:UYH786507 VID786438:VID786507 VRZ786438:VRZ786507 WBV786438:WBV786507 WLR786438:WLR786507 WVN786438:WVN786507 F851974:F852043 JB851974:JB852043 SX851974:SX852043 ACT851974:ACT852043 AMP851974:AMP852043 AWL851974:AWL852043 BGH851974:BGH852043 BQD851974:BQD852043 BZZ851974:BZZ852043 CJV851974:CJV852043 CTR851974:CTR852043 DDN851974:DDN852043 DNJ851974:DNJ852043 DXF851974:DXF852043 EHB851974:EHB852043 EQX851974:EQX852043 FAT851974:FAT852043 FKP851974:FKP852043 FUL851974:FUL852043 GEH851974:GEH852043 GOD851974:GOD852043 GXZ851974:GXZ852043 HHV851974:HHV852043 HRR851974:HRR852043 IBN851974:IBN852043 ILJ851974:ILJ852043 IVF851974:IVF852043 JFB851974:JFB852043 JOX851974:JOX852043 JYT851974:JYT852043 KIP851974:KIP852043 KSL851974:KSL852043 LCH851974:LCH852043 LMD851974:LMD852043 LVZ851974:LVZ852043 MFV851974:MFV852043 MPR851974:MPR852043 MZN851974:MZN852043 NJJ851974:NJJ852043 NTF851974:NTF852043 ODB851974:ODB852043 OMX851974:OMX852043 OWT851974:OWT852043 PGP851974:PGP852043 PQL851974:PQL852043 QAH851974:QAH852043 QKD851974:QKD852043 QTZ851974:QTZ852043 RDV851974:RDV852043 RNR851974:RNR852043 RXN851974:RXN852043 SHJ851974:SHJ852043 SRF851974:SRF852043 TBB851974:TBB852043 TKX851974:TKX852043 TUT851974:TUT852043 UEP851974:UEP852043 UOL851974:UOL852043 UYH851974:UYH852043 VID851974:VID852043 VRZ851974:VRZ852043 WBV851974:WBV852043 WLR851974:WLR852043 WVN851974:WVN852043 F917510:F917579 JB917510:JB917579 SX917510:SX917579 ACT917510:ACT917579 AMP917510:AMP917579 AWL917510:AWL917579 BGH917510:BGH917579 BQD917510:BQD917579 BZZ917510:BZZ917579 CJV917510:CJV917579 CTR917510:CTR917579 DDN917510:DDN917579 DNJ917510:DNJ917579 DXF917510:DXF917579 EHB917510:EHB917579 EQX917510:EQX917579 FAT917510:FAT917579 FKP917510:FKP917579 FUL917510:FUL917579 GEH917510:GEH917579 GOD917510:GOD917579 GXZ917510:GXZ917579 HHV917510:HHV917579 HRR917510:HRR917579 IBN917510:IBN917579 ILJ917510:ILJ917579 IVF917510:IVF917579 JFB917510:JFB917579 JOX917510:JOX917579 JYT917510:JYT917579 KIP917510:KIP917579 KSL917510:KSL917579 LCH917510:LCH917579 LMD917510:LMD917579 LVZ917510:LVZ917579 MFV917510:MFV917579 MPR917510:MPR917579 MZN917510:MZN917579 NJJ917510:NJJ917579 NTF917510:NTF917579 ODB917510:ODB917579 OMX917510:OMX917579 OWT917510:OWT917579 PGP917510:PGP917579 PQL917510:PQL917579 QAH917510:QAH917579 QKD917510:QKD917579 QTZ917510:QTZ917579 RDV917510:RDV917579 RNR917510:RNR917579 RXN917510:RXN917579 SHJ917510:SHJ917579 SRF917510:SRF917579 TBB917510:TBB917579 TKX917510:TKX917579 TUT917510:TUT917579 UEP917510:UEP917579 UOL917510:UOL917579 UYH917510:UYH917579 VID917510:VID917579 VRZ917510:VRZ917579 WBV917510:WBV917579 WLR917510:WLR917579 WVN917510:WVN917579 F983046:F983115 JB983046:JB983115 SX983046:SX983115 ACT983046:ACT983115 AMP983046:AMP983115 AWL983046:AWL983115 BGH983046:BGH983115 BQD983046:BQD983115 BZZ983046:BZZ983115 CJV983046:CJV983115 CTR983046:CTR983115 DDN983046:DDN983115 DNJ983046:DNJ983115 DXF983046:DXF983115 EHB983046:EHB983115 EQX983046:EQX983115 FAT983046:FAT983115 FKP983046:FKP983115 FUL983046:FUL983115 GEH983046:GEH983115 GOD983046:GOD983115 GXZ983046:GXZ983115 HHV983046:HHV983115 HRR983046:HRR983115 IBN983046:IBN983115 ILJ983046:ILJ983115 IVF983046:IVF983115 JFB983046:JFB983115 JOX983046:JOX983115 JYT983046:JYT983115 KIP983046:KIP983115 KSL983046:KSL983115 LCH983046:LCH983115 LMD983046:LMD983115 LVZ983046:LVZ983115 MFV983046:MFV983115 MPR983046:MPR983115 MZN983046:MZN983115 NJJ983046:NJJ983115 NTF983046:NTF983115 ODB983046:ODB983115 OMX983046:OMX983115 OWT983046:OWT983115 PGP983046:PGP983115 PQL983046:PQL983115 QAH983046:QAH983115 QKD983046:QKD983115 QTZ983046:QTZ983115 RDV983046:RDV983115 RNR983046:RNR983115 RXN983046:RXN983115 SHJ983046:SHJ983115 SRF983046:SRF983115 TBB983046:TBB983115 TKX983046:TKX983115 TUT983046:TUT983115 UEP983046:UEP983115 UOL983046:UOL983115 UYH983046:UYH983115 VID983046:VID983115 VRZ983046:VRZ983115 WBV983046:WBV983115 WLR983046:WLR983115 WVN983046:WVN983115">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75"/>
  <sheetViews>
    <sheetView workbookViewId="0">
      <selection activeCell="S18" sqref="S18"/>
    </sheetView>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207" t="s">
        <v>204</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t="s">
        <v>115</v>
      </c>
      <c r="K2" s="99" t="str">
        <f>Currency&amp;"_YC"&amp;$J$2&amp;"RH"</f>
        <v>EUR_YCONRH</v>
      </c>
      <c r="L2" s="139" t="e">
        <f>NA()</f>
        <v>#N/A</v>
      </c>
      <c r="M2" s="120"/>
      <c r="N2" s="234"/>
    </row>
    <row r="3" spans="1:17" ht="36" customHeight="1" x14ac:dyDescent="0.2">
      <c r="A3" s="111"/>
      <c r="B3" s="118" t="s">
        <v>191</v>
      </c>
      <c r="C3" s="118" t="s">
        <v>196</v>
      </c>
      <c r="D3" s="118"/>
      <c r="E3" s="118"/>
      <c r="F3" s="118" t="s">
        <v>190</v>
      </c>
      <c r="G3" s="118" t="s">
        <v>189</v>
      </c>
      <c r="H3" s="118" t="s">
        <v>188</v>
      </c>
      <c r="I3" s="118" t="s">
        <v>187</v>
      </c>
      <c r="J3" s="118" t="s">
        <v>160</v>
      </c>
      <c r="K3" s="249" t="str">
        <f>K2&amp;"_Swaps.xml"</f>
        <v>EUR_YCONRH_Swaps.xml</v>
      </c>
      <c r="L3" s="248">
        <f ca="1">IF(Serialize,_xll.ohObjectSave(_xll.ohPack(L4:L74),SerializationPath&amp;K3,FileOverwrite,Serialize),"---")</f>
        <v>46</v>
      </c>
      <c r="M3" s="115" t="str">
        <f ca="1">_xll.ohRangeRetrieveError(L3)</f>
        <v/>
      </c>
      <c r="N3" s="234"/>
    </row>
    <row r="4" spans="1:17" x14ac:dyDescent="0.2">
      <c r="A4" s="121"/>
      <c r="B4" s="120"/>
      <c r="C4" s="120"/>
      <c r="D4" s="120"/>
      <c r="E4" s="120"/>
      <c r="F4" s="120"/>
      <c r="G4" s="120"/>
      <c r="H4" s="120"/>
      <c r="I4" s="120"/>
      <c r="J4" s="120"/>
      <c r="K4" s="247" t="str">
        <f>$K$2&amp;"_"&amp;$D6&amp;"_"&amp;FamilyName&amp;$J$2</f>
        <v>EUR_YCONRH_EON_iborON</v>
      </c>
      <c r="L4" s="246" t="str">
        <f>_xll.qlEonia(K4,,Permanent,Trigger,ObjectOverwrite)</f>
        <v>EUR_YCONRH_EON_iborON#0006</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195</v>
      </c>
      <c r="D6" s="243" t="s">
        <v>112</v>
      </c>
      <c r="E6" s="242" t="s">
        <v>61</v>
      </c>
      <c r="F6" s="241" t="s">
        <v>193</v>
      </c>
      <c r="G6" s="241" t="s">
        <v>192</v>
      </c>
      <c r="H6" s="241" t="str">
        <f t="shared" ref="H6:H38" si="0">MoneyMarketDayCounter</f>
        <v>Actual/360</v>
      </c>
      <c r="I6" s="240">
        <v>0</v>
      </c>
      <c r="J6" s="239" t="str">
        <f t="shared" ref="J6:J38" si="1">Currency&amp;$D6&amp;$E6&amp;QuoteSuffix</f>
        <v>EUREONSW_Quote</v>
      </c>
      <c r="K6" s="239" t="str">
        <f t="shared" ref="K6:K38" si="2">$K$2&amp;"_"&amp;$D6&amp;$E6</f>
        <v>EUR_YCONRH_EONSW</v>
      </c>
      <c r="L6" s="238" t="str">
        <f>_xll.qlOISRateHelper(K6,2,C6,J6,$L$4,Permanent,,ObjectOverwrite)</f>
        <v>EUR_YCONRH_EONSW#0006</v>
      </c>
      <c r="M6" s="115" t="str">
        <f>_xll.ohRangeRetrieveError(L6)</f>
        <v/>
      </c>
      <c r="N6" s="234"/>
      <c r="P6" s="236">
        <f>_xll.qlRateHelperEarliestDate($L6)</f>
        <v>41620</v>
      </c>
      <c r="Q6" s="236">
        <f>_xll.qlRateHelperLatestDate($L6)</f>
        <v>41627</v>
      </c>
    </row>
    <row r="7" spans="1:17" x14ac:dyDescent="0.2">
      <c r="A7" s="111"/>
      <c r="B7" s="243"/>
      <c r="C7" s="242" t="s">
        <v>60</v>
      </c>
      <c r="D7" s="243" t="s">
        <v>112</v>
      </c>
      <c r="E7" s="242" t="str">
        <f t="shared" ref="E7:E38" si="3">C7</f>
        <v>2W</v>
      </c>
      <c r="F7" s="241" t="s">
        <v>193</v>
      </c>
      <c r="G7" s="241" t="s">
        <v>192</v>
      </c>
      <c r="H7" s="241" t="str">
        <f t="shared" si="0"/>
        <v>Actual/360</v>
      </c>
      <c r="I7" s="240">
        <v>0</v>
      </c>
      <c r="J7" s="239" t="str">
        <f t="shared" si="1"/>
        <v>EUREON2W_Quote</v>
      </c>
      <c r="K7" s="239" t="str">
        <f t="shared" si="2"/>
        <v>EUR_YCONRH_EON2W</v>
      </c>
      <c r="L7" s="238" t="str">
        <f>_xll.qlOISRateHelper(K7,2,C7,J7,$L$4,Permanent,,ObjectOverwrite)</f>
        <v>EUR_YCONRH_EON2W#0006</v>
      </c>
      <c r="M7" s="115" t="str">
        <f>_xll.ohRangeRetrieveError(L7)</f>
        <v/>
      </c>
      <c r="N7" s="234"/>
      <c r="P7" s="236">
        <f>_xll.qlRateHelperEarliestDate(L7)</f>
        <v>41620</v>
      </c>
      <c r="Q7" s="236">
        <f>_xll.qlRateHelperLatestDate($L7)</f>
        <v>41635</v>
      </c>
    </row>
    <row r="8" spans="1:17" x14ac:dyDescent="0.2">
      <c r="A8" s="111"/>
      <c r="B8" s="243"/>
      <c r="C8" s="242" t="s">
        <v>59</v>
      </c>
      <c r="D8" s="243" t="s">
        <v>112</v>
      </c>
      <c r="E8" s="242" t="str">
        <f t="shared" si="3"/>
        <v>3W</v>
      </c>
      <c r="F8" s="241" t="s">
        <v>193</v>
      </c>
      <c r="G8" s="241" t="s">
        <v>192</v>
      </c>
      <c r="H8" s="241" t="str">
        <f t="shared" si="0"/>
        <v>Actual/360</v>
      </c>
      <c r="I8" s="240">
        <v>0</v>
      </c>
      <c r="J8" s="239" t="str">
        <f t="shared" si="1"/>
        <v>EUREON3W_Quote</v>
      </c>
      <c r="K8" s="239" t="str">
        <f t="shared" si="2"/>
        <v>EUR_YCONRH_EON3W</v>
      </c>
      <c r="L8" s="238" t="str">
        <f>_xll.qlOISRateHelper(K8,2,C8,J8,$L$4,Permanent,,ObjectOverwrite)</f>
        <v>EUR_YCONRH_EON3W#0006</v>
      </c>
      <c r="M8" s="115" t="str">
        <f>_xll.ohRangeRetrieveError(L8)</f>
        <v/>
      </c>
      <c r="N8" s="234"/>
      <c r="P8" s="236">
        <f>_xll.qlRateHelperEarliestDate(L8)</f>
        <v>41620</v>
      </c>
      <c r="Q8" s="236">
        <f>_xll.qlRateHelperLatestDate($L8)</f>
        <v>41641</v>
      </c>
    </row>
    <row r="9" spans="1:17" x14ac:dyDescent="0.2">
      <c r="A9" s="111"/>
      <c r="B9" s="243"/>
      <c r="C9" s="242" t="s">
        <v>58</v>
      </c>
      <c r="D9" s="243" t="s">
        <v>112</v>
      </c>
      <c r="E9" s="242" t="str">
        <f t="shared" si="3"/>
        <v>1M</v>
      </c>
      <c r="F9" s="241" t="s">
        <v>193</v>
      </c>
      <c r="G9" s="241" t="s">
        <v>182</v>
      </c>
      <c r="H9" s="241" t="str">
        <f t="shared" si="0"/>
        <v>Actual/360</v>
      </c>
      <c r="I9" s="240">
        <v>0</v>
      </c>
      <c r="J9" s="239" t="str">
        <f t="shared" si="1"/>
        <v>EUREON1M_Quote</v>
      </c>
      <c r="K9" s="239" t="str">
        <f t="shared" si="2"/>
        <v>EUR_YCONRH_EON1M</v>
      </c>
      <c r="L9" s="238" t="str">
        <f>_xll.qlOISRateHelper(K9,2,C9,J9,$L$4,Permanent,,ObjectOverwrite)</f>
        <v>EUR_YCONRH_EON1M#0006</v>
      </c>
      <c r="M9" s="115" t="str">
        <f>_xll.ohRangeRetrieveError(L9)</f>
        <v/>
      </c>
      <c r="N9" s="234"/>
      <c r="P9" s="236">
        <f>_xll.qlRateHelperEarliestDate(L9)</f>
        <v>41620</v>
      </c>
      <c r="Q9" s="236">
        <f>_xll.qlRateHelperLatestDate($L9)</f>
        <v>41652</v>
      </c>
    </row>
    <row r="10" spans="1:17" x14ac:dyDescent="0.2">
      <c r="A10" s="111"/>
      <c r="B10" s="243"/>
      <c r="C10" s="242" t="s">
        <v>57</v>
      </c>
      <c r="D10" s="243" t="s">
        <v>112</v>
      </c>
      <c r="E10" s="242" t="str">
        <f t="shared" si="3"/>
        <v>2M</v>
      </c>
      <c r="F10" s="241" t="s">
        <v>193</v>
      </c>
      <c r="G10" s="241" t="s">
        <v>182</v>
      </c>
      <c r="H10" s="241" t="str">
        <f t="shared" si="0"/>
        <v>Actual/360</v>
      </c>
      <c r="I10" s="240">
        <v>0</v>
      </c>
      <c r="J10" s="239" t="str">
        <f t="shared" si="1"/>
        <v>EUREON2M_Quote</v>
      </c>
      <c r="K10" s="239" t="str">
        <f t="shared" si="2"/>
        <v>EUR_YCONRH_EON2M</v>
      </c>
      <c r="L10" s="238" t="str">
        <f>_xll.qlOISRateHelper(K10,2,C10,J10,$L$4,Permanent,,ObjectOverwrite)</f>
        <v>EUR_YCONRH_EON2M#0006</v>
      </c>
      <c r="M10" s="115" t="str">
        <f>_xll.ohRangeRetrieveError(L10)</f>
        <v/>
      </c>
      <c r="N10" s="234"/>
      <c r="P10" s="236">
        <f>_xll.qlRateHelperEarliestDate(L10)</f>
        <v>41620</v>
      </c>
      <c r="Q10" s="236">
        <f>_xll.qlRateHelperLatestDate($L10)</f>
        <v>41682</v>
      </c>
    </row>
    <row r="11" spans="1:17" x14ac:dyDescent="0.2">
      <c r="A11" s="111"/>
      <c r="B11" s="243"/>
      <c r="C11" s="242" t="s">
        <v>56</v>
      </c>
      <c r="D11" s="243" t="s">
        <v>112</v>
      </c>
      <c r="E11" s="242" t="str">
        <f t="shared" si="3"/>
        <v>3M</v>
      </c>
      <c r="F11" s="241" t="s">
        <v>193</v>
      </c>
      <c r="G11" s="241" t="s">
        <v>182</v>
      </c>
      <c r="H11" s="241" t="str">
        <f t="shared" si="0"/>
        <v>Actual/360</v>
      </c>
      <c r="I11" s="240">
        <v>0</v>
      </c>
      <c r="J11" s="239" t="str">
        <f t="shared" si="1"/>
        <v>EUREON3M_Quote</v>
      </c>
      <c r="K11" s="239" t="str">
        <f t="shared" si="2"/>
        <v>EUR_YCONRH_EON3M</v>
      </c>
      <c r="L11" s="238" t="str">
        <f>_xll.qlOISRateHelper(K11,2,C11,J11,$L$4,Permanent,,ObjectOverwrite)</f>
        <v>EUR_YCONRH_EON3M#0006</v>
      </c>
      <c r="M11" s="115" t="str">
        <f>_xll.ohRangeRetrieveError(L11)</f>
        <v/>
      </c>
      <c r="N11" s="234"/>
      <c r="P11" s="236">
        <f>_xll.qlRateHelperEarliestDate(L11)</f>
        <v>41620</v>
      </c>
      <c r="Q11" s="236">
        <f>_xll.qlRateHelperLatestDate($L11)</f>
        <v>41710</v>
      </c>
    </row>
    <row r="12" spans="1:17" x14ac:dyDescent="0.2">
      <c r="A12" s="111"/>
      <c r="B12" s="243"/>
      <c r="C12" s="242" t="s">
        <v>55</v>
      </c>
      <c r="D12" s="243" t="s">
        <v>112</v>
      </c>
      <c r="E12" s="242" t="str">
        <f t="shared" si="3"/>
        <v>4M</v>
      </c>
      <c r="F12" s="241" t="s">
        <v>193</v>
      </c>
      <c r="G12" s="241" t="s">
        <v>182</v>
      </c>
      <c r="H12" s="241" t="str">
        <f t="shared" si="0"/>
        <v>Actual/360</v>
      </c>
      <c r="I12" s="240">
        <v>0</v>
      </c>
      <c r="J12" s="239" t="str">
        <f t="shared" si="1"/>
        <v>EUREON4M_Quote</v>
      </c>
      <c r="K12" s="239" t="str">
        <f t="shared" si="2"/>
        <v>EUR_YCONRH_EON4M</v>
      </c>
      <c r="L12" s="238" t="str">
        <f>_xll.qlOISRateHelper(K12,2,C12,J12,$L$4,Permanent,,ObjectOverwrite)</f>
        <v>EUR_YCONRH_EON4M#0006</v>
      </c>
      <c r="M12" s="115" t="str">
        <f>_xll.ohRangeRetrieveError(L12)</f>
        <v/>
      </c>
      <c r="N12" s="234"/>
      <c r="P12" s="236">
        <f>_xll.qlRateHelperEarliestDate(L12)</f>
        <v>41620</v>
      </c>
      <c r="Q12" s="236">
        <f>_xll.qlRateHelperLatestDate($L12)</f>
        <v>41743</v>
      </c>
    </row>
    <row r="13" spans="1:17" x14ac:dyDescent="0.2">
      <c r="A13" s="111"/>
      <c r="B13" s="243"/>
      <c r="C13" s="242" t="s">
        <v>54</v>
      </c>
      <c r="D13" s="243" t="s">
        <v>112</v>
      </c>
      <c r="E13" s="242" t="str">
        <f t="shared" si="3"/>
        <v>5M</v>
      </c>
      <c r="F13" s="241" t="s">
        <v>193</v>
      </c>
      <c r="G13" s="241" t="s">
        <v>182</v>
      </c>
      <c r="H13" s="241" t="str">
        <f t="shared" si="0"/>
        <v>Actual/360</v>
      </c>
      <c r="I13" s="240">
        <v>0</v>
      </c>
      <c r="J13" s="239" t="str">
        <f t="shared" si="1"/>
        <v>EUREON5M_Quote</v>
      </c>
      <c r="K13" s="239" t="str">
        <f t="shared" si="2"/>
        <v>EUR_YCONRH_EON5M</v>
      </c>
      <c r="L13" s="238" t="str">
        <f>_xll.qlOISRateHelper(K13,2,C13,J13,$L$4,Permanent,,ObjectOverwrite)</f>
        <v>EUR_YCONRH_EON5M#0006</v>
      </c>
      <c r="M13" s="115" t="str">
        <f>_xll.ohRangeRetrieveError(L13)</f>
        <v/>
      </c>
      <c r="N13" s="234"/>
      <c r="P13" s="236">
        <f>_xll.qlRateHelperEarliestDate(L13)</f>
        <v>41620</v>
      </c>
      <c r="Q13" s="236">
        <f>_xll.qlRateHelperLatestDate($L13)</f>
        <v>41771</v>
      </c>
    </row>
    <row r="14" spans="1:17" x14ac:dyDescent="0.2">
      <c r="A14" s="111"/>
      <c r="B14" s="243"/>
      <c r="C14" s="242" t="s">
        <v>53</v>
      </c>
      <c r="D14" s="243" t="s">
        <v>112</v>
      </c>
      <c r="E14" s="242" t="str">
        <f t="shared" si="3"/>
        <v>6M</v>
      </c>
      <c r="F14" s="241" t="s">
        <v>193</v>
      </c>
      <c r="G14" s="241" t="s">
        <v>182</v>
      </c>
      <c r="H14" s="241" t="str">
        <f t="shared" si="0"/>
        <v>Actual/360</v>
      </c>
      <c r="I14" s="240">
        <v>0</v>
      </c>
      <c r="J14" s="239" t="str">
        <f t="shared" si="1"/>
        <v>EUREON6M_Quote</v>
      </c>
      <c r="K14" s="239" t="str">
        <f t="shared" si="2"/>
        <v>EUR_YCONRH_EON6M</v>
      </c>
      <c r="L14" s="238" t="str">
        <f>_xll.qlOISRateHelper(K14,2,C14,J14,$L$4,Permanent,,ObjectOverwrite)</f>
        <v>EUR_YCONRH_EON6M#0006</v>
      </c>
      <c r="M14" s="115" t="str">
        <f>_xll.ohRangeRetrieveError(L14)</f>
        <v/>
      </c>
      <c r="N14" s="234"/>
      <c r="P14" s="236">
        <f>_xll.qlRateHelperEarliestDate(L14)</f>
        <v>41620</v>
      </c>
      <c r="Q14" s="236">
        <f>_xll.qlRateHelperLatestDate($L14)</f>
        <v>41802</v>
      </c>
    </row>
    <row r="15" spans="1:17" x14ac:dyDescent="0.2">
      <c r="A15" s="111"/>
      <c r="B15" s="243"/>
      <c r="C15" s="242" t="s">
        <v>52</v>
      </c>
      <c r="D15" s="243" t="s">
        <v>112</v>
      </c>
      <c r="E15" s="242" t="str">
        <f t="shared" si="3"/>
        <v>7M</v>
      </c>
      <c r="F15" s="241" t="s">
        <v>193</v>
      </c>
      <c r="G15" s="241" t="s">
        <v>182</v>
      </c>
      <c r="H15" s="241" t="str">
        <f t="shared" si="0"/>
        <v>Actual/360</v>
      </c>
      <c r="I15" s="240">
        <v>0</v>
      </c>
      <c r="J15" s="239" t="str">
        <f t="shared" si="1"/>
        <v>EUREON7M_Quote</v>
      </c>
      <c r="K15" s="239" t="str">
        <f t="shared" si="2"/>
        <v>EUR_YCONRH_EON7M</v>
      </c>
      <c r="L15" s="238" t="str">
        <f>_xll.qlOISRateHelper(K15,2,C15,J15,$L$4,Permanent,,ObjectOverwrite)</f>
        <v>EUR_YCONRH_EON7M#0006</v>
      </c>
      <c r="M15" s="115" t="str">
        <f>_xll.ohRangeRetrieveError(L15)</f>
        <v/>
      </c>
      <c r="N15" s="234"/>
      <c r="P15" s="236">
        <f>_xll.qlRateHelperEarliestDate(L15)</f>
        <v>41620</v>
      </c>
      <c r="Q15" s="236">
        <f>_xll.qlRateHelperLatestDate($L15)</f>
        <v>41834</v>
      </c>
    </row>
    <row r="16" spans="1:17" x14ac:dyDescent="0.2">
      <c r="A16" s="111"/>
      <c r="B16" s="243"/>
      <c r="C16" s="242" t="s">
        <v>51</v>
      </c>
      <c r="D16" s="243" t="s">
        <v>112</v>
      </c>
      <c r="E16" s="242" t="str">
        <f t="shared" si="3"/>
        <v>8M</v>
      </c>
      <c r="F16" s="241" t="s">
        <v>193</v>
      </c>
      <c r="G16" s="241" t="s">
        <v>182</v>
      </c>
      <c r="H16" s="241" t="str">
        <f t="shared" si="0"/>
        <v>Actual/360</v>
      </c>
      <c r="I16" s="240">
        <v>0</v>
      </c>
      <c r="J16" s="239" t="str">
        <f t="shared" si="1"/>
        <v>EUREON8M_Quote</v>
      </c>
      <c r="K16" s="239" t="str">
        <f t="shared" si="2"/>
        <v>EUR_YCONRH_EON8M</v>
      </c>
      <c r="L16" s="238" t="str">
        <f>_xll.qlOISRateHelper(K16,2,C16,J16,$L$4,Permanent,,ObjectOverwrite)</f>
        <v>EUR_YCONRH_EON8M#0006</v>
      </c>
      <c r="M16" s="115" t="str">
        <f>_xll.ohRangeRetrieveError(L16)</f>
        <v/>
      </c>
      <c r="N16" s="234"/>
      <c r="P16" s="236">
        <f>_xll.qlRateHelperEarliestDate(L16)</f>
        <v>41620</v>
      </c>
      <c r="Q16" s="236">
        <f>_xll.qlRateHelperLatestDate($L16)</f>
        <v>41863</v>
      </c>
    </row>
    <row r="17" spans="1:17" x14ac:dyDescent="0.2">
      <c r="A17" s="111"/>
      <c r="B17" s="243"/>
      <c r="C17" s="242" t="s">
        <v>50</v>
      </c>
      <c r="D17" s="243" t="s">
        <v>112</v>
      </c>
      <c r="E17" s="242" t="str">
        <f t="shared" si="3"/>
        <v>9M</v>
      </c>
      <c r="F17" s="241" t="s">
        <v>193</v>
      </c>
      <c r="G17" s="241" t="s">
        <v>182</v>
      </c>
      <c r="H17" s="241" t="str">
        <f t="shared" si="0"/>
        <v>Actual/360</v>
      </c>
      <c r="I17" s="240">
        <v>0</v>
      </c>
      <c r="J17" s="239" t="str">
        <f t="shared" si="1"/>
        <v>EUREON9M_Quote</v>
      </c>
      <c r="K17" s="239" t="str">
        <f t="shared" si="2"/>
        <v>EUR_YCONRH_EON9M</v>
      </c>
      <c r="L17" s="238" t="str">
        <f>_xll.qlOISRateHelper(K17,2,C17,J17,$L$4,Permanent,,ObjectOverwrite)</f>
        <v>EUR_YCONRH_EON9M#0006</v>
      </c>
      <c r="M17" s="115" t="str">
        <f>_xll.ohRangeRetrieveError(L17)</f>
        <v/>
      </c>
      <c r="N17" s="234"/>
      <c r="P17" s="236">
        <f>_xll.qlRateHelperEarliestDate(L17)</f>
        <v>41620</v>
      </c>
      <c r="Q17" s="236">
        <f>_xll.qlRateHelperLatestDate($L17)</f>
        <v>41894</v>
      </c>
    </row>
    <row r="18" spans="1:17" x14ac:dyDescent="0.2">
      <c r="A18" s="111"/>
      <c r="B18" s="243"/>
      <c r="C18" s="242" t="s">
        <v>49</v>
      </c>
      <c r="D18" s="243" t="s">
        <v>112</v>
      </c>
      <c r="E18" s="242" t="str">
        <f t="shared" si="3"/>
        <v>10M</v>
      </c>
      <c r="F18" s="241" t="s">
        <v>193</v>
      </c>
      <c r="G18" s="241" t="s">
        <v>182</v>
      </c>
      <c r="H18" s="241" t="str">
        <f t="shared" si="0"/>
        <v>Actual/360</v>
      </c>
      <c r="I18" s="240">
        <v>0</v>
      </c>
      <c r="J18" s="239" t="str">
        <f t="shared" si="1"/>
        <v>EUREON10M_Quote</v>
      </c>
      <c r="K18" s="239" t="str">
        <f t="shared" si="2"/>
        <v>EUR_YCONRH_EON10M</v>
      </c>
      <c r="L18" s="238" t="str">
        <f>_xll.qlOISRateHelper(K18,2,C18,J18,$L$4,Permanent,,ObjectOverwrite)</f>
        <v>EUR_YCONRH_EON10M#0006</v>
      </c>
      <c r="M18" s="115" t="str">
        <f>_xll.ohRangeRetrieveError(L18)</f>
        <v/>
      </c>
      <c r="N18" s="234"/>
      <c r="P18" s="236">
        <f>_xll.qlRateHelperEarliestDate(L18)</f>
        <v>41620</v>
      </c>
      <c r="Q18" s="236">
        <f>_xll.qlRateHelperLatestDate($L18)</f>
        <v>41925</v>
      </c>
    </row>
    <row r="19" spans="1:17" x14ac:dyDescent="0.2">
      <c r="A19" s="111"/>
      <c r="B19" s="243"/>
      <c r="C19" s="242" t="s">
        <v>48</v>
      </c>
      <c r="D19" s="243" t="s">
        <v>112</v>
      </c>
      <c r="E19" s="242" t="str">
        <f t="shared" si="3"/>
        <v>11M</v>
      </c>
      <c r="F19" s="241" t="s">
        <v>193</v>
      </c>
      <c r="G19" s="241" t="s">
        <v>182</v>
      </c>
      <c r="H19" s="241" t="str">
        <f t="shared" si="0"/>
        <v>Actual/360</v>
      </c>
      <c r="I19" s="240">
        <v>0</v>
      </c>
      <c r="J19" s="239" t="str">
        <f t="shared" si="1"/>
        <v>EUREON11M_Quote</v>
      </c>
      <c r="K19" s="239" t="str">
        <f t="shared" si="2"/>
        <v>EUR_YCONRH_EON11M</v>
      </c>
      <c r="L19" s="238" t="str">
        <f>_xll.qlOISRateHelper(K19,2,C19,J19,$L$4,Permanent,,ObjectOverwrite)</f>
        <v>EUR_YCONRH_EON11M#0006</v>
      </c>
      <c r="M19" s="115" t="str">
        <f>_xll.ohRangeRetrieveError(L19)</f>
        <v/>
      </c>
      <c r="N19" s="234"/>
      <c r="P19" s="236">
        <f>_xll.qlRateHelperEarliestDate(L19)</f>
        <v>41620</v>
      </c>
      <c r="Q19" s="236">
        <f>_xll.qlRateHelperLatestDate($L19)</f>
        <v>41955</v>
      </c>
    </row>
    <row r="20" spans="1:17" x14ac:dyDescent="0.2">
      <c r="A20" s="111"/>
      <c r="B20" s="243"/>
      <c r="C20" s="242" t="s">
        <v>47</v>
      </c>
      <c r="D20" s="243" t="s">
        <v>112</v>
      </c>
      <c r="E20" s="242" t="str">
        <f t="shared" si="3"/>
        <v>1Y</v>
      </c>
      <c r="F20" s="241" t="s">
        <v>193</v>
      </c>
      <c r="G20" s="241" t="s">
        <v>182</v>
      </c>
      <c r="H20" s="241" t="str">
        <f t="shared" si="0"/>
        <v>Actual/360</v>
      </c>
      <c r="I20" s="240">
        <v>0</v>
      </c>
      <c r="J20" s="239" t="str">
        <f t="shared" si="1"/>
        <v>EUREON1Y_Quote</v>
      </c>
      <c r="K20" s="239" t="str">
        <f t="shared" si="2"/>
        <v>EUR_YCONRH_EON1Y</v>
      </c>
      <c r="L20" s="238" t="str">
        <f>_xll.qlOISRateHelper(K20,2,C20,J20,$L$4,Permanent,,ObjectOverwrite)</f>
        <v>EUR_YCONRH_EON1Y#0006</v>
      </c>
      <c r="M20" s="115" t="str">
        <f>_xll.ohRangeRetrieveError(L20)</f>
        <v/>
      </c>
      <c r="N20" s="234"/>
      <c r="P20" s="236">
        <f>_xll.qlRateHelperEarliestDate(L20)</f>
        <v>41620</v>
      </c>
      <c r="Q20" s="236">
        <f>_xll.qlRateHelperLatestDate($L20)</f>
        <v>41985</v>
      </c>
    </row>
    <row r="21" spans="1:17" x14ac:dyDescent="0.2">
      <c r="A21" s="111"/>
      <c r="B21" s="243"/>
      <c r="C21" s="242" t="s">
        <v>46</v>
      </c>
      <c r="D21" s="243" t="s">
        <v>112</v>
      </c>
      <c r="E21" s="242" t="str">
        <f t="shared" si="3"/>
        <v>15M</v>
      </c>
      <c r="F21" s="241" t="s">
        <v>193</v>
      </c>
      <c r="G21" s="241" t="s">
        <v>182</v>
      </c>
      <c r="H21" s="241" t="str">
        <f t="shared" si="0"/>
        <v>Actual/360</v>
      </c>
      <c r="I21" s="240">
        <v>0</v>
      </c>
      <c r="J21" s="239" t="str">
        <f t="shared" si="1"/>
        <v>EUREON15M_Quote</v>
      </c>
      <c r="K21" s="239" t="str">
        <f t="shared" si="2"/>
        <v>EUR_YCONRH_EON15M</v>
      </c>
      <c r="L21" s="238" t="str">
        <f>_xll.qlOISRateHelper(K21,2,C21,J21,$L$4,Permanent,,ObjectOverwrite)</f>
        <v>EUR_YCONRH_EON15M#0006</v>
      </c>
      <c r="M21" s="115" t="str">
        <f>_xll.ohRangeRetrieveError(L21)</f>
        <v/>
      </c>
      <c r="N21" s="234"/>
      <c r="P21" s="236">
        <f>_xll.qlRateHelperEarliestDate(L21)</f>
        <v>41620</v>
      </c>
      <c r="Q21" s="236">
        <f>_xll.qlRateHelperLatestDate($L21)</f>
        <v>42075</v>
      </c>
    </row>
    <row r="22" spans="1:17" x14ac:dyDescent="0.2">
      <c r="A22" s="111"/>
      <c r="B22" s="243"/>
      <c r="C22" s="242" t="s">
        <v>45</v>
      </c>
      <c r="D22" s="243" t="s">
        <v>112</v>
      </c>
      <c r="E22" s="242" t="str">
        <f t="shared" si="3"/>
        <v>18M</v>
      </c>
      <c r="F22" s="241" t="s">
        <v>193</v>
      </c>
      <c r="G22" s="241" t="s">
        <v>182</v>
      </c>
      <c r="H22" s="241" t="str">
        <f t="shared" si="0"/>
        <v>Actual/360</v>
      </c>
      <c r="I22" s="240">
        <v>0</v>
      </c>
      <c r="J22" s="239" t="str">
        <f t="shared" si="1"/>
        <v>EUREON18M_Quote</v>
      </c>
      <c r="K22" s="239" t="str">
        <f t="shared" si="2"/>
        <v>EUR_YCONRH_EON18M</v>
      </c>
      <c r="L22" s="238" t="str">
        <f>_xll.qlOISRateHelper(K22,2,C22,J22,$L$4,Permanent,,ObjectOverwrite)</f>
        <v>EUR_YCONRH_EON18M#0006</v>
      </c>
      <c r="M22" s="115" t="str">
        <f>_xll.ohRangeRetrieveError(L22)</f>
        <v/>
      </c>
      <c r="N22" s="234"/>
      <c r="P22" s="236">
        <f>_xll.qlRateHelperEarliestDate(L22)</f>
        <v>41620</v>
      </c>
      <c r="Q22" s="236">
        <f>_xll.qlRateHelperLatestDate($L22)</f>
        <v>42167</v>
      </c>
    </row>
    <row r="23" spans="1:17" x14ac:dyDescent="0.2">
      <c r="A23" s="111"/>
      <c r="B23" s="243"/>
      <c r="C23" s="242" t="s">
        <v>44</v>
      </c>
      <c r="D23" s="243" t="s">
        <v>112</v>
      </c>
      <c r="E23" s="242" t="str">
        <f t="shared" si="3"/>
        <v>21M</v>
      </c>
      <c r="F23" s="241" t="s">
        <v>193</v>
      </c>
      <c r="G23" s="241" t="s">
        <v>182</v>
      </c>
      <c r="H23" s="241" t="str">
        <f t="shared" si="0"/>
        <v>Actual/360</v>
      </c>
      <c r="I23" s="240">
        <v>0</v>
      </c>
      <c r="J23" s="239" t="str">
        <f t="shared" si="1"/>
        <v>EUREON21M_Quote</v>
      </c>
      <c r="K23" s="239" t="str">
        <f t="shared" si="2"/>
        <v>EUR_YCONRH_EON21M</v>
      </c>
      <c r="L23" s="238" t="str">
        <f>_xll.qlOISRateHelper(K23,2,C23,J23,$L$4,Permanent,,ObjectOverwrite)</f>
        <v>EUR_YCONRH_EON21M#0006</v>
      </c>
      <c r="M23" s="115" t="str">
        <f>_xll.ohRangeRetrieveError(L23)</f>
        <v/>
      </c>
      <c r="N23" s="234"/>
      <c r="P23" s="236">
        <f>_xll.qlRateHelperEarliestDate(L23)</f>
        <v>41620</v>
      </c>
      <c r="Q23" s="236">
        <f>_xll.qlRateHelperLatestDate($L23)</f>
        <v>42261</v>
      </c>
    </row>
    <row r="24" spans="1:17" x14ac:dyDescent="0.2">
      <c r="A24" s="111"/>
      <c r="B24" s="243"/>
      <c r="C24" s="242" t="s">
        <v>43</v>
      </c>
      <c r="D24" s="243" t="s">
        <v>112</v>
      </c>
      <c r="E24" s="242" t="str">
        <f t="shared" si="3"/>
        <v>2Y</v>
      </c>
      <c r="F24" s="241" t="s">
        <v>193</v>
      </c>
      <c r="G24" s="241" t="s">
        <v>182</v>
      </c>
      <c r="H24" s="241" t="str">
        <f t="shared" si="0"/>
        <v>Actual/360</v>
      </c>
      <c r="I24" s="240">
        <v>0</v>
      </c>
      <c r="J24" s="239" t="str">
        <f t="shared" si="1"/>
        <v>EUREON2Y_Quote</v>
      </c>
      <c r="K24" s="239" t="str">
        <f t="shared" si="2"/>
        <v>EUR_YCONRH_EON2Y</v>
      </c>
      <c r="L24" s="238" t="str">
        <f>_xll.qlOISRateHelper(K24,2,C24,J24,$L$4,Permanent,,ObjectOverwrite)</f>
        <v>EUR_YCONRH_EON2Y#0006</v>
      </c>
      <c r="M24" s="115" t="str">
        <f>_xll.ohRangeRetrieveError(L24)</f>
        <v/>
      </c>
      <c r="N24" s="234"/>
      <c r="P24" s="236">
        <f>_xll.qlRateHelperEarliestDate(L24)</f>
        <v>41620</v>
      </c>
      <c r="Q24" s="236">
        <f>_xll.qlRateHelperLatestDate($L24)</f>
        <v>42352</v>
      </c>
    </row>
    <row r="25" spans="1:17" x14ac:dyDescent="0.2">
      <c r="A25" s="111"/>
      <c r="B25" s="243"/>
      <c r="C25" s="242" t="s">
        <v>42</v>
      </c>
      <c r="D25" s="243" t="s">
        <v>112</v>
      </c>
      <c r="E25" s="242" t="str">
        <f t="shared" si="3"/>
        <v>3Y</v>
      </c>
      <c r="F25" s="241" t="s">
        <v>193</v>
      </c>
      <c r="G25" s="241" t="s">
        <v>182</v>
      </c>
      <c r="H25" s="241" t="str">
        <f t="shared" si="0"/>
        <v>Actual/360</v>
      </c>
      <c r="I25" s="240">
        <v>0</v>
      </c>
      <c r="J25" s="239" t="str">
        <f t="shared" si="1"/>
        <v>EUREON3Y_Quote</v>
      </c>
      <c r="K25" s="239" t="str">
        <f t="shared" si="2"/>
        <v>EUR_YCONRH_EON3Y</v>
      </c>
      <c r="L25" s="238" t="str">
        <f>_xll.qlOISRateHelper(K25,2,C25,J25,$L$4,Permanent,,ObjectOverwrite)</f>
        <v>EUR_YCONRH_EON3Y#0006</v>
      </c>
      <c r="M25" s="115" t="str">
        <f>_xll.ohRangeRetrieveError(L25)</f>
        <v/>
      </c>
      <c r="N25" s="234"/>
      <c r="P25" s="236">
        <f>_xll.qlRateHelperEarliestDate(L25)</f>
        <v>41620</v>
      </c>
      <c r="Q25" s="236">
        <f>_xll.qlRateHelperLatestDate($L25)</f>
        <v>42716</v>
      </c>
    </row>
    <row r="26" spans="1:17" x14ac:dyDescent="0.2">
      <c r="A26" s="111"/>
      <c r="B26" s="243"/>
      <c r="C26" s="242" t="s">
        <v>41</v>
      </c>
      <c r="D26" s="243" t="s">
        <v>112</v>
      </c>
      <c r="E26" s="242" t="str">
        <f t="shared" si="3"/>
        <v>4Y</v>
      </c>
      <c r="F26" s="241" t="s">
        <v>193</v>
      </c>
      <c r="G26" s="241" t="s">
        <v>182</v>
      </c>
      <c r="H26" s="241" t="str">
        <f t="shared" si="0"/>
        <v>Actual/360</v>
      </c>
      <c r="I26" s="240">
        <v>0</v>
      </c>
      <c r="J26" s="239" t="str">
        <f t="shared" si="1"/>
        <v>EUREON4Y_Quote</v>
      </c>
      <c r="K26" s="239" t="str">
        <f t="shared" si="2"/>
        <v>EUR_YCONRH_EON4Y</v>
      </c>
      <c r="L26" s="238" t="str">
        <f>_xll.qlOISRateHelper(K26,2,C26,J26,$L$4,Permanent,,ObjectOverwrite)</f>
        <v>EUR_YCONRH_EON4Y#0006</v>
      </c>
      <c r="M26" s="115" t="str">
        <f>_xll.ohRangeRetrieveError(L26)</f>
        <v/>
      </c>
      <c r="N26" s="234"/>
      <c r="P26" s="236">
        <f>_xll.qlRateHelperEarliestDate(L26)</f>
        <v>41620</v>
      </c>
      <c r="Q26" s="236">
        <f>_xll.qlRateHelperLatestDate($L26)</f>
        <v>43081</v>
      </c>
    </row>
    <row r="27" spans="1:17" x14ac:dyDescent="0.2">
      <c r="A27" s="111"/>
      <c r="B27" s="243"/>
      <c r="C27" s="242" t="s">
        <v>40</v>
      </c>
      <c r="D27" s="243" t="s">
        <v>112</v>
      </c>
      <c r="E27" s="242" t="str">
        <f t="shared" si="3"/>
        <v>5Y</v>
      </c>
      <c r="F27" s="241" t="s">
        <v>193</v>
      </c>
      <c r="G27" s="241" t="s">
        <v>182</v>
      </c>
      <c r="H27" s="241" t="str">
        <f t="shared" si="0"/>
        <v>Actual/360</v>
      </c>
      <c r="I27" s="240">
        <v>0</v>
      </c>
      <c r="J27" s="239" t="str">
        <f t="shared" si="1"/>
        <v>EUREON5Y_Quote</v>
      </c>
      <c r="K27" s="239" t="str">
        <f t="shared" si="2"/>
        <v>EUR_YCONRH_EON5Y</v>
      </c>
      <c r="L27" s="238" t="str">
        <f>_xll.qlOISRateHelper(K27,2,C27,J27,$L$4,Permanent,,ObjectOverwrite)</f>
        <v>EUR_YCONRH_EON5Y#0006</v>
      </c>
      <c r="M27" s="115" t="str">
        <f>_xll.ohRangeRetrieveError(L27)</f>
        <v/>
      </c>
      <c r="N27" s="234"/>
      <c r="P27" s="236">
        <f>_xll.qlRateHelperEarliestDate(L27)</f>
        <v>41620</v>
      </c>
      <c r="Q27" s="236">
        <f>_xll.qlRateHelperLatestDate($L27)</f>
        <v>43446</v>
      </c>
    </row>
    <row r="28" spans="1:17" x14ac:dyDescent="0.2">
      <c r="A28" s="111"/>
      <c r="B28" s="243"/>
      <c r="C28" s="242" t="s">
        <v>39</v>
      </c>
      <c r="D28" s="243" t="s">
        <v>112</v>
      </c>
      <c r="E28" s="242" t="str">
        <f t="shared" si="3"/>
        <v>6Y</v>
      </c>
      <c r="F28" s="241" t="s">
        <v>193</v>
      </c>
      <c r="G28" s="241" t="s">
        <v>182</v>
      </c>
      <c r="H28" s="241" t="str">
        <f t="shared" si="0"/>
        <v>Actual/360</v>
      </c>
      <c r="I28" s="240">
        <v>0</v>
      </c>
      <c r="J28" s="239" t="str">
        <f t="shared" si="1"/>
        <v>EUREON6Y_Quote</v>
      </c>
      <c r="K28" s="239" t="str">
        <f t="shared" si="2"/>
        <v>EUR_YCONRH_EON6Y</v>
      </c>
      <c r="L28" s="238" t="str">
        <f>_xll.qlOISRateHelper(K28,2,C28,J28,$L$4,Permanent,,ObjectOverwrite)</f>
        <v>EUR_YCONRH_EON6Y#0006</v>
      </c>
      <c r="M28" s="115" t="str">
        <f>_xll.ohRangeRetrieveError(L28)</f>
        <v/>
      </c>
      <c r="N28" s="234"/>
      <c r="P28" s="236">
        <f>_xll.qlRateHelperEarliestDate(L28)</f>
        <v>41620</v>
      </c>
      <c r="Q28" s="236">
        <f>_xll.qlRateHelperLatestDate($L28)</f>
        <v>43811</v>
      </c>
    </row>
    <row r="29" spans="1:17" x14ac:dyDescent="0.2">
      <c r="A29" s="111"/>
      <c r="B29" s="243"/>
      <c r="C29" s="242" t="s">
        <v>38</v>
      </c>
      <c r="D29" s="243" t="s">
        <v>112</v>
      </c>
      <c r="E29" s="242" t="str">
        <f t="shared" si="3"/>
        <v>7Y</v>
      </c>
      <c r="F29" s="241" t="s">
        <v>193</v>
      </c>
      <c r="G29" s="241" t="s">
        <v>182</v>
      </c>
      <c r="H29" s="241" t="str">
        <f t="shared" si="0"/>
        <v>Actual/360</v>
      </c>
      <c r="I29" s="240">
        <v>0</v>
      </c>
      <c r="J29" s="239" t="str">
        <f t="shared" si="1"/>
        <v>EUREON7Y_Quote</v>
      </c>
      <c r="K29" s="239" t="str">
        <f t="shared" si="2"/>
        <v>EUR_YCONRH_EON7Y</v>
      </c>
      <c r="L29" s="238" t="str">
        <f>_xll.qlOISRateHelper(K29,2,C29,J29,$L$4,Permanent,,ObjectOverwrite)</f>
        <v>EUR_YCONRH_EON7Y#0006</v>
      </c>
      <c r="M29" s="115" t="str">
        <f>_xll.ohRangeRetrieveError(L29)</f>
        <v/>
      </c>
      <c r="N29" s="234"/>
      <c r="P29" s="236">
        <f>_xll.qlRateHelperEarliestDate(L29)</f>
        <v>41620</v>
      </c>
      <c r="Q29" s="236">
        <f>_xll.qlRateHelperLatestDate($L29)</f>
        <v>44179</v>
      </c>
    </row>
    <row r="30" spans="1:17" x14ac:dyDescent="0.2">
      <c r="A30" s="111"/>
      <c r="B30" s="243"/>
      <c r="C30" s="242" t="s">
        <v>37</v>
      </c>
      <c r="D30" s="243" t="s">
        <v>112</v>
      </c>
      <c r="E30" s="242" t="str">
        <f t="shared" si="3"/>
        <v>8Y</v>
      </c>
      <c r="F30" s="241" t="s">
        <v>193</v>
      </c>
      <c r="G30" s="241" t="s">
        <v>182</v>
      </c>
      <c r="H30" s="241" t="str">
        <f t="shared" si="0"/>
        <v>Actual/360</v>
      </c>
      <c r="I30" s="240">
        <v>0</v>
      </c>
      <c r="J30" s="239" t="str">
        <f t="shared" si="1"/>
        <v>EUREON8Y_Quote</v>
      </c>
      <c r="K30" s="239" t="str">
        <f t="shared" si="2"/>
        <v>EUR_YCONRH_EON8Y</v>
      </c>
      <c r="L30" s="238" t="str">
        <f>_xll.qlOISRateHelper(K30,2,C30,J30,$L$4,Permanent,,ObjectOverwrite)</f>
        <v>EUR_YCONRH_EON8Y#0006</v>
      </c>
      <c r="M30" s="115" t="str">
        <f>_xll.ohRangeRetrieveError(L30)</f>
        <v/>
      </c>
      <c r="N30" s="234"/>
      <c r="P30" s="236">
        <f>_xll.qlRateHelperEarliestDate(L30)</f>
        <v>41620</v>
      </c>
      <c r="Q30" s="236">
        <f>_xll.qlRateHelperLatestDate($L30)</f>
        <v>44543</v>
      </c>
    </row>
    <row r="31" spans="1:17" x14ac:dyDescent="0.2">
      <c r="A31" s="111"/>
      <c r="B31" s="243"/>
      <c r="C31" s="242" t="s">
        <v>36</v>
      </c>
      <c r="D31" s="243" t="s">
        <v>112</v>
      </c>
      <c r="E31" s="242" t="str">
        <f t="shared" si="3"/>
        <v>9Y</v>
      </c>
      <c r="F31" s="241" t="s">
        <v>193</v>
      </c>
      <c r="G31" s="241" t="s">
        <v>182</v>
      </c>
      <c r="H31" s="241" t="str">
        <f t="shared" si="0"/>
        <v>Actual/360</v>
      </c>
      <c r="I31" s="240">
        <v>0</v>
      </c>
      <c r="J31" s="239" t="str">
        <f t="shared" si="1"/>
        <v>EUREON9Y_Quote</v>
      </c>
      <c r="K31" s="239" t="str">
        <f t="shared" si="2"/>
        <v>EUR_YCONRH_EON9Y</v>
      </c>
      <c r="L31" s="238" t="str">
        <f>_xll.qlOISRateHelper(K31,2,C31,J31,$L$4,Permanent,,ObjectOverwrite)</f>
        <v>EUR_YCONRH_EON9Y#0006</v>
      </c>
      <c r="M31" s="115" t="str">
        <f>_xll.ohRangeRetrieveError(L31)</f>
        <v/>
      </c>
      <c r="N31" s="234"/>
      <c r="P31" s="236">
        <f>_xll.qlRateHelperEarliestDate(L31)</f>
        <v>41620</v>
      </c>
      <c r="Q31" s="236">
        <f>_xll.qlRateHelperLatestDate($L31)</f>
        <v>44907</v>
      </c>
    </row>
    <row r="32" spans="1:17" x14ac:dyDescent="0.2">
      <c r="A32" s="111"/>
      <c r="B32" s="243"/>
      <c r="C32" s="242" t="s">
        <v>35</v>
      </c>
      <c r="D32" s="243" t="s">
        <v>112</v>
      </c>
      <c r="E32" s="242" t="str">
        <f t="shared" si="3"/>
        <v>10Y</v>
      </c>
      <c r="F32" s="241" t="s">
        <v>193</v>
      </c>
      <c r="G32" s="241" t="s">
        <v>182</v>
      </c>
      <c r="H32" s="241" t="str">
        <f t="shared" si="0"/>
        <v>Actual/360</v>
      </c>
      <c r="I32" s="240">
        <v>0</v>
      </c>
      <c r="J32" s="239" t="str">
        <f t="shared" si="1"/>
        <v>EUREON10Y_Quote</v>
      </c>
      <c r="K32" s="239" t="str">
        <f t="shared" si="2"/>
        <v>EUR_YCONRH_EON10Y</v>
      </c>
      <c r="L32" s="238" t="str">
        <f>_xll.qlOISRateHelper(K32,2,C32,J32,$L$4,Permanent,,ObjectOverwrite)</f>
        <v>EUR_YCONRH_EON10Y#0006</v>
      </c>
      <c r="M32" s="115" t="str">
        <f>_xll.ohRangeRetrieveError(L32)</f>
        <v/>
      </c>
      <c r="N32" s="234"/>
      <c r="P32" s="236">
        <f>_xll.qlRateHelperEarliestDate(L32)</f>
        <v>41620</v>
      </c>
      <c r="Q32" s="236">
        <f>_xll.qlRateHelperLatestDate($L32)</f>
        <v>45272</v>
      </c>
    </row>
    <row r="33" spans="1:17" x14ac:dyDescent="0.2">
      <c r="A33" s="111"/>
      <c r="B33" s="243"/>
      <c r="C33" s="242" t="s">
        <v>34</v>
      </c>
      <c r="D33" s="243" t="s">
        <v>112</v>
      </c>
      <c r="E33" s="242" t="str">
        <f t="shared" si="3"/>
        <v>11Y</v>
      </c>
      <c r="F33" s="241" t="s">
        <v>193</v>
      </c>
      <c r="G33" s="241" t="s">
        <v>182</v>
      </c>
      <c r="H33" s="241" t="str">
        <f t="shared" si="0"/>
        <v>Actual/360</v>
      </c>
      <c r="I33" s="240">
        <v>0</v>
      </c>
      <c r="J33" s="239" t="str">
        <f t="shared" si="1"/>
        <v>EUREON11Y_Quote</v>
      </c>
      <c r="K33" s="239" t="str">
        <f t="shared" si="2"/>
        <v>EUR_YCONRH_EON11Y</v>
      </c>
      <c r="L33" s="238" t="str">
        <f>_xll.qlOISRateHelper(K33,2,C33,J33,$L$4,Permanent,,ObjectOverwrite)</f>
        <v>EUR_YCONRH_EON11Y#0006</v>
      </c>
      <c r="M33" s="115" t="str">
        <f>_xll.ohRangeRetrieveError(L33)</f>
        <v/>
      </c>
      <c r="N33" s="234"/>
      <c r="P33" s="236">
        <f>_xll.qlRateHelperEarliestDate(L33)</f>
        <v>41620</v>
      </c>
      <c r="Q33" s="236">
        <f>_xll.qlRateHelperLatestDate($L33)</f>
        <v>45638</v>
      </c>
    </row>
    <row r="34" spans="1:17" x14ac:dyDescent="0.2">
      <c r="A34" s="111"/>
      <c r="B34" s="243"/>
      <c r="C34" s="242" t="s">
        <v>33</v>
      </c>
      <c r="D34" s="243" t="s">
        <v>112</v>
      </c>
      <c r="E34" s="242" t="str">
        <f t="shared" si="3"/>
        <v>12Y</v>
      </c>
      <c r="F34" s="241" t="s">
        <v>193</v>
      </c>
      <c r="G34" s="241" t="s">
        <v>182</v>
      </c>
      <c r="H34" s="241" t="str">
        <f t="shared" si="0"/>
        <v>Actual/360</v>
      </c>
      <c r="I34" s="240">
        <v>0</v>
      </c>
      <c r="J34" s="239" t="str">
        <f t="shared" si="1"/>
        <v>EUREON12Y_Quote</v>
      </c>
      <c r="K34" s="239" t="str">
        <f t="shared" si="2"/>
        <v>EUR_YCONRH_EON12Y</v>
      </c>
      <c r="L34" s="238" t="str">
        <f>_xll.qlOISRateHelper(K34,2,C34,J34,$L$4,Permanent,,ObjectOverwrite)</f>
        <v>EUR_YCONRH_EON12Y#0006</v>
      </c>
      <c r="M34" s="115" t="str">
        <f>_xll.ohRangeRetrieveError(L34)</f>
        <v/>
      </c>
      <c r="N34" s="234"/>
      <c r="P34" s="236">
        <f>_xll.qlRateHelperEarliestDate(L34)</f>
        <v>41620</v>
      </c>
      <c r="Q34" s="236">
        <f>_xll.qlRateHelperLatestDate($L34)</f>
        <v>46003</v>
      </c>
    </row>
    <row r="35" spans="1:17" x14ac:dyDescent="0.2">
      <c r="A35" s="111"/>
      <c r="B35" s="243"/>
      <c r="C35" s="242" t="s">
        <v>30</v>
      </c>
      <c r="D35" s="243" t="s">
        <v>112</v>
      </c>
      <c r="E35" s="242" t="str">
        <f t="shared" si="3"/>
        <v>15Y</v>
      </c>
      <c r="F35" s="241" t="s">
        <v>193</v>
      </c>
      <c r="G35" s="241" t="s">
        <v>182</v>
      </c>
      <c r="H35" s="241" t="str">
        <f t="shared" si="0"/>
        <v>Actual/360</v>
      </c>
      <c r="I35" s="240">
        <v>0</v>
      </c>
      <c r="J35" s="239" t="str">
        <f t="shared" si="1"/>
        <v>EUREON15Y_Quote</v>
      </c>
      <c r="K35" s="239" t="str">
        <f t="shared" si="2"/>
        <v>EUR_YCONRH_EON15Y</v>
      </c>
      <c r="L35" s="238" t="str">
        <f>_xll.qlOISRateHelper(K35,2,C35,J35,$L$4,Permanent,,ObjectOverwrite)</f>
        <v>EUR_YCONRH_EON15Y#0006</v>
      </c>
      <c r="M35" s="115" t="str">
        <f>_xll.ohRangeRetrieveError(L35)</f>
        <v/>
      </c>
      <c r="N35" s="234"/>
      <c r="P35" s="236">
        <f>_xll.qlRateHelperEarliestDate(L35)</f>
        <v>41620</v>
      </c>
      <c r="Q35" s="236">
        <f>_xll.qlRateHelperLatestDate($L35)</f>
        <v>47099</v>
      </c>
    </row>
    <row r="36" spans="1:17" x14ac:dyDescent="0.2">
      <c r="A36" s="111"/>
      <c r="B36" s="243"/>
      <c r="C36" s="242" t="s">
        <v>25</v>
      </c>
      <c r="D36" s="243" t="s">
        <v>112</v>
      </c>
      <c r="E36" s="242" t="str">
        <f t="shared" si="3"/>
        <v>20Y</v>
      </c>
      <c r="F36" s="241" t="s">
        <v>193</v>
      </c>
      <c r="G36" s="241" t="s">
        <v>182</v>
      </c>
      <c r="H36" s="241" t="str">
        <f t="shared" si="0"/>
        <v>Actual/360</v>
      </c>
      <c r="I36" s="240">
        <v>0</v>
      </c>
      <c r="J36" s="239" t="str">
        <f t="shared" si="1"/>
        <v>EUREON20Y_Quote</v>
      </c>
      <c r="K36" s="239" t="str">
        <f t="shared" si="2"/>
        <v>EUR_YCONRH_EON20Y</v>
      </c>
      <c r="L36" s="238" t="str">
        <f>_xll.qlOISRateHelper(K36,2,C36,J36,$L$4,Permanent,,ObjectOverwrite)</f>
        <v>EUR_YCONRH_EON20Y#0006</v>
      </c>
      <c r="M36" s="115" t="str">
        <f>_xll.ohRangeRetrieveError(L36)</f>
        <v/>
      </c>
      <c r="N36" s="234"/>
      <c r="P36" s="236">
        <f>_xll.qlRateHelperEarliestDate(L36)</f>
        <v>41620</v>
      </c>
      <c r="Q36" s="236">
        <f>_xll.qlRateHelperLatestDate($L36)</f>
        <v>48925</v>
      </c>
    </row>
    <row r="37" spans="1:17" x14ac:dyDescent="0.2">
      <c r="A37" s="111"/>
      <c r="B37" s="243"/>
      <c r="C37" s="242" t="s">
        <v>20</v>
      </c>
      <c r="D37" s="243" t="s">
        <v>112</v>
      </c>
      <c r="E37" s="242" t="str">
        <f t="shared" si="3"/>
        <v>25Y</v>
      </c>
      <c r="F37" s="241" t="s">
        <v>193</v>
      </c>
      <c r="G37" s="241" t="s">
        <v>182</v>
      </c>
      <c r="H37" s="241" t="str">
        <f t="shared" si="0"/>
        <v>Actual/360</v>
      </c>
      <c r="I37" s="240">
        <v>0</v>
      </c>
      <c r="J37" s="239" t="str">
        <f t="shared" si="1"/>
        <v>EUREON25Y_Quote</v>
      </c>
      <c r="K37" s="239" t="str">
        <f t="shared" si="2"/>
        <v>EUR_YCONRH_EON25Y</v>
      </c>
      <c r="L37" s="238" t="str">
        <f>_xll.qlOISRateHelper(K37,2,C37,J37,$L$4,Permanent,,ObjectOverwrite)</f>
        <v>EUR_YCONRH_EON25Y#0006</v>
      </c>
      <c r="M37" s="115" t="str">
        <f>_xll.ohRangeRetrieveError(L37)</f>
        <v/>
      </c>
      <c r="N37" s="234"/>
      <c r="P37" s="236">
        <f>_xll.qlRateHelperEarliestDate(L37)</f>
        <v>41620</v>
      </c>
      <c r="Q37" s="236">
        <f>_xll.qlRateHelperLatestDate($L37)</f>
        <v>50752</v>
      </c>
    </row>
    <row r="38" spans="1:17" x14ac:dyDescent="0.2">
      <c r="A38" s="111"/>
      <c r="B38" s="243"/>
      <c r="C38" s="242" t="s">
        <v>15</v>
      </c>
      <c r="D38" s="243" t="s">
        <v>112</v>
      </c>
      <c r="E38" s="242" t="str">
        <f t="shared" si="3"/>
        <v>30Y</v>
      </c>
      <c r="F38" s="241" t="s">
        <v>193</v>
      </c>
      <c r="G38" s="241" t="s">
        <v>182</v>
      </c>
      <c r="H38" s="241" t="str">
        <f t="shared" si="0"/>
        <v>Actual/360</v>
      </c>
      <c r="I38" s="240">
        <v>0</v>
      </c>
      <c r="J38" s="239" t="str">
        <f t="shared" si="1"/>
        <v>EUREON30Y_Quote</v>
      </c>
      <c r="K38" s="239" t="str">
        <f t="shared" si="2"/>
        <v>EUR_YCONRH_EON30Y</v>
      </c>
      <c r="L38" s="238" t="str">
        <f>_xll.qlOISRateHelper(K38,2,C38,J38,$L$4,Permanent,,ObjectOverwrite)</f>
        <v>EUR_YCONRH_EON30Y#0006</v>
      </c>
      <c r="M38" s="115" t="str">
        <f>_xll.ohRangeRetrieveError(L38)</f>
        <v/>
      </c>
      <c r="N38" s="234"/>
      <c r="P38" s="236">
        <f>_xll.qlRateHelperEarliestDate(L38)</f>
        <v>41620</v>
      </c>
      <c r="Q38" s="236">
        <f>_xll.qlRateHelperLatestDate($L38)</f>
        <v>52579</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41255</v>
      </c>
      <c r="C40" s="242"/>
      <c r="D40" s="243" t="s">
        <v>194</v>
      </c>
      <c r="E40" s="242" t="str">
        <f>_xll.qlECBNextCode(_xll.qlSettingsEvaluationDate(Trigger)-365)</f>
        <v>DEC12</v>
      </c>
      <c r="F40" s="241" t="s">
        <v>193</v>
      </c>
      <c r="G40" s="241" t="s">
        <v>192</v>
      </c>
      <c r="H40" s="241" t="str">
        <f t="shared" ref="H40:H74" si="4">MoneyMarketDayCounter</f>
        <v>Actual/360</v>
      </c>
      <c r="I40" s="240">
        <v>0</v>
      </c>
      <c r="J40" s="239" t="str">
        <f t="shared" ref="J40:J74" si="5">Currency&amp;$D40&amp;$E40&amp;QuoteSuffix</f>
        <v>EURECBOISDEC12_Quote</v>
      </c>
      <c r="K40" s="239" t="str">
        <f t="shared" ref="K40:K74" si="6">$K$2&amp;"_"&amp;$D40&amp;$E40</f>
        <v>EUR_YCONRH_ECBOISDEC12</v>
      </c>
      <c r="L40" s="238" t="str">
        <f>_xll.qlDatedOISRateHelper(K40,B40,B41,J40,$L$4,Permanent,,ObjectOverwrite)</f>
        <v>EUR_YCONRH_ECBOISDEC12#0006</v>
      </c>
      <c r="M40" s="115" t="str">
        <f>_xll.ohRangeRetrieveError(L40)</f>
        <v/>
      </c>
      <c r="N40" s="234"/>
      <c r="P40" s="236">
        <f>_xll.qlRateHelperEarliestDate(L40)</f>
        <v>41255</v>
      </c>
      <c r="Q40" s="236">
        <f>_xll.qlRateHelperLatestDate($L40)</f>
        <v>41290</v>
      </c>
    </row>
    <row r="41" spans="1:17" x14ac:dyDescent="0.2">
      <c r="A41" s="111"/>
      <c r="B41" s="244">
        <f>_xll.qlECBdate(E41,,Trigger)</f>
        <v>41290</v>
      </c>
      <c r="C41" s="242"/>
      <c r="D41" s="243" t="s">
        <v>194</v>
      </c>
      <c r="E41" s="242" t="str">
        <f>_xll.qlECBNextCode(B40)</f>
        <v>JAN13</v>
      </c>
      <c r="F41" s="241" t="s">
        <v>193</v>
      </c>
      <c r="G41" s="241" t="s">
        <v>192</v>
      </c>
      <c r="H41" s="241" t="str">
        <f t="shared" si="4"/>
        <v>Actual/360</v>
      </c>
      <c r="I41" s="240">
        <v>0</v>
      </c>
      <c r="J41" s="239" t="str">
        <f t="shared" si="5"/>
        <v>EURECBOISJAN13_Quote</v>
      </c>
      <c r="K41" s="239" t="str">
        <f t="shared" si="6"/>
        <v>EUR_YCONRH_ECBOISJAN13</v>
      </c>
      <c r="L41" s="238" t="str">
        <f>_xll.qlDatedOISRateHelper(K41,B41,B42,J41,$L$4,Permanent,,ObjectOverwrite)</f>
        <v>EUR_YCONRH_ECBOISJAN13#0006</v>
      </c>
      <c r="M41" s="115" t="str">
        <f>_xll.ohRangeRetrieveError(L41)</f>
        <v/>
      </c>
      <c r="N41" s="234"/>
      <c r="P41" s="236">
        <f>_xll.qlRateHelperEarliestDate(L41)</f>
        <v>41290</v>
      </c>
      <c r="Q41" s="236">
        <f>_xll.qlRateHelperLatestDate($L41)</f>
        <v>41318</v>
      </c>
    </row>
    <row r="42" spans="1:17" x14ac:dyDescent="0.2">
      <c r="A42" s="111"/>
      <c r="B42" s="244">
        <f>_xll.qlECBdate(E42,,Trigger)</f>
        <v>41318</v>
      </c>
      <c r="C42" s="242"/>
      <c r="D42" s="243" t="s">
        <v>194</v>
      </c>
      <c r="E42" s="242" t="str">
        <f>_xll.qlECBNextCode(B41)</f>
        <v>FEB13</v>
      </c>
      <c r="F42" s="241" t="s">
        <v>193</v>
      </c>
      <c r="G42" s="241" t="s">
        <v>192</v>
      </c>
      <c r="H42" s="241" t="str">
        <f t="shared" si="4"/>
        <v>Actual/360</v>
      </c>
      <c r="I42" s="240">
        <v>0</v>
      </c>
      <c r="J42" s="239" t="str">
        <f t="shared" si="5"/>
        <v>EURECBOISFEB13_Quote</v>
      </c>
      <c r="K42" s="239" t="str">
        <f t="shared" si="6"/>
        <v>EUR_YCONRH_ECBOISFEB13</v>
      </c>
      <c r="L42" s="238" t="str">
        <f>_xll.qlDatedOISRateHelper(K42,B42,B43,J42,$L$4,Permanent,,ObjectOverwrite)</f>
        <v>EUR_YCONRH_ECBOISFEB13#0006</v>
      </c>
      <c r="M42" s="115" t="str">
        <f>_xll.ohRangeRetrieveError(L42)</f>
        <v/>
      </c>
      <c r="N42" s="234"/>
      <c r="P42" s="236">
        <f>_xll.qlRateHelperEarliestDate(L42)</f>
        <v>41318</v>
      </c>
      <c r="Q42" s="236">
        <f>_xll.qlRateHelperLatestDate($L42)</f>
        <v>41346</v>
      </c>
    </row>
    <row r="43" spans="1:17" x14ac:dyDescent="0.2">
      <c r="A43" s="111"/>
      <c r="B43" s="244">
        <f>_xll.qlECBdate(E43,,Trigger)</f>
        <v>41346</v>
      </c>
      <c r="C43" s="242"/>
      <c r="D43" s="243" t="s">
        <v>194</v>
      </c>
      <c r="E43" s="242" t="str">
        <f>_xll.qlECBNextCode(B42)</f>
        <v>MAR13</v>
      </c>
      <c r="F43" s="241" t="s">
        <v>193</v>
      </c>
      <c r="G43" s="241" t="s">
        <v>192</v>
      </c>
      <c r="H43" s="241" t="str">
        <f t="shared" si="4"/>
        <v>Actual/360</v>
      </c>
      <c r="I43" s="240">
        <v>0</v>
      </c>
      <c r="J43" s="239" t="str">
        <f t="shared" si="5"/>
        <v>EURECBOISMAR13_Quote</v>
      </c>
      <c r="K43" s="239" t="str">
        <f t="shared" si="6"/>
        <v>EUR_YCONRH_ECBOISMAR13</v>
      </c>
      <c r="L43" s="238" t="str">
        <f>_xll.qlDatedOISRateHelper(K43,B43,B44,J43,$L$4,Permanent,,ObjectOverwrite)</f>
        <v>EUR_YCONRH_ECBOISMAR13#0006</v>
      </c>
      <c r="M43" s="115" t="str">
        <f>_xll.ohRangeRetrieveError(L43)</f>
        <v/>
      </c>
      <c r="N43" s="234"/>
      <c r="P43" s="236">
        <f>_xll.qlRateHelperEarliestDate(L43)</f>
        <v>41346</v>
      </c>
      <c r="Q43" s="236">
        <f>_xll.qlRateHelperLatestDate($L43)</f>
        <v>41374</v>
      </c>
    </row>
    <row r="44" spans="1:17" x14ac:dyDescent="0.2">
      <c r="A44" s="111"/>
      <c r="B44" s="244">
        <f>_xll.qlECBdate(E44,,Trigger)</f>
        <v>41374</v>
      </c>
      <c r="C44" s="242"/>
      <c r="D44" s="243" t="s">
        <v>194</v>
      </c>
      <c r="E44" s="242" t="str">
        <f>_xll.qlECBNextCode(B43)</f>
        <v>APR13</v>
      </c>
      <c r="F44" s="241" t="s">
        <v>193</v>
      </c>
      <c r="G44" s="241" t="s">
        <v>192</v>
      </c>
      <c r="H44" s="241" t="str">
        <f t="shared" si="4"/>
        <v>Actual/360</v>
      </c>
      <c r="I44" s="240">
        <v>0</v>
      </c>
      <c r="J44" s="239" t="str">
        <f t="shared" si="5"/>
        <v>EURECBOISAPR13_Quote</v>
      </c>
      <c r="K44" s="239" t="str">
        <f t="shared" si="6"/>
        <v>EUR_YCONRH_ECBOISAPR13</v>
      </c>
      <c r="L44" s="238" t="str">
        <f>_xll.qlDatedOISRateHelper(K44,B44,B45,J44,$L$4,Permanent,,ObjectOverwrite)</f>
        <v>EUR_YCONRH_ECBOISAPR13#0006</v>
      </c>
      <c r="M44" s="115" t="str">
        <f>_xll.ohRangeRetrieveError(L44)</f>
        <v/>
      </c>
      <c r="N44" s="234"/>
      <c r="P44" s="236">
        <f>_xll.qlRateHelperEarliestDate(L44)</f>
        <v>41374</v>
      </c>
      <c r="Q44" s="236">
        <f>_xll.qlRateHelperLatestDate($L44)</f>
        <v>41402</v>
      </c>
    </row>
    <row r="45" spans="1:17" x14ac:dyDescent="0.2">
      <c r="A45" s="111"/>
      <c r="B45" s="244">
        <f>_xll.qlECBdate(E45,,Trigger)</f>
        <v>41402</v>
      </c>
      <c r="C45" s="242"/>
      <c r="D45" s="243" t="s">
        <v>194</v>
      </c>
      <c r="E45" s="242" t="str">
        <f>_xll.qlECBNextCode(B44)</f>
        <v>MAY13</v>
      </c>
      <c r="F45" s="241" t="s">
        <v>193</v>
      </c>
      <c r="G45" s="241" t="s">
        <v>192</v>
      </c>
      <c r="H45" s="241" t="str">
        <f t="shared" si="4"/>
        <v>Actual/360</v>
      </c>
      <c r="I45" s="240">
        <v>0</v>
      </c>
      <c r="J45" s="239" t="str">
        <f t="shared" si="5"/>
        <v>EURECBOISMAY13_Quote</v>
      </c>
      <c r="K45" s="239" t="str">
        <f t="shared" si="6"/>
        <v>EUR_YCONRH_ECBOISMAY13</v>
      </c>
      <c r="L45" s="238" t="str">
        <f>_xll.qlDatedOISRateHelper(K45,B45,B46,J45,$L$4,Permanent,,ObjectOverwrite)</f>
        <v>EUR_YCONRH_ECBOISMAY13#0006</v>
      </c>
      <c r="M45" s="115" t="str">
        <f>_xll.ohRangeRetrieveError(L45)</f>
        <v/>
      </c>
      <c r="N45" s="234"/>
      <c r="P45" s="236">
        <f>_xll.qlRateHelperEarliestDate(L45)</f>
        <v>41402</v>
      </c>
      <c r="Q45" s="236">
        <f>_xll.qlRateHelperLatestDate($L45)</f>
        <v>41437</v>
      </c>
    </row>
    <row r="46" spans="1:17" x14ac:dyDescent="0.2">
      <c r="A46" s="111"/>
      <c r="B46" s="244">
        <f>_xll.qlECBdate(E46,,Trigger)</f>
        <v>41437</v>
      </c>
      <c r="C46" s="242"/>
      <c r="D46" s="243" t="s">
        <v>194</v>
      </c>
      <c r="E46" s="242" t="str">
        <f>_xll.qlECBNextCode(B45)</f>
        <v>JUN13</v>
      </c>
      <c r="F46" s="241" t="s">
        <v>193</v>
      </c>
      <c r="G46" s="241" t="s">
        <v>192</v>
      </c>
      <c r="H46" s="241" t="str">
        <f t="shared" si="4"/>
        <v>Actual/360</v>
      </c>
      <c r="I46" s="240">
        <v>0</v>
      </c>
      <c r="J46" s="239" t="str">
        <f t="shared" si="5"/>
        <v>EURECBOISJUN13_Quote</v>
      </c>
      <c r="K46" s="239" t="str">
        <f t="shared" si="6"/>
        <v>EUR_YCONRH_ECBOISJUN13</v>
      </c>
      <c r="L46" s="238" t="str">
        <f>_xll.qlDatedOISRateHelper(K46,B46,B47,J46,$L$4,Permanent,,ObjectOverwrite)</f>
        <v>EUR_YCONRH_ECBOISJUN13#0006</v>
      </c>
      <c r="M46" s="115" t="str">
        <f>_xll.ohRangeRetrieveError(L46)</f>
        <v/>
      </c>
      <c r="N46" s="234"/>
      <c r="P46" s="236">
        <f>_xll.qlRateHelperEarliestDate(L46)</f>
        <v>41437</v>
      </c>
      <c r="Q46" s="236">
        <f>_xll.qlRateHelperLatestDate($L46)</f>
        <v>41465</v>
      </c>
    </row>
    <row r="47" spans="1:17" x14ac:dyDescent="0.2">
      <c r="A47" s="111"/>
      <c r="B47" s="244">
        <f>_xll.qlECBdate(E47,,Trigger)</f>
        <v>41465</v>
      </c>
      <c r="C47" s="242"/>
      <c r="D47" s="243" t="s">
        <v>194</v>
      </c>
      <c r="E47" s="242" t="str">
        <f>_xll.qlECBNextCode(B46)</f>
        <v>JUL13</v>
      </c>
      <c r="F47" s="241" t="s">
        <v>193</v>
      </c>
      <c r="G47" s="241" t="s">
        <v>192</v>
      </c>
      <c r="H47" s="241" t="str">
        <f t="shared" si="4"/>
        <v>Actual/360</v>
      </c>
      <c r="I47" s="240">
        <v>0</v>
      </c>
      <c r="J47" s="239" t="str">
        <f t="shared" si="5"/>
        <v>EURECBOISJUL13_Quote</v>
      </c>
      <c r="K47" s="239" t="str">
        <f t="shared" si="6"/>
        <v>EUR_YCONRH_ECBOISJUL13</v>
      </c>
      <c r="L47" s="238" t="str">
        <f>_xll.qlDatedOISRateHelper(K47,B47,B48,J47,$L$4,Permanent,,ObjectOverwrite)</f>
        <v>EUR_YCONRH_ECBOISJUL13#0006</v>
      </c>
      <c r="M47" s="115" t="str">
        <f>_xll.ohRangeRetrieveError(L47)</f>
        <v/>
      </c>
      <c r="N47" s="234"/>
      <c r="P47" s="236">
        <f>_xll.qlRateHelperEarliestDate(L47)</f>
        <v>41465</v>
      </c>
      <c r="Q47" s="236">
        <f>_xll.qlRateHelperLatestDate($L47)</f>
        <v>41493</v>
      </c>
    </row>
    <row r="48" spans="1:17" x14ac:dyDescent="0.2">
      <c r="A48" s="111"/>
      <c r="B48" s="244">
        <f>_xll.qlECBdate(E48,,Trigger)</f>
        <v>41493</v>
      </c>
      <c r="C48" s="242"/>
      <c r="D48" s="243" t="s">
        <v>194</v>
      </c>
      <c r="E48" s="242" t="str">
        <f>_xll.qlECBNextCode(B47)</f>
        <v>AUG13</v>
      </c>
      <c r="F48" s="241" t="s">
        <v>193</v>
      </c>
      <c r="G48" s="241" t="s">
        <v>192</v>
      </c>
      <c r="H48" s="241" t="str">
        <f t="shared" si="4"/>
        <v>Actual/360</v>
      </c>
      <c r="I48" s="240">
        <v>0</v>
      </c>
      <c r="J48" s="239" t="str">
        <f t="shared" si="5"/>
        <v>EURECBOISAUG13_Quote</v>
      </c>
      <c r="K48" s="239" t="str">
        <f t="shared" si="6"/>
        <v>EUR_YCONRH_ECBOISAUG13</v>
      </c>
      <c r="L48" s="238" t="str">
        <f>_xll.qlDatedOISRateHelper(K48,B48,B49,J48,$L$4,Permanent,,ObjectOverwrite)</f>
        <v>EUR_YCONRH_ECBOISAUG13#0006</v>
      </c>
      <c r="M48" s="115" t="str">
        <f>_xll.ohRangeRetrieveError(L48)</f>
        <v/>
      </c>
      <c r="N48" s="234"/>
      <c r="P48" s="236">
        <f>_xll.qlRateHelperEarliestDate(L48)</f>
        <v>41493</v>
      </c>
      <c r="Q48" s="236">
        <f>_xll.qlRateHelperLatestDate($L48)</f>
        <v>41528</v>
      </c>
    </row>
    <row r="49" spans="1:17" x14ac:dyDescent="0.2">
      <c r="A49" s="111"/>
      <c r="B49" s="244">
        <f>_xll.qlECBdate(E49,,Trigger)</f>
        <v>41528</v>
      </c>
      <c r="C49" s="242"/>
      <c r="D49" s="243" t="s">
        <v>194</v>
      </c>
      <c r="E49" s="242" t="str">
        <f>_xll.qlECBNextCode(B48)</f>
        <v>SEP13</v>
      </c>
      <c r="F49" s="241" t="s">
        <v>193</v>
      </c>
      <c r="G49" s="241" t="s">
        <v>192</v>
      </c>
      <c r="H49" s="241" t="str">
        <f t="shared" si="4"/>
        <v>Actual/360</v>
      </c>
      <c r="I49" s="240">
        <v>0</v>
      </c>
      <c r="J49" s="239" t="str">
        <f t="shared" si="5"/>
        <v>EURECBOISSEP13_Quote</v>
      </c>
      <c r="K49" s="239" t="str">
        <f t="shared" si="6"/>
        <v>EUR_YCONRH_ECBOISSEP13</v>
      </c>
      <c r="L49" s="238" t="str">
        <f>_xll.qlDatedOISRateHelper(K49,B49,B50,J49,$L$4,Permanent,,ObjectOverwrite)</f>
        <v>EUR_YCONRH_ECBOISSEP13#0006</v>
      </c>
      <c r="M49" s="115" t="str">
        <f>_xll.ohRangeRetrieveError(L49)</f>
        <v/>
      </c>
      <c r="N49" s="234"/>
      <c r="P49" s="236">
        <f>_xll.qlRateHelperEarliestDate(L49)</f>
        <v>41528</v>
      </c>
      <c r="Q49" s="236">
        <f>_xll.qlRateHelperLatestDate($L49)</f>
        <v>41556</v>
      </c>
    </row>
    <row r="50" spans="1:17" x14ac:dyDescent="0.2">
      <c r="A50" s="111"/>
      <c r="B50" s="244">
        <f>_xll.qlECBdate(E50,,Trigger)</f>
        <v>41556</v>
      </c>
      <c r="C50" s="242"/>
      <c r="D50" s="243" t="s">
        <v>194</v>
      </c>
      <c r="E50" s="242" t="str">
        <f>_xll.qlECBNextCode(B49)</f>
        <v>OCT13</v>
      </c>
      <c r="F50" s="241" t="s">
        <v>193</v>
      </c>
      <c r="G50" s="241" t="s">
        <v>192</v>
      </c>
      <c r="H50" s="241" t="str">
        <f t="shared" si="4"/>
        <v>Actual/360</v>
      </c>
      <c r="I50" s="240">
        <v>0</v>
      </c>
      <c r="J50" s="239" t="str">
        <f t="shared" si="5"/>
        <v>EURECBOISOCT13_Quote</v>
      </c>
      <c r="K50" s="239" t="str">
        <f t="shared" si="6"/>
        <v>EUR_YCONRH_ECBOISOCT13</v>
      </c>
      <c r="L50" s="238" t="str">
        <f>_xll.qlDatedOISRateHelper(K50,B50,B51,J50,$L$4,Permanent,,ObjectOverwrite)</f>
        <v>EUR_YCONRH_ECBOISOCT13#0006</v>
      </c>
      <c r="M50" s="115" t="str">
        <f>_xll.ohRangeRetrieveError(L50)</f>
        <v/>
      </c>
      <c r="N50" s="234"/>
      <c r="P50" s="236">
        <f>_xll.qlRateHelperEarliestDate(L50)</f>
        <v>41556</v>
      </c>
      <c r="Q50" s="236">
        <f>_xll.qlRateHelperLatestDate($L50)</f>
        <v>41591</v>
      </c>
    </row>
    <row r="51" spans="1:17" x14ac:dyDescent="0.2">
      <c r="A51" s="111"/>
      <c r="B51" s="244">
        <f>_xll.qlECBdate(E51,,Trigger)</f>
        <v>41591</v>
      </c>
      <c r="C51" s="242"/>
      <c r="D51" s="243" t="s">
        <v>194</v>
      </c>
      <c r="E51" s="242" t="str">
        <f>_xll.qlECBNextCode(B50)</f>
        <v>NOV13</v>
      </c>
      <c r="F51" s="241" t="s">
        <v>193</v>
      </c>
      <c r="G51" s="241" t="s">
        <v>192</v>
      </c>
      <c r="H51" s="241" t="str">
        <f t="shared" si="4"/>
        <v>Actual/360</v>
      </c>
      <c r="I51" s="240">
        <v>0</v>
      </c>
      <c r="J51" s="239" t="str">
        <f t="shared" si="5"/>
        <v>EURECBOISNOV13_Quote</v>
      </c>
      <c r="K51" s="239" t="str">
        <f t="shared" si="6"/>
        <v>EUR_YCONRH_ECBOISNOV13</v>
      </c>
      <c r="L51" s="238" t="str">
        <f>_xll.qlDatedOISRateHelper(K51,B51,B52,J51,$L$4,Permanent,,ObjectOverwrite)</f>
        <v>EUR_YCONRH_ECBOISNOV13#0006</v>
      </c>
      <c r="M51" s="115" t="str">
        <f>_xll.ohRangeRetrieveError(L51)</f>
        <v/>
      </c>
      <c r="N51" s="234"/>
      <c r="P51" s="236">
        <f>_xll.qlRateHelperEarliestDate(L51)</f>
        <v>41591</v>
      </c>
      <c r="Q51" s="236">
        <f>_xll.qlRateHelperLatestDate($L51)</f>
        <v>41619</v>
      </c>
    </row>
    <row r="52" spans="1:17" x14ac:dyDescent="0.2">
      <c r="A52" s="111"/>
      <c r="B52" s="244">
        <f>_xll.qlECBdate(E52,,Trigger)</f>
        <v>41619</v>
      </c>
      <c r="C52" s="242"/>
      <c r="D52" s="243" t="s">
        <v>194</v>
      </c>
      <c r="E52" s="242" t="str">
        <f>_xll.qlECBNextCode(B51)</f>
        <v>DEC13</v>
      </c>
      <c r="F52" s="241" t="s">
        <v>193</v>
      </c>
      <c r="G52" s="241" t="s">
        <v>192</v>
      </c>
      <c r="H52" s="241" t="str">
        <f t="shared" si="4"/>
        <v>Actual/360</v>
      </c>
      <c r="I52" s="240">
        <v>0</v>
      </c>
      <c r="J52" s="239" t="str">
        <f t="shared" si="5"/>
        <v>EURECBOISDEC13_Quote</v>
      </c>
      <c r="K52" s="239" t="str">
        <f t="shared" si="6"/>
        <v>EUR_YCONRH_ECBOISDEC13</v>
      </c>
      <c r="L52" s="238" t="e">
        <f>_xll.qlDatedOISRateHelper(K52,B52,B53,J52,$L$4,Permanent,,ObjectOverwrite)</f>
        <v>#NUM!</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194</v>
      </c>
      <c r="E53" s="242" t="e">
        <f>_xll.qlECBNextCode(B52)</f>
        <v>#NUM!</v>
      </c>
      <c r="F53" s="241" t="s">
        <v>193</v>
      </c>
      <c r="G53" s="241" t="s">
        <v>192</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194</v>
      </c>
      <c r="E54" s="242" t="e">
        <f>_xll.qlECBNextCode(B53)</f>
        <v>#NUM!</v>
      </c>
      <c r="F54" s="241" t="s">
        <v>193</v>
      </c>
      <c r="G54" s="241" t="s">
        <v>192</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194</v>
      </c>
      <c r="E55" s="242" t="e">
        <f>_xll.qlECBNextCode(B54)</f>
        <v>#NUM!</v>
      </c>
      <c r="F55" s="241" t="s">
        <v>193</v>
      </c>
      <c r="G55" s="241" t="s">
        <v>192</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194</v>
      </c>
      <c r="E56" s="242" t="e">
        <f>_xll.qlECBNextCode(B55)</f>
        <v>#NUM!</v>
      </c>
      <c r="F56" s="241" t="s">
        <v>193</v>
      </c>
      <c r="G56" s="241" t="s">
        <v>192</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194</v>
      </c>
      <c r="E57" s="242" t="e">
        <f>_xll.qlECBNextCode(B56)</f>
        <v>#NUM!</v>
      </c>
      <c r="F57" s="241" t="s">
        <v>193</v>
      </c>
      <c r="G57" s="241" t="s">
        <v>192</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194</v>
      </c>
      <c r="E58" s="242" t="e">
        <f>_xll.qlECBNextCode(B57)</f>
        <v>#NUM!</v>
      </c>
      <c r="F58" s="241" t="s">
        <v>193</v>
      </c>
      <c r="G58" s="241" t="s">
        <v>192</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194</v>
      </c>
      <c r="E59" s="242" t="e">
        <f>_xll.qlECBNextCode(B58)</f>
        <v>#NUM!</v>
      </c>
      <c r="F59" s="241" t="s">
        <v>193</v>
      </c>
      <c r="G59" s="241" t="s">
        <v>192</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194</v>
      </c>
      <c r="E60" s="242" t="e">
        <f>_xll.qlECBNextCode(B59)</f>
        <v>#NUM!</v>
      </c>
      <c r="F60" s="241" t="s">
        <v>193</v>
      </c>
      <c r="G60" s="241" t="s">
        <v>192</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194</v>
      </c>
      <c r="E61" s="242" t="e">
        <f>_xll.qlECBNextCode(B60)</f>
        <v>#NUM!</v>
      </c>
      <c r="F61" s="241" t="s">
        <v>193</v>
      </c>
      <c r="G61" s="241" t="s">
        <v>192</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194</v>
      </c>
      <c r="E62" s="242" t="e">
        <f>_xll.qlECBNextCode(B61)</f>
        <v>#NUM!</v>
      </c>
      <c r="F62" s="241" t="s">
        <v>193</v>
      </c>
      <c r="G62" s="241" t="s">
        <v>192</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194</v>
      </c>
      <c r="E63" s="242" t="e">
        <f>_xll.qlECBNextCode(B62)</f>
        <v>#NUM!</v>
      </c>
      <c r="F63" s="241" t="s">
        <v>193</v>
      </c>
      <c r="G63" s="241" t="s">
        <v>192</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194</v>
      </c>
      <c r="E64" s="242" t="e">
        <f>_xll.qlECBNextCode(B63)</f>
        <v>#NUM!</v>
      </c>
      <c r="F64" s="241" t="s">
        <v>193</v>
      </c>
      <c r="G64" s="241" t="s">
        <v>192</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194</v>
      </c>
      <c r="E65" s="242" t="e">
        <f>_xll.qlECBNextCode(B64)</f>
        <v>#NUM!</v>
      </c>
      <c r="F65" s="241" t="s">
        <v>193</v>
      </c>
      <c r="G65" s="241" t="s">
        <v>192</v>
      </c>
      <c r="H65" s="241" t="str">
        <f t="shared" si="4"/>
        <v>Actual/360</v>
      </c>
      <c r="I65" s="240">
        <v>0</v>
      </c>
      <c r="J65" s="239" t="e">
        <f t="shared" si="5"/>
        <v>#NUM!</v>
      </c>
      <c r="K65" s="239" t="e">
        <f t="shared" si="6"/>
        <v>#NUM!</v>
      </c>
      <c r="L65" s="238" t="e">
        <f>_xll.qlDatedOISRateHelper(K65,B65,B66,J65,$L$4,Permanent,,ObjectOverwrite)</f>
        <v>#VALUE!</v>
      </c>
      <c r="M65" s="115" t="e">
        <f ca="1">_xll.ohRangeRetrieveError(L65)</f>
        <v>#NUM!</v>
      </c>
      <c r="N65" s="234"/>
      <c r="P65" s="236" t="e">
        <f>_xll.qlRateHelperEarliestDate(L65)</f>
        <v>#VALUE!</v>
      </c>
      <c r="Q65" s="236" t="e">
        <f>_xll.qlRateHelperLatestDate($L65)</f>
        <v>#VALUE!</v>
      </c>
    </row>
    <row r="66" spans="1:17" x14ac:dyDescent="0.2">
      <c r="A66" s="111"/>
      <c r="B66" s="244" t="e">
        <f>_xll.qlECBdate(E66,,Trigger)</f>
        <v>#VALUE!</v>
      </c>
      <c r="C66" s="242"/>
      <c r="D66" s="243" t="s">
        <v>194</v>
      </c>
      <c r="E66" s="242" t="e">
        <f>_xll.qlECBNextCode(B65)</f>
        <v>#NUM!</v>
      </c>
      <c r="F66" s="241" t="s">
        <v>193</v>
      </c>
      <c r="G66" s="241" t="s">
        <v>192</v>
      </c>
      <c r="H66" s="241" t="str">
        <f t="shared" si="4"/>
        <v>Actual/360</v>
      </c>
      <c r="I66" s="240">
        <v>0</v>
      </c>
      <c r="J66" s="239" t="e">
        <f t="shared" si="5"/>
        <v>#NUM!</v>
      </c>
      <c r="K66" s="239" t="e">
        <f t="shared" si="6"/>
        <v>#NUM!</v>
      </c>
      <c r="L66" s="238" t="e">
        <f>_xll.qlDatedOISRateHelper(K66,B66,B67,J66,$L$4,Permanent,,ObjectOverwrite)</f>
        <v>#VALUE!</v>
      </c>
      <c r="M66" s="115" t="e">
        <f ca="1">_xll.ohRangeRetrieveError(L66)</f>
        <v>#NUM!</v>
      </c>
      <c r="N66" s="234"/>
      <c r="P66" s="236" t="e">
        <f>_xll.qlRateHelperEarliestDate(L66)</f>
        <v>#VALUE!</v>
      </c>
      <c r="Q66" s="236" t="e">
        <f>_xll.qlRateHelperLatestDate($L66)</f>
        <v>#VALUE!</v>
      </c>
    </row>
    <row r="67" spans="1:17" x14ac:dyDescent="0.2">
      <c r="A67" s="111"/>
      <c r="B67" s="244" t="e">
        <f>_xll.qlECBdate(E67,,Trigger)</f>
        <v>#VALUE!</v>
      </c>
      <c r="C67" s="242"/>
      <c r="D67" s="243" t="s">
        <v>194</v>
      </c>
      <c r="E67" s="242" t="e">
        <f>_xll.qlECBNextCode(B66)</f>
        <v>#NUM!</v>
      </c>
      <c r="F67" s="241" t="s">
        <v>193</v>
      </c>
      <c r="G67" s="241" t="s">
        <v>192</v>
      </c>
      <c r="H67" s="241" t="str">
        <f t="shared" si="4"/>
        <v>Actual/360</v>
      </c>
      <c r="I67" s="240">
        <v>0</v>
      </c>
      <c r="J67" s="239" t="e">
        <f t="shared" si="5"/>
        <v>#NUM!</v>
      </c>
      <c r="K67" s="239" t="e">
        <f t="shared" si="6"/>
        <v>#NUM!</v>
      </c>
      <c r="L67" s="238" t="e">
        <f>_xll.qlDatedOISRateHelper(K67,B67,B68,J67,$L$4,Permanent,,ObjectOverwrite)</f>
        <v>#VALUE!</v>
      </c>
      <c r="M67" s="115" t="e">
        <f ca="1">_xll.ohRangeRetrieveError(L67)</f>
        <v>#NUM!</v>
      </c>
      <c r="N67" s="234"/>
      <c r="P67" s="236" t="e">
        <f>_xll.qlRateHelperEarliestDate(L67)</f>
        <v>#VALUE!</v>
      </c>
      <c r="Q67" s="236" t="e">
        <f>_xll.qlRateHelperLatestDate($L67)</f>
        <v>#VALUE!</v>
      </c>
    </row>
    <row r="68" spans="1:17" x14ac:dyDescent="0.2">
      <c r="A68" s="111"/>
      <c r="B68" s="244" t="e">
        <f>_xll.qlECBdate(E68,,Trigger)</f>
        <v>#VALUE!</v>
      </c>
      <c r="C68" s="242"/>
      <c r="D68" s="243" t="s">
        <v>194</v>
      </c>
      <c r="E68" s="242" t="e">
        <f>_xll.qlECBNextCode(B67)</f>
        <v>#NUM!</v>
      </c>
      <c r="F68" s="241" t="s">
        <v>193</v>
      </c>
      <c r="G68" s="241" t="s">
        <v>192</v>
      </c>
      <c r="H68" s="241" t="str">
        <f t="shared" si="4"/>
        <v>Actual/360</v>
      </c>
      <c r="I68" s="240">
        <v>0</v>
      </c>
      <c r="J68" s="239" t="e">
        <f t="shared" si="5"/>
        <v>#NUM!</v>
      </c>
      <c r="K68" s="239" t="e">
        <f t="shared" si="6"/>
        <v>#NUM!</v>
      </c>
      <c r="L68" s="238" t="e">
        <f>_xll.qlDatedOISRateHelper(K68,B68,B69,J68,$L$4,Permanent,,ObjectOverwrite)</f>
        <v>#VALUE!</v>
      </c>
      <c r="M68" s="115" t="e">
        <f ca="1">_xll.ohRangeRetrieveError(L68)</f>
        <v>#NUM!</v>
      </c>
      <c r="N68" s="234"/>
      <c r="P68" s="236" t="e">
        <f>_xll.qlRateHelperEarliestDate(L68)</f>
        <v>#VALUE!</v>
      </c>
      <c r="Q68" s="236" t="e">
        <f>_xll.qlRateHelperLatestDate($L68)</f>
        <v>#VALUE!</v>
      </c>
    </row>
    <row r="69" spans="1:17" x14ac:dyDescent="0.2">
      <c r="A69" s="111"/>
      <c r="B69" s="244" t="e">
        <f>_xll.qlECBdate(E69,,Trigger)</f>
        <v>#VALUE!</v>
      </c>
      <c r="C69" s="242"/>
      <c r="D69" s="243" t="s">
        <v>194</v>
      </c>
      <c r="E69" s="242" t="e">
        <f>_xll.qlECBNextCode(B68)</f>
        <v>#NUM!</v>
      </c>
      <c r="F69" s="241" t="s">
        <v>193</v>
      </c>
      <c r="G69" s="241" t="s">
        <v>192</v>
      </c>
      <c r="H69" s="241" t="str">
        <f t="shared" si="4"/>
        <v>Actual/360</v>
      </c>
      <c r="I69" s="240">
        <v>0</v>
      </c>
      <c r="J69" s="239" t="e">
        <f t="shared" si="5"/>
        <v>#NUM!</v>
      </c>
      <c r="K69" s="239" t="e">
        <f t="shared" si="6"/>
        <v>#NUM!</v>
      </c>
      <c r="L69" s="238" t="e">
        <f>_xll.qlDatedOISRateHelper(K69,B69,B70,J69,$L$4,Permanent,,ObjectOverwrite)</f>
        <v>#VALUE!</v>
      </c>
      <c r="M69" s="115" t="e">
        <f ca="1">_xll.ohRangeRetrieveError(L69)</f>
        <v>#NUM!</v>
      </c>
      <c r="N69" s="234"/>
      <c r="P69" s="236" t="e">
        <f>_xll.qlRateHelperEarliestDate(L69)</f>
        <v>#VALUE!</v>
      </c>
      <c r="Q69" s="236" t="e">
        <f>_xll.qlRateHelperLatestDate($L69)</f>
        <v>#VALUE!</v>
      </c>
    </row>
    <row r="70" spans="1:17" x14ac:dyDescent="0.2">
      <c r="A70" s="111"/>
      <c r="B70" s="244" t="e">
        <f>_xll.qlECBdate(E70,,Trigger)</f>
        <v>#VALUE!</v>
      </c>
      <c r="C70" s="242"/>
      <c r="D70" s="243" t="s">
        <v>194</v>
      </c>
      <c r="E70" s="242" t="e">
        <f>_xll.qlECBNextCode(B69)</f>
        <v>#NUM!</v>
      </c>
      <c r="F70" s="241" t="s">
        <v>193</v>
      </c>
      <c r="G70" s="241" t="s">
        <v>192</v>
      </c>
      <c r="H70" s="241" t="str">
        <f t="shared" si="4"/>
        <v>Actual/360</v>
      </c>
      <c r="I70" s="240">
        <v>0</v>
      </c>
      <c r="J70" s="239" t="e">
        <f t="shared" si="5"/>
        <v>#NUM!</v>
      </c>
      <c r="K70" s="239" t="e">
        <f t="shared" si="6"/>
        <v>#NUM!</v>
      </c>
      <c r="L70" s="238" t="e">
        <f>_xll.qlDatedOISRateHelper(K70,B70,B71,J70,$L$4,Permanent,,ObjectOverwrite)</f>
        <v>#VALUE!</v>
      </c>
      <c r="M70" s="115" t="e">
        <f ca="1">_xll.ohRangeRetrieveError(L70)</f>
        <v>#NUM!</v>
      </c>
      <c r="N70" s="234"/>
      <c r="P70" s="236" t="e">
        <f>_xll.qlRateHelperEarliestDate(L70)</f>
        <v>#VALUE!</v>
      </c>
      <c r="Q70" s="236" t="e">
        <f>_xll.qlRateHelperLatestDate($L70)</f>
        <v>#VALUE!</v>
      </c>
    </row>
    <row r="71" spans="1:17" x14ac:dyDescent="0.2">
      <c r="A71" s="111"/>
      <c r="B71" s="244" t="e">
        <f>_xll.qlECBdate(E71,,Trigger)</f>
        <v>#VALUE!</v>
      </c>
      <c r="C71" s="242"/>
      <c r="D71" s="243" t="s">
        <v>194</v>
      </c>
      <c r="E71" s="242" t="e">
        <f>_xll.qlECBNextCode(B70)</f>
        <v>#NUM!</v>
      </c>
      <c r="F71" s="241" t="s">
        <v>193</v>
      </c>
      <c r="G71" s="241" t="s">
        <v>192</v>
      </c>
      <c r="H71" s="241" t="str">
        <f t="shared" si="4"/>
        <v>Actual/360</v>
      </c>
      <c r="I71" s="240">
        <v>0</v>
      </c>
      <c r="J71" s="239" t="e">
        <f t="shared" si="5"/>
        <v>#NUM!</v>
      </c>
      <c r="K71" s="239" t="e">
        <f t="shared" si="6"/>
        <v>#NUM!</v>
      </c>
      <c r="L71" s="238" t="e">
        <f>_xll.qlDatedOISRateHelper(K71,B71,B72,J71,$L$4,Permanent,,ObjectOverwrite)</f>
        <v>#VALUE!</v>
      </c>
      <c r="M71" s="115" t="e">
        <f ca="1">_xll.ohRangeRetrieveError(L71)</f>
        <v>#NUM!</v>
      </c>
      <c r="N71" s="234"/>
      <c r="P71" s="236" t="e">
        <f>_xll.qlRateHelperEarliestDate(L71)</f>
        <v>#VALUE!</v>
      </c>
      <c r="Q71" s="236" t="e">
        <f>_xll.qlRateHelperLatestDate($L71)</f>
        <v>#VALUE!</v>
      </c>
    </row>
    <row r="72" spans="1:17" x14ac:dyDescent="0.2">
      <c r="A72" s="111"/>
      <c r="B72" s="244" t="e">
        <f>_xll.qlECBdate(E72,,Trigger)</f>
        <v>#VALUE!</v>
      </c>
      <c r="C72" s="242"/>
      <c r="D72" s="243" t="s">
        <v>194</v>
      </c>
      <c r="E72" s="242" t="e">
        <f>_xll.qlECBNextCode(B71)</f>
        <v>#NUM!</v>
      </c>
      <c r="F72" s="241" t="s">
        <v>193</v>
      </c>
      <c r="G72" s="241" t="s">
        <v>192</v>
      </c>
      <c r="H72" s="241" t="str">
        <f t="shared" si="4"/>
        <v>Actual/360</v>
      </c>
      <c r="I72" s="240">
        <v>0</v>
      </c>
      <c r="J72" s="239" t="e">
        <f t="shared" si="5"/>
        <v>#NUM!</v>
      </c>
      <c r="K72" s="239" t="e">
        <f t="shared" si="6"/>
        <v>#NUM!</v>
      </c>
      <c r="L72" s="238" t="e">
        <f>_xll.qlDatedOISRateHelper(K72,B72,B73,J72,$L$4,Permanent,,ObjectOverwrite)</f>
        <v>#VALUE!</v>
      </c>
      <c r="M72" s="115" t="e">
        <f ca="1">_xll.ohRangeRetrieveError(L72)</f>
        <v>#NUM!</v>
      </c>
      <c r="N72" s="234"/>
      <c r="P72" s="236" t="e">
        <f>_xll.qlRateHelperEarliestDate(L72)</f>
        <v>#VALUE!</v>
      </c>
      <c r="Q72" s="236" t="e">
        <f>_xll.qlRateHelperLatestDate($L72)</f>
        <v>#VALUE!</v>
      </c>
    </row>
    <row r="73" spans="1:17" x14ac:dyDescent="0.2">
      <c r="A73" s="111"/>
      <c r="B73" s="244" t="e">
        <f>_xll.qlECBdate(E73,,Trigger)</f>
        <v>#VALUE!</v>
      </c>
      <c r="C73" s="242"/>
      <c r="D73" s="243" t="s">
        <v>194</v>
      </c>
      <c r="E73" s="242" t="e">
        <f>_xll.qlECBNextCode(B72)</f>
        <v>#NUM!</v>
      </c>
      <c r="F73" s="241" t="s">
        <v>193</v>
      </c>
      <c r="G73" s="241" t="s">
        <v>192</v>
      </c>
      <c r="H73" s="241" t="str">
        <f t="shared" si="4"/>
        <v>Actual/360</v>
      </c>
      <c r="I73" s="240">
        <v>0</v>
      </c>
      <c r="J73" s="239" t="e">
        <f t="shared" si="5"/>
        <v>#NUM!</v>
      </c>
      <c r="K73" s="239" t="e">
        <f t="shared" si="6"/>
        <v>#NUM!</v>
      </c>
      <c r="L73" s="238" t="e">
        <f>_xll.qlDatedOISRateHelper(K73,B73,B74,J73,$L$4,Permanent,,ObjectOverwrite)</f>
        <v>#VALUE!</v>
      </c>
      <c r="M73" s="115" t="e">
        <f ca="1">_xll.ohRangeRetrieveError(L73)</f>
        <v>#NUM!</v>
      </c>
      <c r="N73" s="234"/>
      <c r="P73" s="236" t="e">
        <f>_xll.qlRateHelperEarliestDate(L73)</f>
        <v>#VALUE!</v>
      </c>
      <c r="Q73" s="236" t="e">
        <f>_xll.qlRateHelperLatestDate($L73)</f>
        <v>#VALUE!</v>
      </c>
    </row>
    <row r="74" spans="1:17" x14ac:dyDescent="0.2">
      <c r="A74" s="111"/>
      <c r="B74" s="244" t="e">
        <f>_xll.qlECBdate(E74,,Trigger)</f>
        <v>#VALUE!</v>
      </c>
      <c r="C74" s="242"/>
      <c r="D74" s="243" t="s">
        <v>194</v>
      </c>
      <c r="E74" s="242" t="e">
        <f>_xll.qlECBNextCode(B73)</f>
        <v>#NUM!</v>
      </c>
      <c r="F74" s="241" t="s">
        <v>193</v>
      </c>
      <c r="G74" s="241" t="s">
        <v>192</v>
      </c>
      <c r="H74" s="241" t="str">
        <f t="shared" si="4"/>
        <v>Actual/360</v>
      </c>
      <c r="I74" s="240">
        <v>0</v>
      </c>
      <c r="J74" s="239" t="e">
        <f t="shared" si="5"/>
        <v>#NUM!</v>
      </c>
      <c r="K74" s="239" t="e">
        <f t="shared" si="6"/>
        <v>#NUM!</v>
      </c>
      <c r="L74" s="238" t="e">
        <f>_xll.qlDatedOISRateHelper(K74,B74,#REF!,J74,$L$4,Permanent,,ObjectOverwrite)</f>
        <v>#VALUE!</v>
      </c>
      <c r="M74" s="115" t="e">
        <f ca="1">_xll.ohRangeRetrieveError(L74)</f>
        <v>#NUM!</v>
      </c>
      <c r="N74" s="234"/>
      <c r="P74" s="236" t="e">
        <f>_xll.qlRateHelperEarliestDate(L74)</f>
        <v>#VALUE!</v>
      </c>
      <c r="Q74" s="236" t="e">
        <f>_xll.qlRateHelperLatestDate($L74)</f>
        <v>#VALUE!</v>
      </c>
    </row>
    <row r="75" spans="1:17" ht="12" thickBot="1" x14ac:dyDescent="0.25">
      <c r="A75" s="103"/>
      <c r="B75" s="102"/>
      <c r="C75" s="102"/>
      <c r="D75" s="102"/>
      <c r="E75" s="102"/>
      <c r="F75" s="102"/>
      <c r="G75" s="102"/>
      <c r="H75" s="102"/>
      <c r="I75" s="102"/>
      <c r="J75" s="102"/>
      <c r="K75" s="102"/>
      <c r="L75" s="233"/>
      <c r="M75" s="233"/>
      <c r="N75" s="232"/>
      <c r="P75" s="236" t="e">
        <f>_xll.qlRateHelperEarliestDate(L75)</f>
        <v>#NUM!</v>
      </c>
      <c r="Q75" s="236" t="e">
        <f>_xll.qlRateHelperLatestDate($L75)</f>
        <v>#NUM!</v>
      </c>
    </row>
  </sheetData>
  <dataValidations count="2">
    <dataValidation type="list" allowBlank="1" showInputMessage="1" showErrorMessage="1" sqref="G6:G74 JC6:JC74 SY6:SY74 ACU6:ACU74 AMQ6:AMQ74 AWM6:AWM74 BGI6:BGI74 BQE6:BQE74 CAA6:CAA74 CJW6:CJW74 CTS6:CTS74 DDO6:DDO74 DNK6:DNK74 DXG6:DXG74 EHC6:EHC74 EQY6:EQY74 FAU6:FAU74 FKQ6:FKQ74 FUM6:FUM74 GEI6:GEI74 GOE6:GOE74 GYA6:GYA74 HHW6:HHW74 HRS6:HRS74 IBO6:IBO74 ILK6:ILK74 IVG6:IVG74 JFC6:JFC74 JOY6:JOY74 JYU6:JYU74 KIQ6:KIQ74 KSM6:KSM74 LCI6:LCI74 LME6:LME74 LWA6:LWA74 MFW6:MFW74 MPS6:MPS74 MZO6:MZO74 NJK6:NJK74 NTG6:NTG74 ODC6:ODC74 OMY6:OMY74 OWU6:OWU74 PGQ6:PGQ74 PQM6:PQM74 QAI6:QAI74 QKE6:QKE74 QUA6:QUA74 RDW6:RDW74 RNS6:RNS74 RXO6:RXO74 SHK6:SHK74 SRG6:SRG74 TBC6:TBC74 TKY6:TKY74 TUU6:TUU74 UEQ6:UEQ74 UOM6:UOM74 UYI6:UYI74 VIE6:VIE74 VSA6:VSA74 WBW6:WBW74 WLS6:WLS74 WVO6:WVO74 G65542:G65610 JC65542:JC65610 SY65542:SY65610 ACU65542:ACU65610 AMQ65542:AMQ65610 AWM65542:AWM65610 BGI65542:BGI65610 BQE65542:BQE65610 CAA65542:CAA65610 CJW65542:CJW65610 CTS65542:CTS65610 DDO65542:DDO65610 DNK65542:DNK65610 DXG65542:DXG65610 EHC65542:EHC65610 EQY65542:EQY65610 FAU65542:FAU65610 FKQ65542:FKQ65610 FUM65542:FUM65610 GEI65542:GEI65610 GOE65542:GOE65610 GYA65542:GYA65610 HHW65542:HHW65610 HRS65542:HRS65610 IBO65542:IBO65610 ILK65542:ILK65610 IVG65542:IVG65610 JFC65542:JFC65610 JOY65542:JOY65610 JYU65542:JYU65610 KIQ65542:KIQ65610 KSM65542:KSM65610 LCI65542:LCI65610 LME65542:LME65610 LWA65542:LWA65610 MFW65542:MFW65610 MPS65542:MPS65610 MZO65542:MZO65610 NJK65542:NJK65610 NTG65542:NTG65610 ODC65542:ODC65610 OMY65542:OMY65610 OWU65542:OWU65610 PGQ65542:PGQ65610 PQM65542:PQM65610 QAI65542:QAI65610 QKE65542:QKE65610 QUA65542:QUA65610 RDW65542:RDW65610 RNS65542:RNS65610 RXO65542:RXO65610 SHK65542:SHK65610 SRG65542:SRG65610 TBC65542:TBC65610 TKY65542:TKY65610 TUU65542:TUU65610 UEQ65542:UEQ65610 UOM65542:UOM65610 UYI65542:UYI65610 VIE65542:VIE65610 VSA65542:VSA65610 WBW65542:WBW65610 WLS65542:WLS65610 WVO65542:WVO65610 G131078:G131146 JC131078:JC131146 SY131078:SY131146 ACU131078:ACU131146 AMQ131078:AMQ131146 AWM131078:AWM131146 BGI131078:BGI131146 BQE131078:BQE131146 CAA131078:CAA131146 CJW131078:CJW131146 CTS131078:CTS131146 DDO131078:DDO131146 DNK131078:DNK131146 DXG131078:DXG131146 EHC131078:EHC131146 EQY131078:EQY131146 FAU131078:FAU131146 FKQ131078:FKQ131146 FUM131078:FUM131146 GEI131078:GEI131146 GOE131078:GOE131146 GYA131078:GYA131146 HHW131078:HHW131146 HRS131078:HRS131146 IBO131078:IBO131146 ILK131078:ILK131146 IVG131078:IVG131146 JFC131078:JFC131146 JOY131078:JOY131146 JYU131078:JYU131146 KIQ131078:KIQ131146 KSM131078:KSM131146 LCI131078:LCI131146 LME131078:LME131146 LWA131078:LWA131146 MFW131078:MFW131146 MPS131078:MPS131146 MZO131078:MZO131146 NJK131078:NJK131146 NTG131078:NTG131146 ODC131078:ODC131146 OMY131078:OMY131146 OWU131078:OWU131146 PGQ131078:PGQ131146 PQM131078:PQM131146 QAI131078:QAI131146 QKE131078:QKE131146 QUA131078:QUA131146 RDW131078:RDW131146 RNS131078:RNS131146 RXO131078:RXO131146 SHK131078:SHK131146 SRG131078:SRG131146 TBC131078:TBC131146 TKY131078:TKY131146 TUU131078:TUU131146 UEQ131078:UEQ131146 UOM131078:UOM131146 UYI131078:UYI131146 VIE131078:VIE131146 VSA131078:VSA131146 WBW131078:WBW131146 WLS131078:WLS131146 WVO131078:WVO131146 G196614:G196682 JC196614:JC196682 SY196614:SY196682 ACU196614:ACU196682 AMQ196614:AMQ196682 AWM196614:AWM196682 BGI196614:BGI196682 BQE196614:BQE196682 CAA196614:CAA196682 CJW196614:CJW196682 CTS196614:CTS196682 DDO196614:DDO196682 DNK196614:DNK196682 DXG196614:DXG196682 EHC196614:EHC196682 EQY196614:EQY196682 FAU196614:FAU196682 FKQ196614:FKQ196682 FUM196614:FUM196682 GEI196614:GEI196682 GOE196614:GOE196682 GYA196614:GYA196682 HHW196614:HHW196682 HRS196614:HRS196682 IBO196614:IBO196682 ILK196614:ILK196682 IVG196614:IVG196682 JFC196614:JFC196682 JOY196614:JOY196682 JYU196614:JYU196682 KIQ196614:KIQ196682 KSM196614:KSM196682 LCI196614:LCI196682 LME196614:LME196682 LWA196614:LWA196682 MFW196614:MFW196682 MPS196614:MPS196682 MZO196614:MZO196682 NJK196614:NJK196682 NTG196614:NTG196682 ODC196614:ODC196682 OMY196614:OMY196682 OWU196614:OWU196682 PGQ196614:PGQ196682 PQM196614:PQM196682 QAI196614:QAI196682 QKE196614:QKE196682 QUA196614:QUA196682 RDW196614:RDW196682 RNS196614:RNS196682 RXO196614:RXO196682 SHK196614:SHK196682 SRG196614:SRG196682 TBC196614:TBC196682 TKY196614:TKY196682 TUU196614:TUU196682 UEQ196614:UEQ196682 UOM196614:UOM196682 UYI196614:UYI196682 VIE196614:VIE196682 VSA196614:VSA196682 WBW196614:WBW196682 WLS196614:WLS196682 WVO196614:WVO196682 G262150:G262218 JC262150:JC262218 SY262150:SY262218 ACU262150:ACU262218 AMQ262150:AMQ262218 AWM262150:AWM262218 BGI262150:BGI262218 BQE262150:BQE262218 CAA262150:CAA262218 CJW262150:CJW262218 CTS262150:CTS262218 DDO262150:DDO262218 DNK262150:DNK262218 DXG262150:DXG262218 EHC262150:EHC262218 EQY262150:EQY262218 FAU262150:FAU262218 FKQ262150:FKQ262218 FUM262150:FUM262218 GEI262150:GEI262218 GOE262150:GOE262218 GYA262150:GYA262218 HHW262150:HHW262218 HRS262150:HRS262218 IBO262150:IBO262218 ILK262150:ILK262218 IVG262150:IVG262218 JFC262150:JFC262218 JOY262150:JOY262218 JYU262150:JYU262218 KIQ262150:KIQ262218 KSM262150:KSM262218 LCI262150:LCI262218 LME262150:LME262218 LWA262150:LWA262218 MFW262150:MFW262218 MPS262150:MPS262218 MZO262150:MZO262218 NJK262150:NJK262218 NTG262150:NTG262218 ODC262150:ODC262218 OMY262150:OMY262218 OWU262150:OWU262218 PGQ262150:PGQ262218 PQM262150:PQM262218 QAI262150:QAI262218 QKE262150:QKE262218 QUA262150:QUA262218 RDW262150:RDW262218 RNS262150:RNS262218 RXO262150:RXO262218 SHK262150:SHK262218 SRG262150:SRG262218 TBC262150:TBC262218 TKY262150:TKY262218 TUU262150:TUU262218 UEQ262150:UEQ262218 UOM262150:UOM262218 UYI262150:UYI262218 VIE262150:VIE262218 VSA262150:VSA262218 WBW262150:WBW262218 WLS262150:WLS262218 WVO262150:WVO262218 G327686:G327754 JC327686:JC327754 SY327686:SY327754 ACU327686:ACU327754 AMQ327686:AMQ327754 AWM327686:AWM327754 BGI327686:BGI327754 BQE327686:BQE327754 CAA327686:CAA327754 CJW327686:CJW327754 CTS327686:CTS327754 DDO327686:DDO327754 DNK327686:DNK327754 DXG327686:DXG327754 EHC327686:EHC327754 EQY327686:EQY327754 FAU327686:FAU327754 FKQ327686:FKQ327754 FUM327686:FUM327754 GEI327686:GEI327754 GOE327686:GOE327754 GYA327686:GYA327754 HHW327686:HHW327754 HRS327686:HRS327754 IBO327686:IBO327754 ILK327686:ILK327754 IVG327686:IVG327754 JFC327686:JFC327754 JOY327686:JOY327754 JYU327686:JYU327754 KIQ327686:KIQ327754 KSM327686:KSM327754 LCI327686:LCI327754 LME327686:LME327754 LWA327686:LWA327754 MFW327686:MFW327754 MPS327686:MPS327754 MZO327686:MZO327754 NJK327686:NJK327754 NTG327686:NTG327754 ODC327686:ODC327754 OMY327686:OMY327754 OWU327686:OWU327754 PGQ327686:PGQ327754 PQM327686:PQM327754 QAI327686:QAI327754 QKE327686:QKE327754 QUA327686:QUA327754 RDW327686:RDW327754 RNS327686:RNS327754 RXO327686:RXO327754 SHK327686:SHK327754 SRG327686:SRG327754 TBC327686:TBC327754 TKY327686:TKY327754 TUU327686:TUU327754 UEQ327686:UEQ327754 UOM327686:UOM327754 UYI327686:UYI327754 VIE327686:VIE327754 VSA327686:VSA327754 WBW327686:WBW327754 WLS327686:WLS327754 WVO327686:WVO327754 G393222:G393290 JC393222:JC393290 SY393222:SY393290 ACU393222:ACU393290 AMQ393222:AMQ393290 AWM393222:AWM393290 BGI393222:BGI393290 BQE393222:BQE393290 CAA393222:CAA393290 CJW393222:CJW393290 CTS393222:CTS393290 DDO393222:DDO393290 DNK393222:DNK393290 DXG393222:DXG393290 EHC393222:EHC393290 EQY393222:EQY393290 FAU393222:FAU393290 FKQ393222:FKQ393290 FUM393222:FUM393290 GEI393222:GEI393290 GOE393222:GOE393290 GYA393222:GYA393290 HHW393222:HHW393290 HRS393222:HRS393290 IBO393222:IBO393290 ILK393222:ILK393290 IVG393222:IVG393290 JFC393222:JFC393290 JOY393222:JOY393290 JYU393222:JYU393290 KIQ393222:KIQ393290 KSM393222:KSM393290 LCI393222:LCI393290 LME393222:LME393290 LWA393222:LWA393290 MFW393222:MFW393290 MPS393222:MPS393290 MZO393222:MZO393290 NJK393222:NJK393290 NTG393222:NTG393290 ODC393222:ODC393290 OMY393222:OMY393290 OWU393222:OWU393290 PGQ393222:PGQ393290 PQM393222:PQM393290 QAI393222:QAI393290 QKE393222:QKE393290 QUA393222:QUA393290 RDW393222:RDW393290 RNS393222:RNS393290 RXO393222:RXO393290 SHK393222:SHK393290 SRG393222:SRG393290 TBC393222:TBC393290 TKY393222:TKY393290 TUU393222:TUU393290 UEQ393222:UEQ393290 UOM393222:UOM393290 UYI393222:UYI393290 VIE393222:VIE393290 VSA393222:VSA393290 WBW393222:WBW393290 WLS393222:WLS393290 WVO393222:WVO393290 G458758:G458826 JC458758:JC458826 SY458758:SY458826 ACU458758:ACU458826 AMQ458758:AMQ458826 AWM458758:AWM458826 BGI458758:BGI458826 BQE458758:BQE458826 CAA458758:CAA458826 CJW458758:CJW458826 CTS458758:CTS458826 DDO458758:DDO458826 DNK458758:DNK458826 DXG458758:DXG458826 EHC458758:EHC458826 EQY458758:EQY458826 FAU458758:FAU458826 FKQ458758:FKQ458826 FUM458758:FUM458826 GEI458758:GEI458826 GOE458758:GOE458826 GYA458758:GYA458826 HHW458758:HHW458826 HRS458758:HRS458826 IBO458758:IBO458826 ILK458758:ILK458826 IVG458758:IVG458826 JFC458758:JFC458826 JOY458758:JOY458826 JYU458758:JYU458826 KIQ458758:KIQ458826 KSM458758:KSM458826 LCI458758:LCI458826 LME458758:LME458826 LWA458758:LWA458826 MFW458758:MFW458826 MPS458758:MPS458826 MZO458758:MZO458826 NJK458758:NJK458826 NTG458758:NTG458826 ODC458758:ODC458826 OMY458758:OMY458826 OWU458758:OWU458826 PGQ458758:PGQ458826 PQM458758:PQM458826 QAI458758:QAI458826 QKE458758:QKE458826 QUA458758:QUA458826 RDW458758:RDW458826 RNS458758:RNS458826 RXO458758:RXO458826 SHK458758:SHK458826 SRG458758:SRG458826 TBC458758:TBC458826 TKY458758:TKY458826 TUU458758:TUU458826 UEQ458758:UEQ458826 UOM458758:UOM458826 UYI458758:UYI458826 VIE458758:VIE458826 VSA458758:VSA458826 WBW458758:WBW458826 WLS458758:WLS458826 WVO458758:WVO458826 G524294:G524362 JC524294:JC524362 SY524294:SY524362 ACU524294:ACU524362 AMQ524294:AMQ524362 AWM524294:AWM524362 BGI524294:BGI524362 BQE524294:BQE524362 CAA524294:CAA524362 CJW524294:CJW524362 CTS524294:CTS524362 DDO524294:DDO524362 DNK524294:DNK524362 DXG524294:DXG524362 EHC524294:EHC524362 EQY524294:EQY524362 FAU524294:FAU524362 FKQ524294:FKQ524362 FUM524294:FUM524362 GEI524294:GEI524362 GOE524294:GOE524362 GYA524294:GYA524362 HHW524294:HHW524362 HRS524294:HRS524362 IBO524294:IBO524362 ILK524294:ILK524362 IVG524294:IVG524362 JFC524294:JFC524362 JOY524294:JOY524362 JYU524294:JYU524362 KIQ524294:KIQ524362 KSM524294:KSM524362 LCI524294:LCI524362 LME524294:LME524362 LWA524294:LWA524362 MFW524294:MFW524362 MPS524294:MPS524362 MZO524294:MZO524362 NJK524294:NJK524362 NTG524294:NTG524362 ODC524294:ODC524362 OMY524294:OMY524362 OWU524294:OWU524362 PGQ524294:PGQ524362 PQM524294:PQM524362 QAI524294:QAI524362 QKE524294:QKE524362 QUA524294:QUA524362 RDW524294:RDW524362 RNS524294:RNS524362 RXO524294:RXO524362 SHK524294:SHK524362 SRG524294:SRG524362 TBC524294:TBC524362 TKY524294:TKY524362 TUU524294:TUU524362 UEQ524294:UEQ524362 UOM524294:UOM524362 UYI524294:UYI524362 VIE524294:VIE524362 VSA524294:VSA524362 WBW524294:WBW524362 WLS524294:WLS524362 WVO524294:WVO524362 G589830:G589898 JC589830:JC589898 SY589830:SY589898 ACU589830:ACU589898 AMQ589830:AMQ589898 AWM589830:AWM589898 BGI589830:BGI589898 BQE589830:BQE589898 CAA589830:CAA589898 CJW589830:CJW589898 CTS589830:CTS589898 DDO589830:DDO589898 DNK589830:DNK589898 DXG589830:DXG589898 EHC589830:EHC589898 EQY589830:EQY589898 FAU589830:FAU589898 FKQ589830:FKQ589898 FUM589830:FUM589898 GEI589830:GEI589898 GOE589830:GOE589898 GYA589830:GYA589898 HHW589830:HHW589898 HRS589830:HRS589898 IBO589830:IBO589898 ILK589830:ILK589898 IVG589830:IVG589898 JFC589830:JFC589898 JOY589830:JOY589898 JYU589830:JYU589898 KIQ589830:KIQ589898 KSM589830:KSM589898 LCI589830:LCI589898 LME589830:LME589898 LWA589830:LWA589898 MFW589830:MFW589898 MPS589830:MPS589898 MZO589830:MZO589898 NJK589830:NJK589898 NTG589830:NTG589898 ODC589830:ODC589898 OMY589830:OMY589898 OWU589830:OWU589898 PGQ589830:PGQ589898 PQM589830:PQM589898 QAI589830:QAI589898 QKE589830:QKE589898 QUA589830:QUA589898 RDW589830:RDW589898 RNS589830:RNS589898 RXO589830:RXO589898 SHK589830:SHK589898 SRG589830:SRG589898 TBC589830:TBC589898 TKY589830:TKY589898 TUU589830:TUU589898 UEQ589830:UEQ589898 UOM589830:UOM589898 UYI589830:UYI589898 VIE589830:VIE589898 VSA589830:VSA589898 WBW589830:WBW589898 WLS589830:WLS589898 WVO589830:WVO589898 G655366:G655434 JC655366:JC655434 SY655366:SY655434 ACU655366:ACU655434 AMQ655366:AMQ655434 AWM655366:AWM655434 BGI655366:BGI655434 BQE655366:BQE655434 CAA655366:CAA655434 CJW655366:CJW655434 CTS655366:CTS655434 DDO655366:DDO655434 DNK655366:DNK655434 DXG655366:DXG655434 EHC655366:EHC655434 EQY655366:EQY655434 FAU655366:FAU655434 FKQ655366:FKQ655434 FUM655366:FUM655434 GEI655366:GEI655434 GOE655366:GOE655434 GYA655366:GYA655434 HHW655366:HHW655434 HRS655366:HRS655434 IBO655366:IBO655434 ILK655366:ILK655434 IVG655366:IVG655434 JFC655366:JFC655434 JOY655366:JOY655434 JYU655366:JYU655434 KIQ655366:KIQ655434 KSM655366:KSM655434 LCI655366:LCI655434 LME655366:LME655434 LWA655366:LWA655434 MFW655366:MFW655434 MPS655366:MPS655434 MZO655366:MZO655434 NJK655366:NJK655434 NTG655366:NTG655434 ODC655366:ODC655434 OMY655366:OMY655434 OWU655366:OWU655434 PGQ655366:PGQ655434 PQM655366:PQM655434 QAI655366:QAI655434 QKE655366:QKE655434 QUA655366:QUA655434 RDW655366:RDW655434 RNS655366:RNS655434 RXO655366:RXO655434 SHK655366:SHK655434 SRG655366:SRG655434 TBC655366:TBC655434 TKY655366:TKY655434 TUU655366:TUU655434 UEQ655366:UEQ655434 UOM655366:UOM655434 UYI655366:UYI655434 VIE655366:VIE655434 VSA655366:VSA655434 WBW655366:WBW655434 WLS655366:WLS655434 WVO655366:WVO655434 G720902:G720970 JC720902:JC720970 SY720902:SY720970 ACU720902:ACU720970 AMQ720902:AMQ720970 AWM720902:AWM720970 BGI720902:BGI720970 BQE720902:BQE720970 CAA720902:CAA720970 CJW720902:CJW720970 CTS720902:CTS720970 DDO720902:DDO720970 DNK720902:DNK720970 DXG720902:DXG720970 EHC720902:EHC720970 EQY720902:EQY720970 FAU720902:FAU720970 FKQ720902:FKQ720970 FUM720902:FUM720970 GEI720902:GEI720970 GOE720902:GOE720970 GYA720902:GYA720970 HHW720902:HHW720970 HRS720902:HRS720970 IBO720902:IBO720970 ILK720902:ILK720970 IVG720902:IVG720970 JFC720902:JFC720970 JOY720902:JOY720970 JYU720902:JYU720970 KIQ720902:KIQ720970 KSM720902:KSM720970 LCI720902:LCI720970 LME720902:LME720970 LWA720902:LWA720970 MFW720902:MFW720970 MPS720902:MPS720970 MZO720902:MZO720970 NJK720902:NJK720970 NTG720902:NTG720970 ODC720902:ODC720970 OMY720902:OMY720970 OWU720902:OWU720970 PGQ720902:PGQ720970 PQM720902:PQM720970 QAI720902:QAI720970 QKE720902:QKE720970 QUA720902:QUA720970 RDW720902:RDW720970 RNS720902:RNS720970 RXO720902:RXO720970 SHK720902:SHK720970 SRG720902:SRG720970 TBC720902:TBC720970 TKY720902:TKY720970 TUU720902:TUU720970 UEQ720902:UEQ720970 UOM720902:UOM720970 UYI720902:UYI720970 VIE720902:VIE720970 VSA720902:VSA720970 WBW720902:WBW720970 WLS720902:WLS720970 WVO720902:WVO720970 G786438:G786506 JC786438:JC786506 SY786438:SY786506 ACU786438:ACU786506 AMQ786438:AMQ786506 AWM786438:AWM786506 BGI786438:BGI786506 BQE786438:BQE786506 CAA786438:CAA786506 CJW786438:CJW786506 CTS786438:CTS786506 DDO786438:DDO786506 DNK786438:DNK786506 DXG786438:DXG786506 EHC786438:EHC786506 EQY786438:EQY786506 FAU786438:FAU786506 FKQ786438:FKQ786506 FUM786438:FUM786506 GEI786438:GEI786506 GOE786438:GOE786506 GYA786438:GYA786506 HHW786438:HHW786506 HRS786438:HRS786506 IBO786438:IBO786506 ILK786438:ILK786506 IVG786438:IVG786506 JFC786438:JFC786506 JOY786438:JOY786506 JYU786438:JYU786506 KIQ786438:KIQ786506 KSM786438:KSM786506 LCI786438:LCI786506 LME786438:LME786506 LWA786438:LWA786506 MFW786438:MFW786506 MPS786438:MPS786506 MZO786438:MZO786506 NJK786438:NJK786506 NTG786438:NTG786506 ODC786438:ODC786506 OMY786438:OMY786506 OWU786438:OWU786506 PGQ786438:PGQ786506 PQM786438:PQM786506 QAI786438:QAI786506 QKE786438:QKE786506 QUA786438:QUA786506 RDW786438:RDW786506 RNS786438:RNS786506 RXO786438:RXO786506 SHK786438:SHK786506 SRG786438:SRG786506 TBC786438:TBC786506 TKY786438:TKY786506 TUU786438:TUU786506 UEQ786438:UEQ786506 UOM786438:UOM786506 UYI786438:UYI786506 VIE786438:VIE786506 VSA786438:VSA786506 WBW786438:WBW786506 WLS786438:WLS786506 WVO786438:WVO786506 G851974:G852042 JC851974:JC852042 SY851974:SY852042 ACU851974:ACU852042 AMQ851974:AMQ852042 AWM851974:AWM852042 BGI851974:BGI852042 BQE851974:BQE852042 CAA851974:CAA852042 CJW851974:CJW852042 CTS851974:CTS852042 DDO851974:DDO852042 DNK851974:DNK852042 DXG851974:DXG852042 EHC851974:EHC852042 EQY851974:EQY852042 FAU851974:FAU852042 FKQ851974:FKQ852042 FUM851974:FUM852042 GEI851974:GEI852042 GOE851974:GOE852042 GYA851974:GYA852042 HHW851974:HHW852042 HRS851974:HRS852042 IBO851974:IBO852042 ILK851974:ILK852042 IVG851974:IVG852042 JFC851974:JFC852042 JOY851974:JOY852042 JYU851974:JYU852042 KIQ851974:KIQ852042 KSM851974:KSM852042 LCI851974:LCI852042 LME851974:LME852042 LWA851974:LWA852042 MFW851974:MFW852042 MPS851974:MPS852042 MZO851974:MZO852042 NJK851974:NJK852042 NTG851974:NTG852042 ODC851974:ODC852042 OMY851974:OMY852042 OWU851974:OWU852042 PGQ851974:PGQ852042 PQM851974:PQM852042 QAI851974:QAI852042 QKE851974:QKE852042 QUA851974:QUA852042 RDW851974:RDW852042 RNS851974:RNS852042 RXO851974:RXO852042 SHK851974:SHK852042 SRG851974:SRG852042 TBC851974:TBC852042 TKY851974:TKY852042 TUU851974:TUU852042 UEQ851974:UEQ852042 UOM851974:UOM852042 UYI851974:UYI852042 VIE851974:VIE852042 VSA851974:VSA852042 WBW851974:WBW852042 WLS851974:WLS852042 WVO851974:WVO852042 G917510:G917578 JC917510:JC917578 SY917510:SY917578 ACU917510:ACU917578 AMQ917510:AMQ917578 AWM917510:AWM917578 BGI917510:BGI917578 BQE917510:BQE917578 CAA917510:CAA917578 CJW917510:CJW917578 CTS917510:CTS917578 DDO917510:DDO917578 DNK917510:DNK917578 DXG917510:DXG917578 EHC917510:EHC917578 EQY917510:EQY917578 FAU917510:FAU917578 FKQ917510:FKQ917578 FUM917510:FUM917578 GEI917510:GEI917578 GOE917510:GOE917578 GYA917510:GYA917578 HHW917510:HHW917578 HRS917510:HRS917578 IBO917510:IBO917578 ILK917510:ILK917578 IVG917510:IVG917578 JFC917510:JFC917578 JOY917510:JOY917578 JYU917510:JYU917578 KIQ917510:KIQ917578 KSM917510:KSM917578 LCI917510:LCI917578 LME917510:LME917578 LWA917510:LWA917578 MFW917510:MFW917578 MPS917510:MPS917578 MZO917510:MZO917578 NJK917510:NJK917578 NTG917510:NTG917578 ODC917510:ODC917578 OMY917510:OMY917578 OWU917510:OWU917578 PGQ917510:PGQ917578 PQM917510:PQM917578 QAI917510:QAI917578 QKE917510:QKE917578 QUA917510:QUA917578 RDW917510:RDW917578 RNS917510:RNS917578 RXO917510:RXO917578 SHK917510:SHK917578 SRG917510:SRG917578 TBC917510:TBC917578 TKY917510:TKY917578 TUU917510:TUU917578 UEQ917510:UEQ917578 UOM917510:UOM917578 UYI917510:UYI917578 VIE917510:VIE917578 VSA917510:VSA917578 WBW917510:WBW917578 WLS917510:WLS917578 WVO917510:WVO917578 G983046:G983114 JC983046:JC983114 SY983046:SY983114 ACU983046:ACU983114 AMQ983046:AMQ983114 AWM983046:AWM983114 BGI983046:BGI983114 BQE983046:BQE983114 CAA983046:CAA983114 CJW983046:CJW983114 CTS983046:CTS983114 DDO983046:DDO983114 DNK983046:DNK983114 DXG983046:DXG983114 EHC983046:EHC983114 EQY983046:EQY983114 FAU983046:FAU983114 FKQ983046:FKQ983114 FUM983046:FUM983114 GEI983046:GEI983114 GOE983046:GOE983114 GYA983046:GYA983114 HHW983046:HHW983114 HRS983046:HRS983114 IBO983046:IBO983114 ILK983046:ILK983114 IVG983046:IVG983114 JFC983046:JFC983114 JOY983046:JOY983114 JYU983046:JYU983114 KIQ983046:KIQ983114 KSM983046:KSM983114 LCI983046:LCI983114 LME983046:LME983114 LWA983046:LWA983114 MFW983046:MFW983114 MPS983046:MPS983114 MZO983046:MZO983114 NJK983046:NJK983114 NTG983046:NTG983114 ODC983046:ODC983114 OMY983046:OMY983114 OWU983046:OWU983114 PGQ983046:PGQ983114 PQM983046:PQM983114 QAI983046:QAI983114 QKE983046:QKE983114 QUA983046:QUA983114 RDW983046:RDW983114 RNS983046:RNS983114 RXO983046:RXO983114 SHK983046:SHK983114 SRG983046:SRG983114 TBC983046:TBC983114 TKY983046:TKY983114 TUU983046:TUU983114 UEQ983046:UEQ983114 UOM983046:UOM983114 UYI983046:UYI983114 VIE983046:VIE983114 VSA983046:VSA983114 WBW983046:WBW983114 WLS983046:WLS983114 WVO983046:WVO983114">
      <formula1>"Following,Modified Following,Preceding,Modified Preceding,Month End Reference,Unadjusted Month End,Unadjusted"</formula1>
    </dataValidation>
    <dataValidation type="list" allowBlank="1" showInputMessage="1" showErrorMessage="1" sqref="F6:F74 JB6:JB74 SX6:SX74 ACT6:ACT74 AMP6:AMP74 AWL6:AWL74 BGH6:BGH74 BQD6:BQD74 BZZ6:BZZ74 CJV6:CJV74 CTR6:CTR74 DDN6:DDN74 DNJ6:DNJ74 DXF6:DXF74 EHB6:EHB74 EQX6:EQX74 FAT6:FAT74 FKP6:FKP74 FUL6:FUL74 GEH6:GEH74 GOD6:GOD74 GXZ6:GXZ74 HHV6:HHV74 HRR6:HRR74 IBN6:IBN74 ILJ6:ILJ74 IVF6:IVF74 JFB6:JFB74 JOX6:JOX74 JYT6:JYT74 KIP6:KIP74 KSL6:KSL74 LCH6:LCH74 LMD6:LMD74 LVZ6:LVZ74 MFV6:MFV74 MPR6:MPR74 MZN6:MZN74 NJJ6:NJJ74 NTF6:NTF74 ODB6:ODB74 OMX6:OMX74 OWT6:OWT74 PGP6:PGP74 PQL6:PQL74 QAH6:QAH74 QKD6:QKD74 QTZ6:QTZ74 RDV6:RDV74 RNR6:RNR74 RXN6:RXN74 SHJ6:SHJ74 SRF6:SRF74 TBB6:TBB74 TKX6:TKX74 TUT6:TUT74 UEP6:UEP74 UOL6:UOL74 UYH6:UYH74 VID6:VID74 VRZ6:VRZ74 WBV6:WBV74 WLR6:WLR74 WVN6:WVN74 F65542:F65610 JB65542:JB65610 SX65542:SX65610 ACT65542:ACT65610 AMP65542:AMP65610 AWL65542:AWL65610 BGH65542:BGH65610 BQD65542:BQD65610 BZZ65542:BZZ65610 CJV65542:CJV65610 CTR65542:CTR65610 DDN65542:DDN65610 DNJ65542:DNJ65610 DXF65542:DXF65610 EHB65542:EHB65610 EQX65542:EQX65610 FAT65542:FAT65610 FKP65542:FKP65610 FUL65542:FUL65610 GEH65542:GEH65610 GOD65542:GOD65610 GXZ65542:GXZ65610 HHV65542:HHV65610 HRR65542:HRR65610 IBN65542:IBN65610 ILJ65542:ILJ65610 IVF65542:IVF65610 JFB65542:JFB65610 JOX65542:JOX65610 JYT65542:JYT65610 KIP65542:KIP65610 KSL65542:KSL65610 LCH65542:LCH65610 LMD65542:LMD65610 LVZ65542:LVZ65610 MFV65542:MFV65610 MPR65542:MPR65610 MZN65542:MZN65610 NJJ65542:NJJ65610 NTF65542:NTF65610 ODB65542:ODB65610 OMX65542:OMX65610 OWT65542:OWT65610 PGP65542:PGP65610 PQL65542:PQL65610 QAH65542:QAH65610 QKD65542:QKD65610 QTZ65542:QTZ65610 RDV65542:RDV65610 RNR65542:RNR65610 RXN65542:RXN65610 SHJ65542:SHJ65610 SRF65542:SRF65610 TBB65542:TBB65610 TKX65542:TKX65610 TUT65542:TUT65610 UEP65542:UEP65610 UOL65542:UOL65610 UYH65542:UYH65610 VID65542:VID65610 VRZ65542:VRZ65610 WBV65542:WBV65610 WLR65542:WLR65610 WVN65542:WVN65610 F131078:F131146 JB131078:JB131146 SX131078:SX131146 ACT131078:ACT131146 AMP131078:AMP131146 AWL131078:AWL131146 BGH131078:BGH131146 BQD131078:BQD131146 BZZ131078:BZZ131146 CJV131078:CJV131146 CTR131078:CTR131146 DDN131078:DDN131146 DNJ131078:DNJ131146 DXF131078:DXF131146 EHB131078:EHB131146 EQX131078:EQX131146 FAT131078:FAT131146 FKP131078:FKP131146 FUL131078:FUL131146 GEH131078:GEH131146 GOD131078:GOD131146 GXZ131078:GXZ131146 HHV131078:HHV131146 HRR131078:HRR131146 IBN131078:IBN131146 ILJ131078:ILJ131146 IVF131078:IVF131146 JFB131078:JFB131146 JOX131078:JOX131146 JYT131078:JYT131146 KIP131078:KIP131146 KSL131078:KSL131146 LCH131078:LCH131146 LMD131078:LMD131146 LVZ131078:LVZ131146 MFV131078:MFV131146 MPR131078:MPR131146 MZN131078:MZN131146 NJJ131078:NJJ131146 NTF131078:NTF131146 ODB131078:ODB131146 OMX131078:OMX131146 OWT131078:OWT131146 PGP131078:PGP131146 PQL131078:PQL131146 QAH131078:QAH131146 QKD131078:QKD131146 QTZ131078:QTZ131146 RDV131078:RDV131146 RNR131078:RNR131146 RXN131078:RXN131146 SHJ131078:SHJ131146 SRF131078:SRF131146 TBB131078:TBB131146 TKX131078:TKX131146 TUT131078:TUT131146 UEP131078:UEP131146 UOL131078:UOL131146 UYH131078:UYH131146 VID131078:VID131146 VRZ131078:VRZ131146 WBV131078:WBV131146 WLR131078:WLR131146 WVN131078:WVN131146 F196614:F196682 JB196614:JB196682 SX196614:SX196682 ACT196614:ACT196682 AMP196614:AMP196682 AWL196614:AWL196682 BGH196614:BGH196682 BQD196614:BQD196682 BZZ196614:BZZ196682 CJV196614:CJV196682 CTR196614:CTR196682 DDN196614:DDN196682 DNJ196614:DNJ196682 DXF196614:DXF196682 EHB196614:EHB196682 EQX196614:EQX196682 FAT196614:FAT196682 FKP196614:FKP196682 FUL196614:FUL196682 GEH196614:GEH196682 GOD196614:GOD196682 GXZ196614:GXZ196682 HHV196614:HHV196682 HRR196614:HRR196682 IBN196614:IBN196682 ILJ196614:ILJ196682 IVF196614:IVF196682 JFB196614:JFB196682 JOX196614:JOX196682 JYT196614:JYT196682 KIP196614:KIP196682 KSL196614:KSL196682 LCH196614:LCH196682 LMD196614:LMD196682 LVZ196614:LVZ196682 MFV196614:MFV196682 MPR196614:MPR196682 MZN196614:MZN196682 NJJ196614:NJJ196682 NTF196614:NTF196682 ODB196614:ODB196682 OMX196614:OMX196682 OWT196614:OWT196682 PGP196614:PGP196682 PQL196614:PQL196682 QAH196614:QAH196682 QKD196614:QKD196682 QTZ196614:QTZ196682 RDV196614:RDV196682 RNR196614:RNR196682 RXN196614:RXN196682 SHJ196614:SHJ196682 SRF196614:SRF196682 TBB196614:TBB196682 TKX196614:TKX196682 TUT196614:TUT196682 UEP196614:UEP196682 UOL196614:UOL196682 UYH196614:UYH196682 VID196614:VID196682 VRZ196614:VRZ196682 WBV196614:WBV196682 WLR196614:WLR196682 WVN196614:WVN196682 F262150:F262218 JB262150:JB262218 SX262150:SX262218 ACT262150:ACT262218 AMP262150:AMP262218 AWL262150:AWL262218 BGH262150:BGH262218 BQD262150:BQD262218 BZZ262150:BZZ262218 CJV262150:CJV262218 CTR262150:CTR262218 DDN262150:DDN262218 DNJ262150:DNJ262218 DXF262150:DXF262218 EHB262150:EHB262218 EQX262150:EQX262218 FAT262150:FAT262218 FKP262150:FKP262218 FUL262150:FUL262218 GEH262150:GEH262218 GOD262150:GOD262218 GXZ262150:GXZ262218 HHV262150:HHV262218 HRR262150:HRR262218 IBN262150:IBN262218 ILJ262150:ILJ262218 IVF262150:IVF262218 JFB262150:JFB262218 JOX262150:JOX262218 JYT262150:JYT262218 KIP262150:KIP262218 KSL262150:KSL262218 LCH262150:LCH262218 LMD262150:LMD262218 LVZ262150:LVZ262218 MFV262150:MFV262218 MPR262150:MPR262218 MZN262150:MZN262218 NJJ262150:NJJ262218 NTF262150:NTF262218 ODB262150:ODB262218 OMX262150:OMX262218 OWT262150:OWT262218 PGP262150:PGP262218 PQL262150:PQL262218 QAH262150:QAH262218 QKD262150:QKD262218 QTZ262150:QTZ262218 RDV262150:RDV262218 RNR262150:RNR262218 RXN262150:RXN262218 SHJ262150:SHJ262218 SRF262150:SRF262218 TBB262150:TBB262218 TKX262150:TKX262218 TUT262150:TUT262218 UEP262150:UEP262218 UOL262150:UOL262218 UYH262150:UYH262218 VID262150:VID262218 VRZ262150:VRZ262218 WBV262150:WBV262218 WLR262150:WLR262218 WVN262150:WVN262218 F327686:F327754 JB327686:JB327754 SX327686:SX327754 ACT327686:ACT327754 AMP327686:AMP327754 AWL327686:AWL327754 BGH327686:BGH327754 BQD327686:BQD327754 BZZ327686:BZZ327754 CJV327686:CJV327754 CTR327686:CTR327754 DDN327686:DDN327754 DNJ327686:DNJ327754 DXF327686:DXF327754 EHB327686:EHB327754 EQX327686:EQX327754 FAT327686:FAT327754 FKP327686:FKP327754 FUL327686:FUL327754 GEH327686:GEH327754 GOD327686:GOD327754 GXZ327686:GXZ327754 HHV327686:HHV327754 HRR327686:HRR327754 IBN327686:IBN327754 ILJ327686:ILJ327754 IVF327686:IVF327754 JFB327686:JFB327754 JOX327686:JOX327754 JYT327686:JYT327754 KIP327686:KIP327754 KSL327686:KSL327754 LCH327686:LCH327754 LMD327686:LMD327754 LVZ327686:LVZ327754 MFV327686:MFV327754 MPR327686:MPR327754 MZN327686:MZN327754 NJJ327686:NJJ327754 NTF327686:NTF327754 ODB327686:ODB327754 OMX327686:OMX327754 OWT327686:OWT327754 PGP327686:PGP327754 PQL327686:PQL327754 QAH327686:QAH327754 QKD327686:QKD327754 QTZ327686:QTZ327754 RDV327686:RDV327754 RNR327686:RNR327754 RXN327686:RXN327754 SHJ327686:SHJ327754 SRF327686:SRF327754 TBB327686:TBB327754 TKX327686:TKX327754 TUT327686:TUT327754 UEP327686:UEP327754 UOL327686:UOL327754 UYH327686:UYH327754 VID327686:VID327754 VRZ327686:VRZ327754 WBV327686:WBV327754 WLR327686:WLR327754 WVN327686:WVN327754 F393222:F393290 JB393222:JB393290 SX393222:SX393290 ACT393222:ACT393290 AMP393222:AMP393290 AWL393222:AWL393290 BGH393222:BGH393290 BQD393222:BQD393290 BZZ393222:BZZ393290 CJV393222:CJV393290 CTR393222:CTR393290 DDN393222:DDN393290 DNJ393222:DNJ393290 DXF393222:DXF393290 EHB393222:EHB393290 EQX393222:EQX393290 FAT393222:FAT393290 FKP393222:FKP393290 FUL393222:FUL393290 GEH393222:GEH393290 GOD393222:GOD393290 GXZ393222:GXZ393290 HHV393222:HHV393290 HRR393222:HRR393290 IBN393222:IBN393290 ILJ393222:ILJ393290 IVF393222:IVF393290 JFB393222:JFB393290 JOX393222:JOX393290 JYT393222:JYT393290 KIP393222:KIP393290 KSL393222:KSL393290 LCH393222:LCH393290 LMD393222:LMD393290 LVZ393222:LVZ393290 MFV393222:MFV393290 MPR393222:MPR393290 MZN393222:MZN393290 NJJ393222:NJJ393290 NTF393222:NTF393290 ODB393222:ODB393290 OMX393222:OMX393290 OWT393222:OWT393290 PGP393222:PGP393290 PQL393222:PQL393290 QAH393222:QAH393290 QKD393222:QKD393290 QTZ393222:QTZ393290 RDV393222:RDV393290 RNR393222:RNR393290 RXN393222:RXN393290 SHJ393222:SHJ393290 SRF393222:SRF393290 TBB393222:TBB393290 TKX393222:TKX393290 TUT393222:TUT393290 UEP393222:UEP393290 UOL393222:UOL393290 UYH393222:UYH393290 VID393222:VID393290 VRZ393222:VRZ393290 WBV393222:WBV393290 WLR393222:WLR393290 WVN393222:WVN393290 F458758:F458826 JB458758:JB458826 SX458758:SX458826 ACT458758:ACT458826 AMP458758:AMP458826 AWL458758:AWL458826 BGH458758:BGH458826 BQD458758:BQD458826 BZZ458758:BZZ458826 CJV458758:CJV458826 CTR458758:CTR458826 DDN458758:DDN458826 DNJ458758:DNJ458826 DXF458758:DXF458826 EHB458758:EHB458826 EQX458758:EQX458826 FAT458758:FAT458826 FKP458758:FKP458826 FUL458758:FUL458826 GEH458758:GEH458826 GOD458758:GOD458826 GXZ458758:GXZ458826 HHV458758:HHV458826 HRR458758:HRR458826 IBN458758:IBN458826 ILJ458758:ILJ458826 IVF458758:IVF458826 JFB458758:JFB458826 JOX458758:JOX458826 JYT458758:JYT458826 KIP458758:KIP458826 KSL458758:KSL458826 LCH458758:LCH458826 LMD458758:LMD458826 LVZ458758:LVZ458826 MFV458758:MFV458826 MPR458758:MPR458826 MZN458758:MZN458826 NJJ458758:NJJ458826 NTF458758:NTF458826 ODB458758:ODB458826 OMX458758:OMX458826 OWT458758:OWT458826 PGP458758:PGP458826 PQL458758:PQL458826 QAH458758:QAH458826 QKD458758:QKD458826 QTZ458758:QTZ458826 RDV458758:RDV458826 RNR458758:RNR458826 RXN458758:RXN458826 SHJ458758:SHJ458826 SRF458758:SRF458826 TBB458758:TBB458826 TKX458758:TKX458826 TUT458758:TUT458826 UEP458758:UEP458826 UOL458758:UOL458826 UYH458758:UYH458826 VID458758:VID458826 VRZ458758:VRZ458826 WBV458758:WBV458826 WLR458758:WLR458826 WVN458758:WVN458826 F524294:F524362 JB524294:JB524362 SX524294:SX524362 ACT524294:ACT524362 AMP524294:AMP524362 AWL524294:AWL524362 BGH524294:BGH524362 BQD524294:BQD524362 BZZ524294:BZZ524362 CJV524294:CJV524362 CTR524294:CTR524362 DDN524294:DDN524362 DNJ524294:DNJ524362 DXF524294:DXF524362 EHB524294:EHB524362 EQX524294:EQX524362 FAT524294:FAT524362 FKP524294:FKP524362 FUL524294:FUL524362 GEH524294:GEH524362 GOD524294:GOD524362 GXZ524294:GXZ524362 HHV524294:HHV524362 HRR524294:HRR524362 IBN524294:IBN524362 ILJ524294:ILJ524362 IVF524294:IVF524362 JFB524294:JFB524362 JOX524294:JOX524362 JYT524294:JYT524362 KIP524294:KIP524362 KSL524294:KSL524362 LCH524294:LCH524362 LMD524294:LMD524362 LVZ524294:LVZ524362 MFV524294:MFV524362 MPR524294:MPR524362 MZN524294:MZN524362 NJJ524294:NJJ524362 NTF524294:NTF524362 ODB524294:ODB524362 OMX524294:OMX524362 OWT524294:OWT524362 PGP524294:PGP524362 PQL524294:PQL524362 QAH524294:QAH524362 QKD524294:QKD524362 QTZ524294:QTZ524362 RDV524294:RDV524362 RNR524294:RNR524362 RXN524294:RXN524362 SHJ524294:SHJ524362 SRF524294:SRF524362 TBB524294:TBB524362 TKX524294:TKX524362 TUT524294:TUT524362 UEP524294:UEP524362 UOL524294:UOL524362 UYH524294:UYH524362 VID524294:VID524362 VRZ524294:VRZ524362 WBV524294:WBV524362 WLR524294:WLR524362 WVN524294:WVN524362 F589830:F589898 JB589830:JB589898 SX589830:SX589898 ACT589830:ACT589898 AMP589830:AMP589898 AWL589830:AWL589898 BGH589830:BGH589898 BQD589830:BQD589898 BZZ589830:BZZ589898 CJV589830:CJV589898 CTR589830:CTR589898 DDN589830:DDN589898 DNJ589830:DNJ589898 DXF589830:DXF589898 EHB589830:EHB589898 EQX589830:EQX589898 FAT589830:FAT589898 FKP589830:FKP589898 FUL589830:FUL589898 GEH589830:GEH589898 GOD589830:GOD589898 GXZ589830:GXZ589898 HHV589830:HHV589898 HRR589830:HRR589898 IBN589830:IBN589898 ILJ589830:ILJ589898 IVF589830:IVF589898 JFB589830:JFB589898 JOX589830:JOX589898 JYT589830:JYT589898 KIP589830:KIP589898 KSL589830:KSL589898 LCH589830:LCH589898 LMD589830:LMD589898 LVZ589830:LVZ589898 MFV589830:MFV589898 MPR589830:MPR589898 MZN589830:MZN589898 NJJ589830:NJJ589898 NTF589830:NTF589898 ODB589830:ODB589898 OMX589830:OMX589898 OWT589830:OWT589898 PGP589830:PGP589898 PQL589830:PQL589898 QAH589830:QAH589898 QKD589830:QKD589898 QTZ589830:QTZ589898 RDV589830:RDV589898 RNR589830:RNR589898 RXN589830:RXN589898 SHJ589830:SHJ589898 SRF589830:SRF589898 TBB589830:TBB589898 TKX589830:TKX589898 TUT589830:TUT589898 UEP589830:UEP589898 UOL589830:UOL589898 UYH589830:UYH589898 VID589830:VID589898 VRZ589830:VRZ589898 WBV589830:WBV589898 WLR589830:WLR589898 WVN589830:WVN589898 F655366:F655434 JB655366:JB655434 SX655366:SX655434 ACT655366:ACT655434 AMP655366:AMP655434 AWL655366:AWL655434 BGH655366:BGH655434 BQD655366:BQD655434 BZZ655366:BZZ655434 CJV655366:CJV655434 CTR655366:CTR655434 DDN655366:DDN655434 DNJ655366:DNJ655434 DXF655366:DXF655434 EHB655366:EHB655434 EQX655366:EQX655434 FAT655366:FAT655434 FKP655366:FKP655434 FUL655366:FUL655434 GEH655366:GEH655434 GOD655366:GOD655434 GXZ655366:GXZ655434 HHV655366:HHV655434 HRR655366:HRR655434 IBN655366:IBN655434 ILJ655366:ILJ655434 IVF655366:IVF655434 JFB655366:JFB655434 JOX655366:JOX655434 JYT655366:JYT655434 KIP655366:KIP655434 KSL655366:KSL655434 LCH655366:LCH655434 LMD655366:LMD655434 LVZ655366:LVZ655434 MFV655366:MFV655434 MPR655366:MPR655434 MZN655366:MZN655434 NJJ655366:NJJ655434 NTF655366:NTF655434 ODB655366:ODB655434 OMX655366:OMX655434 OWT655366:OWT655434 PGP655366:PGP655434 PQL655366:PQL655434 QAH655366:QAH655434 QKD655366:QKD655434 QTZ655366:QTZ655434 RDV655366:RDV655434 RNR655366:RNR655434 RXN655366:RXN655434 SHJ655366:SHJ655434 SRF655366:SRF655434 TBB655366:TBB655434 TKX655366:TKX655434 TUT655366:TUT655434 UEP655366:UEP655434 UOL655366:UOL655434 UYH655366:UYH655434 VID655366:VID655434 VRZ655366:VRZ655434 WBV655366:WBV655434 WLR655366:WLR655434 WVN655366:WVN655434 F720902:F720970 JB720902:JB720970 SX720902:SX720970 ACT720902:ACT720970 AMP720902:AMP720970 AWL720902:AWL720970 BGH720902:BGH720970 BQD720902:BQD720970 BZZ720902:BZZ720970 CJV720902:CJV720970 CTR720902:CTR720970 DDN720902:DDN720970 DNJ720902:DNJ720970 DXF720902:DXF720970 EHB720902:EHB720970 EQX720902:EQX720970 FAT720902:FAT720970 FKP720902:FKP720970 FUL720902:FUL720970 GEH720902:GEH720970 GOD720902:GOD720970 GXZ720902:GXZ720970 HHV720902:HHV720970 HRR720902:HRR720970 IBN720902:IBN720970 ILJ720902:ILJ720970 IVF720902:IVF720970 JFB720902:JFB720970 JOX720902:JOX720970 JYT720902:JYT720970 KIP720902:KIP720970 KSL720902:KSL720970 LCH720902:LCH720970 LMD720902:LMD720970 LVZ720902:LVZ720970 MFV720902:MFV720970 MPR720902:MPR720970 MZN720902:MZN720970 NJJ720902:NJJ720970 NTF720902:NTF720970 ODB720902:ODB720970 OMX720902:OMX720970 OWT720902:OWT720970 PGP720902:PGP720970 PQL720902:PQL720970 QAH720902:QAH720970 QKD720902:QKD720970 QTZ720902:QTZ720970 RDV720902:RDV720970 RNR720902:RNR720970 RXN720902:RXN720970 SHJ720902:SHJ720970 SRF720902:SRF720970 TBB720902:TBB720970 TKX720902:TKX720970 TUT720902:TUT720970 UEP720902:UEP720970 UOL720902:UOL720970 UYH720902:UYH720970 VID720902:VID720970 VRZ720902:VRZ720970 WBV720902:WBV720970 WLR720902:WLR720970 WVN720902:WVN720970 F786438:F786506 JB786438:JB786506 SX786438:SX786506 ACT786438:ACT786506 AMP786438:AMP786506 AWL786438:AWL786506 BGH786438:BGH786506 BQD786438:BQD786506 BZZ786438:BZZ786506 CJV786438:CJV786506 CTR786438:CTR786506 DDN786438:DDN786506 DNJ786438:DNJ786506 DXF786438:DXF786506 EHB786438:EHB786506 EQX786438:EQX786506 FAT786438:FAT786506 FKP786438:FKP786506 FUL786438:FUL786506 GEH786438:GEH786506 GOD786438:GOD786506 GXZ786438:GXZ786506 HHV786438:HHV786506 HRR786438:HRR786506 IBN786438:IBN786506 ILJ786438:ILJ786506 IVF786438:IVF786506 JFB786438:JFB786506 JOX786438:JOX786506 JYT786438:JYT786506 KIP786438:KIP786506 KSL786438:KSL786506 LCH786438:LCH786506 LMD786438:LMD786506 LVZ786438:LVZ786506 MFV786438:MFV786506 MPR786438:MPR786506 MZN786438:MZN786506 NJJ786438:NJJ786506 NTF786438:NTF786506 ODB786438:ODB786506 OMX786438:OMX786506 OWT786438:OWT786506 PGP786438:PGP786506 PQL786438:PQL786506 QAH786438:QAH786506 QKD786438:QKD786506 QTZ786438:QTZ786506 RDV786438:RDV786506 RNR786438:RNR786506 RXN786438:RXN786506 SHJ786438:SHJ786506 SRF786438:SRF786506 TBB786438:TBB786506 TKX786438:TKX786506 TUT786438:TUT786506 UEP786438:UEP786506 UOL786438:UOL786506 UYH786438:UYH786506 VID786438:VID786506 VRZ786438:VRZ786506 WBV786438:WBV786506 WLR786438:WLR786506 WVN786438:WVN786506 F851974:F852042 JB851974:JB852042 SX851974:SX852042 ACT851974:ACT852042 AMP851974:AMP852042 AWL851974:AWL852042 BGH851974:BGH852042 BQD851974:BQD852042 BZZ851974:BZZ852042 CJV851974:CJV852042 CTR851974:CTR852042 DDN851974:DDN852042 DNJ851974:DNJ852042 DXF851974:DXF852042 EHB851974:EHB852042 EQX851974:EQX852042 FAT851974:FAT852042 FKP851974:FKP852042 FUL851974:FUL852042 GEH851974:GEH852042 GOD851974:GOD852042 GXZ851974:GXZ852042 HHV851974:HHV852042 HRR851974:HRR852042 IBN851974:IBN852042 ILJ851974:ILJ852042 IVF851974:IVF852042 JFB851974:JFB852042 JOX851974:JOX852042 JYT851974:JYT852042 KIP851974:KIP852042 KSL851974:KSL852042 LCH851974:LCH852042 LMD851974:LMD852042 LVZ851974:LVZ852042 MFV851974:MFV852042 MPR851974:MPR852042 MZN851974:MZN852042 NJJ851974:NJJ852042 NTF851974:NTF852042 ODB851974:ODB852042 OMX851974:OMX852042 OWT851974:OWT852042 PGP851974:PGP852042 PQL851974:PQL852042 QAH851974:QAH852042 QKD851974:QKD852042 QTZ851974:QTZ852042 RDV851974:RDV852042 RNR851974:RNR852042 RXN851974:RXN852042 SHJ851974:SHJ852042 SRF851974:SRF852042 TBB851974:TBB852042 TKX851974:TKX852042 TUT851974:TUT852042 UEP851974:UEP852042 UOL851974:UOL852042 UYH851974:UYH852042 VID851974:VID852042 VRZ851974:VRZ852042 WBV851974:WBV852042 WLR851974:WLR852042 WVN851974:WVN852042 F917510:F917578 JB917510:JB917578 SX917510:SX917578 ACT917510:ACT917578 AMP917510:AMP917578 AWL917510:AWL917578 BGH917510:BGH917578 BQD917510:BQD917578 BZZ917510:BZZ917578 CJV917510:CJV917578 CTR917510:CTR917578 DDN917510:DDN917578 DNJ917510:DNJ917578 DXF917510:DXF917578 EHB917510:EHB917578 EQX917510:EQX917578 FAT917510:FAT917578 FKP917510:FKP917578 FUL917510:FUL917578 GEH917510:GEH917578 GOD917510:GOD917578 GXZ917510:GXZ917578 HHV917510:HHV917578 HRR917510:HRR917578 IBN917510:IBN917578 ILJ917510:ILJ917578 IVF917510:IVF917578 JFB917510:JFB917578 JOX917510:JOX917578 JYT917510:JYT917578 KIP917510:KIP917578 KSL917510:KSL917578 LCH917510:LCH917578 LMD917510:LMD917578 LVZ917510:LVZ917578 MFV917510:MFV917578 MPR917510:MPR917578 MZN917510:MZN917578 NJJ917510:NJJ917578 NTF917510:NTF917578 ODB917510:ODB917578 OMX917510:OMX917578 OWT917510:OWT917578 PGP917510:PGP917578 PQL917510:PQL917578 QAH917510:QAH917578 QKD917510:QKD917578 QTZ917510:QTZ917578 RDV917510:RDV917578 RNR917510:RNR917578 RXN917510:RXN917578 SHJ917510:SHJ917578 SRF917510:SRF917578 TBB917510:TBB917578 TKX917510:TKX917578 TUT917510:TUT917578 UEP917510:UEP917578 UOL917510:UOL917578 UYH917510:UYH917578 VID917510:VID917578 VRZ917510:VRZ917578 WBV917510:WBV917578 WLR917510:WLR917578 WVN917510:WVN917578 F983046:F983114 JB983046:JB983114 SX983046:SX983114 ACT983046:ACT983114 AMP983046:AMP983114 AWL983046:AWL983114 BGH983046:BGH983114 BQD983046:BQD983114 BZZ983046:BZZ983114 CJV983046:CJV983114 CTR983046:CTR983114 DDN983046:DDN983114 DNJ983046:DNJ983114 DXF983046:DXF983114 EHB983046:EHB983114 EQX983046:EQX983114 FAT983046:FAT983114 FKP983046:FKP983114 FUL983046:FUL983114 GEH983046:GEH983114 GOD983046:GOD983114 GXZ983046:GXZ983114 HHV983046:HHV983114 HRR983046:HRR983114 IBN983046:IBN983114 ILJ983046:ILJ983114 IVF983046:IVF983114 JFB983046:JFB983114 JOX983046:JOX983114 JYT983046:JYT983114 KIP983046:KIP983114 KSL983046:KSL983114 LCH983046:LCH983114 LMD983046:LMD983114 LVZ983046:LVZ983114 MFV983046:MFV983114 MPR983046:MPR983114 MZN983046:MZN983114 NJJ983046:NJJ983114 NTF983046:NTF983114 ODB983046:ODB983114 OMX983046:OMX983114 OWT983046:OWT983114 PGP983046:PGP983114 PQL983046:PQL983114 QAH983046:QAH983114 QKD983046:QKD983114 QTZ983046:QTZ983114 RDV983046:RDV983114 RNR983046:RNR983114 RXN983046:RXN983114 SHJ983046:SHJ983114 SRF983046:SRF983114 TBB983046:TBB983114 TKX983046:TKX983114 TUT983046:TUT983114 UEP983046:UEP983114 UOL983046:UOL983114 UYH983046:UYH983114 VID983046:VID983114 VRZ983046:VRZ983114 WBV983046:WBV983114 WLR983046:WLR983114 WVN983046:WVN983114">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18"/>
  <sheetViews>
    <sheetView workbookViewId="0"/>
  </sheetViews>
  <sheetFormatPr defaultRowHeight="11.25" x14ac:dyDescent="0.2"/>
  <cols>
    <col min="1" max="1" width="1.7109375" style="136" customWidth="1"/>
    <col min="2" max="2" width="4.7109375" style="136" bestFit="1" customWidth="1"/>
    <col min="3" max="3" width="6.5703125" style="136" bestFit="1" customWidth="1"/>
    <col min="4" max="4" width="2.7109375" style="136" bestFit="1" customWidth="1"/>
    <col min="5" max="5" width="3.85546875" style="136" bestFit="1" customWidth="1"/>
    <col min="6" max="6" width="5.85546875" style="136" bestFit="1" customWidth="1"/>
    <col min="7" max="7" width="13.85546875" style="136" bestFit="1" customWidth="1"/>
    <col min="8" max="8" width="10" style="136" bestFit="1" customWidth="1"/>
    <col min="9" max="9" width="7.140625" style="136" bestFit="1" customWidth="1"/>
    <col min="10" max="10" width="13.5703125" style="136" bestFit="1" customWidth="1"/>
    <col min="11" max="11" width="21.140625" style="136" bestFit="1" customWidth="1"/>
    <col min="12" max="12" width="25.7109375" style="163" bestFit="1" customWidth="1"/>
    <col min="13" max="13" width="21" style="136" customWidth="1"/>
    <col min="14" max="14" width="3.7109375" style="136" customWidth="1"/>
    <col min="15" max="16384" width="9.140625" style="136"/>
  </cols>
  <sheetData>
    <row r="1" spans="1:14" x14ac:dyDescent="0.2">
      <c r="A1" s="207" t="s">
        <v>204</v>
      </c>
      <c r="B1" s="181"/>
      <c r="C1" s="181"/>
      <c r="D1" s="181"/>
      <c r="E1" s="181"/>
      <c r="F1" s="181"/>
      <c r="G1" s="181"/>
      <c r="H1" s="181"/>
      <c r="I1" s="181"/>
      <c r="J1" s="181"/>
      <c r="K1" s="180"/>
      <c r="L1" s="181"/>
      <c r="M1" s="181"/>
      <c r="N1" s="231"/>
    </row>
    <row r="2" spans="1:14" x14ac:dyDescent="0.2">
      <c r="A2" s="131"/>
      <c r="B2" s="139"/>
      <c r="C2" s="139"/>
      <c r="D2" s="139"/>
      <c r="E2" s="139"/>
      <c r="F2" s="139"/>
      <c r="G2" s="139"/>
      <c r="H2" s="139"/>
      <c r="I2" s="139"/>
      <c r="J2" s="138" t="s">
        <v>58</v>
      </c>
      <c r="K2" s="138" t="str">
        <f>Currency&amp;"_YC"&amp;$J$2&amp;"RH"</f>
        <v>EUR_YC1MRH</v>
      </c>
      <c r="L2" s="138" t="str">
        <f>Discounting</f>
        <v>EurYC</v>
      </c>
      <c r="M2" s="139"/>
      <c r="N2" s="226"/>
    </row>
    <row r="3" spans="1:14" ht="36" customHeight="1" x14ac:dyDescent="0.2">
      <c r="A3" s="131"/>
      <c r="B3" s="135" t="s">
        <v>191</v>
      </c>
      <c r="C3" s="135" t="s">
        <v>196</v>
      </c>
      <c r="D3" s="135"/>
      <c r="E3" s="135"/>
      <c r="F3" s="135" t="s">
        <v>190</v>
      </c>
      <c r="G3" s="135" t="s">
        <v>189</v>
      </c>
      <c r="H3" s="135" t="s">
        <v>188</v>
      </c>
      <c r="I3" s="135" t="s">
        <v>187</v>
      </c>
      <c r="J3" s="135" t="s">
        <v>160</v>
      </c>
      <c r="K3" s="230" t="str">
        <f>K2&amp;"_Swaps.xml"</f>
        <v>EUR_YC1MRH_Swaps.xml</v>
      </c>
      <c r="L3" s="173">
        <f ca="1">IF(Serialize,_xll.ohObjectSave(L4:L16,SerializationPath&amp;K3,FileOverwrite,Serialize),"---")</f>
        <v>12</v>
      </c>
      <c r="M3" s="132" t="str">
        <f ca="1">_xll.ohRangeRetrieveError(L3)</f>
        <v/>
      </c>
      <c r="N3" s="226"/>
    </row>
    <row r="4" spans="1:14" x14ac:dyDescent="0.2">
      <c r="A4" s="140"/>
      <c r="B4" s="139"/>
      <c r="C4" s="139"/>
      <c r="D4" s="139"/>
      <c r="E4" s="139"/>
      <c r="F4" s="139"/>
      <c r="G4" s="139"/>
      <c r="H4" s="139"/>
      <c r="I4" s="139"/>
      <c r="J4" s="139"/>
      <c r="K4" s="229" t="str">
        <f>$K$2&amp;"_x"&amp;$E6&amp;"_"&amp;FamilyName&amp;$J$2</f>
        <v>EUR_YC1MRH_xX1S_ibor1M</v>
      </c>
      <c r="L4" s="228" t="str">
        <f>IF(UPPER(FamilyName)="IBOR",_xll.qlEuribor($K4,$J$2,,Permanent,Trigger,ObjectOverwrite),IF(UPPER(FamilyName)="LIBOR",_xll.qlLibor($K4,Currency,$J$2,,Permanent,Trigger,ObjectOverwrite),"--"))</f>
        <v>EUR_YC1MRH_xX1S_ibor1M#0006</v>
      </c>
      <c r="M4" s="227" t="str">
        <f>_xll.ohRangeRetrieveError(L4)</f>
        <v/>
      </c>
      <c r="N4" s="226"/>
    </row>
    <row r="5" spans="1:14" x14ac:dyDescent="0.2">
      <c r="A5" s="140"/>
      <c r="B5" s="139"/>
      <c r="C5" s="139"/>
      <c r="D5" s="139"/>
      <c r="E5" s="139"/>
      <c r="F5" s="139"/>
      <c r="G5" s="139"/>
      <c r="H5" s="139"/>
      <c r="I5" s="139"/>
      <c r="J5" s="139"/>
      <c r="K5" s="139"/>
      <c r="L5" s="139"/>
      <c r="M5" s="139"/>
      <c r="N5" s="226"/>
    </row>
    <row r="6" spans="1:14" x14ac:dyDescent="0.2">
      <c r="A6" s="131"/>
      <c r="B6" s="193" t="s">
        <v>179</v>
      </c>
      <c r="C6" s="193" t="s">
        <v>57</v>
      </c>
      <c r="D6" s="193">
        <v>2</v>
      </c>
      <c r="E6" s="193" t="s">
        <v>197</v>
      </c>
      <c r="F6" s="225" t="s">
        <v>193</v>
      </c>
      <c r="G6" s="225" t="s">
        <v>182</v>
      </c>
      <c r="H6" s="225" t="str">
        <f t="shared" ref="H6:H16" si="0">MoneyMarketDayCounter</f>
        <v>Actual/360</v>
      </c>
      <c r="I6" s="215">
        <v>0</v>
      </c>
      <c r="J6" s="213" t="str">
        <f t="shared" ref="J6:J16" si="1">Currency&amp;$D6&amp;$E6&amp;QuoteSuffix</f>
        <v>EUR2X1S_Quote</v>
      </c>
      <c r="K6" s="213" t="str">
        <f t="shared" ref="K6:K16" si="2">$K$2&amp;"_"&amp;$D6&amp;$E6</f>
        <v>EUR_YC1MRH_2X1S</v>
      </c>
      <c r="L6" s="212" t="str">
        <f>_xll.qlSwapRateHelper2(K6,$J6,$C6,Calendar,$F6,$G6,$H6,$L$4,$I6,B6,DiscountingCurve,Permanent,,ObjectOverwrite)</f>
        <v>EUR_YC1MRH_2X1S#0006</v>
      </c>
      <c r="M6" s="132" t="str">
        <f>_xll.ohRangeRetrieveError(L6)</f>
        <v/>
      </c>
      <c r="N6" s="226"/>
    </row>
    <row r="7" spans="1:14" x14ac:dyDescent="0.2">
      <c r="A7" s="131"/>
      <c r="B7" s="193" t="s">
        <v>179</v>
      </c>
      <c r="C7" s="193" t="s">
        <v>56</v>
      </c>
      <c r="D7" s="193">
        <v>3</v>
      </c>
      <c r="E7" s="193" t="s">
        <v>197</v>
      </c>
      <c r="F7" s="225" t="s">
        <v>193</v>
      </c>
      <c r="G7" s="225" t="s">
        <v>182</v>
      </c>
      <c r="H7" s="216" t="str">
        <f t="shared" si="0"/>
        <v>Actual/360</v>
      </c>
      <c r="I7" s="215">
        <v>0</v>
      </c>
      <c r="J7" s="213" t="str">
        <f t="shared" si="1"/>
        <v>EUR3X1S_Quote</v>
      </c>
      <c r="K7" s="214" t="str">
        <f t="shared" si="2"/>
        <v>EUR_YC1MRH_3X1S</v>
      </c>
      <c r="L7" s="212" t="str">
        <f>_xll.qlSwapRateHelper2(K7,$J7,$C7,Calendar,$F7,$G7,$H7,$L$4,$I7,B7,DiscountingCurve,Permanent,,ObjectOverwrite)</f>
        <v>EUR_YC1MRH_3X1S#0006</v>
      </c>
      <c r="M7" s="132" t="str">
        <f>_xll.ohRangeRetrieveError(L7)</f>
        <v/>
      </c>
      <c r="N7" s="226"/>
    </row>
    <row r="8" spans="1:14" x14ac:dyDescent="0.2">
      <c r="A8" s="131"/>
      <c r="B8" s="193" t="s">
        <v>179</v>
      </c>
      <c r="C8" s="193" t="s">
        <v>55</v>
      </c>
      <c r="D8" s="193">
        <v>4</v>
      </c>
      <c r="E8" s="193" t="s">
        <v>197</v>
      </c>
      <c r="F8" s="225" t="s">
        <v>193</v>
      </c>
      <c r="G8" s="225" t="s">
        <v>182</v>
      </c>
      <c r="H8" s="216" t="str">
        <f t="shared" si="0"/>
        <v>Actual/360</v>
      </c>
      <c r="I8" s="215">
        <v>0</v>
      </c>
      <c r="J8" s="213" t="str">
        <f t="shared" si="1"/>
        <v>EUR4X1S_Quote</v>
      </c>
      <c r="K8" s="214" t="str">
        <f t="shared" si="2"/>
        <v>EUR_YC1MRH_4X1S</v>
      </c>
      <c r="L8" s="212" t="str">
        <f>_xll.qlSwapRateHelper2(K8,$J8,$C8,Calendar,$F8,$G8,$H8,$L$4,$I8,B8,DiscountingCurve,Permanent,,ObjectOverwrite)</f>
        <v>EUR_YC1MRH_4X1S#0006</v>
      </c>
      <c r="M8" s="132" t="str">
        <f>_xll.ohRangeRetrieveError(L8)</f>
        <v/>
      </c>
      <c r="N8" s="226"/>
    </row>
    <row r="9" spans="1:14" x14ac:dyDescent="0.2">
      <c r="A9" s="131"/>
      <c r="B9" s="193" t="s">
        <v>179</v>
      </c>
      <c r="C9" s="193" t="s">
        <v>54</v>
      </c>
      <c r="D9" s="193">
        <v>5</v>
      </c>
      <c r="E9" s="193" t="s">
        <v>197</v>
      </c>
      <c r="F9" s="225" t="s">
        <v>193</v>
      </c>
      <c r="G9" s="225" t="s">
        <v>182</v>
      </c>
      <c r="H9" s="216" t="str">
        <f t="shared" si="0"/>
        <v>Actual/360</v>
      </c>
      <c r="I9" s="215">
        <v>0</v>
      </c>
      <c r="J9" s="213" t="str">
        <f t="shared" si="1"/>
        <v>EUR5X1S_Quote</v>
      </c>
      <c r="K9" s="214" t="str">
        <f t="shared" si="2"/>
        <v>EUR_YC1MRH_5X1S</v>
      </c>
      <c r="L9" s="212" t="str">
        <f>_xll.qlSwapRateHelper2(K9,$J9,$C9,Calendar,$F9,$G9,$H9,$L$4,$I9,B9,DiscountingCurve,Permanent,,ObjectOverwrite)</f>
        <v>EUR_YC1MRH_5X1S#0006</v>
      </c>
      <c r="M9" s="132" t="str">
        <f>_xll.ohRangeRetrieveError(L9)</f>
        <v/>
      </c>
      <c r="N9" s="226"/>
    </row>
    <row r="10" spans="1:14" x14ac:dyDescent="0.2">
      <c r="A10" s="131"/>
      <c r="B10" s="193" t="s">
        <v>179</v>
      </c>
      <c r="C10" s="193" t="s">
        <v>53</v>
      </c>
      <c r="D10" s="193">
        <v>6</v>
      </c>
      <c r="E10" s="193" t="s">
        <v>197</v>
      </c>
      <c r="F10" s="225" t="s">
        <v>193</v>
      </c>
      <c r="G10" s="225" t="s">
        <v>182</v>
      </c>
      <c r="H10" s="216" t="str">
        <f t="shared" si="0"/>
        <v>Actual/360</v>
      </c>
      <c r="I10" s="215">
        <v>0</v>
      </c>
      <c r="J10" s="213" t="str">
        <f t="shared" si="1"/>
        <v>EUR6X1S_Quote</v>
      </c>
      <c r="K10" s="214" t="str">
        <f t="shared" si="2"/>
        <v>EUR_YC1MRH_6X1S</v>
      </c>
      <c r="L10" s="212" t="str">
        <f>_xll.qlSwapRateHelper2(K10,$J10,$C10,Calendar,$F10,$G10,$H10,$L$4,$I10,B10,DiscountingCurve,Permanent,,ObjectOverwrite)</f>
        <v>EUR_YC1MRH_6X1S#0006</v>
      </c>
      <c r="M10" s="132" t="str">
        <f>_xll.ohRangeRetrieveError(L10)</f>
        <v/>
      </c>
      <c r="N10" s="226"/>
    </row>
    <row r="11" spans="1:14" x14ac:dyDescent="0.2">
      <c r="A11" s="131"/>
      <c r="B11" s="193" t="s">
        <v>179</v>
      </c>
      <c r="C11" s="193" t="s">
        <v>52</v>
      </c>
      <c r="D11" s="193">
        <v>7</v>
      </c>
      <c r="E11" s="193" t="s">
        <v>197</v>
      </c>
      <c r="F11" s="225" t="s">
        <v>193</v>
      </c>
      <c r="G11" s="225" t="s">
        <v>182</v>
      </c>
      <c r="H11" s="216" t="str">
        <f t="shared" si="0"/>
        <v>Actual/360</v>
      </c>
      <c r="I11" s="215">
        <v>0</v>
      </c>
      <c r="J11" s="213" t="str">
        <f t="shared" si="1"/>
        <v>EUR7X1S_Quote</v>
      </c>
      <c r="K11" s="214" t="str">
        <f t="shared" si="2"/>
        <v>EUR_YC1MRH_7X1S</v>
      </c>
      <c r="L11" s="212" t="str">
        <f>_xll.qlSwapRateHelper2(K11,$J11,$C11,Calendar,$F11,$G11,$H11,$L$4,$I11,B11,DiscountingCurve,Permanent,,ObjectOverwrite)</f>
        <v>EUR_YC1MRH_7X1S#0006</v>
      </c>
      <c r="M11" s="132" t="str">
        <f>_xll.ohRangeRetrieveError(L11)</f>
        <v/>
      </c>
      <c r="N11" s="226"/>
    </row>
    <row r="12" spans="1:14" x14ac:dyDescent="0.2">
      <c r="A12" s="131"/>
      <c r="B12" s="193" t="s">
        <v>179</v>
      </c>
      <c r="C12" s="193" t="s">
        <v>51</v>
      </c>
      <c r="D12" s="193">
        <v>8</v>
      </c>
      <c r="E12" s="193" t="s">
        <v>197</v>
      </c>
      <c r="F12" s="225" t="s">
        <v>193</v>
      </c>
      <c r="G12" s="225" t="s">
        <v>182</v>
      </c>
      <c r="H12" s="216" t="str">
        <f t="shared" si="0"/>
        <v>Actual/360</v>
      </c>
      <c r="I12" s="215">
        <v>0</v>
      </c>
      <c r="J12" s="213" t="str">
        <f t="shared" si="1"/>
        <v>EUR8X1S_Quote</v>
      </c>
      <c r="K12" s="214" t="str">
        <f t="shared" si="2"/>
        <v>EUR_YC1MRH_8X1S</v>
      </c>
      <c r="L12" s="212" t="str">
        <f>_xll.qlSwapRateHelper2(K12,$J12,$C12,Calendar,$F12,$G12,$H12,$L$4,$I12,B12,DiscountingCurve,Permanent,,ObjectOverwrite)</f>
        <v>EUR_YC1MRH_8X1S#0006</v>
      </c>
      <c r="M12" s="132" t="str">
        <f>_xll.ohRangeRetrieveError(L12)</f>
        <v/>
      </c>
      <c r="N12" s="226"/>
    </row>
    <row r="13" spans="1:14" x14ac:dyDescent="0.2">
      <c r="A13" s="131"/>
      <c r="B13" s="193" t="s">
        <v>179</v>
      </c>
      <c r="C13" s="193" t="s">
        <v>50</v>
      </c>
      <c r="D13" s="193">
        <v>9</v>
      </c>
      <c r="E13" s="193" t="s">
        <v>197</v>
      </c>
      <c r="F13" s="225" t="s">
        <v>193</v>
      </c>
      <c r="G13" s="225" t="s">
        <v>182</v>
      </c>
      <c r="H13" s="216" t="str">
        <f t="shared" si="0"/>
        <v>Actual/360</v>
      </c>
      <c r="I13" s="215">
        <v>0</v>
      </c>
      <c r="J13" s="213" t="str">
        <f t="shared" si="1"/>
        <v>EUR9X1S_Quote</v>
      </c>
      <c r="K13" s="214" t="str">
        <f t="shared" si="2"/>
        <v>EUR_YC1MRH_9X1S</v>
      </c>
      <c r="L13" s="212" t="str">
        <f>_xll.qlSwapRateHelper2(K13,$J13,$C13,Calendar,$F13,$G13,$H13,$L$4,$I13,B13,DiscountingCurve,Permanent,,ObjectOverwrite)</f>
        <v>EUR_YC1MRH_9X1S#0006</v>
      </c>
      <c r="M13" s="132" t="str">
        <f>_xll.ohRangeRetrieveError(L13)</f>
        <v/>
      </c>
      <c r="N13" s="226"/>
    </row>
    <row r="14" spans="1:14" x14ac:dyDescent="0.2">
      <c r="A14" s="131"/>
      <c r="B14" s="193" t="s">
        <v>179</v>
      </c>
      <c r="C14" s="193" t="s">
        <v>49</v>
      </c>
      <c r="D14" s="193">
        <v>10</v>
      </c>
      <c r="E14" s="193" t="s">
        <v>197</v>
      </c>
      <c r="F14" s="225" t="s">
        <v>193</v>
      </c>
      <c r="G14" s="225" t="s">
        <v>182</v>
      </c>
      <c r="H14" s="216" t="str">
        <f t="shared" si="0"/>
        <v>Actual/360</v>
      </c>
      <c r="I14" s="215">
        <v>0</v>
      </c>
      <c r="J14" s="213" t="str">
        <f t="shared" si="1"/>
        <v>EUR10X1S_Quote</v>
      </c>
      <c r="K14" s="214" t="str">
        <f t="shared" si="2"/>
        <v>EUR_YC1MRH_10X1S</v>
      </c>
      <c r="L14" s="212" t="str">
        <f>_xll.qlSwapRateHelper2(K14,$J14,$C14,Calendar,$F14,$G14,$H14,$L$4,$I14,B14,DiscountingCurve,Permanent,,ObjectOverwrite)</f>
        <v>EUR_YC1MRH_10X1S#0006</v>
      </c>
      <c r="M14" s="132" t="str">
        <f>_xll.ohRangeRetrieveError(L14)</f>
        <v/>
      </c>
      <c r="N14" s="226"/>
    </row>
    <row r="15" spans="1:14" x14ac:dyDescent="0.2">
      <c r="A15" s="131"/>
      <c r="B15" s="193" t="s">
        <v>179</v>
      </c>
      <c r="C15" s="193" t="s">
        <v>48</v>
      </c>
      <c r="D15" s="193">
        <v>11</v>
      </c>
      <c r="E15" s="193" t="s">
        <v>197</v>
      </c>
      <c r="F15" s="225" t="s">
        <v>193</v>
      </c>
      <c r="G15" s="225" t="s">
        <v>182</v>
      </c>
      <c r="H15" s="216" t="str">
        <f t="shared" si="0"/>
        <v>Actual/360</v>
      </c>
      <c r="I15" s="215">
        <v>0</v>
      </c>
      <c r="J15" s="213" t="str">
        <f t="shared" si="1"/>
        <v>EUR11X1S_Quote</v>
      </c>
      <c r="K15" s="214" t="str">
        <f t="shared" si="2"/>
        <v>EUR_YC1MRH_11X1S</v>
      </c>
      <c r="L15" s="212" t="str">
        <f>_xll.qlSwapRateHelper2(K15,$J15,$C15,Calendar,$F15,$G15,$H15,$L$4,$I15,B15,DiscountingCurve,Permanent,,ObjectOverwrite)</f>
        <v>EUR_YC1MRH_11X1S#0006</v>
      </c>
      <c r="M15" s="132" t="str">
        <f>_xll.ohRangeRetrieveError(L15)</f>
        <v/>
      </c>
      <c r="N15" s="226"/>
    </row>
    <row r="16" spans="1:14" x14ac:dyDescent="0.2">
      <c r="A16" s="131"/>
      <c r="B16" s="193" t="s">
        <v>179</v>
      </c>
      <c r="C16" s="193" t="s">
        <v>198</v>
      </c>
      <c r="D16" s="193">
        <v>12</v>
      </c>
      <c r="E16" s="193" t="s">
        <v>197</v>
      </c>
      <c r="F16" s="225" t="s">
        <v>193</v>
      </c>
      <c r="G16" s="225" t="s">
        <v>182</v>
      </c>
      <c r="H16" s="216" t="str">
        <f t="shared" si="0"/>
        <v>Actual/360</v>
      </c>
      <c r="I16" s="215">
        <v>0</v>
      </c>
      <c r="J16" s="213" t="str">
        <f t="shared" si="1"/>
        <v>EUR12X1S_Quote</v>
      </c>
      <c r="K16" s="214" t="str">
        <f t="shared" si="2"/>
        <v>EUR_YC1MRH_12X1S</v>
      </c>
      <c r="L16" s="212" t="str">
        <f>_xll.qlSwapRateHelper2(K16,$J16,$C16,Calendar,$F16,$G16,$H16,$L$4,$I16,B16,DiscountingCurve,Permanent,,ObjectOverwrite)</f>
        <v>EUR_YC1MRH_12X1S#0006</v>
      </c>
      <c r="M16" s="132" t="str">
        <f>_xll.ohRangeRetrieveError(L16)</f>
        <v/>
      </c>
      <c r="N16" s="226"/>
    </row>
    <row r="17" spans="1:14" x14ac:dyDescent="0.2">
      <c r="A17" s="131"/>
      <c r="B17" s="255"/>
      <c r="C17" s="255"/>
      <c r="D17" s="255"/>
      <c r="E17" s="255"/>
      <c r="F17" s="138"/>
      <c r="G17" s="138"/>
      <c r="H17" s="138"/>
      <c r="I17" s="254"/>
      <c r="J17" s="253"/>
      <c r="K17" s="253"/>
      <c r="L17" s="253"/>
      <c r="M17" s="253"/>
      <c r="N17" s="226"/>
    </row>
    <row r="18" spans="1:14" ht="12" thickBot="1" x14ac:dyDescent="0.25">
      <c r="A18" s="124"/>
      <c r="B18" s="123"/>
      <c r="C18" s="123"/>
      <c r="D18" s="123"/>
      <c r="E18" s="123"/>
      <c r="F18" s="123"/>
      <c r="G18" s="123"/>
      <c r="H18" s="123"/>
      <c r="I18" s="123"/>
      <c r="J18" s="123"/>
      <c r="K18" s="123"/>
      <c r="L18" s="164"/>
      <c r="M18" s="164"/>
      <c r="N18" s="209"/>
    </row>
  </sheetData>
  <dataValidations count="2">
    <dataValidation type="list" allowBlank="1" showInputMessage="1" showErrorMessage="1" sqref="G6:G17 JC6:JC17 SY6:SY17 ACU6:ACU17 AMQ6:AMQ17 AWM6:AWM17 BGI6:BGI17 BQE6:BQE17 CAA6:CAA17 CJW6:CJW17 CTS6:CTS17 DDO6:DDO17 DNK6:DNK17 DXG6:DXG17 EHC6:EHC17 EQY6:EQY17 FAU6:FAU17 FKQ6:FKQ17 FUM6:FUM17 GEI6:GEI17 GOE6:GOE17 GYA6:GYA17 HHW6:HHW17 HRS6:HRS17 IBO6:IBO17 ILK6:ILK17 IVG6:IVG17 JFC6:JFC17 JOY6:JOY17 JYU6:JYU17 KIQ6:KIQ17 KSM6:KSM17 LCI6:LCI17 LME6:LME17 LWA6:LWA17 MFW6:MFW17 MPS6:MPS17 MZO6:MZO17 NJK6:NJK17 NTG6:NTG17 ODC6:ODC17 OMY6:OMY17 OWU6:OWU17 PGQ6:PGQ17 PQM6:PQM17 QAI6:QAI17 QKE6:QKE17 QUA6:QUA17 RDW6:RDW17 RNS6:RNS17 RXO6:RXO17 SHK6:SHK17 SRG6:SRG17 TBC6:TBC17 TKY6:TKY17 TUU6:TUU17 UEQ6:UEQ17 UOM6:UOM17 UYI6:UYI17 VIE6:VIE17 VSA6:VSA17 WBW6:WBW17 WLS6:WLS17 WVO6:WVO17 G65542:G65553 JC65542:JC65553 SY65542:SY65553 ACU65542:ACU65553 AMQ65542:AMQ65553 AWM65542:AWM65553 BGI65542:BGI65553 BQE65542:BQE65553 CAA65542:CAA65553 CJW65542:CJW65553 CTS65542:CTS65553 DDO65542:DDO65553 DNK65542:DNK65553 DXG65542:DXG65553 EHC65542:EHC65553 EQY65542:EQY65553 FAU65542:FAU65553 FKQ65542:FKQ65553 FUM65542:FUM65553 GEI65542:GEI65553 GOE65542:GOE65553 GYA65542:GYA65553 HHW65542:HHW65553 HRS65542:HRS65553 IBO65542:IBO65553 ILK65542:ILK65553 IVG65542:IVG65553 JFC65542:JFC65553 JOY65542:JOY65553 JYU65542:JYU65553 KIQ65542:KIQ65553 KSM65542:KSM65553 LCI65542:LCI65553 LME65542:LME65553 LWA65542:LWA65553 MFW65542:MFW65553 MPS65542:MPS65553 MZO65542:MZO65553 NJK65542:NJK65553 NTG65542:NTG65553 ODC65542:ODC65553 OMY65542:OMY65553 OWU65542:OWU65553 PGQ65542:PGQ65553 PQM65542:PQM65553 QAI65542:QAI65553 QKE65542:QKE65553 QUA65542:QUA65553 RDW65542:RDW65553 RNS65542:RNS65553 RXO65542:RXO65553 SHK65542:SHK65553 SRG65542:SRG65553 TBC65542:TBC65553 TKY65542:TKY65553 TUU65542:TUU65553 UEQ65542:UEQ65553 UOM65542:UOM65553 UYI65542:UYI65553 VIE65542:VIE65553 VSA65542:VSA65553 WBW65542:WBW65553 WLS65542:WLS65553 WVO65542:WVO65553 G131078:G131089 JC131078:JC131089 SY131078:SY131089 ACU131078:ACU131089 AMQ131078:AMQ131089 AWM131078:AWM131089 BGI131078:BGI131089 BQE131078:BQE131089 CAA131078:CAA131089 CJW131078:CJW131089 CTS131078:CTS131089 DDO131078:DDO131089 DNK131078:DNK131089 DXG131078:DXG131089 EHC131078:EHC131089 EQY131078:EQY131089 FAU131078:FAU131089 FKQ131078:FKQ131089 FUM131078:FUM131089 GEI131078:GEI131089 GOE131078:GOE131089 GYA131078:GYA131089 HHW131078:HHW131089 HRS131078:HRS131089 IBO131078:IBO131089 ILK131078:ILK131089 IVG131078:IVG131089 JFC131078:JFC131089 JOY131078:JOY131089 JYU131078:JYU131089 KIQ131078:KIQ131089 KSM131078:KSM131089 LCI131078:LCI131089 LME131078:LME131089 LWA131078:LWA131089 MFW131078:MFW131089 MPS131078:MPS131089 MZO131078:MZO131089 NJK131078:NJK131089 NTG131078:NTG131089 ODC131078:ODC131089 OMY131078:OMY131089 OWU131078:OWU131089 PGQ131078:PGQ131089 PQM131078:PQM131089 QAI131078:QAI131089 QKE131078:QKE131089 QUA131078:QUA131089 RDW131078:RDW131089 RNS131078:RNS131089 RXO131078:RXO131089 SHK131078:SHK131089 SRG131078:SRG131089 TBC131078:TBC131089 TKY131078:TKY131089 TUU131078:TUU131089 UEQ131078:UEQ131089 UOM131078:UOM131089 UYI131078:UYI131089 VIE131078:VIE131089 VSA131078:VSA131089 WBW131078:WBW131089 WLS131078:WLS131089 WVO131078:WVO131089 G196614:G196625 JC196614:JC196625 SY196614:SY196625 ACU196614:ACU196625 AMQ196614:AMQ196625 AWM196614:AWM196625 BGI196614:BGI196625 BQE196614:BQE196625 CAA196614:CAA196625 CJW196614:CJW196625 CTS196614:CTS196625 DDO196614:DDO196625 DNK196614:DNK196625 DXG196614:DXG196625 EHC196614:EHC196625 EQY196614:EQY196625 FAU196614:FAU196625 FKQ196614:FKQ196625 FUM196614:FUM196625 GEI196614:GEI196625 GOE196614:GOE196625 GYA196614:GYA196625 HHW196614:HHW196625 HRS196614:HRS196625 IBO196614:IBO196625 ILK196614:ILK196625 IVG196614:IVG196625 JFC196614:JFC196625 JOY196614:JOY196625 JYU196614:JYU196625 KIQ196614:KIQ196625 KSM196614:KSM196625 LCI196614:LCI196625 LME196614:LME196625 LWA196614:LWA196625 MFW196614:MFW196625 MPS196614:MPS196625 MZO196614:MZO196625 NJK196614:NJK196625 NTG196614:NTG196625 ODC196614:ODC196625 OMY196614:OMY196625 OWU196614:OWU196625 PGQ196614:PGQ196625 PQM196614:PQM196625 QAI196614:QAI196625 QKE196614:QKE196625 QUA196614:QUA196625 RDW196614:RDW196625 RNS196614:RNS196625 RXO196614:RXO196625 SHK196614:SHK196625 SRG196614:SRG196625 TBC196614:TBC196625 TKY196614:TKY196625 TUU196614:TUU196625 UEQ196614:UEQ196625 UOM196614:UOM196625 UYI196614:UYI196625 VIE196614:VIE196625 VSA196614:VSA196625 WBW196614:WBW196625 WLS196614:WLS196625 WVO196614:WVO196625 G262150:G262161 JC262150:JC262161 SY262150:SY262161 ACU262150:ACU262161 AMQ262150:AMQ262161 AWM262150:AWM262161 BGI262150:BGI262161 BQE262150:BQE262161 CAA262150:CAA262161 CJW262150:CJW262161 CTS262150:CTS262161 DDO262150:DDO262161 DNK262150:DNK262161 DXG262150:DXG262161 EHC262150:EHC262161 EQY262150:EQY262161 FAU262150:FAU262161 FKQ262150:FKQ262161 FUM262150:FUM262161 GEI262150:GEI262161 GOE262150:GOE262161 GYA262150:GYA262161 HHW262150:HHW262161 HRS262150:HRS262161 IBO262150:IBO262161 ILK262150:ILK262161 IVG262150:IVG262161 JFC262150:JFC262161 JOY262150:JOY262161 JYU262150:JYU262161 KIQ262150:KIQ262161 KSM262150:KSM262161 LCI262150:LCI262161 LME262150:LME262161 LWA262150:LWA262161 MFW262150:MFW262161 MPS262150:MPS262161 MZO262150:MZO262161 NJK262150:NJK262161 NTG262150:NTG262161 ODC262150:ODC262161 OMY262150:OMY262161 OWU262150:OWU262161 PGQ262150:PGQ262161 PQM262150:PQM262161 QAI262150:QAI262161 QKE262150:QKE262161 QUA262150:QUA262161 RDW262150:RDW262161 RNS262150:RNS262161 RXO262150:RXO262161 SHK262150:SHK262161 SRG262150:SRG262161 TBC262150:TBC262161 TKY262150:TKY262161 TUU262150:TUU262161 UEQ262150:UEQ262161 UOM262150:UOM262161 UYI262150:UYI262161 VIE262150:VIE262161 VSA262150:VSA262161 WBW262150:WBW262161 WLS262150:WLS262161 WVO262150:WVO262161 G327686:G327697 JC327686:JC327697 SY327686:SY327697 ACU327686:ACU327697 AMQ327686:AMQ327697 AWM327686:AWM327697 BGI327686:BGI327697 BQE327686:BQE327697 CAA327686:CAA327697 CJW327686:CJW327697 CTS327686:CTS327697 DDO327686:DDO327697 DNK327686:DNK327697 DXG327686:DXG327697 EHC327686:EHC327697 EQY327686:EQY327697 FAU327686:FAU327697 FKQ327686:FKQ327697 FUM327686:FUM327697 GEI327686:GEI327697 GOE327686:GOE327697 GYA327686:GYA327697 HHW327686:HHW327697 HRS327686:HRS327697 IBO327686:IBO327697 ILK327686:ILK327697 IVG327686:IVG327697 JFC327686:JFC327697 JOY327686:JOY327697 JYU327686:JYU327697 KIQ327686:KIQ327697 KSM327686:KSM327697 LCI327686:LCI327697 LME327686:LME327697 LWA327686:LWA327697 MFW327686:MFW327697 MPS327686:MPS327697 MZO327686:MZO327697 NJK327686:NJK327697 NTG327686:NTG327697 ODC327686:ODC327697 OMY327686:OMY327697 OWU327686:OWU327697 PGQ327686:PGQ327697 PQM327686:PQM327697 QAI327686:QAI327697 QKE327686:QKE327697 QUA327686:QUA327697 RDW327686:RDW327697 RNS327686:RNS327697 RXO327686:RXO327697 SHK327686:SHK327697 SRG327686:SRG327697 TBC327686:TBC327697 TKY327686:TKY327697 TUU327686:TUU327697 UEQ327686:UEQ327697 UOM327686:UOM327697 UYI327686:UYI327697 VIE327686:VIE327697 VSA327686:VSA327697 WBW327686:WBW327697 WLS327686:WLS327697 WVO327686:WVO327697 G393222:G393233 JC393222:JC393233 SY393222:SY393233 ACU393222:ACU393233 AMQ393222:AMQ393233 AWM393222:AWM393233 BGI393222:BGI393233 BQE393222:BQE393233 CAA393222:CAA393233 CJW393222:CJW393233 CTS393222:CTS393233 DDO393222:DDO393233 DNK393222:DNK393233 DXG393222:DXG393233 EHC393222:EHC393233 EQY393222:EQY393233 FAU393222:FAU393233 FKQ393222:FKQ393233 FUM393222:FUM393233 GEI393222:GEI393233 GOE393222:GOE393233 GYA393222:GYA393233 HHW393222:HHW393233 HRS393222:HRS393233 IBO393222:IBO393233 ILK393222:ILK393233 IVG393222:IVG393233 JFC393222:JFC393233 JOY393222:JOY393233 JYU393222:JYU393233 KIQ393222:KIQ393233 KSM393222:KSM393233 LCI393222:LCI393233 LME393222:LME393233 LWA393222:LWA393233 MFW393222:MFW393233 MPS393222:MPS393233 MZO393222:MZO393233 NJK393222:NJK393233 NTG393222:NTG393233 ODC393222:ODC393233 OMY393222:OMY393233 OWU393222:OWU393233 PGQ393222:PGQ393233 PQM393222:PQM393233 QAI393222:QAI393233 QKE393222:QKE393233 QUA393222:QUA393233 RDW393222:RDW393233 RNS393222:RNS393233 RXO393222:RXO393233 SHK393222:SHK393233 SRG393222:SRG393233 TBC393222:TBC393233 TKY393222:TKY393233 TUU393222:TUU393233 UEQ393222:UEQ393233 UOM393222:UOM393233 UYI393222:UYI393233 VIE393222:VIE393233 VSA393222:VSA393233 WBW393222:WBW393233 WLS393222:WLS393233 WVO393222:WVO393233 G458758:G458769 JC458758:JC458769 SY458758:SY458769 ACU458758:ACU458769 AMQ458758:AMQ458769 AWM458758:AWM458769 BGI458758:BGI458769 BQE458758:BQE458769 CAA458758:CAA458769 CJW458758:CJW458769 CTS458758:CTS458769 DDO458758:DDO458769 DNK458758:DNK458769 DXG458758:DXG458769 EHC458758:EHC458769 EQY458758:EQY458769 FAU458758:FAU458769 FKQ458758:FKQ458769 FUM458758:FUM458769 GEI458758:GEI458769 GOE458758:GOE458769 GYA458758:GYA458769 HHW458758:HHW458769 HRS458758:HRS458769 IBO458758:IBO458769 ILK458758:ILK458769 IVG458758:IVG458769 JFC458758:JFC458769 JOY458758:JOY458769 JYU458758:JYU458769 KIQ458758:KIQ458769 KSM458758:KSM458769 LCI458758:LCI458769 LME458758:LME458769 LWA458758:LWA458769 MFW458758:MFW458769 MPS458758:MPS458769 MZO458758:MZO458769 NJK458758:NJK458769 NTG458758:NTG458769 ODC458758:ODC458769 OMY458758:OMY458769 OWU458758:OWU458769 PGQ458758:PGQ458769 PQM458758:PQM458769 QAI458758:QAI458769 QKE458758:QKE458769 QUA458758:QUA458769 RDW458758:RDW458769 RNS458758:RNS458769 RXO458758:RXO458769 SHK458758:SHK458769 SRG458758:SRG458769 TBC458758:TBC458769 TKY458758:TKY458769 TUU458758:TUU458769 UEQ458758:UEQ458769 UOM458758:UOM458769 UYI458758:UYI458769 VIE458758:VIE458769 VSA458758:VSA458769 WBW458758:WBW458769 WLS458758:WLS458769 WVO458758:WVO458769 G524294:G524305 JC524294:JC524305 SY524294:SY524305 ACU524294:ACU524305 AMQ524294:AMQ524305 AWM524294:AWM524305 BGI524294:BGI524305 BQE524294:BQE524305 CAA524294:CAA524305 CJW524294:CJW524305 CTS524294:CTS524305 DDO524294:DDO524305 DNK524294:DNK524305 DXG524294:DXG524305 EHC524294:EHC524305 EQY524294:EQY524305 FAU524294:FAU524305 FKQ524294:FKQ524305 FUM524294:FUM524305 GEI524294:GEI524305 GOE524294:GOE524305 GYA524294:GYA524305 HHW524294:HHW524305 HRS524294:HRS524305 IBO524294:IBO524305 ILK524294:ILK524305 IVG524294:IVG524305 JFC524294:JFC524305 JOY524294:JOY524305 JYU524294:JYU524305 KIQ524294:KIQ524305 KSM524294:KSM524305 LCI524294:LCI524305 LME524294:LME524305 LWA524294:LWA524305 MFW524294:MFW524305 MPS524294:MPS524305 MZO524294:MZO524305 NJK524294:NJK524305 NTG524294:NTG524305 ODC524294:ODC524305 OMY524294:OMY524305 OWU524294:OWU524305 PGQ524294:PGQ524305 PQM524294:PQM524305 QAI524294:QAI524305 QKE524294:QKE524305 QUA524294:QUA524305 RDW524294:RDW524305 RNS524294:RNS524305 RXO524294:RXO524305 SHK524294:SHK524305 SRG524294:SRG524305 TBC524294:TBC524305 TKY524294:TKY524305 TUU524294:TUU524305 UEQ524294:UEQ524305 UOM524294:UOM524305 UYI524294:UYI524305 VIE524294:VIE524305 VSA524294:VSA524305 WBW524294:WBW524305 WLS524294:WLS524305 WVO524294:WVO524305 G589830:G589841 JC589830:JC589841 SY589830:SY589841 ACU589830:ACU589841 AMQ589830:AMQ589841 AWM589830:AWM589841 BGI589830:BGI589841 BQE589830:BQE589841 CAA589830:CAA589841 CJW589830:CJW589841 CTS589830:CTS589841 DDO589830:DDO589841 DNK589830:DNK589841 DXG589830:DXG589841 EHC589830:EHC589841 EQY589830:EQY589841 FAU589830:FAU589841 FKQ589830:FKQ589841 FUM589830:FUM589841 GEI589830:GEI589841 GOE589830:GOE589841 GYA589830:GYA589841 HHW589830:HHW589841 HRS589830:HRS589841 IBO589830:IBO589841 ILK589830:ILK589841 IVG589830:IVG589841 JFC589830:JFC589841 JOY589830:JOY589841 JYU589830:JYU589841 KIQ589830:KIQ589841 KSM589830:KSM589841 LCI589830:LCI589841 LME589830:LME589841 LWA589830:LWA589841 MFW589830:MFW589841 MPS589830:MPS589841 MZO589830:MZO589841 NJK589830:NJK589841 NTG589830:NTG589841 ODC589830:ODC589841 OMY589830:OMY589841 OWU589830:OWU589841 PGQ589830:PGQ589841 PQM589830:PQM589841 QAI589830:QAI589841 QKE589830:QKE589841 QUA589830:QUA589841 RDW589830:RDW589841 RNS589830:RNS589841 RXO589830:RXO589841 SHK589830:SHK589841 SRG589830:SRG589841 TBC589830:TBC589841 TKY589830:TKY589841 TUU589830:TUU589841 UEQ589830:UEQ589841 UOM589830:UOM589841 UYI589830:UYI589841 VIE589830:VIE589841 VSA589830:VSA589841 WBW589830:WBW589841 WLS589830:WLS589841 WVO589830:WVO589841 G655366:G655377 JC655366:JC655377 SY655366:SY655377 ACU655366:ACU655377 AMQ655366:AMQ655377 AWM655366:AWM655377 BGI655366:BGI655377 BQE655366:BQE655377 CAA655366:CAA655377 CJW655366:CJW655377 CTS655366:CTS655377 DDO655366:DDO655377 DNK655366:DNK655377 DXG655366:DXG655377 EHC655366:EHC655377 EQY655366:EQY655377 FAU655366:FAU655377 FKQ655366:FKQ655377 FUM655366:FUM655377 GEI655366:GEI655377 GOE655366:GOE655377 GYA655366:GYA655377 HHW655366:HHW655377 HRS655366:HRS655377 IBO655366:IBO655377 ILK655366:ILK655377 IVG655366:IVG655377 JFC655366:JFC655377 JOY655366:JOY655377 JYU655366:JYU655377 KIQ655366:KIQ655377 KSM655366:KSM655377 LCI655366:LCI655377 LME655366:LME655377 LWA655366:LWA655377 MFW655366:MFW655377 MPS655366:MPS655377 MZO655366:MZO655377 NJK655366:NJK655377 NTG655366:NTG655377 ODC655366:ODC655377 OMY655366:OMY655377 OWU655366:OWU655377 PGQ655366:PGQ655377 PQM655366:PQM655377 QAI655366:QAI655377 QKE655366:QKE655377 QUA655366:QUA655377 RDW655366:RDW655377 RNS655366:RNS655377 RXO655366:RXO655377 SHK655366:SHK655377 SRG655366:SRG655377 TBC655366:TBC655377 TKY655366:TKY655377 TUU655366:TUU655377 UEQ655366:UEQ655377 UOM655366:UOM655377 UYI655366:UYI655377 VIE655366:VIE655377 VSA655366:VSA655377 WBW655366:WBW655377 WLS655366:WLS655377 WVO655366:WVO655377 G720902:G720913 JC720902:JC720913 SY720902:SY720913 ACU720902:ACU720913 AMQ720902:AMQ720913 AWM720902:AWM720913 BGI720902:BGI720913 BQE720902:BQE720913 CAA720902:CAA720913 CJW720902:CJW720913 CTS720902:CTS720913 DDO720902:DDO720913 DNK720902:DNK720913 DXG720902:DXG720913 EHC720902:EHC720913 EQY720902:EQY720913 FAU720902:FAU720913 FKQ720902:FKQ720913 FUM720902:FUM720913 GEI720902:GEI720913 GOE720902:GOE720913 GYA720902:GYA720913 HHW720902:HHW720913 HRS720902:HRS720913 IBO720902:IBO720913 ILK720902:ILK720913 IVG720902:IVG720913 JFC720902:JFC720913 JOY720902:JOY720913 JYU720902:JYU720913 KIQ720902:KIQ720913 KSM720902:KSM720913 LCI720902:LCI720913 LME720902:LME720913 LWA720902:LWA720913 MFW720902:MFW720913 MPS720902:MPS720913 MZO720902:MZO720913 NJK720902:NJK720913 NTG720902:NTG720913 ODC720902:ODC720913 OMY720902:OMY720913 OWU720902:OWU720913 PGQ720902:PGQ720913 PQM720902:PQM720913 QAI720902:QAI720913 QKE720902:QKE720913 QUA720902:QUA720913 RDW720902:RDW720913 RNS720902:RNS720913 RXO720902:RXO720913 SHK720902:SHK720913 SRG720902:SRG720913 TBC720902:TBC720913 TKY720902:TKY720913 TUU720902:TUU720913 UEQ720902:UEQ720913 UOM720902:UOM720913 UYI720902:UYI720913 VIE720902:VIE720913 VSA720902:VSA720913 WBW720902:WBW720913 WLS720902:WLS720913 WVO720902:WVO720913 G786438:G786449 JC786438:JC786449 SY786438:SY786449 ACU786438:ACU786449 AMQ786438:AMQ786449 AWM786438:AWM786449 BGI786438:BGI786449 BQE786438:BQE786449 CAA786438:CAA786449 CJW786438:CJW786449 CTS786438:CTS786449 DDO786438:DDO786449 DNK786438:DNK786449 DXG786438:DXG786449 EHC786438:EHC786449 EQY786438:EQY786449 FAU786438:FAU786449 FKQ786438:FKQ786449 FUM786438:FUM786449 GEI786438:GEI786449 GOE786438:GOE786449 GYA786438:GYA786449 HHW786438:HHW786449 HRS786438:HRS786449 IBO786438:IBO786449 ILK786438:ILK786449 IVG786438:IVG786449 JFC786438:JFC786449 JOY786438:JOY786449 JYU786438:JYU786449 KIQ786438:KIQ786449 KSM786438:KSM786449 LCI786438:LCI786449 LME786438:LME786449 LWA786438:LWA786449 MFW786438:MFW786449 MPS786438:MPS786449 MZO786438:MZO786449 NJK786438:NJK786449 NTG786438:NTG786449 ODC786438:ODC786449 OMY786438:OMY786449 OWU786438:OWU786449 PGQ786438:PGQ786449 PQM786438:PQM786449 QAI786438:QAI786449 QKE786438:QKE786449 QUA786438:QUA786449 RDW786438:RDW786449 RNS786438:RNS786449 RXO786438:RXO786449 SHK786438:SHK786449 SRG786438:SRG786449 TBC786438:TBC786449 TKY786438:TKY786449 TUU786438:TUU786449 UEQ786438:UEQ786449 UOM786438:UOM786449 UYI786438:UYI786449 VIE786438:VIE786449 VSA786438:VSA786449 WBW786438:WBW786449 WLS786438:WLS786449 WVO786438:WVO786449 G851974:G851985 JC851974:JC851985 SY851974:SY851985 ACU851974:ACU851985 AMQ851974:AMQ851985 AWM851974:AWM851985 BGI851974:BGI851985 BQE851974:BQE851985 CAA851974:CAA851985 CJW851974:CJW851985 CTS851974:CTS851985 DDO851974:DDO851985 DNK851974:DNK851985 DXG851974:DXG851985 EHC851974:EHC851985 EQY851974:EQY851985 FAU851974:FAU851985 FKQ851974:FKQ851985 FUM851974:FUM851985 GEI851974:GEI851985 GOE851974:GOE851985 GYA851974:GYA851985 HHW851974:HHW851985 HRS851974:HRS851985 IBO851974:IBO851985 ILK851974:ILK851985 IVG851974:IVG851985 JFC851974:JFC851985 JOY851974:JOY851985 JYU851974:JYU851985 KIQ851974:KIQ851985 KSM851974:KSM851985 LCI851974:LCI851985 LME851974:LME851985 LWA851974:LWA851985 MFW851974:MFW851985 MPS851974:MPS851985 MZO851974:MZO851985 NJK851974:NJK851985 NTG851974:NTG851985 ODC851974:ODC851985 OMY851974:OMY851985 OWU851974:OWU851985 PGQ851974:PGQ851985 PQM851974:PQM851985 QAI851974:QAI851985 QKE851974:QKE851985 QUA851974:QUA851985 RDW851974:RDW851985 RNS851974:RNS851985 RXO851974:RXO851985 SHK851974:SHK851985 SRG851974:SRG851985 TBC851974:TBC851985 TKY851974:TKY851985 TUU851974:TUU851985 UEQ851974:UEQ851985 UOM851974:UOM851985 UYI851974:UYI851985 VIE851974:VIE851985 VSA851974:VSA851985 WBW851974:WBW851985 WLS851974:WLS851985 WVO851974:WVO851985 G917510:G917521 JC917510:JC917521 SY917510:SY917521 ACU917510:ACU917521 AMQ917510:AMQ917521 AWM917510:AWM917521 BGI917510:BGI917521 BQE917510:BQE917521 CAA917510:CAA917521 CJW917510:CJW917521 CTS917510:CTS917521 DDO917510:DDO917521 DNK917510:DNK917521 DXG917510:DXG917521 EHC917510:EHC917521 EQY917510:EQY917521 FAU917510:FAU917521 FKQ917510:FKQ917521 FUM917510:FUM917521 GEI917510:GEI917521 GOE917510:GOE917521 GYA917510:GYA917521 HHW917510:HHW917521 HRS917510:HRS917521 IBO917510:IBO917521 ILK917510:ILK917521 IVG917510:IVG917521 JFC917510:JFC917521 JOY917510:JOY917521 JYU917510:JYU917521 KIQ917510:KIQ917521 KSM917510:KSM917521 LCI917510:LCI917521 LME917510:LME917521 LWA917510:LWA917521 MFW917510:MFW917521 MPS917510:MPS917521 MZO917510:MZO917521 NJK917510:NJK917521 NTG917510:NTG917521 ODC917510:ODC917521 OMY917510:OMY917521 OWU917510:OWU917521 PGQ917510:PGQ917521 PQM917510:PQM917521 QAI917510:QAI917521 QKE917510:QKE917521 QUA917510:QUA917521 RDW917510:RDW917521 RNS917510:RNS917521 RXO917510:RXO917521 SHK917510:SHK917521 SRG917510:SRG917521 TBC917510:TBC917521 TKY917510:TKY917521 TUU917510:TUU917521 UEQ917510:UEQ917521 UOM917510:UOM917521 UYI917510:UYI917521 VIE917510:VIE917521 VSA917510:VSA917521 WBW917510:WBW917521 WLS917510:WLS917521 WVO917510:WVO917521 G983046:G983057 JC983046:JC983057 SY983046:SY983057 ACU983046:ACU983057 AMQ983046:AMQ983057 AWM983046:AWM983057 BGI983046:BGI983057 BQE983046:BQE983057 CAA983046:CAA983057 CJW983046:CJW983057 CTS983046:CTS983057 DDO983046:DDO983057 DNK983046:DNK983057 DXG983046:DXG983057 EHC983046:EHC983057 EQY983046:EQY983057 FAU983046:FAU983057 FKQ983046:FKQ983057 FUM983046:FUM983057 GEI983046:GEI983057 GOE983046:GOE983057 GYA983046:GYA983057 HHW983046:HHW983057 HRS983046:HRS983057 IBO983046:IBO983057 ILK983046:ILK983057 IVG983046:IVG983057 JFC983046:JFC983057 JOY983046:JOY983057 JYU983046:JYU983057 KIQ983046:KIQ983057 KSM983046:KSM983057 LCI983046:LCI983057 LME983046:LME983057 LWA983046:LWA983057 MFW983046:MFW983057 MPS983046:MPS983057 MZO983046:MZO983057 NJK983046:NJK983057 NTG983046:NTG983057 ODC983046:ODC983057 OMY983046:OMY983057 OWU983046:OWU983057 PGQ983046:PGQ983057 PQM983046:PQM983057 QAI983046:QAI983057 QKE983046:QKE983057 QUA983046:QUA983057 RDW983046:RDW983057 RNS983046:RNS983057 RXO983046:RXO983057 SHK983046:SHK983057 SRG983046:SRG983057 TBC983046:TBC983057 TKY983046:TKY983057 TUU983046:TUU983057 UEQ983046:UEQ983057 UOM983046:UOM983057 UYI983046:UYI983057 VIE983046:VIE983057 VSA983046:VSA983057 WBW983046:WBW983057 WLS983046:WLS983057 WVO983046:WVO983057">
      <formula1>"Following,Modified Following,Preceding,Modified Preceding,Month End Reference,Unadjusted Month End,Unadjusted"</formula1>
    </dataValidation>
    <dataValidation type="list" allowBlank="1" showInputMessage="1" showErrorMessage="1" sqref="F6:F17 JB6:JB17 SX6:SX17 ACT6:ACT17 AMP6:AMP17 AWL6:AWL17 BGH6:BGH17 BQD6:BQD17 BZZ6:BZZ17 CJV6:CJV17 CTR6:CTR17 DDN6:DDN17 DNJ6:DNJ17 DXF6:DXF17 EHB6:EHB17 EQX6:EQX17 FAT6:FAT17 FKP6:FKP17 FUL6:FUL17 GEH6:GEH17 GOD6:GOD17 GXZ6:GXZ17 HHV6:HHV17 HRR6:HRR17 IBN6:IBN17 ILJ6:ILJ17 IVF6:IVF17 JFB6:JFB17 JOX6:JOX17 JYT6:JYT17 KIP6:KIP17 KSL6:KSL17 LCH6:LCH17 LMD6:LMD17 LVZ6:LVZ17 MFV6:MFV17 MPR6:MPR17 MZN6:MZN17 NJJ6:NJJ17 NTF6:NTF17 ODB6:ODB17 OMX6:OMX17 OWT6:OWT17 PGP6:PGP17 PQL6:PQL17 QAH6:QAH17 QKD6:QKD17 QTZ6:QTZ17 RDV6:RDV17 RNR6:RNR17 RXN6:RXN17 SHJ6:SHJ17 SRF6:SRF17 TBB6:TBB17 TKX6:TKX17 TUT6:TUT17 UEP6:UEP17 UOL6:UOL17 UYH6:UYH17 VID6:VID17 VRZ6:VRZ17 WBV6:WBV17 WLR6:WLR17 WVN6:WVN17 F65542:F65553 JB65542:JB65553 SX65542:SX65553 ACT65542:ACT65553 AMP65542:AMP65553 AWL65542:AWL65553 BGH65542:BGH65553 BQD65542:BQD65553 BZZ65542:BZZ65553 CJV65542:CJV65553 CTR65542:CTR65553 DDN65542:DDN65553 DNJ65542:DNJ65553 DXF65542:DXF65553 EHB65542:EHB65553 EQX65542:EQX65553 FAT65542:FAT65553 FKP65542:FKP65553 FUL65542:FUL65553 GEH65542:GEH65553 GOD65542:GOD65553 GXZ65542:GXZ65553 HHV65542:HHV65553 HRR65542:HRR65553 IBN65542:IBN65553 ILJ65542:ILJ65553 IVF65542:IVF65553 JFB65542:JFB65553 JOX65542:JOX65553 JYT65542:JYT65553 KIP65542:KIP65553 KSL65542:KSL65553 LCH65542:LCH65553 LMD65542:LMD65553 LVZ65542:LVZ65553 MFV65542:MFV65553 MPR65542:MPR65553 MZN65542:MZN65553 NJJ65542:NJJ65553 NTF65542:NTF65553 ODB65542:ODB65553 OMX65542:OMX65553 OWT65542:OWT65553 PGP65542:PGP65553 PQL65542:PQL65553 QAH65542:QAH65553 QKD65542:QKD65553 QTZ65542:QTZ65553 RDV65542:RDV65553 RNR65542:RNR65553 RXN65542:RXN65553 SHJ65542:SHJ65553 SRF65542:SRF65553 TBB65542:TBB65553 TKX65542:TKX65553 TUT65542:TUT65553 UEP65542:UEP65553 UOL65542:UOL65553 UYH65542:UYH65553 VID65542:VID65553 VRZ65542:VRZ65553 WBV65542:WBV65553 WLR65542:WLR65553 WVN65542:WVN65553 F131078:F131089 JB131078:JB131089 SX131078:SX131089 ACT131078:ACT131089 AMP131078:AMP131089 AWL131078:AWL131089 BGH131078:BGH131089 BQD131078:BQD131089 BZZ131078:BZZ131089 CJV131078:CJV131089 CTR131078:CTR131089 DDN131078:DDN131089 DNJ131078:DNJ131089 DXF131078:DXF131089 EHB131078:EHB131089 EQX131078:EQX131089 FAT131078:FAT131089 FKP131078:FKP131089 FUL131078:FUL131089 GEH131078:GEH131089 GOD131078:GOD131089 GXZ131078:GXZ131089 HHV131078:HHV131089 HRR131078:HRR131089 IBN131078:IBN131089 ILJ131078:ILJ131089 IVF131078:IVF131089 JFB131078:JFB131089 JOX131078:JOX131089 JYT131078:JYT131089 KIP131078:KIP131089 KSL131078:KSL131089 LCH131078:LCH131089 LMD131078:LMD131089 LVZ131078:LVZ131089 MFV131078:MFV131089 MPR131078:MPR131089 MZN131078:MZN131089 NJJ131078:NJJ131089 NTF131078:NTF131089 ODB131078:ODB131089 OMX131078:OMX131089 OWT131078:OWT131089 PGP131078:PGP131089 PQL131078:PQL131089 QAH131078:QAH131089 QKD131078:QKD131089 QTZ131078:QTZ131089 RDV131078:RDV131089 RNR131078:RNR131089 RXN131078:RXN131089 SHJ131078:SHJ131089 SRF131078:SRF131089 TBB131078:TBB131089 TKX131078:TKX131089 TUT131078:TUT131089 UEP131078:UEP131089 UOL131078:UOL131089 UYH131078:UYH131089 VID131078:VID131089 VRZ131078:VRZ131089 WBV131078:WBV131089 WLR131078:WLR131089 WVN131078:WVN131089 F196614:F196625 JB196614:JB196625 SX196614:SX196625 ACT196614:ACT196625 AMP196614:AMP196625 AWL196614:AWL196625 BGH196614:BGH196625 BQD196614:BQD196625 BZZ196614:BZZ196625 CJV196614:CJV196625 CTR196614:CTR196625 DDN196614:DDN196625 DNJ196614:DNJ196625 DXF196614:DXF196625 EHB196614:EHB196625 EQX196614:EQX196625 FAT196614:FAT196625 FKP196614:FKP196625 FUL196614:FUL196625 GEH196614:GEH196625 GOD196614:GOD196625 GXZ196614:GXZ196625 HHV196614:HHV196625 HRR196614:HRR196625 IBN196614:IBN196625 ILJ196614:ILJ196625 IVF196614:IVF196625 JFB196614:JFB196625 JOX196614:JOX196625 JYT196614:JYT196625 KIP196614:KIP196625 KSL196614:KSL196625 LCH196614:LCH196625 LMD196614:LMD196625 LVZ196614:LVZ196625 MFV196614:MFV196625 MPR196614:MPR196625 MZN196614:MZN196625 NJJ196614:NJJ196625 NTF196614:NTF196625 ODB196614:ODB196625 OMX196614:OMX196625 OWT196614:OWT196625 PGP196614:PGP196625 PQL196614:PQL196625 QAH196614:QAH196625 QKD196614:QKD196625 QTZ196614:QTZ196625 RDV196614:RDV196625 RNR196614:RNR196625 RXN196614:RXN196625 SHJ196614:SHJ196625 SRF196614:SRF196625 TBB196614:TBB196625 TKX196614:TKX196625 TUT196614:TUT196625 UEP196614:UEP196625 UOL196614:UOL196625 UYH196614:UYH196625 VID196614:VID196625 VRZ196614:VRZ196625 WBV196614:WBV196625 WLR196614:WLR196625 WVN196614:WVN196625 F262150:F262161 JB262150:JB262161 SX262150:SX262161 ACT262150:ACT262161 AMP262150:AMP262161 AWL262150:AWL262161 BGH262150:BGH262161 BQD262150:BQD262161 BZZ262150:BZZ262161 CJV262150:CJV262161 CTR262150:CTR262161 DDN262150:DDN262161 DNJ262150:DNJ262161 DXF262150:DXF262161 EHB262150:EHB262161 EQX262150:EQX262161 FAT262150:FAT262161 FKP262150:FKP262161 FUL262150:FUL262161 GEH262150:GEH262161 GOD262150:GOD262161 GXZ262150:GXZ262161 HHV262150:HHV262161 HRR262150:HRR262161 IBN262150:IBN262161 ILJ262150:ILJ262161 IVF262150:IVF262161 JFB262150:JFB262161 JOX262150:JOX262161 JYT262150:JYT262161 KIP262150:KIP262161 KSL262150:KSL262161 LCH262150:LCH262161 LMD262150:LMD262161 LVZ262150:LVZ262161 MFV262150:MFV262161 MPR262150:MPR262161 MZN262150:MZN262161 NJJ262150:NJJ262161 NTF262150:NTF262161 ODB262150:ODB262161 OMX262150:OMX262161 OWT262150:OWT262161 PGP262150:PGP262161 PQL262150:PQL262161 QAH262150:QAH262161 QKD262150:QKD262161 QTZ262150:QTZ262161 RDV262150:RDV262161 RNR262150:RNR262161 RXN262150:RXN262161 SHJ262150:SHJ262161 SRF262150:SRF262161 TBB262150:TBB262161 TKX262150:TKX262161 TUT262150:TUT262161 UEP262150:UEP262161 UOL262150:UOL262161 UYH262150:UYH262161 VID262150:VID262161 VRZ262150:VRZ262161 WBV262150:WBV262161 WLR262150:WLR262161 WVN262150:WVN262161 F327686:F327697 JB327686:JB327697 SX327686:SX327697 ACT327686:ACT327697 AMP327686:AMP327697 AWL327686:AWL327697 BGH327686:BGH327697 BQD327686:BQD327697 BZZ327686:BZZ327697 CJV327686:CJV327697 CTR327686:CTR327697 DDN327686:DDN327697 DNJ327686:DNJ327697 DXF327686:DXF327697 EHB327686:EHB327697 EQX327686:EQX327697 FAT327686:FAT327697 FKP327686:FKP327697 FUL327686:FUL327697 GEH327686:GEH327697 GOD327686:GOD327697 GXZ327686:GXZ327697 HHV327686:HHV327697 HRR327686:HRR327697 IBN327686:IBN327697 ILJ327686:ILJ327697 IVF327686:IVF327697 JFB327686:JFB327697 JOX327686:JOX327697 JYT327686:JYT327697 KIP327686:KIP327697 KSL327686:KSL327697 LCH327686:LCH327697 LMD327686:LMD327697 LVZ327686:LVZ327697 MFV327686:MFV327697 MPR327686:MPR327697 MZN327686:MZN327697 NJJ327686:NJJ327697 NTF327686:NTF327697 ODB327686:ODB327697 OMX327686:OMX327697 OWT327686:OWT327697 PGP327686:PGP327697 PQL327686:PQL327697 QAH327686:QAH327697 QKD327686:QKD327697 QTZ327686:QTZ327697 RDV327686:RDV327697 RNR327686:RNR327697 RXN327686:RXN327697 SHJ327686:SHJ327697 SRF327686:SRF327697 TBB327686:TBB327697 TKX327686:TKX327697 TUT327686:TUT327697 UEP327686:UEP327697 UOL327686:UOL327697 UYH327686:UYH327697 VID327686:VID327697 VRZ327686:VRZ327697 WBV327686:WBV327697 WLR327686:WLR327697 WVN327686:WVN327697 F393222:F393233 JB393222:JB393233 SX393222:SX393233 ACT393222:ACT393233 AMP393222:AMP393233 AWL393222:AWL393233 BGH393222:BGH393233 BQD393222:BQD393233 BZZ393222:BZZ393233 CJV393222:CJV393233 CTR393222:CTR393233 DDN393222:DDN393233 DNJ393222:DNJ393233 DXF393222:DXF393233 EHB393222:EHB393233 EQX393222:EQX393233 FAT393222:FAT393233 FKP393222:FKP393233 FUL393222:FUL393233 GEH393222:GEH393233 GOD393222:GOD393233 GXZ393222:GXZ393233 HHV393222:HHV393233 HRR393222:HRR393233 IBN393222:IBN393233 ILJ393222:ILJ393233 IVF393222:IVF393233 JFB393222:JFB393233 JOX393222:JOX393233 JYT393222:JYT393233 KIP393222:KIP393233 KSL393222:KSL393233 LCH393222:LCH393233 LMD393222:LMD393233 LVZ393222:LVZ393233 MFV393222:MFV393233 MPR393222:MPR393233 MZN393222:MZN393233 NJJ393222:NJJ393233 NTF393222:NTF393233 ODB393222:ODB393233 OMX393222:OMX393233 OWT393222:OWT393233 PGP393222:PGP393233 PQL393222:PQL393233 QAH393222:QAH393233 QKD393222:QKD393233 QTZ393222:QTZ393233 RDV393222:RDV393233 RNR393222:RNR393233 RXN393222:RXN393233 SHJ393222:SHJ393233 SRF393222:SRF393233 TBB393222:TBB393233 TKX393222:TKX393233 TUT393222:TUT393233 UEP393222:UEP393233 UOL393222:UOL393233 UYH393222:UYH393233 VID393222:VID393233 VRZ393222:VRZ393233 WBV393222:WBV393233 WLR393222:WLR393233 WVN393222:WVN393233 F458758:F458769 JB458758:JB458769 SX458758:SX458769 ACT458758:ACT458769 AMP458758:AMP458769 AWL458758:AWL458769 BGH458758:BGH458769 BQD458758:BQD458769 BZZ458758:BZZ458769 CJV458758:CJV458769 CTR458758:CTR458769 DDN458758:DDN458769 DNJ458758:DNJ458769 DXF458758:DXF458769 EHB458758:EHB458769 EQX458758:EQX458769 FAT458758:FAT458769 FKP458758:FKP458769 FUL458758:FUL458769 GEH458758:GEH458769 GOD458758:GOD458769 GXZ458758:GXZ458769 HHV458758:HHV458769 HRR458758:HRR458769 IBN458758:IBN458769 ILJ458758:ILJ458769 IVF458758:IVF458769 JFB458758:JFB458769 JOX458758:JOX458769 JYT458758:JYT458769 KIP458758:KIP458769 KSL458758:KSL458769 LCH458758:LCH458769 LMD458758:LMD458769 LVZ458758:LVZ458769 MFV458758:MFV458769 MPR458758:MPR458769 MZN458758:MZN458769 NJJ458758:NJJ458769 NTF458758:NTF458769 ODB458758:ODB458769 OMX458758:OMX458769 OWT458758:OWT458769 PGP458758:PGP458769 PQL458758:PQL458769 QAH458758:QAH458769 QKD458758:QKD458769 QTZ458758:QTZ458769 RDV458758:RDV458769 RNR458758:RNR458769 RXN458758:RXN458769 SHJ458758:SHJ458769 SRF458758:SRF458769 TBB458758:TBB458769 TKX458758:TKX458769 TUT458758:TUT458769 UEP458758:UEP458769 UOL458758:UOL458769 UYH458758:UYH458769 VID458758:VID458769 VRZ458758:VRZ458769 WBV458758:WBV458769 WLR458758:WLR458769 WVN458758:WVN458769 F524294:F524305 JB524294:JB524305 SX524294:SX524305 ACT524294:ACT524305 AMP524294:AMP524305 AWL524294:AWL524305 BGH524294:BGH524305 BQD524294:BQD524305 BZZ524294:BZZ524305 CJV524294:CJV524305 CTR524294:CTR524305 DDN524294:DDN524305 DNJ524294:DNJ524305 DXF524294:DXF524305 EHB524294:EHB524305 EQX524294:EQX524305 FAT524294:FAT524305 FKP524294:FKP524305 FUL524294:FUL524305 GEH524294:GEH524305 GOD524294:GOD524305 GXZ524294:GXZ524305 HHV524294:HHV524305 HRR524294:HRR524305 IBN524294:IBN524305 ILJ524294:ILJ524305 IVF524294:IVF524305 JFB524294:JFB524305 JOX524294:JOX524305 JYT524294:JYT524305 KIP524294:KIP524305 KSL524294:KSL524305 LCH524294:LCH524305 LMD524294:LMD524305 LVZ524294:LVZ524305 MFV524294:MFV524305 MPR524294:MPR524305 MZN524294:MZN524305 NJJ524294:NJJ524305 NTF524294:NTF524305 ODB524294:ODB524305 OMX524294:OMX524305 OWT524294:OWT524305 PGP524294:PGP524305 PQL524294:PQL524305 QAH524294:QAH524305 QKD524294:QKD524305 QTZ524294:QTZ524305 RDV524294:RDV524305 RNR524294:RNR524305 RXN524294:RXN524305 SHJ524294:SHJ524305 SRF524294:SRF524305 TBB524294:TBB524305 TKX524294:TKX524305 TUT524294:TUT524305 UEP524294:UEP524305 UOL524294:UOL524305 UYH524294:UYH524305 VID524294:VID524305 VRZ524294:VRZ524305 WBV524294:WBV524305 WLR524294:WLR524305 WVN524294:WVN524305 F589830:F589841 JB589830:JB589841 SX589830:SX589841 ACT589830:ACT589841 AMP589830:AMP589841 AWL589830:AWL589841 BGH589830:BGH589841 BQD589830:BQD589841 BZZ589830:BZZ589841 CJV589830:CJV589841 CTR589830:CTR589841 DDN589830:DDN589841 DNJ589830:DNJ589841 DXF589830:DXF589841 EHB589830:EHB589841 EQX589830:EQX589841 FAT589830:FAT589841 FKP589830:FKP589841 FUL589830:FUL589841 GEH589830:GEH589841 GOD589830:GOD589841 GXZ589830:GXZ589841 HHV589830:HHV589841 HRR589830:HRR589841 IBN589830:IBN589841 ILJ589830:ILJ589841 IVF589830:IVF589841 JFB589830:JFB589841 JOX589830:JOX589841 JYT589830:JYT589841 KIP589830:KIP589841 KSL589830:KSL589841 LCH589830:LCH589841 LMD589830:LMD589841 LVZ589830:LVZ589841 MFV589830:MFV589841 MPR589830:MPR589841 MZN589830:MZN589841 NJJ589830:NJJ589841 NTF589830:NTF589841 ODB589830:ODB589841 OMX589830:OMX589841 OWT589830:OWT589841 PGP589830:PGP589841 PQL589830:PQL589841 QAH589830:QAH589841 QKD589830:QKD589841 QTZ589830:QTZ589841 RDV589830:RDV589841 RNR589830:RNR589841 RXN589830:RXN589841 SHJ589830:SHJ589841 SRF589830:SRF589841 TBB589830:TBB589841 TKX589830:TKX589841 TUT589830:TUT589841 UEP589830:UEP589841 UOL589830:UOL589841 UYH589830:UYH589841 VID589830:VID589841 VRZ589830:VRZ589841 WBV589830:WBV589841 WLR589830:WLR589841 WVN589830:WVN589841 F655366:F655377 JB655366:JB655377 SX655366:SX655377 ACT655366:ACT655377 AMP655366:AMP655377 AWL655366:AWL655377 BGH655366:BGH655377 BQD655366:BQD655377 BZZ655366:BZZ655377 CJV655366:CJV655377 CTR655366:CTR655377 DDN655366:DDN655377 DNJ655366:DNJ655377 DXF655366:DXF655377 EHB655366:EHB655377 EQX655366:EQX655377 FAT655366:FAT655377 FKP655366:FKP655377 FUL655366:FUL655377 GEH655366:GEH655377 GOD655366:GOD655377 GXZ655366:GXZ655377 HHV655366:HHV655377 HRR655366:HRR655377 IBN655366:IBN655377 ILJ655366:ILJ655377 IVF655366:IVF655377 JFB655366:JFB655377 JOX655366:JOX655377 JYT655366:JYT655377 KIP655366:KIP655377 KSL655366:KSL655377 LCH655366:LCH655377 LMD655366:LMD655377 LVZ655366:LVZ655377 MFV655366:MFV655377 MPR655366:MPR655377 MZN655366:MZN655377 NJJ655366:NJJ655377 NTF655366:NTF655377 ODB655366:ODB655377 OMX655366:OMX655377 OWT655366:OWT655377 PGP655366:PGP655377 PQL655366:PQL655377 QAH655366:QAH655377 QKD655366:QKD655377 QTZ655366:QTZ655377 RDV655366:RDV655377 RNR655366:RNR655377 RXN655366:RXN655377 SHJ655366:SHJ655377 SRF655366:SRF655377 TBB655366:TBB655377 TKX655366:TKX655377 TUT655366:TUT655377 UEP655366:UEP655377 UOL655366:UOL655377 UYH655366:UYH655377 VID655366:VID655377 VRZ655366:VRZ655377 WBV655366:WBV655377 WLR655366:WLR655377 WVN655366:WVN655377 F720902:F720913 JB720902:JB720913 SX720902:SX720913 ACT720902:ACT720913 AMP720902:AMP720913 AWL720902:AWL720913 BGH720902:BGH720913 BQD720902:BQD720913 BZZ720902:BZZ720913 CJV720902:CJV720913 CTR720902:CTR720913 DDN720902:DDN720913 DNJ720902:DNJ720913 DXF720902:DXF720913 EHB720902:EHB720913 EQX720902:EQX720913 FAT720902:FAT720913 FKP720902:FKP720913 FUL720902:FUL720913 GEH720902:GEH720913 GOD720902:GOD720913 GXZ720902:GXZ720913 HHV720902:HHV720913 HRR720902:HRR720913 IBN720902:IBN720913 ILJ720902:ILJ720913 IVF720902:IVF720913 JFB720902:JFB720913 JOX720902:JOX720913 JYT720902:JYT720913 KIP720902:KIP720913 KSL720902:KSL720913 LCH720902:LCH720913 LMD720902:LMD720913 LVZ720902:LVZ720913 MFV720902:MFV720913 MPR720902:MPR720913 MZN720902:MZN720913 NJJ720902:NJJ720913 NTF720902:NTF720913 ODB720902:ODB720913 OMX720902:OMX720913 OWT720902:OWT720913 PGP720902:PGP720913 PQL720902:PQL720913 QAH720902:QAH720913 QKD720902:QKD720913 QTZ720902:QTZ720913 RDV720902:RDV720913 RNR720902:RNR720913 RXN720902:RXN720913 SHJ720902:SHJ720913 SRF720902:SRF720913 TBB720902:TBB720913 TKX720902:TKX720913 TUT720902:TUT720913 UEP720902:UEP720913 UOL720902:UOL720913 UYH720902:UYH720913 VID720902:VID720913 VRZ720902:VRZ720913 WBV720902:WBV720913 WLR720902:WLR720913 WVN720902:WVN720913 F786438:F786449 JB786438:JB786449 SX786438:SX786449 ACT786438:ACT786449 AMP786438:AMP786449 AWL786438:AWL786449 BGH786438:BGH786449 BQD786438:BQD786449 BZZ786438:BZZ786449 CJV786438:CJV786449 CTR786438:CTR786449 DDN786438:DDN786449 DNJ786438:DNJ786449 DXF786438:DXF786449 EHB786438:EHB786449 EQX786438:EQX786449 FAT786438:FAT786449 FKP786438:FKP786449 FUL786438:FUL786449 GEH786438:GEH786449 GOD786438:GOD786449 GXZ786438:GXZ786449 HHV786438:HHV786449 HRR786438:HRR786449 IBN786438:IBN786449 ILJ786438:ILJ786449 IVF786438:IVF786449 JFB786438:JFB786449 JOX786438:JOX786449 JYT786438:JYT786449 KIP786438:KIP786449 KSL786438:KSL786449 LCH786438:LCH786449 LMD786438:LMD786449 LVZ786438:LVZ786449 MFV786438:MFV786449 MPR786438:MPR786449 MZN786438:MZN786449 NJJ786438:NJJ786449 NTF786438:NTF786449 ODB786438:ODB786449 OMX786438:OMX786449 OWT786438:OWT786449 PGP786438:PGP786449 PQL786438:PQL786449 QAH786438:QAH786449 QKD786438:QKD786449 QTZ786438:QTZ786449 RDV786438:RDV786449 RNR786438:RNR786449 RXN786438:RXN786449 SHJ786438:SHJ786449 SRF786438:SRF786449 TBB786438:TBB786449 TKX786438:TKX786449 TUT786438:TUT786449 UEP786438:UEP786449 UOL786438:UOL786449 UYH786438:UYH786449 VID786438:VID786449 VRZ786438:VRZ786449 WBV786438:WBV786449 WLR786438:WLR786449 WVN786438:WVN786449 F851974:F851985 JB851974:JB851985 SX851974:SX851985 ACT851974:ACT851985 AMP851974:AMP851985 AWL851974:AWL851985 BGH851974:BGH851985 BQD851974:BQD851985 BZZ851974:BZZ851985 CJV851974:CJV851985 CTR851974:CTR851985 DDN851974:DDN851985 DNJ851974:DNJ851985 DXF851974:DXF851985 EHB851974:EHB851985 EQX851974:EQX851985 FAT851974:FAT851985 FKP851974:FKP851985 FUL851974:FUL851985 GEH851974:GEH851985 GOD851974:GOD851985 GXZ851974:GXZ851985 HHV851974:HHV851985 HRR851974:HRR851985 IBN851974:IBN851985 ILJ851974:ILJ851985 IVF851974:IVF851985 JFB851974:JFB851985 JOX851974:JOX851985 JYT851974:JYT851985 KIP851974:KIP851985 KSL851974:KSL851985 LCH851974:LCH851985 LMD851974:LMD851985 LVZ851974:LVZ851985 MFV851974:MFV851985 MPR851974:MPR851985 MZN851974:MZN851985 NJJ851974:NJJ851985 NTF851974:NTF851985 ODB851974:ODB851985 OMX851974:OMX851985 OWT851974:OWT851985 PGP851974:PGP851985 PQL851974:PQL851985 QAH851974:QAH851985 QKD851974:QKD851985 QTZ851974:QTZ851985 RDV851974:RDV851985 RNR851974:RNR851985 RXN851974:RXN851985 SHJ851974:SHJ851985 SRF851974:SRF851985 TBB851974:TBB851985 TKX851974:TKX851985 TUT851974:TUT851985 UEP851974:UEP851985 UOL851974:UOL851985 UYH851974:UYH851985 VID851974:VID851985 VRZ851974:VRZ851985 WBV851974:WBV851985 WLR851974:WLR851985 WVN851974:WVN851985 F917510:F917521 JB917510:JB917521 SX917510:SX917521 ACT917510:ACT917521 AMP917510:AMP917521 AWL917510:AWL917521 BGH917510:BGH917521 BQD917510:BQD917521 BZZ917510:BZZ917521 CJV917510:CJV917521 CTR917510:CTR917521 DDN917510:DDN917521 DNJ917510:DNJ917521 DXF917510:DXF917521 EHB917510:EHB917521 EQX917510:EQX917521 FAT917510:FAT917521 FKP917510:FKP917521 FUL917510:FUL917521 GEH917510:GEH917521 GOD917510:GOD917521 GXZ917510:GXZ917521 HHV917510:HHV917521 HRR917510:HRR917521 IBN917510:IBN917521 ILJ917510:ILJ917521 IVF917510:IVF917521 JFB917510:JFB917521 JOX917510:JOX917521 JYT917510:JYT917521 KIP917510:KIP917521 KSL917510:KSL917521 LCH917510:LCH917521 LMD917510:LMD917521 LVZ917510:LVZ917521 MFV917510:MFV917521 MPR917510:MPR917521 MZN917510:MZN917521 NJJ917510:NJJ917521 NTF917510:NTF917521 ODB917510:ODB917521 OMX917510:OMX917521 OWT917510:OWT917521 PGP917510:PGP917521 PQL917510:PQL917521 QAH917510:QAH917521 QKD917510:QKD917521 QTZ917510:QTZ917521 RDV917510:RDV917521 RNR917510:RNR917521 RXN917510:RXN917521 SHJ917510:SHJ917521 SRF917510:SRF917521 TBB917510:TBB917521 TKX917510:TKX917521 TUT917510:TUT917521 UEP917510:UEP917521 UOL917510:UOL917521 UYH917510:UYH917521 VID917510:VID917521 VRZ917510:VRZ917521 WBV917510:WBV917521 WLR917510:WLR917521 WVN917510:WVN917521 F983046:F983057 JB983046:JB983057 SX983046:SX983057 ACT983046:ACT983057 AMP983046:AMP983057 AWL983046:AWL983057 BGH983046:BGH983057 BQD983046:BQD983057 BZZ983046:BZZ983057 CJV983046:CJV983057 CTR983046:CTR983057 DDN983046:DDN983057 DNJ983046:DNJ983057 DXF983046:DXF983057 EHB983046:EHB983057 EQX983046:EQX983057 FAT983046:FAT983057 FKP983046:FKP983057 FUL983046:FUL983057 GEH983046:GEH983057 GOD983046:GOD983057 GXZ983046:GXZ983057 HHV983046:HHV983057 HRR983046:HRR983057 IBN983046:IBN983057 ILJ983046:ILJ983057 IVF983046:IVF983057 JFB983046:JFB983057 JOX983046:JOX983057 JYT983046:JYT983057 KIP983046:KIP983057 KSL983046:KSL983057 LCH983046:LCH983057 LMD983046:LMD983057 LVZ983046:LVZ983057 MFV983046:MFV983057 MPR983046:MPR983057 MZN983046:MZN983057 NJJ983046:NJJ983057 NTF983046:NTF983057 ODB983046:ODB983057 OMX983046:OMX983057 OWT983046:OWT983057 PGP983046:PGP983057 PQL983046:PQL983057 QAH983046:QAH983057 QKD983046:QKD983057 QTZ983046:QTZ983057 RDV983046:RDV983057 RNR983046:RNR983057 RXN983046:RXN983057 SHJ983046:SHJ983057 SRF983046:SRF983057 TBB983046:TBB983057 TKX983046:TKX983057 TUT983046:TUT983057 UEP983046:UEP983057 UOL983046:UOL983057 UYH983046:UYH983057 VID983046:VID983057 VRZ983046:VRZ983057 WBV983046:WBV983057 WLR983046:WLR983057 WVN983046:WVN98305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51"/>
  <sheetViews>
    <sheetView workbookViewId="0"/>
  </sheetViews>
  <sheetFormatPr defaultRowHeight="11.25" x14ac:dyDescent="0.2"/>
  <cols>
    <col min="1" max="1" width="4.140625" style="136" customWidth="1"/>
    <col min="2" max="2" width="4.7109375" style="136" bestFit="1" customWidth="1"/>
    <col min="3" max="3" width="3.85546875" style="136" bestFit="1" customWidth="1"/>
    <col min="4" max="4" width="3.140625" style="136" bestFit="1" customWidth="1"/>
    <col min="5" max="5" width="2.7109375" style="136" bestFit="1" customWidth="1"/>
    <col min="6" max="6" width="5.85546875" style="136" bestFit="1" customWidth="1"/>
    <col min="7" max="7" width="13.85546875" style="136" bestFit="1" customWidth="1"/>
    <col min="8" max="8" width="15.28515625" style="136" bestFit="1" customWidth="1"/>
    <col min="9" max="9" width="7.140625" style="136" bestFit="1" customWidth="1"/>
    <col min="10" max="10" width="15.7109375" style="136" bestFit="1" customWidth="1"/>
    <col min="11" max="11" width="21.42578125" style="136" bestFit="1" customWidth="1"/>
    <col min="12" max="12" width="25.85546875" style="163" bestFit="1" customWidth="1"/>
    <col min="13" max="13" width="16" style="136" customWidth="1"/>
    <col min="14" max="14" width="3.5703125" style="136" customWidth="1"/>
    <col min="15" max="15" width="2.5703125" style="136" customWidth="1"/>
    <col min="16" max="16" width="4" style="136" customWidth="1"/>
    <col min="17" max="17" width="3.140625" style="136" customWidth="1"/>
    <col min="18" max="18" width="2.7109375" style="136" customWidth="1"/>
    <col min="19" max="16384" width="9.140625" style="136"/>
  </cols>
  <sheetData>
    <row r="1" spans="1:18" x14ac:dyDescent="0.2">
      <c r="A1" s="207" t="s">
        <v>204</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56</v>
      </c>
      <c r="K2" s="138" t="str">
        <f>Currency&amp;"_YC"&amp;$J$2&amp;"RH"</f>
        <v>EUR_YC3MRH</v>
      </c>
      <c r="L2" s="138" t="str">
        <f>Discounting</f>
        <v>EurYC</v>
      </c>
      <c r="M2" s="139"/>
      <c r="N2" s="226"/>
    </row>
    <row r="3" spans="1:18" ht="36" customHeight="1" x14ac:dyDescent="0.2">
      <c r="A3" s="131"/>
      <c r="B3" s="135" t="s">
        <v>191</v>
      </c>
      <c r="C3" s="135"/>
      <c r="D3" s="135"/>
      <c r="E3" s="135"/>
      <c r="F3" s="135" t="s">
        <v>190</v>
      </c>
      <c r="G3" s="135" t="s">
        <v>189</v>
      </c>
      <c r="H3" s="135" t="s">
        <v>188</v>
      </c>
      <c r="I3" s="135" t="s">
        <v>187</v>
      </c>
      <c r="J3" s="135" t="s">
        <v>160</v>
      </c>
      <c r="K3" s="230" t="str">
        <f>K2&amp;"_Swaps.xml"</f>
        <v>EUR_YC3MRH_Swaps.xml</v>
      </c>
      <c r="L3" s="173" t="e">
        <f ca="1">IF(Serialize,_xll.ohObjectSave(L4:L50,SerializationPath&amp;K3,FileOverwrite,Serialize),"---")</f>
        <v>#NUM!</v>
      </c>
      <c r="M3" s="211" t="e">
        <f ca="1">_xll.ohRangeRetrieveError(L3)</f>
        <v>#NUM!</v>
      </c>
      <c r="N3" s="226"/>
    </row>
    <row r="4" spans="1:18" x14ac:dyDescent="0.2">
      <c r="A4" s="140"/>
      <c r="B4" s="139"/>
      <c r="C4" s="139"/>
      <c r="D4" s="139"/>
      <c r="E4" s="139"/>
      <c r="F4" s="139"/>
      <c r="G4" s="139"/>
      <c r="H4" s="139"/>
      <c r="I4" s="139"/>
      <c r="J4" s="139"/>
      <c r="K4" s="229" t="str">
        <f>$K$2&amp;"_"&amp;$D6&amp;$E6&amp;"_"&amp;FamilyName&amp;$J$2</f>
        <v>EUR_YC3MRH_AB3E_ibor3M</v>
      </c>
      <c r="L4" s="228" t="str">
        <f>IF(UPPER(FamilyName)="IBOR",_xll.qlEuribor($K4,$J$2,,Permanent,Trigger,ObjectOverwrite),IF(UPPER(FamilyName)="LIBOR",_xll.qlLibor($K4,Currency,$J$2,,Permanent,Trigger,ObjectOverwrite),"--"))</f>
        <v>EUR_YC3MRH_AB3E_ibor3M#0006</v>
      </c>
      <c r="M4" s="227" t="str">
        <f>_xll.ohRangeRetrieveError(L4)</f>
        <v/>
      </c>
      <c r="N4" s="226"/>
    </row>
    <row r="5" spans="1:18" ht="12" thickBot="1" x14ac:dyDescent="0.25">
      <c r="A5" s="140"/>
      <c r="B5" s="139"/>
      <c r="C5" s="139"/>
      <c r="D5" s="139"/>
      <c r="E5" s="139"/>
      <c r="F5" s="139"/>
      <c r="G5" s="139"/>
      <c r="H5" s="139"/>
      <c r="I5" s="139"/>
      <c r="J5" s="139"/>
      <c r="K5" s="139"/>
      <c r="L5" s="139"/>
      <c r="M5" s="139"/>
      <c r="N5" s="226"/>
    </row>
    <row r="6" spans="1:18" x14ac:dyDescent="0.2">
      <c r="A6" s="131"/>
      <c r="B6" s="193" t="s">
        <v>179</v>
      </c>
      <c r="C6" s="259" t="s">
        <v>47</v>
      </c>
      <c r="D6" s="193" t="str">
        <f t="array" ref="D6:D42">VLOOKUP(Currency,Conventions,2)</f>
        <v>AB</v>
      </c>
      <c r="E6" s="193" t="str">
        <f t="array" ref="E6:E42">VLOOKUP(Currency,Conventions,3)</f>
        <v>3E</v>
      </c>
      <c r="F6" s="193" t="str">
        <f t="shared" ref="F6:F42" si="0">IF(UPPER(LEFT($D6))="A","Annual",IF(UPPER(LEFT($D6))="S","Semiannual","--"))</f>
        <v>Annual</v>
      </c>
      <c r="G6" s="225" t="s">
        <v>182</v>
      </c>
      <c r="H6" s="225" t="e">
        <f t="shared" ref="H6:H42" si="1">IF(UPPER(RIGHT($D6))="B",BondBasisDayCounter,IF(UPPER(RIGHT($D6))="M",MoneyMarketDayCounter,"--"))</f>
        <v>#REF!</v>
      </c>
      <c r="I6" s="215">
        <v>0</v>
      </c>
      <c r="J6" s="192" t="str">
        <f t="shared" ref="J6:J42" si="2">Currency&amp;$D6&amp;$E6&amp;$C6&amp;"_Quote"</f>
        <v>EURAB3E1Y_Quote</v>
      </c>
      <c r="K6" s="213" t="str">
        <f t="shared" ref="K6:K42" si="3">$K$2&amp;"_"&amp;$D6&amp;$E6&amp;$C6</f>
        <v>EUR_YC3MRH_AB3E1Y</v>
      </c>
      <c r="L6" s="212" t="e">
        <f>_xll.qlSwapRateHelper2(K6,$J6,$C6,Calendar,$F6,$G6,$H6,$L$4,$I6,B6,DiscountingCurve,Permanent,,ObjectOverwrite)</f>
        <v>#VALUE!</v>
      </c>
      <c r="M6" s="211" t="e">
        <f ca="1">_xll.ohRangeRetrieveError(L6)</f>
        <v>#NUM!</v>
      </c>
      <c r="N6" s="226"/>
      <c r="P6" s="224" t="s">
        <v>120</v>
      </c>
      <c r="Q6" s="179" t="s">
        <v>117</v>
      </c>
      <c r="R6" s="223" t="s">
        <v>183</v>
      </c>
    </row>
    <row r="7" spans="1:18" x14ac:dyDescent="0.2">
      <c r="A7" s="131"/>
      <c r="B7" s="193" t="s">
        <v>179</v>
      </c>
      <c r="C7" s="259" t="s">
        <v>46</v>
      </c>
      <c r="D7" s="193" t="str">
        <v>AB</v>
      </c>
      <c r="E7" s="193" t="str">
        <v>3E</v>
      </c>
      <c r="F7" s="193" t="str">
        <f t="shared" si="0"/>
        <v>Annual</v>
      </c>
      <c r="G7" s="216" t="s">
        <v>182</v>
      </c>
      <c r="H7" s="216" t="e">
        <f t="shared" si="1"/>
        <v>#REF!</v>
      </c>
      <c r="I7" s="215">
        <v>0</v>
      </c>
      <c r="J7" s="166" t="str">
        <f t="shared" si="2"/>
        <v>EURAB3E15M_Quote</v>
      </c>
      <c r="K7" s="213" t="str">
        <f t="shared" si="3"/>
        <v>EUR_YC3MRH_AB3E15M</v>
      </c>
      <c r="L7" s="212" t="e">
        <f>_xll.qlSwapRateHelper2(K7,$J7,$C7,Calendar,$F7,$G7,$H7,$L$4,$I7,B7,DiscountingCurve,Permanent,,ObjectOverwrite)</f>
        <v>#VALUE!</v>
      </c>
      <c r="M7" s="211" t="e">
        <f ca="1">_xll.ohRangeRetrieveError(L7)</f>
        <v>#NUM!</v>
      </c>
      <c r="N7" s="226"/>
      <c r="P7" s="222" t="s">
        <v>118</v>
      </c>
      <c r="Q7" s="221" t="s">
        <v>117</v>
      </c>
      <c r="R7" s="220" t="s">
        <v>200</v>
      </c>
    </row>
    <row r="8" spans="1:18" x14ac:dyDescent="0.2">
      <c r="A8" s="131"/>
      <c r="B8" s="193" t="s">
        <v>179</v>
      </c>
      <c r="C8" s="259" t="s">
        <v>45</v>
      </c>
      <c r="D8" s="193" t="str">
        <v>AB</v>
      </c>
      <c r="E8" s="193" t="str">
        <v>3E</v>
      </c>
      <c r="F8" s="193" t="str">
        <f t="shared" si="0"/>
        <v>Annual</v>
      </c>
      <c r="G8" s="216" t="s">
        <v>182</v>
      </c>
      <c r="H8" s="216" t="e">
        <f t="shared" si="1"/>
        <v>#REF!</v>
      </c>
      <c r="I8" s="215">
        <v>0</v>
      </c>
      <c r="J8" s="166" t="str">
        <f t="shared" si="2"/>
        <v>EURAB3E18M_Quote</v>
      </c>
      <c r="K8" s="213" t="str">
        <f t="shared" si="3"/>
        <v>EUR_YC3MRH_AB3E18M</v>
      </c>
      <c r="L8" s="212" t="e">
        <f>_xll.qlSwapRateHelper2(K8,$J8,$C8,Calendar,$F8,$G8,$H8,$L$4,$I8,B8,DiscountingCurve,Permanent,,ObjectOverwrite)</f>
        <v>#VALUE!</v>
      </c>
      <c r="M8" s="211" t="e">
        <f ca="1">_xll.ohRangeRetrieveError(L8)</f>
        <v>#NUM!</v>
      </c>
      <c r="N8" s="226"/>
      <c r="P8" s="222" t="s">
        <v>114</v>
      </c>
      <c r="Q8" s="221" t="s">
        <v>107</v>
      </c>
      <c r="R8" s="220" t="s">
        <v>183</v>
      </c>
    </row>
    <row r="9" spans="1:18" x14ac:dyDescent="0.2">
      <c r="A9" s="131"/>
      <c r="B9" s="193" t="s">
        <v>179</v>
      </c>
      <c r="C9" s="259" t="s">
        <v>44</v>
      </c>
      <c r="D9" s="193" t="str">
        <v>AB</v>
      </c>
      <c r="E9" s="193" t="str">
        <v>3E</v>
      </c>
      <c r="F9" s="193" t="str">
        <f t="shared" si="0"/>
        <v>Annual</v>
      </c>
      <c r="G9" s="216" t="s">
        <v>182</v>
      </c>
      <c r="H9" s="216" t="e">
        <f t="shared" si="1"/>
        <v>#REF!</v>
      </c>
      <c r="I9" s="215">
        <v>0</v>
      </c>
      <c r="J9" s="166" t="str">
        <f t="shared" si="2"/>
        <v>EURAB3E21M_Quote</v>
      </c>
      <c r="K9" s="213" t="str">
        <f t="shared" si="3"/>
        <v>EUR_YC3MRH_AB3E21M</v>
      </c>
      <c r="L9" s="212" t="e">
        <f>_xll.qlSwapRateHelper2(K9,$J9,$C9,Calendar,$F9,$G9,$H9,$L$4,$I9,B9,DiscountingCurve,Permanent,,ObjectOverwrite)</f>
        <v>#VALUE!</v>
      </c>
      <c r="M9" s="211" t="e">
        <f ca="1">_xll.ohRangeRetrieveError(L9)</f>
        <v>#NUM!</v>
      </c>
      <c r="N9" s="226"/>
      <c r="P9" s="222" t="s">
        <v>111</v>
      </c>
      <c r="Q9" s="221" t="s">
        <v>185</v>
      </c>
      <c r="R9" s="220" t="s">
        <v>183</v>
      </c>
    </row>
    <row r="10" spans="1:18" ht="12" thickBot="1" x14ac:dyDescent="0.25">
      <c r="A10" s="131"/>
      <c r="B10" s="193" t="s">
        <v>179</v>
      </c>
      <c r="C10" s="258" t="s">
        <v>43</v>
      </c>
      <c r="D10" s="193" t="str">
        <v>AB</v>
      </c>
      <c r="E10" s="193" t="str">
        <v>3E</v>
      </c>
      <c r="F10" s="193" t="str">
        <f t="shared" si="0"/>
        <v>Annual</v>
      </c>
      <c r="G10" s="216" t="s">
        <v>182</v>
      </c>
      <c r="H10" s="216" t="e">
        <f t="shared" si="1"/>
        <v>#REF!</v>
      </c>
      <c r="I10" s="215">
        <v>0</v>
      </c>
      <c r="J10" s="166" t="str">
        <f t="shared" si="2"/>
        <v>EURAB3E2Y_Quote</v>
      </c>
      <c r="K10" s="213" t="str">
        <f t="shared" si="3"/>
        <v>EUR_YC3MRH_AB3E2Y</v>
      </c>
      <c r="L10" s="212" t="e">
        <f>_xll.qlSwapRateHelper2(K10,$J10,$C10,Calendar,$F10,$G10,$H10,$L$4,$I10,B10,DiscountingCurve,Permanent,,ObjectOverwrite)</f>
        <v>#VALUE!</v>
      </c>
      <c r="M10" s="211" t="e">
        <f ca="1">_xll.ohRangeRetrieveError(L10)</f>
        <v>#NUM!</v>
      </c>
      <c r="N10" s="226"/>
      <c r="P10" s="219" t="s">
        <v>108</v>
      </c>
      <c r="Q10" s="218" t="s">
        <v>107</v>
      </c>
      <c r="R10" s="217" t="s">
        <v>183</v>
      </c>
    </row>
    <row r="11" spans="1:18" x14ac:dyDescent="0.2">
      <c r="A11" s="131"/>
      <c r="B11" s="193" t="s">
        <v>179</v>
      </c>
      <c r="C11" s="258" t="s">
        <v>42</v>
      </c>
      <c r="D11" s="193" t="str">
        <v>AB</v>
      </c>
      <c r="E11" s="193" t="str">
        <v>3E</v>
      </c>
      <c r="F11" s="193" t="str">
        <f t="shared" si="0"/>
        <v>Annual</v>
      </c>
      <c r="G11" s="216" t="s">
        <v>182</v>
      </c>
      <c r="H11" s="216" t="e">
        <f t="shared" si="1"/>
        <v>#REF!</v>
      </c>
      <c r="I11" s="215">
        <v>0</v>
      </c>
      <c r="J11" s="166" t="str">
        <f t="shared" si="2"/>
        <v>EURAB3E3Y_Quote</v>
      </c>
      <c r="K11" s="213" t="str">
        <f t="shared" si="3"/>
        <v>EUR_YC3MRH_AB3E3Y</v>
      </c>
      <c r="L11" s="212" t="e">
        <f>_xll.qlSwapRateHelper2(K11,$J11,$C11,Calendar,$F11,$G11,$H11,$L$4,$I11,B11,DiscountingCurve,Permanent,,ObjectOverwrite)</f>
        <v>#VALUE!</v>
      </c>
      <c r="M11" s="211" t="e">
        <f ca="1">_xll.ohRangeRetrieveError(L11)</f>
        <v>#NUM!</v>
      </c>
      <c r="N11" s="226"/>
    </row>
    <row r="12" spans="1:18" x14ac:dyDescent="0.2">
      <c r="A12" s="131"/>
      <c r="B12" s="193" t="s">
        <v>179</v>
      </c>
      <c r="C12" s="258" t="s">
        <v>41</v>
      </c>
      <c r="D12" s="193" t="str">
        <v>AB</v>
      </c>
      <c r="E12" s="193" t="str">
        <v>3E</v>
      </c>
      <c r="F12" s="193" t="str">
        <f t="shared" si="0"/>
        <v>Annual</v>
      </c>
      <c r="G12" s="216" t="s">
        <v>182</v>
      </c>
      <c r="H12" s="216" t="e">
        <f t="shared" si="1"/>
        <v>#REF!</v>
      </c>
      <c r="I12" s="215">
        <v>0</v>
      </c>
      <c r="J12" s="166" t="str">
        <f t="shared" si="2"/>
        <v>EURAB3E4Y_Quote</v>
      </c>
      <c r="K12" s="213" t="str">
        <f t="shared" si="3"/>
        <v>EUR_YC3MRH_AB3E4Y</v>
      </c>
      <c r="L12" s="212" t="e">
        <f>_xll.qlSwapRateHelper2(K12,$J12,$C12,Calendar,$F12,$G12,$H12,$L$4,$I12,B12,DiscountingCurve,Permanent,,ObjectOverwrite)</f>
        <v>#VALUE!</v>
      </c>
      <c r="M12" s="211" t="e">
        <f ca="1">_xll.ohRangeRetrieveError(L12)</f>
        <v>#NUM!</v>
      </c>
      <c r="N12" s="226"/>
    </row>
    <row r="13" spans="1:18" x14ac:dyDescent="0.2">
      <c r="A13" s="131"/>
      <c r="B13" s="193" t="s">
        <v>179</v>
      </c>
      <c r="C13" s="258" t="s">
        <v>40</v>
      </c>
      <c r="D13" s="193" t="str">
        <v>AB</v>
      </c>
      <c r="E13" s="193" t="str">
        <v>3E</v>
      </c>
      <c r="F13" s="193" t="str">
        <f t="shared" si="0"/>
        <v>Annual</v>
      </c>
      <c r="G13" s="216" t="s">
        <v>182</v>
      </c>
      <c r="H13" s="216" t="e">
        <f t="shared" si="1"/>
        <v>#REF!</v>
      </c>
      <c r="I13" s="215">
        <v>0</v>
      </c>
      <c r="J13" s="166" t="str">
        <f t="shared" si="2"/>
        <v>EURAB3E5Y_Quote</v>
      </c>
      <c r="K13" s="213" t="str">
        <f t="shared" si="3"/>
        <v>EUR_YC3MRH_AB3E5Y</v>
      </c>
      <c r="L13" s="212" t="e">
        <f>_xll.qlSwapRateHelper2(K13,$J13,$C13,Calendar,$F13,$G13,$H13,$L$4,$I13,B13,DiscountingCurve,Permanent,,ObjectOverwrite)</f>
        <v>#VALUE!</v>
      </c>
      <c r="M13" s="211" t="e">
        <f ca="1">_xll.ohRangeRetrieveError(L13)</f>
        <v>#NUM!</v>
      </c>
      <c r="N13" s="226"/>
    </row>
    <row r="14" spans="1:18" x14ac:dyDescent="0.2">
      <c r="A14" s="131"/>
      <c r="B14" s="193" t="s">
        <v>179</v>
      </c>
      <c r="C14" s="258" t="s">
        <v>39</v>
      </c>
      <c r="D14" s="193" t="str">
        <v>AB</v>
      </c>
      <c r="E14" s="193" t="str">
        <v>3E</v>
      </c>
      <c r="F14" s="193" t="str">
        <f t="shared" si="0"/>
        <v>Annual</v>
      </c>
      <c r="G14" s="216" t="s">
        <v>182</v>
      </c>
      <c r="H14" s="216" t="e">
        <f t="shared" si="1"/>
        <v>#REF!</v>
      </c>
      <c r="I14" s="215">
        <v>0</v>
      </c>
      <c r="J14" s="166" t="str">
        <f t="shared" si="2"/>
        <v>EURAB3E6Y_Quote</v>
      </c>
      <c r="K14" s="213" t="str">
        <f t="shared" si="3"/>
        <v>EUR_YC3MRH_AB3E6Y</v>
      </c>
      <c r="L14" s="212" t="e">
        <f>_xll.qlSwapRateHelper2(K14,$J14,$C14,Calendar,$F14,$G14,$H14,$L$4,$I14,B14,DiscountingCurve,Permanent,,ObjectOverwrite)</f>
        <v>#VALUE!</v>
      </c>
      <c r="M14" s="211" t="e">
        <f ca="1">_xll.ohRangeRetrieveError(L14)</f>
        <v>#NUM!</v>
      </c>
      <c r="N14" s="226"/>
    </row>
    <row r="15" spans="1:18" x14ac:dyDescent="0.2">
      <c r="A15" s="131"/>
      <c r="B15" s="193" t="s">
        <v>179</v>
      </c>
      <c r="C15" s="258" t="s">
        <v>38</v>
      </c>
      <c r="D15" s="193" t="str">
        <v>AB</v>
      </c>
      <c r="E15" s="193" t="str">
        <v>3E</v>
      </c>
      <c r="F15" s="193" t="str">
        <f t="shared" si="0"/>
        <v>Annual</v>
      </c>
      <c r="G15" s="216" t="s">
        <v>182</v>
      </c>
      <c r="H15" s="216" t="e">
        <f t="shared" si="1"/>
        <v>#REF!</v>
      </c>
      <c r="I15" s="215">
        <v>0</v>
      </c>
      <c r="J15" s="166" t="str">
        <f t="shared" si="2"/>
        <v>EURAB3E7Y_Quote</v>
      </c>
      <c r="K15" s="213" t="str">
        <f t="shared" si="3"/>
        <v>EUR_YC3MRH_AB3E7Y</v>
      </c>
      <c r="L15" s="212" t="e">
        <f>_xll.qlSwapRateHelper2(K15,$J15,$C15,Calendar,$F15,$G15,$H15,$L$4,$I15,B15,DiscountingCurve,Permanent,,ObjectOverwrite)</f>
        <v>#VALUE!</v>
      </c>
      <c r="M15" s="211" t="e">
        <f ca="1">_xll.ohRangeRetrieveError(L15)</f>
        <v>#NUM!</v>
      </c>
      <c r="N15" s="226"/>
    </row>
    <row r="16" spans="1:18" x14ac:dyDescent="0.2">
      <c r="A16" s="131"/>
      <c r="B16" s="193" t="s">
        <v>179</v>
      </c>
      <c r="C16" s="258" t="s">
        <v>37</v>
      </c>
      <c r="D16" s="193" t="str">
        <v>AB</v>
      </c>
      <c r="E16" s="193" t="str">
        <v>3E</v>
      </c>
      <c r="F16" s="193" t="str">
        <f t="shared" si="0"/>
        <v>Annual</v>
      </c>
      <c r="G16" s="216" t="s">
        <v>182</v>
      </c>
      <c r="H16" s="216" t="e">
        <f t="shared" si="1"/>
        <v>#REF!</v>
      </c>
      <c r="I16" s="215">
        <v>0</v>
      </c>
      <c r="J16" s="166" t="str">
        <f t="shared" si="2"/>
        <v>EURAB3E8Y_Quote</v>
      </c>
      <c r="K16" s="213" t="str">
        <f t="shared" si="3"/>
        <v>EUR_YC3MRH_AB3E8Y</v>
      </c>
      <c r="L16" s="212" t="e">
        <f>_xll.qlSwapRateHelper2(K16,$J16,$C16,Calendar,$F16,$G16,$H16,$L$4,$I16,B16,DiscountingCurve,Permanent,,ObjectOverwrite)</f>
        <v>#VALUE!</v>
      </c>
      <c r="M16" s="211" t="e">
        <f ca="1">_xll.ohRangeRetrieveError(L16)</f>
        <v>#NUM!</v>
      </c>
      <c r="N16" s="226"/>
    </row>
    <row r="17" spans="1:14" x14ac:dyDescent="0.2">
      <c r="A17" s="131"/>
      <c r="B17" s="193" t="s">
        <v>179</v>
      </c>
      <c r="C17" s="258" t="s">
        <v>36</v>
      </c>
      <c r="D17" s="193" t="str">
        <v>AB</v>
      </c>
      <c r="E17" s="193" t="str">
        <v>3E</v>
      </c>
      <c r="F17" s="193" t="str">
        <f t="shared" si="0"/>
        <v>Annual</v>
      </c>
      <c r="G17" s="216" t="s">
        <v>182</v>
      </c>
      <c r="H17" s="216" t="e">
        <f t="shared" si="1"/>
        <v>#REF!</v>
      </c>
      <c r="I17" s="215">
        <v>0</v>
      </c>
      <c r="J17" s="166" t="str">
        <f t="shared" si="2"/>
        <v>EURAB3E9Y_Quote</v>
      </c>
      <c r="K17" s="213" t="str">
        <f t="shared" si="3"/>
        <v>EUR_YC3MRH_AB3E9Y</v>
      </c>
      <c r="L17" s="212" t="e">
        <f>_xll.qlSwapRateHelper2(K17,$J17,$C17,Calendar,$F17,$G17,$H17,$L$4,$I17,B17,DiscountingCurve,Permanent,,ObjectOverwrite)</f>
        <v>#VALUE!</v>
      </c>
      <c r="M17" s="211" t="e">
        <f ca="1">_xll.ohRangeRetrieveError(L17)</f>
        <v>#NUM!</v>
      </c>
      <c r="N17" s="226"/>
    </row>
    <row r="18" spans="1:14" x14ac:dyDescent="0.2">
      <c r="A18" s="131"/>
      <c r="B18" s="193" t="s">
        <v>179</v>
      </c>
      <c r="C18" s="258" t="s">
        <v>35</v>
      </c>
      <c r="D18" s="193" t="str">
        <v>AB</v>
      </c>
      <c r="E18" s="193" t="str">
        <v>3E</v>
      </c>
      <c r="F18" s="193" t="str">
        <f t="shared" si="0"/>
        <v>Annual</v>
      </c>
      <c r="G18" s="216" t="s">
        <v>182</v>
      </c>
      <c r="H18" s="216" t="e">
        <f t="shared" si="1"/>
        <v>#REF!</v>
      </c>
      <c r="I18" s="215">
        <v>0</v>
      </c>
      <c r="J18" s="166" t="str">
        <f t="shared" si="2"/>
        <v>EURAB3E10Y_Quote</v>
      </c>
      <c r="K18" s="213" t="str">
        <f t="shared" si="3"/>
        <v>EUR_YC3MRH_AB3E10Y</v>
      </c>
      <c r="L18" s="212" t="e">
        <f>_xll.qlSwapRateHelper2(K18,$J18,$C18,Calendar,$F18,$G18,$H18,$L$4,$I18,B18,DiscountingCurve,Permanent,,ObjectOverwrite)</f>
        <v>#VALUE!</v>
      </c>
      <c r="M18" s="211" t="e">
        <f ca="1">_xll.ohRangeRetrieveError(L18)</f>
        <v>#NUM!</v>
      </c>
      <c r="N18" s="226"/>
    </row>
    <row r="19" spans="1:14" x14ac:dyDescent="0.2">
      <c r="A19" s="131"/>
      <c r="B19" s="193" t="s">
        <v>179</v>
      </c>
      <c r="C19" s="258" t="s">
        <v>34</v>
      </c>
      <c r="D19" s="193" t="str">
        <v>AB</v>
      </c>
      <c r="E19" s="193" t="str">
        <v>3E</v>
      </c>
      <c r="F19" s="193" t="str">
        <f t="shared" si="0"/>
        <v>Annual</v>
      </c>
      <c r="G19" s="216" t="s">
        <v>182</v>
      </c>
      <c r="H19" s="216" t="e">
        <f t="shared" si="1"/>
        <v>#REF!</v>
      </c>
      <c r="I19" s="215">
        <v>0</v>
      </c>
      <c r="J19" s="166" t="str">
        <f t="shared" si="2"/>
        <v>EURAB3E11Y_Quote</v>
      </c>
      <c r="K19" s="213" t="str">
        <f t="shared" si="3"/>
        <v>EUR_YC3MRH_AB3E11Y</v>
      </c>
      <c r="L19" s="212" t="e">
        <f>_xll.qlSwapRateHelper2(K19,$J19,$C19,Calendar,$F19,$G19,$H19,$L$4,$I19,B19,DiscountingCurve,Permanent,,ObjectOverwrite)</f>
        <v>#VALUE!</v>
      </c>
      <c r="M19" s="211" t="e">
        <f ca="1">_xll.ohRangeRetrieveError(L19)</f>
        <v>#NUM!</v>
      </c>
      <c r="N19" s="226"/>
    </row>
    <row r="20" spans="1:14" x14ac:dyDescent="0.2">
      <c r="A20" s="131"/>
      <c r="B20" s="193" t="s">
        <v>179</v>
      </c>
      <c r="C20" s="258" t="s">
        <v>33</v>
      </c>
      <c r="D20" s="193" t="str">
        <v>AB</v>
      </c>
      <c r="E20" s="193" t="str">
        <v>3E</v>
      </c>
      <c r="F20" s="193" t="str">
        <f t="shared" si="0"/>
        <v>Annual</v>
      </c>
      <c r="G20" s="216" t="s">
        <v>182</v>
      </c>
      <c r="H20" s="216" t="e">
        <f t="shared" si="1"/>
        <v>#REF!</v>
      </c>
      <c r="I20" s="215">
        <v>0</v>
      </c>
      <c r="J20" s="166" t="str">
        <f t="shared" si="2"/>
        <v>EURAB3E12Y_Quote</v>
      </c>
      <c r="K20" s="213" t="str">
        <f t="shared" si="3"/>
        <v>EUR_YC3MRH_AB3E12Y</v>
      </c>
      <c r="L20" s="212" t="e">
        <f>_xll.qlSwapRateHelper2(K20,$J20,$C20,Calendar,$F20,$G20,$H20,$L$4,$I20,B20,DiscountingCurve,Permanent,,ObjectOverwrite)</f>
        <v>#VALUE!</v>
      </c>
      <c r="M20" s="211" t="e">
        <f ca="1">_xll.ohRangeRetrieveError(L20)</f>
        <v>#NUM!</v>
      </c>
      <c r="N20" s="226"/>
    </row>
    <row r="21" spans="1:14" x14ac:dyDescent="0.2">
      <c r="A21" s="131"/>
      <c r="B21" s="193" t="s">
        <v>179</v>
      </c>
      <c r="C21" s="258" t="s">
        <v>32</v>
      </c>
      <c r="D21" s="193" t="str">
        <v>AB</v>
      </c>
      <c r="E21" s="193" t="str">
        <v>3E</v>
      </c>
      <c r="F21" s="193" t="str">
        <f t="shared" si="0"/>
        <v>Annual</v>
      </c>
      <c r="G21" s="216" t="s">
        <v>182</v>
      </c>
      <c r="H21" s="216" t="e">
        <f t="shared" si="1"/>
        <v>#REF!</v>
      </c>
      <c r="I21" s="215">
        <v>0</v>
      </c>
      <c r="J21" s="166" t="str">
        <f t="shared" si="2"/>
        <v>EURAB3E13Y_Quote</v>
      </c>
      <c r="K21" s="213" t="str">
        <f t="shared" si="3"/>
        <v>EUR_YC3MRH_AB3E13Y</v>
      </c>
      <c r="L21" s="212" t="e">
        <f>_xll.qlSwapRateHelper2(K21,$J21,$C21,Calendar,$F21,$G21,$H21,$L$4,$I21,B21,DiscountingCurve,Permanent,,ObjectOverwrite)</f>
        <v>#VALUE!</v>
      </c>
      <c r="M21" s="211" t="e">
        <f ca="1">_xll.ohRangeRetrieveError(L21)</f>
        <v>#NUM!</v>
      </c>
      <c r="N21" s="226"/>
    </row>
    <row r="22" spans="1:14" x14ac:dyDescent="0.2">
      <c r="A22" s="131"/>
      <c r="B22" s="193" t="s">
        <v>179</v>
      </c>
      <c r="C22" s="258" t="s">
        <v>31</v>
      </c>
      <c r="D22" s="193" t="str">
        <v>AB</v>
      </c>
      <c r="E22" s="193" t="str">
        <v>3E</v>
      </c>
      <c r="F22" s="193" t="str">
        <f t="shared" si="0"/>
        <v>Annual</v>
      </c>
      <c r="G22" s="216" t="s">
        <v>182</v>
      </c>
      <c r="H22" s="216" t="e">
        <f t="shared" si="1"/>
        <v>#REF!</v>
      </c>
      <c r="I22" s="215">
        <v>0</v>
      </c>
      <c r="J22" s="166" t="str">
        <f t="shared" si="2"/>
        <v>EURAB3E14Y_Quote</v>
      </c>
      <c r="K22" s="213" t="str">
        <f t="shared" si="3"/>
        <v>EUR_YC3MRH_AB3E14Y</v>
      </c>
      <c r="L22" s="212" t="e">
        <f>_xll.qlSwapRateHelper2(K22,$J22,$C22,Calendar,$F22,$G22,$H22,$L$4,$I22,B22,DiscountingCurve,Permanent,,ObjectOverwrite)</f>
        <v>#VALUE!</v>
      </c>
      <c r="M22" s="211" t="e">
        <f ca="1">_xll.ohRangeRetrieveError(L22)</f>
        <v>#NUM!</v>
      </c>
      <c r="N22" s="226"/>
    </row>
    <row r="23" spans="1:14" x14ac:dyDescent="0.2">
      <c r="A23" s="131"/>
      <c r="B23" s="193" t="s">
        <v>179</v>
      </c>
      <c r="C23" s="258" t="s">
        <v>30</v>
      </c>
      <c r="D23" s="193" t="str">
        <v>AB</v>
      </c>
      <c r="E23" s="193" t="str">
        <v>3E</v>
      </c>
      <c r="F23" s="193" t="str">
        <f t="shared" si="0"/>
        <v>Annual</v>
      </c>
      <c r="G23" s="216" t="s">
        <v>182</v>
      </c>
      <c r="H23" s="216" t="e">
        <f t="shared" si="1"/>
        <v>#REF!</v>
      </c>
      <c r="I23" s="215">
        <v>0</v>
      </c>
      <c r="J23" s="166" t="str">
        <f t="shared" si="2"/>
        <v>EURAB3E15Y_Quote</v>
      </c>
      <c r="K23" s="213" t="str">
        <f t="shared" si="3"/>
        <v>EUR_YC3MRH_AB3E15Y</v>
      </c>
      <c r="L23" s="212" t="e">
        <f>_xll.qlSwapRateHelper2(K23,$J23,$C23,Calendar,$F23,$G23,$H23,$L$4,$I23,B23,DiscountingCurve,Permanent,,ObjectOverwrite)</f>
        <v>#VALUE!</v>
      </c>
      <c r="M23" s="211" t="e">
        <f ca="1">_xll.ohRangeRetrieveError(L23)</f>
        <v>#NUM!</v>
      </c>
      <c r="N23" s="226"/>
    </row>
    <row r="24" spans="1:14" x14ac:dyDescent="0.2">
      <c r="A24" s="131"/>
      <c r="B24" s="193" t="s">
        <v>179</v>
      </c>
      <c r="C24" s="258" t="s">
        <v>29</v>
      </c>
      <c r="D24" s="193" t="str">
        <v>AB</v>
      </c>
      <c r="E24" s="193" t="str">
        <v>3E</v>
      </c>
      <c r="F24" s="193" t="str">
        <f t="shared" si="0"/>
        <v>Annual</v>
      </c>
      <c r="G24" s="216" t="s">
        <v>182</v>
      </c>
      <c r="H24" s="216" t="e">
        <f t="shared" si="1"/>
        <v>#REF!</v>
      </c>
      <c r="I24" s="215">
        <v>0</v>
      </c>
      <c r="J24" s="166" t="str">
        <f t="shared" si="2"/>
        <v>EURAB3E16Y_Quote</v>
      </c>
      <c r="K24" s="213" t="str">
        <f t="shared" si="3"/>
        <v>EUR_YC3MRH_AB3E16Y</v>
      </c>
      <c r="L24" s="212" t="e">
        <f>_xll.qlSwapRateHelper2(K24,$J24,$C24,Calendar,$F24,$G24,$H24,$L$4,$I24,B24,DiscountingCurve,Permanent,,ObjectOverwrite)</f>
        <v>#VALUE!</v>
      </c>
      <c r="M24" s="211" t="e">
        <f ca="1">_xll.ohRangeRetrieveError(L24)</f>
        <v>#NUM!</v>
      </c>
      <c r="N24" s="226"/>
    </row>
    <row r="25" spans="1:14" x14ac:dyDescent="0.2">
      <c r="A25" s="131"/>
      <c r="B25" s="193" t="s">
        <v>179</v>
      </c>
      <c r="C25" s="258" t="s">
        <v>28</v>
      </c>
      <c r="D25" s="193" t="str">
        <v>AB</v>
      </c>
      <c r="E25" s="193" t="str">
        <v>3E</v>
      </c>
      <c r="F25" s="193" t="str">
        <f t="shared" si="0"/>
        <v>Annual</v>
      </c>
      <c r="G25" s="216" t="s">
        <v>182</v>
      </c>
      <c r="H25" s="216" t="e">
        <f t="shared" si="1"/>
        <v>#REF!</v>
      </c>
      <c r="I25" s="215">
        <v>0</v>
      </c>
      <c r="J25" s="166" t="str">
        <f t="shared" si="2"/>
        <v>EURAB3E17Y_Quote</v>
      </c>
      <c r="K25" s="213" t="str">
        <f t="shared" si="3"/>
        <v>EUR_YC3MRH_AB3E17Y</v>
      </c>
      <c r="L25" s="212" t="e">
        <f>_xll.qlSwapRateHelper2(K25,$J25,$C25,Calendar,$F25,$G25,$H25,$L$4,$I25,B25,DiscountingCurve,Permanent,,ObjectOverwrite)</f>
        <v>#VALUE!</v>
      </c>
      <c r="M25" s="211" t="e">
        <f ca="1">_xll.ohRangeRetrieveError(L25)</f>
        <v>#NUM!</v>
      </c>
      <c r="N25" s="226"/>
    </row>
    <row r="26" spans="1:14" x14ac:dyDescent="0.2">
      <c r="A26" s="131"/>
      <c r="B26" s="193" t="s">
        <v>179</v>
      </c>
      <c r="C26" s="258" t="s">
        <v>27</v>
      </c>
      <c r="D26" s="193" t="str">
        <v>AB</v>
      </c>
      <c r="E26" s="193" t="str">
        <v>3E</v>
      </c>
      <c r="F26" s="193" t="str">
        <f t="shared" si="0"/>
        <v>Annual</v>
      </c>
      <c r="G26" s="216" t="s">
        <v>182</v>
      </c>
      <c r="H26" s="216" t="e">
        <f t="shared" si="1"/>
        <v>#REF!</v>
      </c>
      <c r="I26" s="215">
        <v>0</v>
      </c>
      <c r="J26" s="166" t="str">
        <f t="shared" si="2"/>
        <v>EURAB3E18Y_Quote</v>
      </c>
      <c r="K26" s="213" t="str">
        <f t="shared" si="3"/>
        <v>EUR_YC3MRH_AB3E18Y</v>
      </c>
      <c r="L26" s="212" t="e">
        <f>_xll.qlSwapRateHelper2(K26,$J26,$C26,Calendar,$F26,$G26,$H26,$L$4,$I26,B26,DiscountingCurve,Permanent,,ObjectOverwrite)</f>
        <v>#VALUE!</v>
      </c>
      <c r="M26" s="211" t="e">
        <f ca="1">_xll.ohRangeRetrieveError(L26)</f>
        <v>#NUM!</v>
      </c>
      <c r="N26" s="226"/>
    </row>
    <row r="27" spans="1:14" x14ac:dyDescent="0.2">
      <c r="A27" s="131"/>
      <c r="B27" s="193" t="s">
        <v>179</v>
      </c>
      <c r="C27" s="258" t="s">
        <v>26</v>
      </c>
      <c r="D27" s="193" t="str">
        <v>AB</v>
      </c>
      <c r="E27" s="193" t="str">
        <v>3E</v>
      </c>
      <c r="F27" s="193" t="str">
        <f t="shared" si="0"/>
        <v>Annual</v>
      </c>
      <c r="G27" s="216" t="s">
        <v>182</v>
      </c>
      <c r="H27" s="216" t="e">
        <f t="shared" si="1"/>
        <v>#REF!</v>
      </c>
      <c r="I27" s="215">
        <v>0</v>
      </c>
      <c r="J27" s="166" t="str">
        <f t="shared" si="2"/>
        <v>EURAB3E19Y_Quote</v>
      </c>
      <c r="K27" s="213" t="str">
        <f t="shared" si="3"/>
        <v>EUR_YC3MRH_AB3E19Y</v>
      </c>
      <c r="L27" s="212" t="e">
        <f>_xll.qlSwapRateHelper2(K27,$J27,$C27,Calendar,$F27,$G27,$H27,$L$4,$I27,B27,DiscountingCurve,Permanent,,ObjectOverwrite)</f>
        <v>#VALUE!</v>
      </c>
      <c r="M27" s="211" t="e">
        <f ca="1">_xll.ohRangeRetrieveError(L27)</f>
        <v>#NUM!</v>
      </c>
      <c r="N27" s="226"/>
    </row>
    <row r="28" spans="1:14" x14ac:dyDescent="0.2">
      <c r="A28" s="131"/>
      <c r="B28" s="193" t="s">
        <v>179</v>
      </c>
      <c r="C28" s="258" t="s">
        <v>25</v>
      </c>
      <c r="D28" s="193" t="str">
        <v>AB</v>
      </c>
      <c r="E28" s="193" t="str">
        <v>3E</v>
      </c>
      <c r="F28" s="193" t="str">
        <f t="shared" si="0"/>
        <v>Annual</v>
      </c>
      <c r="G28" s="216" t="s">
        <v>182</v>
      </c>
      <c r="H28" s="216" t="e">
        <f t="shared" si="1"/>
        <v>#REF!</v>
      </c>
      <c r="I28" s="215">
        <v>0</v>
      </c>
      <c r="J28" s="166" t="str">
        <f t="shared" si="2"/>
        <v>EURAB3E20Y_Quote</v>
      </c>
      <c r="K28" s="213" t="str">
        <f t="shared" si="3"/>
        <v>EUR_YC3MRH_AB3E20Y</v>
      </c>
      <c r="L28" s="212" t="e">
        <f>_xll.qlSwapRateHelper2(K28,$J28,$C28,Calendar,$F28,$G28,$H28,$L$4,$I28,B28,DiscountingCurve,Permanent,,ObjectOverwrite)</f>
        <v>#VALUE!</v>
      </c>
      <c r="M28" s="211" t="e">
        <f ca="1">_xll.ohRangeRetrieveError(L28)</f>
        <v>#NUM!</v>
      </c>
      <c r="N28" s="226"/>
    </row>
    <row r="29" spans="1:14" x14ac:dyDescent="0.2">
      <c r="A29" s="131"/>
      <c r="B29" s="193" t="s">
        <v>179</v>
      </c>
      <c r="C29" s="258" t="s">
        <v>24</v>
      </c>
      <c r="D29" s="193" t="str">
        <v>AB</v>
      </c>
      <c r="E29" s="193" t="str">
        <v>3E</v>
      </c>
      <c r="F29" s="193" t="str">
        <f t="shared" si="0"/>
        <v>Annual</v>
      </c>
      <c r="G29" s="216" t="s">
        <v>182</v>
      </c>
      <c r="H29" s="216" t="e">
        <f t="shared" si="1"/>
        <v>#REF!</v>
      </c>
      <c r="I29" s="215">
        <v>0</v>
      </c>
      <c r="J29" s="166" t="str">
        <f t="shared" si="2"/>
        <v>EURAB3E21Y_Quote</v>
      </c>
      <c r="K29" s="213" t="str">
        <f t="shared" si="3"/>
        <v>EUR_YC3MRH_AB3E21Y</v>
      </c>
      <c r="L29" s="212" t="e">
        <f>_xll.qlSwapRateHelper2(K29,$J29,$C29,Calendar,$F29,$G29,$H29,$L$4,$I29,B29,DiscountingCurve,Permanent,,ObjectOverwrite)</f>
        <v>#VALUE!</v>
      </c>
      <c r="M29" s="211" t="e">
        <f ca="1">_xll.ohRangeRetrieveError(L29)</f>
        <v>#NUM!</v>
      </c>
      <c r="N29" s="226"/>
    </row>
    <row r="30" spans="1:14" x14ac:dyDescent="0.2">
      <c r="A30" s="131"/>
      <c r="B30" s="193" t="s">
        <v>179</v>
      </c>
      <c r="C30" s="258" t="s">
        <v>23</v>
      </c>
      <c r="D30" s="193" t="str">
        <v>AB</v>
      </c>
      <c r="E30" s="193" t="str">
        <v>3E</v>
      </c>
      <c r="F30" s="193" t="str">
        <f t="shared" si="0"/>
        <v>Annual</v>
      </c>
      <c r="G30" s="216" t="s">
        <v>182</v>
      </c>
      <c r="H30" s="216" t="e">
        <f t="shared" si="1"/>
        <v>#REF!</v>
      </c>
      <c r="I30" s="215">
        <v>0</v>
      </c>
      <c r="J30" s="166" t="str">
        <f t="shared" si="2"/>
        <v>EURAB3E22Y_Quote</v>
      </c>
      <c r="K30" s="213" t="str">
        <f t="shared" si="3"/>
        <v>EUR_YC3MRH_AB3E22Y</v>
      </c>
      <c r="L30" s="212" t="e">
        <f>_xll.qlSwapRateHelper2(K30,$J30,$C30,Calendar,$F30,$G30,$H30,$L$4,$I30,B30,DiscountingCurve,Permanent,,ObjectOverwrite)</f>
        <v>#VALUE!</v>
      </c>
      <c r="M30" s="211" t="e">
        <f ca="1">_xll.ohRangeRetrieveError(L30)</f>
        <v>#NUM!</v>
      </c>
      <c r="N30" s="226"/>
    </row>
    <row r="31" spans="1:14" x14ac:dyDescent="0.2">
      <c r="A31" s="131"/>
      <c r="B31" s="193" t="s">
        <v>179</v>
      </c>
      <c r="C31" s="258" t="s">
        <v>22</v>
      </c>
      <c r="D31" s="193" t="str">
        <v>AB</v>
      </c>
      <c r="E31" s="193" t="str">
        <v>3E</v>
      </c>
      <c r="F31" s="193" t="str">
        <f t="shared" si="0"/>
        <v>Annual</v>
      </c>
      <c r="G31" s="216" t="s">
        <v>182</v>
      </c>
      <c r="H31" s="216" t="e">
        <f t="shared" si="1"/>
        <v>#REF!</v>
      </c>
      <c r="I31" s="215">
        <v>0</v>
      </c>
      <c r="J31" s="166" t="str">
        <f t="shared" si="2"/>
        <v>EURAB3E23Y_Quote</v>
      </c>
      <c r="K31" s="213" t="str">
        <f t="shared" si="3"/>
        <v>EUR_YC3MRH_AB3E23Y</v>
      </c>
      <c r="L31" s="212" t="e">
        <f>_xll.qlSwapRateHelper2(K31,$J31,$C31,Calendar,$F31,$G31,$H31,$L$4,$I31,B31,DiscountingCurve,Permanent,,ObjectOverwrite)</f>
        <v>#VALUE!</v>
      </c>
      <c r="M31" s="211" t="e">
        <f ca="1">_xll.ohRangeRetrieveError(L31)</f>
        <v>#NUM!</v>
      </c>
      <c r="N31" s="226"/>
    </row>
    <row r="32" spans="1:14" x14ac:dyDescent="0.2">
      <c r="A32" s="131"/>
      <c r="B32" s="193" t="s">
        <v>179</v>
      </c>
      <c r="C32" s="258" t="s">
        <v>21</v>
      </c>
      <c r="D32" s="193" t="str">
        <v>AB</v>
      </c>
      <c r="E32" s="193" t="str">
        <v>3E</v>
      </c>
      <c r="F32" s="193" t="str">
        <f t="shared" si="0"/>
        <v>Annual</v>
      </c>
      <c r="G32" s="216" t="s">
        <v>182</v>
      </c>
      <c r="H32" s="216" t="e">
        <f t="shared" si="1"/>
        <v>#REF!</v>
      </c>
      <c r="I32" s="215">
        <v>0</v>
      </c>
      <c r="J32" s="166" t="str">
        <f t="shared" si="2"/>
        <v>EURAB3E24Y_Quote</v>
      </c>
      <c r="K32" s="213" t="str">
        <f t="shared" si="3"/>
        <v>EUR_YC3MRH_AB3E24Y</v>
      </c>
      <c r="L32" s="212" t="e">
        <f>_xll.qlSwapRateHelper2(K32,$J32,$C32,Calendar,$F32,$G32,$H32,$L$4,$I32,B32,DiscountingCurve,Permanent,,ObjectOverwrite)</f>
        <v>#VALUE!</v>
      </c>
      <c r="M32" s="211" t="e">
        <f ca="1">_xll.ohRangeRetrieveError(L32)</f>
        <v>#NUM!</v>
      </c>
      <c r="N32" s="226"/>
    </row>
    <row r="33" spans="1:17" x14ac:dyDescent="0.2">
      <c r="A33" s="131"/>
      <c r="B33" s="193" t="s">
        <v>179</v>
      </c>
      <c r="C33" s="258" t="s">
        <v>20</v>
      </c>
      <c r="D33" s="193" t="str">
        <v>AB</v>
      </c>
      <c r="E33" s="193" t="str">
        <v>3E</v>
      </c>
      <c r="F33" s="193" t="str">
        <f t="shared" si="0"/>
        <v>Annual</v>
      </c>
      <c r="G33" s="216" t="s">
        <v>182</v>
      </c>
      <c r="H33" s="216" t="e">
        <f t="shared" si="1"/>
        <v>#REF!</v>
      </c>
      <c r="I33" s="215">
        <v>0</v>
      </c>
      <c r="J33" s="166" t="str">
        <f t="shared" si="2"/>
        <v>EURAB3E25Y_Quote</v>
      </c>
      <c r="K33" s="213" t="str">
        <f t="shared" si="3"/>
        <v>EUR_YC3MRH_AB3E25Y</v>
      </c>
      <c r="L33" s="212" t="e">
        <f>_xll.qlSwapRateHelper2(K33,$J33,$C33,Calendar,$F33,$G33,$H33,$L$4,$I33,B33,DiscountingCurve,Permanent,,ObjectOverwrite)</f>
        <v>#VALUE!</v>
      </c>
      <c r="M33" s="211" t="e">
        <f ca="1">_xll.ohRangeRetrieveError(L33)</f>
        <v>#NUM!</v>
      </c>
      <c r="N33" s="226"/>
    </row>
    <row r="34" spans="1:17" x14ac:dyDescent="0.2">
      <c r="A34" s="131"/>
      <c r="B34" s="193" t="s">
        <v>179</v>
      </c>
      <c r="C34" s="258" t="s">
        <v>19</v>
      </c>
      <c r="D34" s="193" t="str">
        <v>AB</v>
      </c>
      <c r="E34" s="193" t="str">
        <v>3E</v>
      </c>
      <c r="F34" s="193" t="str">
        <f t="shared" si="0"/>
        <v>Annual</v>
      </c>
      <c r="G34" s="216" t="s">
        <v>182</v>
      </c>
      <c r="H34" s="216" t="e">
        <f t="shared" si="1"/>
        <v>#REF!</v>
      </c>
      <c r="I34" s="215">
        <v>0</v>
      </c>
      <c r="J34" s="166" t="str">
        <f t="shared" si="2"/>
        <v>EURAB3E26Y_Quote</v>
      </c>
      <c r="K34" s="213" t="str">
        <f t="shared" si="3"/>
        <v>EUR_YC3MRH_AB3E26Y</v>
      </c>
      <c r="L34" s="212" t="e">
        <f>_xll.qlSwapRateHelper2(K34,$J34,$C34,Calendar,$F34,$G34,$H34,$L$4,$I34,B34,DiscountingCurve,Permanent,,ObjectOverwrite)</f>
        <v>#VALUE!</v>
      </c>
      <c r="M34" s="211" t="e">
        <f ca="1">_xll.ohRangeRetrieveError(L34)</f>
        <v>#NUM!</v>
      </c>
      <c r="N34" s="226"/>
    </row>
    <row r="35" spans="1:17" x14ac:dyDescent="0.2">
      <c r="A35" s="131"/>
      <c r="B35" s="193" t="s">
        <v>179</v>
      </c>
      <c r="C35" s="258" t="s">
        <v>18</v>
      </c>
      <c r="D35" s="193" t="str">
        <v>AB</v>
      </c>
      <c r="E35" s="193" t="str">
        <v>3E</v>
      </c>
      <c r="F35" s="193" t="str">
        <f t="shared" si="0"/>
        <v>Annual</v>
      </c>
      <c r="G35" s="216" t="s">
        <v>182</v>
      </c>
      <c r="H35" s="216" t="e">
        <f t="shared" si="1"/>
        <v>#REF!</v>
      </c>
      <c r="I35" s="215">
        <v>0</v>
      </c>
      <c r="J35" s="166" t="str">
        <f t="shared" si="2"/>
        <v>EURAB3E27Y_Quote</v>
      </c>
      <c r="K35" s="213" t="str">
        <f t="shared" si="3"/>
        <v>EUR_YC3MRH_AB3E27Y</v>
      </c>
      <c r="L35" s="212" t="e">
        <f>_xll.qlSwapRateHelper2(K35,$J35,$C35,Calendar,$F35,$G35,$H35,$L$4,$I35,B35,DiscountingCurve,Permanent,,ObjectOverwrite)</f>
        <v>#VALUE!</v>
      </c>
      <c r="M35" s="211" t="e">
        <f ca="1">_xll.ohRangeRetrieveError(L35)</f>
        <v>#NUM!</v>
      </c>
      <c r="N35" s="226"/>
    </row>
    <row r="36" spans="1:17" x14ac:dyDescent="0.2">
      <c r="A36" s="131"/>
      <c r="B36" s="193" t="s">
        <v>179</v>
      </c>
      <c r="C36" s="258" t="s">
        <v>17</v>
      </c>
      <c r="D36" s="193" t="str">
        <v>AB</v>
      </c>
      <c r="E36" s="193" t="str">
        <v>3E</v>
      </c>
      <c r="F36" s="193" t="str">
        <f t="shared" si="0"/>
        <v>Annual</v>
      </c>
      <c r="G36" s="216" t="s">
        <v>182</v>
      </c>
      <c r="H36" s="216" t="e">
        <f t="shared" si="1"/>
        <v>#REF!</v>
      </c>
      <c r="I36" s="215">
        <v>0</v>
      </c>
      <c r="J36" s="166" t="str">
        <f t="shared" si="2"/>
        <v>EURAB3E28Y_Quote</v>
      </c>
      <c r="K36" s="213" t="str">
        <f t="shared" si="3"/>
        <v>EUR_YC3MRH_AB3E28Y</v>
      </c>
      <c r="L36" s="212" t="e">
        <f>_xll.qlSwapRateHelper2(K36,$J36,$C36,Calendar,$F36,$G36,$H36,$L$4,$I36,B36,DiscountingCurve,Permanent,,ObjectOverwrite)</f>
        <v>#VALUE!</v>
      </c>
      <c r="M36" s="211" t="e">
        <f ca="1">_xll.ohRangeRetrieveError(L36)</f>
        <v>#NUM!</v>
      </c>
      <c r="N36" s="226"/>
    </row>
    <row r="37" spans="1:17" x14ac:dyDescent="0.2">
      <c r="A37" s="131"/>
      <c r="B37" s="193" t="s">
        <v>179</v>
      </c>
      <c r="C37" s="258" t="s">
        <v>16</v>
      </c>
      <c r="D37" s="193" t="str">
        <v>AB</v>
      </c>
      <c r="E37" s="193" t="str">
        <v>3E</v>
      </c>
      <c r="F37" s="193" t="str">
        <f t="shared" si="0"/>
        <v>Annual</v>
      </c>
      <c r="G37" s="216" t="s">
        <v>182</v>
      </c>
      <c r="H37" s="216" t="e">
        <f t="shared" si="1"/>
        <v>#REF!</v>
      </c>
      <c r="I37" s="215">
        <v>0</v>
      </c>
      <c r="J37" s="166" t="str">
        <f t="shared" si="2"/>
        <v>EURAB3E29Y_Quote</v>
      </c>
      <c r="K37" s="213" t="str">
        <f t="shared" si="3"/>
        <v>EUR_YC3MRH_AB3E29Y</v>
      </c>
      <c r="L37" s="212" t="e">
        <f>_xll.qlSwapRateHelper2(K37,$J37,$C37,Calendar,$F37,$G37,$H37,$L$4,$I37,B37,DiscountingCurve,Permanent,,ObjectOverwrite)</f>
        <v>#VALUE!</v>
      </c>
      <c r="M37" s="211" t="e">
        <f ca="1">_xll.ohRangeRetrieveError(L37)</f>
        <v>#NUM!</v>
      </c>
      <c r="N37" s="226"/>
    </row>
    <row r="38" spans="1:17" x14ac:dyDescent="0.2">
      <c r="A38" s="131"/>
      <c r="B38" s="193" t="s">
        <v>179</v>
      </c>
      <c r="C38" s="258" t="s">
        <v>15</v>
      </c>
      <c r="D38" s="193" t="str">
        <v>AB</v>
      </c>
      <c r="E38" s="193" t="str">
        <v>3E</v>
      </c>
      <c r="F38" s="193" t="str">
        <f t="shared" si="0"/>
        <v>Annual</v>
      </c>
      <c r="G38" s="216" t="s">
        <v>182</v>
      </c>
      <c r="H38" s="216" t="e">
        <f t="shared" si="1"/>
        <v>#REF!</v>
      </c>
      <c r="I38" s="215">
        <v>0</v>
      </c>
      <c r="J38" s="166" t="str">
        <f t="shared" si="2"/>
        <v>EURAB3E30Y_Quote</v>
      </c>
      <c r="K38" s="213" t="str">
        <f t="shared" si="3"/>
        <v>EUR_YC3MRH_AB3E30Y</v>
      </c>
      <c r="L38" s="212" t="e">
        <f>_xll.qlSwapRateHelper2(K38,$J38,$C38,Calendar,$F38,$G38,$H38,$L$4,$I38,B38,DiscountingCurve,Permanent,,ObjectOverwrite)</f>
        <v>#VALUE!</v>
      </c>
      <c r="M38" s="211" t="e">
        <f ca="1">_xll.ohRangeRetrieveError(L38)</f>
        <v>#NUM!</v>
      </c>
      <c r="N38" s="226"/>
    </row>
    <row r="39" spans="1:17" x14ac:dyDescent="0.2">
      <c r="A39" s="131"/>
      <c r="B39" s="193" t="s">
        <v>179</v>
      </c>
      <c r="C39" s="258" t="s">
        <v>14</v>
      </c>
      <c r="D39" s="193" t="str">
        <v>AB</v>
      </c>
      <c r="E39" s="193" t="str">
        <v>3E</v>
      </c>
      <c r="F39" s="193" t="str">
        <f t="shared" si="0"/>
        <v>Annual</v>
      </c>
      <c r="G39" s="216" t="s">
        <v>182</v>
      </c>
      <c r="H39" s="216" t="e">
        <f t="shared" si="1"/>
        <v>#REF!</v>
      </c>
      <c r="I39" s="215">
        <v>0</v>
      </c>
      <c r="J39" s="166" t="str">
        <f t="shared" si="2"/>
        <v>EURAB3E35Y_Quote</v>
      </c>
      <c r="K39" s="213" t="str">
        <f t="shared" si="3"/>
        <v>EUR_YC3MRH_AB3E35Y</v>
      </c>
      <c r="L39" s="212" t="e">
        <f>_xll.qlSwapRateHelper2(K39,$J39,$C39,Calendar,$F39,$G39,$H39,$L$4,$I39,B39,DiscountingCurve,Permanent,,ObjectOverwrite)</f>
        <v>#VALUE!</v>
      </c>
      <c r="M39" s="211" t="e">
        <f ca="1">_xll.ohRangeRetrieveError(L39)</f>
        <v>#NUM!</v>
      </c>
      <c r="N39" s="226"/>
    </row>
    <row r="40" spans="1:17" x14ac:dyDescent="0.2">
      <c r="A40" s="131"/>
      <c r="B40" s="193" t="s">
        <v>179</v>
      </c>
      <c r="C40" s="258" t="s">
        <v>13</v>
      </c>
      <c r="D40" s="193" t="str">
        <v>AB</v>
      </c>
      <c r="E40" s="193" t="str">
        <v>3E</v>
      </c>
      <c r="F40" s="193" t="str">
        <f t="shared" si="0"/>
        <v>Annual</v>
      </c>
      <c r="G40" s="216" t="s">
        <v>182</v>
      </c>
      <c r="H40" s="216" t="e">
        <f t="shared" si="1"/>
        <v>#REF!</v>
      </c>
      <c r="I40" s="215">
        <v>0</v>
      </c>
      <c r="J40" s="166" t="str">
        <f t="shared" si="2"/>
        <v>EURAB3E40Y_Quote</v>
      </c>
      <c r="K40" s="213" t="str">
        <f t="shared" si="3"/>
        <v>EUR_YC3MRH_AB3E40Y</v>
      </c>
      <c r="L40" s="212" t="e">
        <f>_xll.qlSwapRateHelper2(K40,$J40,$C40,Calendar,$F40,$G40,$H40,$L$4,$I40,B40,DiscountingCurve,Permanent,,ObjectOverwrite)</f>
        <v>#VALUE!</v>
      </c>
      <c r="M40" s="211" t="e">
        <f ca="1">_xll.ohRangeRetrieveError(L40)</f>
        <v>#NUM!</v>
      </c>
      <c r="N40" s="226"/>
    </row>
    <row r="41" spans="1:17" x14ac:dyDescent="0.2">
      <c r="A41" s="131"/>
      <c r="B41" s="193" t="s">
        <v>179</v>
      </c>
      <c r="C41" s="258" t="s">
        <v>12</v>
      </c>
      <c r="D41" s="193" t="str">
        <v>AB</v>
      </c>
      <c r="E41" s="193" t="str">
        <v>3E</v>
      </c>
      <c r="F41" s="193" t="str">
        <f t="shared" si="0"/>
        <v>Annual</v>
      </c>
      <c r="G41" s="216" t="s">
        <v>182</v>
      </c>
      <c r="H41" s="216" t="e">
        <f t="shared" si="1"/>
        <v>#REF!</v>
      </c>
      <c r="I41" s="215">
        <v>0</v>
      </c>
      <c r="J41" s="166" t="str">
        <f t="shared" si="2"/>
        <v>EURAB3E50Y_Quote</v>
      </c>
      <c r="K41" s="213" t="str">
        <f t="shared" si="3"/>
        <v>EUR_YC3MRH_AB3E50Y</v>
      </c>
      <c r="L41" s="212" t="e">
        <f>_xll.qlSwapRateHelper2(K41,$J41,$C41,Calendar,$F41,$G41,$H41,$L$4,$I41,B41,DiscountingCurve,Permanent,,ObjectOverwrite)</f>
        <v>#VALUE!</v>
      </c>
      <c r="M41" s="211" t="e">
        <f ca="1">_xll.ohRangeRetrieveError(L41)</f>
        <v>#NUM!</v>
      </c>
      <c r="N41" s="226"/>
    </row>
    <row r="42" spans="1:17" x14ac:dyDescent="0.2">
      <c r="A42" s="131"/>
      <c r="B42" s="193" t="s">
        <v>179</v>
      </c>
      <c r="C42" s="258" t="s">
        <v>11</v>
      </c>
      <c r="D42" s="193" t="str">
        <v>AB</v>
      </c>
      <c r="E42" s="193" t="str">
        <v>3E</v>
      </c>
      <c r="F42" s="193" t="str">
        <f t="shared" si="0"/>
        <v>Annual</v>
      </c>
      <c r="G42" s="216" t="s">
        <v>182</v>
      </c>
      <c r="H42" s="216" t="e">
        <f t="shared" si="1"/>
        <v>#REF!</v>
      </c>
      <c r="I42" s="215">
        <v>0</v>
      </c>
      <c r="J42" s="166" t="str">
        <f t="shared" si="2"/>
        <v>EURAB3E60Y_Quote</v>
      </c>
      <c r="K42" s="213" t="str">
        <f t="shared" si="3"/>
        <v>EUR_YC3MRH_AB3E60Y</v>
      </c>
      <c r="L42" s="212" t="e">
        <f>_xll.qlSwapRateHelper2(K42,$J42,$C42,Calendar,$F42,$G42,$H42,$L$4,$I42,B42,DiscountingCurve,Permanent,,ObjectOverwrite)</f>
        <v>#VALUE!</v>
      </c>
      <c r="M42" s="211" t="e">
        <f ca="1">_xll.ohRangeRetrieveError(L42)</f>
        <v>#NUM!</v>
      </c>
      <c r="N42" s="226"/>
    </row>
    <row r="43" spans="1:17" x14ac:dyDescent="0.2">
      <c r="A43" s="140"/>
      <c r="B43" s="139"/>
      <c r="C43" s="139"/>
      <c r="D43" s="139"/>
      <c r="E43" s="139"/>
      <c r="F43" s="139"/>
      <c r="G43" s="139"/>
      <c r="H43" s="139"/>
      <c r="I43" s="139"/>
      <c r="J43" s="139"/>
      <c r="K43" s="139"/>
      <c r="L43" s="139"/>
      <c r="M43" s="139"/>
      <c r="N43" s="226"/>
    </row>
    <row r="44" spans="1:17" x14ac:dyDescent="0.2">
      <c r="A44" s="131"/>
      <c r="B44" s="193" t="s">
        <v>179</v>
      </c>
      <c r="C44" s="259"/>
      <c r="D44" s="193" t="s">
        <v>62</v>
      </c>
      <c r="E44" s="193">
        <v>12</v>
      </c>
      <c r="F44" s="193" t="s">
        <v>193</v>
      </c>
      <c r="G44" s="225" t="s">
        <v>182</v>
      </c>
      <c r="H44" s="225" t="s">
        <v>199</v>
      </c>
      <c r="I44" s="215">
        <v>0</v>
      </c>
      <c r="J44" s="192" t="str">
        <f t="shared" ref="J44:J50" si="4">Currency&amp;$D44&amp;$E44&amp;QuoteSuffix</f>
        <v>EUR1S12_Quote</v>
      </c>
      <c r="K44" s="213" t="str">
        <f t="shared" ref="K44:K50" si="5">$K$2&amp;"_"&amp;$D44&amp;$E44&amp;$C44</f>
        <v>EUR_YC3MRH_1S12</v>
      </c>
      <c r="L44" s="212" t="str">
        <f>_xll.qlSwapRateHelper2(K44,$J44,$E44&amp;"M",Calendar,$F44,$G44,$H44,$L$4,$I44,B44,DiscountingCurve,Permanent,,ObjectOverwrite)</f>
        <v>EUR_YC3MRH_1S12#0006</v>
      </c>
      <c r="M44" s="211" t="str">
        <f>_xll.ohRangeRetrieveError(L44)</f>
        <v/>
      </c>
      <c r="N44" s="226"/>
      <c r="O44" s="257"/>
      <c r="P44" s="257"/>
      <c r="Q44" s="257"/>
    </row>
    <row r="45" spans="1:17" x14ac:dyDescent="0.2">
      <c r="A45" s="131"/>
      <c r="B45" s="193" t="s">
        <v>179</v>
      </c>
      <c r="C45" s="258"/>
      <c r="D45" s="193" t="s">
        <v>63</v>
      </c>
      <c r="E45" s="193">
        <v>12</v>
      </c>
      <c r="F45" s="193" t="s">
        <v>193</v>
      </c>
      <c r="G45" s="216" t="s">
        <v>182</v>
      </c>
      <c r="H45" s="216" t="s">
        <v>199</v>
      </c>
      <c r="I45" s="215">
        <v>0</v>
      </c>
      <c r="J45" s="166" t="str">
        <f t="shared" si="4"/>
        <v>EUR2S12_Quote</v>
      </c>
      <c r="K45" s="213" t="str">
        <f t="shared" si="5"/>
        <v>EUR_YC3MRH_2S12</v>
      </c>
      <c r="L45" s="212" t="str">
        <f>_xll.qlSwapRateHelper2(K45,$J45,$E45&amp;"M",Calendar,$F45,$G45,$H45,$L$4,$I45,B45,DiscountingCurve,Permanent,,ObjectOverwrite)</f>
        <v>EUR_YC3MRH_2S12#0006</v>
      </c>
      <c r="M45" s="211" t="str">
        <f>_xll.ohRangeRetrieveError(L45)</f>
        <v/>
      </c>
      <c r="N45" s="226"/>
      <c r="O45" s="257"/>
      <c r="P45" s="257"/>
      <c r="Q45" s="257"/>
    </row>
    <row r="46" spans="1:17" x14ac:dyDescent="0.2">
      <c r="A46" s="131"/>
      <c r="B46" s="193" t="s">
        <v>179</v>
      </c>
      <c r="C46" s="258"/>
      <c r="D46" s="193" t="s">
        <v>65</v>
      </c>
      <c r="E46" s="193">
        <v>12</v>
      </c>
      <c r="F46" s="193" t="s">
        <v>193</v>
      </c>
      <c r="G46" s="216" t="s">
        <v>182</v>
      </c>
      <c r="H46" s="216" t="s">
        <v>199</v>
      </c>
      <c r="I46" s="215">
        <v>0</v>
      </c>
      <c r="J46" s="166" t="str">
        <f t="shared" si="4"/>
        <v>EUR3S12_Quote</v>
      </c>
      <c r="K46" s="213" t="str">
        <f t="shared" si="5"/>
        <v>EUR_YC3MRH_3S12</v>
      </c>
      <c r="L46" s="212" t="str">
        <f>_xll.qlSwapRateHelper2(K46,$J46,$E46&amp;"M",Calendar,$F46,$G46,$H46,$L$4,$I46,B46,DiscountingCurve,Permanent,,ObjectOverwrite)</f>
        <v>EUR_YC3MRH_3S12#0006</v>
      </c>
      <c r="M46" s="211" t="str">
        <f>_xll.ohRangeRetrieveError(L46)</f>
        <v/>
      </c>
      <c r="N46" s="226"/>
      <c r="O46" s="257"/>
      <c r="P46" s="257"/>
      <c r="Q46" s="257"/>
    </row>
    <row r="47" spans="1:17" x14ac:dyDescent="0.2">
      <c r="A47" s="131"/>
      <c r="B47" s="193" t="s">
        <v>179</v>
      </c>
      <c r="C47" s="258"/>
      <c r="D47" s="193" t="s">
        <v>64</v>
      </c>
      <c r="E47" s="193">
        <v>12</v>
      </c>
      <c r="F47" s="193" t="s">
        <v>193</v>
      </c>
      <c r="G47" s="216" t="s">
        <v>182</v>
      </c>
      <c r="H47" s="216" t="s">
        <v>199</v>
      </c>
      <c r="I47" s="215">
        <v>0</v>
      </c>
      <c r="J47" s="166" t="str">
        <f t="shared" si="4"/>
        <v>EUR4S12_Quote</v>
      </c>
      <c r="K47" s="213" t="str">
        <f t="shared" si="5"/>
        <v>EUR_YC3MRH_4S12</v>
      </c>
      <c r="L47" s="212" t="str">
        <f>_xll.qlSwapRateHelper2(K47,$J47,$E47&amp;"M",Calendar,$F47,$G47,$H47,$L$4,$I47,B47,DiscountingCurve,Permanent,,ObjectOverwrite)</f>
        <v>EUR_YC3MRH_4S12#0006</v>
      </c>
      <c r="M47" s="211" t="str">
        <f>_xll.ohRangeRetrieveError(L47)</f>
        <v/>
      </c>
      <c r="N47" s="226"/>
      <c r="O47" s="257"/>
      <c r="P47" s="257"/>
      <c r="Q47" s="257"/>
    </row>
    <row r="48" spans="1:17" x14ac:dyDescent="0.2">
      <c r="A48" s="131"/>
      <c r="B48" s="193" t="s">
        <v>179</v>
      </c>
      <c r="C48" s="258"/>
      <c r="D48" s="193" t="s">
        <v>62</v>
      </c>
      <c r="E48" s="193">
        <v>24</v>
      </c>
      <c r="F48" s="193" t="s">
        <v>193</v>
      </c>
      <c r="G48" s="216" t="s">
        <v>182</v>
      </c>
      <c r="H48" s="216" t="s">
        <v>199</v>
      </c>
      <c r="I48" s="215">
        <v>0</v>
      </c>
      <c r="J48" s="166" t="str">
        <f t="shared" si="4"/>
        <v>EUR1S24_Quote</v>
      </c>
      <c r="K48" s="213" t="str">
        <f t="shared" si="5"/>
        <v>EUR_YC3MRH_1S24</v>
      </c>
      <c r="L48" s="212" t="str">
        <f>_xll.qlSwapRateHelper2(K48,$J48,$E48&amp;"M",Calendar,$F48,$G48,$H48,$L$4,$I48,B48,DiscountingCurve,Permanent,,ObjectOverwrite)</f>
        <v>EUR_YC3MRH_1S24#0006</v>
      </c>
      <c r="M48" s="211" t="str">
        <f>_xll.ohRangeRetrieveError(L48)</f>
        <v/>
      </c>
      <c r="N48" s="226"/>
      <c r="O48" s="257"/>
      <c r="P48" s="257"/>
      <c r="Q48" s="257"/>
    </row>
    <row r="49" spans="1:17" x14ac:dyDescent="0.2">
      <c r="A49" s="131"/>
      <c r="B49" s="193" t="s">
        <v>179</v>
      </c>
      <c r="C49" s="258"/>
      <c r="D49" s="193" t="s">
        <v>63</v>
      </c>
      <c r="E49" s="193">
        <v>24</v>
      </c>
      <c r="F49" s="193" t="s">
        <v>193</v>
      </c>
      <c r="G49" s="216" t="s">
        <v>182</v>
      </c>
      <c r="H49" s="216" t="s">
        <v>199</v>
      </c>
      <c r="I49" s="215">
        <v>0</v>
      </c>
      <c r="J49" s="166" t="str">
        <f t="shared" si="4"/>
        <v>EUR2S24_Quote</v>
      </c>
      <c r="K49" s="213" t="str">
        <f t="shared" si="5"/>
        <v>EUR_YC3MRH_2S24</v>
      </c>
      <c r="L49" s="212" t="str">
        <f>_xll.qlSwapRateHelper2(K49,$J49,$E49&amp;"M",Calendar,$F49,$G49,$H49,$L$4,$I49,B49,DiscountingCurve,Permanent,,ObjectOverwrite)</f>
        <v>EUR_YC3MRH_2S24#0006</v>
      </c>
      <c r="M49" s="211" t="str">
        <f>_xll.ohRangeRetrieveError(L49)</f>
        <v/>
      </c>
      <c r="N49" s="226"/>
      <c r="O49" s="257"/>
      <c r="P49" s="257"/>
      <c r="Q49" s="257"/>
    </row>
    <row r="50" spans="1:17" x14ac:dyDescent="0.2">
      <c r="A50" s="131"/>
      <c r="B50" s="193" t="s">
        <v>179</v>
      </c>
      <c r="C50" s="258"/>
      <c r="D50" s="193" t="s">
        <v>62</v>
      </c>
      <c r="E50" s="193">
        <v>36</v>
      </c>
      <c r="F50" s="193" t="s">
        <v>193</v>
      </c>
      <c r="G50" s="216" t="s">
        <v>182</v>
      </c>
      <c r="H50" s="216" t="s">
        <v>199</v>
      </c>
      <c r="I50" s="215">
        <v>0</v>
      </c>
      <c r="J50" s="166" t="str">
        <f t="shared" si="4"/>
        <v>EUR1S36_Quote</v>
      </c>
      <c r="K50" s="213" t="str">
        <f t="shared" si="5"/>
        <v>EUR_YC3MRH_1S36</v>
      </c>
      <c r="L50" s="212" t="str">
        <f>_xll.qlSwapRateHelper2(K50,$J50,$E50&amp;"M",Calendar,$F50,$G50,$H50,$L$4,$I50,B50,DiscountingCurve,Permanent,,ObjectOverwrite)</f>
        <v>EUR_YC3MRH_1S36#0006</v>
      </c>
      <c r="M50" s="211" t="str">
        <f>_xll.ohRangeRetrieveError(L50)</f>
        <v/>
      </c>
      <c r="N50" s="226"/>
      <c r="O50" s="257"/>
      <c r="P50" s="257"/>
      <c r="Q50" s="257"/>
    </row>
    <row r="51" spans="1:17" ht="12" thickBot="1" x14ac:dyDescent="0.25">
      <c r="A51" s="124"/>
      <c r="B51" s="123"/>
      <c r="C51" s="123"/>
      <c r="D51" s="123"/>
      <c r="E51" s="123"/>
      <c r="F51" s="123"/>
      <c r="G51" s="123"/>
      <c r="H51" s="123"/>
      <c r="I51" s="123"/>
      <c r="J51" s="123"/>
      <c r="K51" s="123"/>
      <c r="L51" s="123"/>
      <c r="M51" s="123"/>
      <c r="N51" s="256"/>
      <c r="O51" s="139"/>
      <c r="P51" s="139"/>
      <c r="Q51" s="139"/>
    </row>
  </sheetData>
  <dataValidations count="3">
    <dataValidation type="list" allowBlank="1" showInputMessage="1" showErrorMessage="1" sqref="H44:H50 JD44:JD50 SZ44:SZ50 ACV44:ACV50 AMR44:AMR50 AWN44:AWN50 BGJ44:BGJ50 BQF44:BQF50 CAB44:CAB50 CJX44:CJX50 CTT44:CTT50 DDP44:DDP50 DNL44:DNL50 DXH44:DXH50 EHD44:EHD50 EQZ44:EQZ50 FAV44:FAV50 FKR44:FKR50 FUN44:FUN50 GEJ44:GEJ50 GOF44:GOF50 GYB44:GYB50 HHX44:HHX50 HRT44:HRT50 IBP44:IBP50 ILL44:ILL50 IVH44:IVH50 JFD44:JFD50 JOZ44:JOZ50 JYV44:JYV50 KIR44:KIR50 KSN44:KSN50 LCJ44:LCJ50 LMF44:LMF50 LWB44:LWB50 MFX44:MFX50 MPT44:MPT50 MZP44:MZP50 NJL44:NJL50 NTH44:NTH50 ODD44:ODD50 OMZ44:OMZ50 OWV44:OWV50 PGR44:PGR50 PQN44:PQN50 QAJ44:QAJ50 QKF44:QKF50 QUB44:QUB50 RDX44:RDX50 RNT44:RNT50 RXP44:RXP50 SHL44:SHL50 SRH44:SRH50 TBD44:TBD50 TKZ44:TKZ50 TUV44:TUV50 UER44:UER50 UON44:UON50 UYJ44:UYJ50 VIF44:VIF50 VSB44:VSB50 WBX44:WBX50 WLT44:WLT50 WVP44:WVP50 H65580:H65586 JD65580:JD65586 SZ65580:SZ65586 ACV65580:ACV65586 AMR65580:AMR65586 AWN65580:AWN65586 BGJ65580:BGJ65586 BQF65580:BQF65586 CAB65580:CAB65586 CJX65580:CJX65586 CTT65580:CTT65586 DDP65580:DDP65586 DNL65580:DNL65586 DXH65580:DXH65586 EHD65580:EHD65586 EQZ65580:EQZ65586 FAV65580:FAV65586 FKR65580:FKR65586 FUN65580:FUN65586 GEJ65580:GEJ65586 GOF65580:GOF65586 GYB65580:GYB65586 HHX65580:HHX65586 HRT65580:HRT65586 IBP65580:IBP65586 ILL65580:ILL65586 IVH65580:IVH65586 JFD65580:JFD65586 JOZ65580:JOZ65586 JYV65580:JYV65586 KIR65580:KIR65586 KSN65580:KSN65586 LCJ65580:LCJ65586 LMF65580:LMF65586 LWB65580:LWB65586 MFX65580:MFX65586 MPT65580:MPT65586 MZP65580:MZP65586 NJL65580:NJL65586 NTH65580:NTH65586 ODD65580:ODD65586 OMZ65580:OMZ65586 OWV65580:OWV65586 PGR65580:PGR65586 PQN65580:PQN65586 QAJ65580:QAJ65586 QKF65580:QKF65586 QUB65580:QUB65586 RDX65580:RDX65586 RNT65580:RNT65586 RXP65580:RXP65586 SHL65580:SHL65586 SRH65580:SRH65586 TBD65580:TBD65586 TKZ65580:TKZ65586 TUV65580:TUV65586 UER65580:UER65586 UON65580:UON65586 UYJ65580:UYJ65586 VIF65580:VIF65586 VSB65580:VSB65586 WBX65580:WBX65586 WLT65580:WLT65586 WVP65580:WVP65586 H131116:H131122 JD131116:JD131122 SZ131116:SZ131122 ACV131116:ACV131122 AMR131116:AMR131122 AWN131116:AWN131122 BGJ131116:BGJ131122 BQF131116:BQF131122 CAB131116:CAB131122 CJX131116:CJX131122 CTT131116:CTT131122 DDP131116:DDP131122 DNL131116:DNL131122 DXH131116:DXH131122 EHD131116:EHD131122 EQZ131116:EQZ131122 FAV131116:FAV131122 FKR131116:FKR131122 FUN131116:FUN131122 GEJ131116:GEJ131122 GOF131116:GOF131122 GYB131116:GYB131122 HHX131116:HHX131122 HRT131116:HRT131122 IBP131116:IBP131122 ILL131116:ILL131122 IVH131116:IVH131122 JFD131116:JFD131122 JOZ131116:JOZ131122 JYV131116:JYV131122 KIR131116:KIR131122 KSN131116:KSN131122 LCJ131116:LCJ131122 LMF131116:LMF131122 LWB131116:LWB131122 MFX131116:MFX131122 MPT131116:MPT131122 MZP131116:MZP131122 NJL131116:NJL131122 NTH131116:NTH131122 ODD131116:ODD131122 OMZ131116:OMZ131122 OWV131116:OWV131122 PGR131116:PGR131122 PQN131116:PQN131122 QAJ131116:QAJ131122 QKF131116:QKF131122 QUB131116:QUB131122 RDX131116:RDX131122 RNT131116:RNT131122 RXP131116:RXP131122 SHL131116:SHL131122 SRH131116:SRH131122 TBD131116:TBD131122 TKZ131116:TKZ131122 TUV131116:TUV131122 UER131116:UER131122 UON131116:UON131122 UYJ131116:UYJ131122 VIF131116:VIF131122 VSB131116:VSB131122 WBX131116:WBX131122 WLT131116:WLT131122 WVP131116:WVP131122 H196652:H196658 JD196652:JD196658 SZ196652:SZ196658 ACV196652:ACV196658 AMR196652:AMR196658 AWN196652:AWN196658 BGJ196652:BGJ196658 BQF196652:BQF196658 CAB196652:CAB196658 CJX196652:CJX196658 CTT196652:CTT196658 DDP196652:DDP196658 DNL196652:DNL196658 DXH196652:DXH196658 EHD196652:EHD196658 EQZ196652:EQZ196658 FAV196652:FAV196658 FKR196652:FKR196658 FUN196652:FUN196658 GEJ196652:GEJ196658 GOF196652:GOF196658 GYB196652:GYB196658 HHX196652:HHX196658 HRT196652:HRT196658 IBP196652:IBP196658 ILL196652:ILL196658 IVH196652:IVH196658 JFD196652:JFD196658 JOZ196652:JOZ196658 JYV196652:JYV196658 KIR196652:KIR196658 KSN196652:KSN196658 LCJ196652:LCJ196658 LMF196652:LMF196658 LWB196652:LWB196658 MFX196652:MFX196658 MPT196652:MPT196658 MZP196652:MZP196658 NJL196652:NJL196658 NTH196652:NTH196658 ODD196652:ODD196658 OMZ196652:OMZ196658 OWV196652:OWV196658 PGR196652:PGR196658 PQN196652:PQN196658 QAJ196652:QAJ196658 QKF196652:QKF196658 QUB196652:QUB196658 RDX196652:RDX196658 RNT196652:RNT196658 RXP196652:RXP196658 SHL196652:SHL196658 SRH196652:SRH196658 TBD196652:TBD196658 TKZ196652:TKZ196658 TUV196652:TUV196658 UER196652:UER196658 UON196652:UON196658 UYJ196652:UYJ196658 VIF196652:VIF196658 VSB196652:VSB196658 WBX196652:WBX196658 WLT196652:WLT196658 WVP196652:WVP196658 H262188:H262194 JD262188:JD262194 SZ262188:SZ262194 ACV262188:ACV262194 AMR262188:AMR262194 AWN262188:AWN262194 BGJ262188:BGJ262194 BQF262188:BQF262194 CAB262188:CAB262194 CJX262188:CJX262194 CTT262188:CTT262194 DDP262188:DDP262194 DNL262188:DNL262194 DXH262188:DXH262194 EHD262188:EHD262194 EQZ262188:EQZ262194 FAV262188:FAV262194 FKR262188:FKR262194 FUN262188:FUN262194 GEJ262188:GEJ262194 GOF262188:GOF262194 GYB262188:GYB262194 HHX262188:HHX262194 HRT262188:HRT262194 IBP262188:IBP262194 ILL262188:ILL262194 IVH262188:IVH262194 JFD262188:JFD262194 JOZ262188:JOZ262194 JYV262188:JYV262194 KIR262188:KIR262194 KSN262188:KSN262194 LCJ262188:LCJ262194 LMF262188:LMF262194 LWB262188:LWB262194 MFX262188:MFX262194 MPT262188:MPT262194 MZP262188:MZP262194 NJL262188:NJL262194 NTH262188:NTH262194 ODD262188:ODD262194 OMZ262188:OMZ262194 OWV262188:OWV262194 PGR262188:PGR262194 PQN262188:PQN262194 QAJ262188:QAJ262194 QKF262188:QKF262194 QUB262188:QUB262194 RDX262188:RDX262194 RNT262188:RNT262194 RXP262188:RXP262194 SHL262188:SHL262194 SRH262188:SRH262194 TBD262188:TBD262194 TKZ262188:TKZ262194 TUV262188:TUV262194 UER262188:UER262194 UON262188:UON262194 UYJ262188:UYJ262194 VIF262188:VIF262194 VSB262188:VSB262194 WBX262188:WBX262194 WLT262188:WLT262194 WVP262188:WVP262194 H327724:H327730 JD327724:JD327730 SZ327724:SZ327730 ACV327724:ACV327730 AMR327724:AMR327730 AWN327724:AWN327730 BGJ327724:BGJ327730 BQF327724:BQF327730 CAB327724:CAB327730 CJX327724:CJX327730 CTT327724:CTT327730 DDP327724:DDP327730 DNL327724:DNL327730 DXH327724:DXH327730 EHD327724:EHD327730 EQZ327724:EQZ327730 FAV327724:FAV327730 FKR327724:FKR327730 FUN327724:FUN327730 GEJ327724:GEJ327730 GOF327724:GOF327730 GYB327724:GYB327730 HHX327724:HHX327730 HRT327724:HRT327730 IBP327724:IBP327730 ILL327724:ILL327730 IVH327724:IVH327730 JFD327724:JFD327730 JOZ327724:JOZ327730 JYV327724:JYV327730 KIR327724:KIR327730 KSN327724:KSN327730 LCJ327724:LCJ327730 LMF327724:LMF327730 LWB327724:LWB327730 MFX327724:MFX327730 MPT327724:MPT327730 MZP327724:MZP327730 NJL327724:NJL327730 NTH327724:NTH327730 ODD327724:ODD327730 OMZ327724:OMZ327730 OWV327724:OWV327730 PGR327724:PGR327730 PQN327724:PQN327730 QAJ327724:QAJ327730 QKF327724:QKF327730 QUB327724:QUB327730 RDX327724:RDX327730 RNT327724:RNT327730 RXP327724:RXP327730 SHL327724:SHL327730 SRH327724:SRH327730 TBD327724:TBD327730 TKZ327724:TKZ327730 TUV327724:TUV327730 UER327724:UER327730 UON327724:UON327730 UYJ327724:UYJ327730 VIF327724:VIF327730 VSB327724:VSB327730 WBX327724:WBX327730 WLT327724:WLT327730 WVP327724:WVP327730 H393260:H393266 JD393260:JD393266 SZ393260:SZ393266 ACV393260:ACV393266 AMR393260:AMR393266 AWN393260:AWN393266 BGJ393260:BGJ393266 BQF393260:BQF393266 CAB393260:CAB393266 CJX393260:CJX393266 CTT393260:CTT393266 DDP393260:DDP393266 DNL393260:DNL393266 DXH393260:DXH393266 EHD393260:EHD393266 EQZ393260:EQZ393266 FAV393260:FAV393266 FKR393260:FKR393266 FUN393260:FUN393266 GEJ393260:GEJ393266 GOF393260:GOF393266 GYB393260:GYB393266 HHX393260:HHX393266 HRT393260:HRT393266 IBP393260:IBP393266 ILL393260:ILL393266 IVH393260:IVH393266 JFD393260:JFD393266 JOZ393260:JOZ393266 JYV393260:JYV393266 KIR393260:KIR393266 KSN393260:KSN393266 LCJ393260:LCJ393266 LMF393260:LMF393266 LWB393260:LWB393266 MFX393260:MFX393266 MPT393260:MPT393266 MZP393260:MZP393266 NJL393260:NJL393266 NTH393260:NTH393266 ODD393260:ODD393266 OMZ393260:OMZ393266 OWV393260:OWV393266 PGR393260:PGR393266 PQN393260:PQN393266 QAJ393260:QAJ393266 QKF393260:QKF393266 QUB393260:QUB393266 RDX393260:RDX393266 RNT393260:RNT393266 RXP393260:RXP393266 SHL393260:SHL393266 SRH393260:SRH393266 TBD393260:TBD393266 TKZ393260:TKZ393266 TUV393260:TUV393266 UER393260:UER393266 UON393260:UON393266 UYJ393260:UYJ393266 VIF393260:VIF393266 VSB393260:VSB393266 WBX393260:WBX393266 WLT393260:WLT393266 WVP393260:WVP393266 H458796:H458802 JD458796:JD458802 SZ458796:SZ458802 ACV458796:ACV458802 AMR458796:AMR458802 AWN458796:AWN458802 BGJ458796:BGJ458802 BQF458796:BQF458802 CAB458796:CAB458802 CJX458796:CJX458802 CTT458796:CTT458802 DDP458796:DDP458802 DNL458796:DNL458802 DXH458796:DXH458802 EHD458796:EHD458802 EQZ458796:EQZ458802 FAV458796:FAV458802 FKR458796:FKR458802 FUN458796:FUN458802 GEJ458796:GEJ458802 GOF458796:GOF458802 GYB458796:GYB458802 HHX458796:HHX458802 HRT458796:HRT458802 IBP458796:IBP458802 ILL458796:ILL458802 IVH458796:IVH458802 JFD458796:JFD458802 JOZ458796:JOZ458802 JYV458796:JYV458802 KIR458796:KIR458802 KSN458796:KSN458802 LCJ458796:LCJ458802 LMF458796:LMF458802 LWB458796:LWB458802 MFX458796:MFX458802 MPT458796:MPT458802 MZP458796:MZP458802 NJL458796:NJL458802 NTH458796:NTH458802 ODD458796:ODD458802 OMZ458796:OMZ458802 OWV458796:OWV458802 PGR458796:PGR458802 PQN458796:PQN458802 QAJ458796:QAJ458802 QKF458796:QKF458802 QUB458796:QUB458802 RDX458796:RDX458802 RNT458796:RNT458802 RXP458796:RXP458802 SHL458796:SHL458802 SRH458796:SRH458802 TBD458796:TBD458802 TKZ458796:TKZ458802 TUV458796:TUV458802 UER458796:UER458802 UON458796:UON458802 UYJ458796:UYJ458802 VIF458796:VIF458802 VSB458796:VSB458802 WBX458796:WBX458802 WLT458796:WLT458802 WVP458796:WVP458802 H524332:H524338 JD524332:JD524338 SZ524332:SZ524338 ACV524332:ACV524338 AMR524332:AMR524338 AWN524332:AWN524338 BGJ524332:BGJ524338 BQF524332:BQF524338 CAB524332:CAB524338 CJX524332:CJX524338 CTT524332:CTT524338 DDP524332:DDP524338 DNL524332:DNL524338 DXH524332:DXH524338 EHD524332:EHD524338 EQZ524332:EQZ524338 FAV524332:FAV524338 FKR524332:FKR524338 FUN524332:FUN524338 GEJ524332:GEJ524338 GOF524332:GOF524338 GYB524332:GYB524338 HHX524332:HHX524338 HRT524332:HRT524338 IBP524332:IBP524338 ILL524332:ILL524338 IVH524332:IVH524338 JFD524332:JFD524338 JOZ524332:JOZ524338 JYV524332:JYV524338 KIR524332:KIR524338 KSN524332:KSN524338 LCJ524332:LCJ524338 LMF524332:LMF524338 LWB524332:LWB524338 MFX524332:MFX524338 MPT524332:MPT524338 MZP524332:MZP524338 NJL524332:NJL524338 NTH524332:NTH524338 ODD524332:ODD524338 OMZ524332:OMZ524338 OWV524332:OWV524338 PGR524332:PGR524338 PQN524332:PQN524338 QAJ524332:QAJ524338 QKF524332:QKF524338 QUB524332:QUB524338 RDX524332:RDX524338 RNT524332:RNT524338 RXP524332:RXP524338 SHL524332:SHL524338 SRH524332:SRH524338 TBD524332:TBD524338 TKZ524332:TKZ524338 TUV524332:TUV524338 UER524332:UER524338 UON524332:UON524338 UYJ524332:UYJ524338 VIF524332:VIF524338 VSB524332:VSB524338 WBX524332:WBX524338 WLT524332:WLT524338 WVP524332:WVP524338 H589868:H589874 JD589868:JD589874 SZ589868:SZ589874 ACV589868:ACV589874 AMR589868:AMR589874 AWN589868:AWN589874 BGJ589868:BGJ589874 BQF589868:BQF589874 CAB589868:CAB589874 CJX589868:CJX589874 CTT589868:CTT589874 DDP589868:DDP589874 DNL589868:DNL589874 DXH589868:DXH589874 EHD589868:EHD589874 EQZ589868:EQZ589874 FAV589868:FAV589874 FKR589868:FKR589874 FUN589868:FUN589874 GEJ589868:GEJ589874 GOF589868:GOF589874 GYB589868:GYB589874 HHX589868:HHX589874 HRT589868:HRT589874 IBP589868:IBP589874 ILL589868:ILL589874 IVH589868:IVH589874 JFD589868:JFD589874 JOZ589868:JOZ589874 JYV589868:JYV589874 KIR589868:KIR589874 KSN589868:KSN589874 LCJ589868:LCJ589874 LMF589868:LMF589874 LWB589868:LWB589874 MFX589868:MFX589874 MPT589868:MPT589874 MZP589868:MZP589874 NJL589868:NJL589874 NTH589868:NTH589874 ODD589868:ODD589874 OMZ589868:OMZ589874 OWV589868:OWV589874 PGR589868:PGR589874 PQN589868:PQN589874 QAJ589868:QAJ589874 QKF589868:QKF589874 QUB589868:QUB589874 RDX589868:RDX589874 RNT589868:RNT589874 RXP589868:RXP589874 SHL589868:SHL589874 SRH589868:SRH589874 TBD589868:TBD589874 TKZ589868:TKZ589874 TUV589868:TUV589874 UER589868:UER589874 UON589868:UON589874 UYJ589868:UYJ589874 VIF589868:VIF589874 VSB589868:VSB589874 WBX589868:WBX589874 WLT589868:WLT589874 WVP589868:WVP589874 H655404:H655410 JD655404:JD655410 SZ655404:SZ655410 ACV655404:ACV655410 AMR655404:AMR655410 AWN655404:AWN655410 BGJ655404:BGJ655410 BQF655404:BQF655410 CAB655404:CAB655410 CJX655404:CJX655410 CTT655404:CTT655410 DDP655404:DDP655410 DNL655404:DNL655410 DXH655404:DXH655410 EHD655404:EHD655410 EQZ655404:EQZ655410 FAV655404:FAV655410 FKR655404:FKR655410 FUN655404:FUN655410 GEJ655404:GEJ655410 GOF655404:GOF655410 GYB655404:GYB655410 HHX655404:HHX655410 HRT655404:HRT655410 IBP655404:IBP655410 ILL655404:ILL655410 IVH655404:IVH655410 JFD655404:JFD655410 JOZ655404:JOZ655410 JYV655404:JYV655410 KIR655404:KIR655410 KSN655404:KSN655410 LCJ655404:LCJ655410 LMF655404:LMF655410 LWB655404:LWB655410 MFX655404:MFX655410 MPT655404:MPT655410 MZP655404:MZP655410 NJL655404:NJL655410 NTH655404:NTH655410 ODD655404:ODD655410 OMZ655404:OMZ655410 OWV655404:OWV655410 PGR655404:PGR655410 PQN655404:PQN655410 QAJ655404:QAJ655410 QKF655404:QKF655410 QUB655404:QUB655410 RDX655404:RDX655410 RNT655404:RNT655410 RXP655404:RXP655410 SHL655404:SHL655410 SRH655404:SRH655410 TBD655404:TBD655410 TKZ655404:TKZ655410 TUV655404:TUV655410 UER655404:UER655410 UON655404:UON655410 UYJ655404:UYJ655410 VIF655404:VIF655410 VSB655404:VSB655410 WBX655404:WBX655410 WLT655404:WLT655410 WVP655404:WVP655410 H720940:H720946 JD720940:JD720946 SZ720940:SZ720946 ACV720940:ACV720946 AMR720940:AMR720946 AWN720940:AWN720946 BGJ720940:BGJ720946 BQF720940:BQF720946 CAB720940:CAB720946 CJX720940:CJX720946 CTT720940:CTT720946 DDP720940:DDP720946 DNL720940:DNL720946 DXH720940:DXH720946 EHD720940:EHD720946 EQZ720940:EQZ720946 FAV720940:FAV720946 FKR720940:FKR720946 FUN720940:FUN720946 GEJ720940:GEJ720946 GOF720940:GOF720946 GYB720940:GYB720946 HHX720940:HHX720946 HRT720940:HRT720946 IBP720940:IBP720946 ILL720940:ILL720946 IVH720940:IVH720946 JFD720940:JFD720946 JOZ720940:JOZ720946 JYV720940:JYV720946 KIR720940:KIR720946 KSN720940:KSN720946 LCJ720940:LCJ720946 LMF720940:LMF720946 LWB720940:LWB720946 MFX720940:MFX720946 MPT720940:MPT720946 MZP720940:MZP720946 NJL720940:NJL720946 NTH720940:NTH720946 ODD720940:ODD720946 OMZ720940:OMZ720946 OWV720940:OWV720946 PGR720940:PGR720946 PQN720940:PQN720946 QAJ720940:QAJ720946 QKF720940:QKF720946 QUB720940:QUB720946 RDX720940:RDX720946 RNT720940:RNT720946 RXP720940:RXP720946 SHL720940:SHL720946 SRH720940:SRH720946 TBD720940:TBD720946 TKZ720940:TKZ720946 TUV720940:TUV720946 UER720940:UER720946 UON720940:UON720946 UYJ720940:UYJ720946 VIF720940:VIF720946 VSB720940:VSB720946 WBX720940:WBX720946 WLT720940:WLT720946 WVP720940:WVP720946 H786476:H786482 JD786476:JD786482 SZ786476:SZ786482 ACV786476:ACV786482 AMR786476:AMR786482 AWN786476:AWN786482 BGJ786476:BGJ786482 BQF786476:BQF786482 CAB786476:CAB786482 CJX786476:CJX786482 CTT786476:CTT786482 DDP786476:DDP786482 DNL786476:DNL786482 DXH786476:DXH786482 EHD786476:EHD786482 EQZ786476:EQZ786482 FAV786476:FAV786482 FKR786476:FKR786482 FUN786476:FUN786482 GEJ786476:GEJ786482 GOF786476:GOF786482 GYB786476:GYB786482 HHX786476:HHX786482 HRT786476:HRT786482 IBP786476:IBP786482 ILL786476:ILL786482 IVH786476:IVH786482 JFD786476:JFD786482 JOZ786476:JOZ786482 JYV786476:JYV786482 KIR786476:KIR786482 KSN786476:KSN786482 LCJ786476:LCJ786482 LMF786476:LMF786482 LWB786476:LWB786482 MFX786476:MFX786482 MPT786476:MPT786482 MZP786476:MZP786482 NJL786476:NJL786482 NTH786476:NTH786482 ODD786476:ODD786482 OMZ786476:OMZ786482 OWV786476:OWV786482 PGR786476:PGR786482 PQN786476:PQN786482 QAJ786476:QAJ786482 QKF786476:QKF786482 QUB786476:QUB786482 RDX786476:RDX786482 RNT786476:RNT786482 RXP786476:RXP786482 SHL786476:SHL786482 SRH786476:SRH786482 TBD786476:TBD786482 TKZ786476:TKZ786482 TUV786476:TUV786482 UER786476:UER786482 UON786476:UON786482 UYJ786476:UYJ786482 VIF786476:VIF786482 VSB786476:VSB786482 WBX786476:WBX786482 WLT786476:WLT786482 WVP786476:WVP786482 H852012:H852018 JD852012:JD852018 SZ852012:SZ852018 ACV852012:ACV852018 AMR852012:AMR852018 AWN852012:AWN852018 BGJ852012:BGJ852018 BQF852012:BQF852018 CAB852012:CAB852018 CJX852012:CJX852018 CTT852012:CTT852018 DDP852012:DDP852018 DNL852012:DNL852018 DXH852012:DXH852018 EHD852012:EHD852018 EQZ852012:EQZ852018 FAV852012:FAV852018 FKR852012:FKR852018 FUN852012:FUN852018 GEJ852012:GEJ852018 GOF852012:GOF852018 GYB852012:GYB852018 HHX852012:HHX852018 HRT852012:HRT852018 IBP852012:IBP852018 ILL852012:ILL852018 IVH852012:IVH852018 JFD852012:JFD852018 JOZ852012:JOZ852018 JYV852012:JYV852018 KIR852012:KIR852018 KSN852012:KSN852018 LCJ852012:LCJ852018 LMF852012:LMF852018 LWB852012:LWB852018 MFX852012:MFX852018 MPT852012:MPT852018 MZP852012:MZP852018 NJL852012:NJL852018 NTH852012:NTH852018 ODD852012:ODD852018 OMZ852012:OMZ852018 OWV852012:OWV852018 PGR852012:PGR852018 PQN852012:PQN852018 QAJ852012:QAJ852018 QKF852012:QKF852018 QUB852012:QUB852018 RDX852012:RDX852018 RNT852012:RNT852018 RXP852012:RXP852018 SHL852012:SHL852018 SRH852012:SRH852018 TBD852012:TBD852018 TKZ852012:TKZ852018 TUV852012:TUV852018 UER852012:UER852018 UON852012:UON852018 UYJ852012:UYJ852018 VIF852012:VIF852018 VSB852012:VSB852018 WBX852012:WBX852018 WLT852012:WLT852018 WVP852012:WVP852018 H917548:H917554 JD917548:JD917554 SZ917548:SZ917554 ACV917548:ACV917554 AMR917548:AMR917554 AWN917548:AWN917554 BGJ917548:BGJ917554 BQF917548:BQF917554 CAB917548:CAB917554 CJX917548:CJX917554 CTT917548:CTT917554 DDP917548:DDP917554 DNL917548:DNL917554 DXH917548:DXH917554 EHD917548:EHD917554 EQZ917548:EQZ917554 FAV917548:FAV917554 FKR917548:FKR917554 FUN917548:FUN917554 GEJ917548:GEJ917554 GOF917548:GOF917554 GYB917548:GYB917554 HHX917548:HHX917554 HRT917548:HRT917554 IBP917548:IBP917554 ILL917548:ILL917554 IVH917548:IVH917554 JFD917548:JFD917554 JOZ917548:JOZ917554 JYV917548:JYV917554 KIR917548:KIR917554 KSN917548:KSN917554 LCJ917548:LCJ917554 LMF917548:LMF917554 LWB917548:LWB917554 MFX917548:MFX917554 MPT917548:MPT917554 MZP917548:MZP917554 NJL917548:NJL917554 NTH917548:NTH917554 ODD917548:ODD917554 OMZ917548:OMZ917554 OWV917548:OWV917554 PGR917548:PGR917554 PQN917548:PQN917554 QAJ917548:QAJ917554 QKF917548:QKF917554 QUB917548:QUB917554 RDX917548:RDX917554 RNT917548:RNT917554 RXP917548:RXP917554 SHL917548:SHL917554 SRH917548:SRH917554 TBD917548:TBD917554 TKZ917548:TKZ917554 TUV917548:TUV917554 UER917548:UER917554 UON917548:UON917554 UYJ917548:UYJ917554 VIF917548:VIF917554 VSB917548:VSB917554 WBX917548:WBX917554 WLT917548:WLT917554 WVP917548:WVP917554 H983084:H983090 JD983084:JD983090 SZ983084:SZ983090 ACV983084:ACV983090 AMR983084:AMR983090 AWN983084:AWN983090 BGJ983084:BGJ983090 BQF983084:BQF983090 CAB983084:CAB983090 CJX983084:CJX983090 CTT983084:CTT983090 DDP983084:DDP983090 DNL983084:DNL983090 DXH983084:DXH983090 EHD983084:EHD983090 EQZ983084:EQZ983090 FAV983084:FAV983090 FKR983084:FKR983090 FUN983084:FUN983090 GEJ983084:GEJ983090 GOF983084:GOF983090 GYB983084:GYB983090 HHX983084:HHX983090 HRT983084:HRT983090 IBP983084:IBP983090 ILL983084:ILL983090 IVH983084:IVH983090 JFD983084:JFD983090 JOZ983084:JOZ983090 JYV983084:JYV983090 KIR983084:KIR983090 KSN983084:KSN983090 LCJ983084:LCJ983090 LMF983084:LMF983090 LWB983084:LWB983090 MFX983084:MFX983090 MPT983084:MPT983090 MZP983084:MZP983090 NJL983084:NJL983090 NTH983084:NTH983090 ODD983084:ODD983090 OMZ983084:OMZ983090 OWV983084:OWV983090 PGR983084:PGR983090 PQN983084:PQN983090 QAJ983084:QAJ983090 QKF983084:QKF983090 QUB983084:QUB983090 RDX983084:RDX983090 RNT983084:RNT983090 RXP983084:RXP983090 SHL983084:SHL983090 SRH983084:SRH983090 TBD983084:TBD983090 TKZ983084:TKZ983090 TUV983084:TUV983090 UER983084:UER983090 UON983084:UON983090 UYJ983084:UYJ983090 VIF983084:VIF983090 VSB983084:VSB983090 WBX983084:WBX983090 WLT983084:WLT983090 WVP983084:WVP983090">
      <formula1>"Actual/Actual (ISDA),Actual/360,30/360 (Bond Basis),30E/360 (Eurobond Basis),Actual/365 (Fixed),Actual/Actual (ISMA),Actual/Actual (AFB),'1/1,30/360 (Italian),Simple"</formula1>
    </dataValidation>
    <dataValidation type="list" allowBlank="1" showInputMessage="1" showErrorMessage="1" sqref="F44:F50 JB44:JB50 SX44:SX50 ACT44:ACT50 AMP44:AMP50 AWL44:AWL50 BGH44:BGH50 BQD44:BQD50 BZZ44:BZZ50 CJV44:CJV50 CTR44:CTR50 DDN44:DDN50 DNJ44:DNJ50 DXF44:DXF50 EHB44:EHB50 EQX44:EQX50 FAT44:FAT50 FKP44:FKP50 FUL44:FUL50 GEH44:GEH50 GOD44:GOD50 GXZ44:GXZ50 HHV44:HHV50 HRR44:HRR50 IBN44:IBN50 ILJ44:ILJ50 IVF44:IVF50 JFB44:JFB50 JOX44:JOX50 JYT44:JYT50 KIP44:KIP50 KSL44:KSL50 LCH44:LCH50 LMD44:LMD50 LVZ44:LVZ50 MFV44:MFV50 MPR44:MPR50 MZN44:MZN50 NJJ44:NJJ50 NTF44:NTF50 ODB44:ODB50 OMX44:OMX50 OWT44:OWT50 PGP44:PGP50 PQL44:PQL50 QAH44:QAH50 QKD44:QKD50 QTZ44:QTZ50 RDV44:RDV50 RNR44:RNR50 RXN44:RXN50 SHJ44:SHJ50 SRF44:SRF50 TBB44:TBB50 TKX44:TKX50 TUT44:TUT50 UEP44:UEP50 UOL44:UOL50 UYH44:UYH50 VID44:VID50 VRZ44:VRZ50 WBV44:WBV50 WLR44:WLR50 WVN44:WVN50 F65580:F65586 JB65580:JB65586 SX65580:SX65586 ACT65580:ACT65586 AMP65580:AMP65586 AWL65580:AWL65586 BGH65580:BGH65586 BQD65580:BQD65586 BZZ65580:BZZ65586 CJV65580:CJV65586 CTR65580:CTR65586 DDN65580:DDN65586 DNJ65580:DNJ65586 DXF65580:DXF65586 EHB65580:EHB65586 EQX65580:EQX65586 FAT65580:FAT65586 FKP65580:FKP65586 FUL65580:FUL65586 GEH65580:GEH65586 GOD65580:GOD65586 GXZ65580:GXZ65586 HHV65580:HHV65586 HRR65580:HRR65586 IBN65580:IBN65586 ILJ65580:ILJ65586 IVF65580:IVF65586 JFB65580:JFB65586 JOX65580:JOX65586 JYT65580:JYT65586 KIP65580:KIP65586 KSL65580:KSL65586 LCH65580:LCH65586 LMD65580:LMD65586 LVZ65580:LVZ65586 MFV65580:MFV65586 MPR65580:MPR65586 MZN65580:MZN65586 NJJ65580:NJJ65586 NTF65580:NTF65586 ODB65580:ODB65586 OMX65580:OMX65586 OWT65580:OWT65586 PGP65580:PGP65586 PQL65580:PQL65586 QAH65580:QAH65586 QKD65580:QKD65586 QTZ65580:QTZ65586 RDV65580:RDV65586 RNR65580:RNR65586 RXN65580:RXN65586 SHJ65580:SHJ65586 SRF65580:SRF65586 TBB65580:TBB65586 TKX65580:TKX65586 TUT65580:TUT65586 UEP65580:UEP65586 UOL65580:UOL65586 UYH65580:UYH65586 VID65580:VID65586 VRZ65580:VRZ65586 WBV65580:WBV65586 WLR65580:WLR65586 WVN65580:WVN65586 F131116:F131122 JB131116:JB131122 SX131116:SX131122 ACT131116:ACT131122 AMP131116:AMP131122 AWL131116:AWL131122 BGH131116:BGH131122 BQD131116:BQD131122 BZZ131116:BZZ131122 CJV131116:CJV131122 CTR131116:CTR131122 DDN131116:DDN131122 DNJ131116:DNJ131122 DXF131116:DXF131122 EHB131116:EHB131122 EQX131116:EQX131122 FAT131116:FAT131122 FKP131116:FKP131122 FUL131116:FUL131122 GEH131116:GEH131122 GOD131116:GOD131122 GXZ131116:GXZ131122 HHV131116:HHV131122 HRR131116:HRR131122 IBN131116:IBN131122 ILJ131116:ILJ131122 IVF131116:IVF131122 JFB131116:JFB131122 JOX131116:JOX131122 JYT131116:JYT131122 KIP131116:KIP131122 KSL131116:KSL131122 LCH131116:LCH131122 LMD131116:LMD131122 LVZ131116:LVZ131122 MFV131116:MFV131122 MPR131116:MPR131122 MZN131116:MZN131122 NJJ131116:NJJ131122 NTF131116:NTF131122 ODB131116:ODB131122 OMX131116:OMX131122 OWT131116:OWT131122 PGP131116:PGP131122 PQL131116:PQL131122 QAH131116:QAH131122 QKD131116:QKD131122 QTZ131116:QTZ131122 RDV131116:RDV131122 RNR131116:RNR131122 RXN131116:RXN131122 SHJ131116:SHJ131122 SRF131116:SRF131122 TBB131116:TBB131122 TKX131116:TKX131122 TUT131116:TUT131122 UEP131116:UEP131122 UOL131116:UOL131122 UYH131116:UYH131122 VID131116:VID131122 VRZ131116:VRZ131122 WBV131116:WBV131122 WLR131116:WLR131122 WVN131116:WVN131122 F196652:F196658 JB196652:JB196658 SX196652:SX196658 ACT196652:ACT196658 AMP196652:AMP196658 AWL196652:AWL196658 BGH196652:BGH196658 BQD196652:BQD196658 BZZ196652:BZZ196658 CJV196652:CJV196658 CTR196652:CTR196658 DDN196652:DDN196658 DNJ196652:DNJ196658 DXF196652:DXF196658 EHB196652:EHB196658 EQX196652:EQX196658 FAT196652:FAT196658 FKP196652:FKP196658 FUL196652:FUL196658 GEH196652:GEH196658 GOD196652:GOD196658 GXZ196652:GXZ196658 HHV196652:HHV196658 HRR196652:HRR196658 IBN196652:IBN196658 ILJ196652:ILJ196658 IVF196652:IVF196658 JFB196652:JFB196658 JOX196652:JOX196658 JYT196652:JYT196658 KIP196652:KIP196658 KSL196652:KSL196658 LCH196652:LCH196658 LMD196652:LMD196658 LVZ196652:LVZ196658 MFV196652:MFV196658 MPR196652:MPR196658 MZN196652:MZN196658 NJJ196652:NJJ196658 NTF196652:NTF196658 ODB196652:ODB196658 OMX196652:OMX196658 OWT196652:OWT196658 PGP196652:PGP196658 PQL196652:PQL196658 QAH196652:QAH196658 QKD196652:QKD196658 QTZ196652:QTZ196658 RDV196652:RDV196658 RNR196652:RNR196658 RXN196652:RXN196658 SHJ196652:SHJ196658 SRF196652:SRF196658 TBB196652:TBB196658 TKX196652:TKX196658 TUT196652:TUT196658 UEP196652:UEP196658 UOL196652:UOL196658 UYH196652:UYH196658 VID196652:VID196658 VRZ196652:VRZ196658 WBV196652:WBV196658 WLR196652:WLR196658 WVN196652:WVN196658 F262188:F262194 JB262188:JB262194 SX262188:SX262194 ACT262188:ACT262194 AMP262188:AMP262194 AWL262188:AWL262194 BGH262188:BGH262194 BQD262188:BQD262194 BZZ262188:BZZ262194 CJV262188:CJV262194 CTR262188:CTR262194 DDN262188:DDN262194 DNJ262188:DNJ262194 DXF262188:DXF262194 EHB262188:EHB262194 EQX262188:EQX262194 FAT262188:FAT262194 FKP262188:FKP262194 FUL262188:FUL262194 GEH262188:GEH262194 GOD262188:GOD262194 GXZ262188:GXZ262194 HHV262188:HHV262194 HRR262188:HRR262194 IBN262188:IBN262194 ILJ262188:ILJ262194 IVF262188:IVF262194 JFB262188:JFB262194 JOX262188:JOX262194 JYT262188:JYT262194 KIP262188:KIP262194 KSL262188:KSL262194 LCH262188:LCH262194 LMD262188:LMD262194 LVZ262188:LVZ262194 MFV262188:MFV262194 MPR262188:MPR262194 MZN262188:MZN262194 NJJ262188:NJJ262194 NTF262188:NTF262194 ODB262188:ODB262194 OMX262188:OMX262194 OWT262188:OWT262194 PGP262188:PGP262194 PQL262188:PQL262194 QAH262188:QAH262194 QKD262188:QKD262194 QTZ262188:QTZ262194 RDV262188:RDV262194 RNR262188:RNR262194 RXN262188:RXN262194 SHJ262188:SHJ262194 SRF262188:SRF262194 TBB262188:TBB262194 TKX262188:TKX262194 TUT262188:TUT262194 UEP262188:UEP262194 UOL262188:UOL262194 UYH262188:UYH262194 VID262188:VID262194 VRZ262188:VRZ262194 WBV262188:WBV262194 WLR262188:WLR262194 WVN262188:WVN262194 F327724:F327730 JB327724:JB327730 SX327724:SX327730 ACT327724:ACT327730 AMP327724:AMP327730 AWL327724:AWL327730 BGH327724:BGH327730 BQD327724:BQD327730 BZZ327724:BZZ327730 CJV327724:CJV327730 CTR327724:CTR327730 DDN327724:DDN327730 DNJ327724:DNJ327730 DXF327724:DXF327730 EHB327724:EHB327730 EQX327724:EQX327730 FAT327724:FAT327730 FKP327724:FKP327730 FUL327724:FUL327730 GEH327724:GEH327730 GOD327724:GOD327730 GXZ327724:GXZ327730 HHV327724:HHV327730 HRR327724:HRR327730 IBN327724:IBN327730 ILJ327724:ILJ327730 IVF327724:IVF327730 JFB327724:JFB327730 JOX327724:JOX327730 JYT327724:JYT327730 KIP327724:KIP327730 KSL327724:KSL327730 LCH327724:LCH327730 LMD327724:LMD327730 LVZ327724:LVZ327730 MFV327724:MFV327730 MPR327724:MPR327730 MZN327724:MZN327730 NJJ327724:NJJ327730 NTF327724:NTF327730 ODB327724:ODB327730 OMX327724:OMX327730 OWT327724:OWT327730 PGP327724:PGP327730 PQL327724:PQL327730 QAH327724:QAH327730 QKD327724:QKD327730 QTZ327724:QTZ327730 RDV327724:RDV327730 RNR327724:RNR327730 RXN327724:RXN327730 SHJ327724:SHJ327730 SRF327724:SRF327730 TBB327724:TBB327730 TKX327724:TKX327730 TUT327724:TUT327730 UEP327724:UEP327730 UOL327724:UOL327730 UYH327724:UYH327730 VID327724:VID327730 VRZ327724:VRZ327730 WBV327724:WBV327730 WLR327724:WLR327730 WVN327724:WVN327730 F393260:F393266 JB393260:JB393266 SX393260:SX393266 ACT393260:ACT393266 AMP393260:AMP393266 AWL393260:AWL393266 BGH393260:BGH393266 BQD393260:BQD393266 BZZ393260:BZZ393266 CJV393260:CJV393266 CTR393260:CTR393266 DDN393260:DDN393266 DNJ393260:DNJ393266 DXF393260:DXF393266 EHB393260:EHB393266 EQX393260:EQX393266 FAT393260:FAT393266 FKP393260:FKP393266 FUL393260:FUL393266 GEH393260:GEH393266 GOD393260:GOD393266 GXZ393260:GXZ393266 HHV393260:HHV393266 HRR393260:HRR393266 IBN393260:IBN393266 ILJ393260:ILJ393266 IVF393260:IVF393266 JFB393260:JFB393266 JOX393260:JOX393266 JYT393260:JYT393266 KIP393260:KIP393266 KSL393260:KSL393266 LCH393260:LCH393266 LMD393260:LMD393266 LVZ393260:LVZ393266 MFV393260:MFV393266 MPR393260:MPR393266 MZN393260:MZN393266 NJJ393260:NJJ393266 NTF393260:NTF393266 ODB393260:ODB393266 OMX393260:OMX393266 OWT393260:OWT393266 PGP393260:PGP393266 PQL393260:PQL393266 QAH393260:QAH393266 QKD393260:QKD393266 QTZ393260:QTZ393266 RDV393260:RDV393266 RNR393260:RNR393266 RXN393260:RXN393266 SHJ393260:SHJ393266 SRF393260:SRF393266 TBB393260:TBB393266 TKX393260:TKX393266 TUT393260:TUT393266 UEP393260:UEP393266 UOL393260:UOL393266 UYH393260:UYH393266 VID393260:VID393266 VRZ393260:VRZ393266 WBV393260:WBV393266 WLR393260:WLR393266 WVN393260:WVN393266 F458796:F458802 JB458796:JB458802 SX458796:SX458802 ACT458796:ACT458802 AMP458796:AMP458802 AWL458796:AWL458802 BGH458796:BGH458802 BQD458796:BQD458802 BZZ458796:BZZ458802 CJV458796:CJV458802 CTR458796:CTR458802 DDN458796:DDN458802 DNJ458796:DNJ458802 DXF458796:DXF458802 EHB458796:EHB458802 EQX458796:EQX458802 FAT458796:FAT458802 FKP458796:FKP458802 FUL458796:FUL458802 GEH458796:GEH458802 GOD458796:GOD458802 GXZ458796:GXZ458802 HHV458796:HHV458802 HRR458796:HRR458802 IBN458796:IBN458802 ILJ458796:ILJ458802 IVF458796:IVF458802 JFB458796:JFB458802 JOX458796:JOX458802 JYT458796:JYT458802 KIP458796:KIP458802 KSL458796:KSL458802 LCH458796:LCH458802 LMD458796:LMD458802 LVZ458796:LVZ458802 MFV458796:MFV458802 MPR458796:MPR458802 MZN458796:MZN458802 NJJ458796:NJJ458802 NTF458796:NTF458802 ODB458796:ODB458802 OMX458796:OMX458802 OWT458796:OWT458802 PGP458796:PGP458802 PQL458796:PQL458802 QAH458796:QAH458802 QKD458796:QKD458802 QTZ458796:QTZ458802 RDV458796:RDV458802 RNR458796:RNR458802 RXN458796:RXN458802 SHJ458796:SHJ458802 SRF458796:SRF458802 TBB458796:TBB458802 TKX458796:TKX458802 TUT458796:TUT458802 UEP458796:UEP458802 UOL458796:UOL458802 UYH458796:UYH458802 VID458796:VID458802 VRZ458796:VRZ458802 WBV458796:WBV458802 WLR458796:WLR458802 WVN458796:WVN458802 F524332:F524338 JB524332:JB524338 SX524332:SX524338 ACT524332:ACT524338 AMP524332:AMP524338 AWL524332:AWL524338 BGH524332:BGH524338 BQD524332:BQD524338 BZZ524332:BZZ524338 CJV524332:CJV524338 CTR524332:CTR524338 DDN524332:DDN524338 DNJ524332:DNJ524338 DXF524332:DXF524338 EHB524332:EHB524338 EQX524332:EQX524338 FAT524332:FAT524338 FKP524332:FKP524338 FUL524332:FUL524338 GEH524332:GEH524338 GOD524332:GOD524338 GXZ524332:GXZ524338 HHV524332:HHV524338 HRR524332:HRR524338 IBN524332:IBN524338 ILJ524332:ILJ524338 IVF524332:IVF524338 JFB524332:JFB524338 JOX524332:JOX524338 JYT524332:JYT524338 KIP524332:KIP524338 KSL524332:KSL524338 LCH524332:LCH524338 LMD524332:LMD524338 LVZ524332:LVZ524338 MFV524332:MFV524338 MPR524332:MPR524338 MZN524332:MZN524338 NJJ524332:NJJ524338 NTF524332:NTF524338 ODB524332:ODB524338 OMX524332:OMX524338 OWT524332:OWT524338 PGP524332:PGP524338 PQL524332:PQL524338 QAH524332:QAH524338 QKD524332:QKD524338 QTZ524332:QTZ524338 RDV524332:RDV524338 RNR524332:RNR524338 RXN524332:RXN524338 SHJ524332:SHJ524338 SRF524332:SRF524338 TBB524332:TBB524338 TKX524332:TKX524338 TUT524332:TUT524338 UEP524332:UEP524338 UOL524332:UOL524338 UYH524332:UYH524338 VID524332:VID524338 VRZ524332:VRZ524338 WBV524332:WBV524338 WLR524332:WLR524338 WVN524332:WVN524338 F589868:F589874 JB589868:JB589874 SX589868:SX589874 ACT589868:ACT589874 AMP589868:AMP589874 AWL589868:AWL589874 BGH589868:BGH589874 BQD589868:BQD589874 BZZ589868:BZZ589874 CJV589868:CJV589874 CTR589868:CTR589874 DDN589868:DDN589874 DNJ589868:DNJ589874 DXF589868:DXF589874 EHB589868:EHB589874 EQX589868:EQX589874 FAT589868:FAT589874 FKP589868:FKP589874 FUL589868:FUL589874 GEH589868:GEH589874 GOD589868:GOD589874 GXZ589868:GXZ589874 HHV589868:HHV589874 HRR589868:HRR589874 IBN589868:IBN589874 ILJ589868:ILJ589874 IVF589868:IVF589874 JFB589868:JFB589874 JOX589868:JOX589874 JYT589868:JYT589874 KIP589868:KIP589874 KSL589868:KSL589874 LCH589868:LCH589874 LMD589868:LMD589874 LVZ589868:LVZ589874 MFV589868:MFV589874 MPR589868:MPR589874 MZN589868:MZN589874 NJJ589868:NJJ589874 NTF589868:NTF589874 ODB589868:ODB589874 OMX589868:OMX589874 OWT589868:OWT589874 PGP589868:PGP589874 PQL589868:PQL589874 QAH589868:QAH589874 QKD589868:QKD589874 QTZ589868:QTZ589874 RDV589868:RDV589874 RNR589868:RNR589874 RXN589868:RXN589874 SHJ589868:SHJ589874 SRF589868:SRF589874 TBB589868:TBB589874 TKX589868:TKX589874 TUT589868:TUT589874 UEP589868:UEP589874 UOL589868:UOL589874 UYH589868:UYH589874 VID589868:VID589874 VRZ589868:VRZ589874 WBV589868:WBV589874 WLR589868:WLR589874 WVN589868:WVN589874 F655404:F655410 JB655404:JB655410 SX655404:SX655410 ACT655404:ACT655410 AMP655404:AMP655410 AWL655404:AWL655410 BGH655404:BGH655410 BQD655404:BQD655410 BZZ655404:BZZ655410 CJV655404:CJV655410 CTR655404:CTR655410 DDN655404:DDN655410 DNJ655404:DNJ655410 DXF655404:DXF655410 EHB655404:EHB655410 EQX655404:EQX655410 FAT655404:FAT655410 FKP655404:FKP655410 FUL655404:FUL655410 GEH655404:GEH655410 GOD655404:GOD655410 GXZ655404:GXZ655410 HHV655404:HHV655410 HRR655404:HRR655410 IBN655404:IBN655410 ILJ655404:ILJ655410 IVF655404:IVF655410 JFB655404:JFB655410 JOX655404:JOX655410 JYT655404:JYT655410 KIP655404:KIP655410 KSL655404:KSL655410 LCH655404:LCH655410 LMD655404:LMD655410 LVZ655404:LVZ655410 MFV655404:MFV655410 MPR655404:MPR655410 MZN655404:MZN655410 NJJ655404:NJJ655410 NTF655404:NTF655410 ODB655404:ODB655410 OMX655404:OMX655410 OWT655404:OWT655410 PGP655404:PGP655410 PQL655404:PQL655410 QAH655404:QAH655410 QKD655404:QKD655410 QTZ655404:QTZ655410 RDV655404:RDV655410 RNR655404:RNR655410 RXN655404:RXN655410 SHJ655404:SHJ655410 SRF655404:SRF655410 TBB655404:TBB655410 TKX655404:TKX655410 TUT655404:TUT655410 UEP655404:UEP655410 UOL655404:UOL655410 UYH655404:UYH655410 VID655404:VID655410 VRZ655404:VRZ655410 WBV655404:WBV655410 WLR655404:WLR655410 WVN655404:WVN655410 F720940:F720946 JB720940:JB720946 SX720940:SX720946 ACT720940:ACT720946 AMP720940:AMP720946 AWL720940:AWL720946 BGH720940:BGH720946 BQD720940:BQD720946 BZZ720940:BZZ720946 CJV720940:CJV720946 CTR720940:CTR720946 DDN720940:DDN720946 DNJ720940:DNJ720946 DXF720940:DXF720946 EHB720940:EHB720946 EQX720940:EQX720946 FAT720940:FAT720946 FKP720940:FKP720946 FUL720940:FUL720946 GEH720940:GEH720946 GOD720940:GOD720946 GXZ720940:GXZ720946 HHV720940:HHV720946 HRR720940:HRR720946 IBN720940:IBN720946 ILJ720940:ILJ720946 IVF720940:IVF720946 JFB720940:JFB720946 JOX720940:JOX720946 JYT720940:JYT720946 KIP720940:KIP720946 KSL720940:KSL720946 LCH720940:LCH720946 LMD720940:LMD720946 LVZ720940:LVZ720946 MFV720940:MFV720946 MPR720940:MPR720946 MZN720940:MZN720946 NJJ720940:NJJ720946 NTF720940:NTF720946 ODB720940:ODB720946 OMX720940:OMX720946 OWT720940:OWT720946 PGP720940:PGP720946 PQL720940:PQL720946 QAH720940:QAH720946 QKD720940:QKD720946 QTZ720940:QTZ720946 RDV720940:RDV720946 RNR720940:RNR720946 RXN720940:RXN720946 SHJ720940:SHJ720946 SRF720940:SRF720946 TBB720940:TBB720946 TKX720940:TKX720946 TUT720940:TUT720946 UEP720940:UEP720946 UOL720940:UOL720946 UYH720940:UYH720946 VID720940:VID720946 VRZ720940:VRZ720946 WBV720940:WBV720946 WLR720940:WLR720946 WVN720940:WVN720946 F786476:F786482 JB786476:JB786482 SX786476:SX786482 ACT786476:ACT786482 AMP786476:AMP786482 AWL786476:AWL786482 BGH786476:BGH786482 BQD786476:BQD786482 BZZ786476:BZZ786482 CJV786476:CJV786482 CTR786476:CTR786482 DDN786476:DDN786482 DNJ786476:DNJ786482 DXF786476:DXF786482 EHB786476:EHB786482 EQX786476:EQX786482 FAT786476:FAT786482 FKP786476:FKP786482 FUL786476:FUL786482 GEH786476:GEH786482 GOD786476:GOD786482 GXZ786476:GXZ786482 HHV786476:HHV786482 HRR786476:HRR786482 IBN786476:IBN786482 ILJ786476:ILJ786482 IVF786476:IVF786482 JFB786476:JFB786482 JOX786476:JOX786482 JYT786476:JYT786482 KIP786476:KIP786482 KSL786476:KSL786482 LCH786476:LCH786482 LMD786476:LMD786482 LVZ786476:LVZ786482 MFV786476:MFV786482 MPR786476:MPR786482 MZN786476:MZN786482 NJJ786476:NJJ786482 NTF786476:NTF786482 ODB786476:ODB786482 OMX786476:OMX786482 OWT786476:OWT786482 PGP786476:PGP786482 PQL786476:PQL786482 QAH786476:QAH786482 QKD786476:QKD786482 QTZ786476:QTZ786482 RDV786476:RDV786482 RNR786476:RNR786482 RXN786476:RXN786482 SHJ786476:SHJ786482 SRF786476:SRF786482 TBB786476:TBB786482 TKX786476:TKX786482 TUT786476:TUT786482 UEP786476:UEP786482 UOL786476:UOL786482 UYH786476:UYH786482 VID786476:VID786482 VRZ786476:VRZ786482 WBV786476:WBV786482 WLR786476:WLR786482 WVN786476:WVN786482 F852012:F852018 JB852012:JB852018 SX852012:SX852018 ACT852012:ACT852018 AMP852012:AMP852018 AWL852012:AWL852018 BGH852012:BGH852018 BQD852012:BQD852018 BZZ852012:BZZ852018 CJV852012:CJV852018 CTR852012:CTR852018 DDN852012:DDN852018 DNJ852012:DNJ852018 DXF852012:DXF852018 EHB852012:EHB852018 EQX852012:EQX852018 FAT852012:FAT852018 FKP852012:FKP852018 FUL852012:FUL852018 GEH852012:GEH852018 GOD852012:GOD852018 GXZ852012:GXZ852018 HHV852012:HHV852018 HRR852012:HRR852018 IBN852012:IBN852018 ILJ852012:ILJ852018 IVF852012:IVF852018 JFB852012:JFB852018 JOX852012:JOX852018 JYT852012:JYT852018 KIP852012:KIP852018 KSL852012:KSL852018 LCH852012:LCH852018 LMD852012:LMD852018 LVZ852012:LVZ852018 MFV852012:MFV852018 MPR852012:MPR852018 MZN852012:MZN852018 NJJ852012:NJJ852018 NTF852012:NTF852018 ODB852012:ODB852018 OMX852012:OMX852018 OWT852012:OWT852018 PGP852012:PGP852018 PQL852012:PQL852018 QAH852012:QAH852018 QKD852012:QKD852018 QTZ852012:QTZ852018 RDV852012:RDV852018 RNR852012:RNR852018 RXN852012:RXN852018 SHJ852012:SHJ852018 SRF852012:SRF852018 TBB852012:TBB852018 TKX852012:TKX852018 TUT852012:TUT852018 UEP852012:UEP852018 UOL852012:UOL852018 UYH852012:UYH852018 VID852012:VID852018 VRZ852012:VRZ852018 WBV852012:WBV852018 WLR852012:WLR852018 WVN852012:WVN852018 F917548:F917554 JB917548:JB917554 SX917548:SX917554 ACT917548:ACT917554 AMP917548:AMP917554 AWL917548:AWL917554 BGH917548:BGH917554 BQD917548:BQD917554 BZZ917548:BZZ917554 CJV917548:CJV917554 CTR917548:CTR917554 DDN917548:DDN917554 DNJ917548:DNJ917554 DXF917548:DXF917554 EHB917548:EHB917554 EQX917548:EQX917554 FAT917548:FAT917554 FKP917548:FKP917554 FUL917548:FUL917554 GEH917548:GEH917554 GOD917548:GOD917554 GXZ917548:GXZ917554 HHV917548:HHV917554 HRR917548:HRR917554 IBN917548:IBN917554 ILJ917548:ILJ917554 IVF917548:IVF917554 JFB917548:JFB917554 JOX917548:JOX917554 JYT917548:JYT917554 KIP917548:KIP917554 KSL917548:KSL917554 LCH917548:LCH917554 LMD917548:LMD917554 LVZ917548:LVZ917554 MFV917548:MFV917554 MPR917548:MPR917554 MZN917548:MZN917554 NJJ917548:NJJ917554 NTF917548:NTF917554 ODB917548:ODB917554 OMX917548:OMX917554 OWT917548:OWT917554 PGP917548:PGP917554 PQL917548:PQL917554 QAH917548:QAH917554 QKD917548:QKD917554 QTZ917548:QTZ917554 RDV917548:RDV917554 RNR917548:RNR917554 RXN917548:RXN917554 SHJ917548:SHJ917554 SRF917548:SRF917554 TBB917548:TBB917554 TKX917548:TKX917554 TUT917548:TUT917554 UEP917548:UEP917554 UOL917548:UOL917554 UYH917548:UYH917554 VID917548:VID917554 VRZ917548:VRZ917554 WBV917548:WBV917554 WLR917548:WLR917554 WVN917548:WVN917554 F983084:F983090 JB983084:JB983090 SX983084:SX983090 ACT983084:ACT983090 AMP983084:AMP983090 AWL983084:AWL983090 BGH983084:BGH983090 BQD983084:BQD983090 BZZ983084:BZZ983090 CJV983084:CJV983090 CTR983084:CTR983090 DDN983084:DDN983090 DNJ983084:DNJ983090 DXF983084:DXF983090 EHB983084:EHB983090 EQX983084:EQX983090 FAT983084:FAT983090 FKP983084:FKP983090 FUL983084:FUL983090 GEH983084:GEH983090 GOD983084:GOD983090 GXZ983084:GXZ983090 HHV983084:HHV983090 HRR983084:HRR983090 IBN983084:IBN983090 ILJ983084:ILJ983090 IVF983084:IVF983090 JFB983084:JFB983090 JOX983084:JOX983090 JYT983084:JYT983090 KIP983084:KIP983090 KSL983084:KSL983090 LCH983084:LCH983090 LMD983084:LMD983090 LVZ983084:LVZ983090 MFV983084:MFV983090 MPR983084:MPR983090 MZN983084:MZN983090 NJJ983084:NJJ983090 NTF983084:NTF983090 ODB983084:ODB983090 OMX983084:OMX983090 OWT983084:OWT983090 PGP983084:PGP983090 PQL983084:PQL983090 QAH983084:QAH983090 QKD983084:QKD983090 QTZ983084:QTZ983090 RDV983084:RDV983090 RNR983084:RNR983090 RXN983084:RXN983090 SHJ983084:SHJ983090 SRF983084:SRF983090 TBB983084:TBB983090 TKX983084:TKX983090 TUT983084:TUT983090 UEP983084:UEP983090 UOL983084:UOL983090 UYH983084:UYH983090 VID983084:VID983090 VRZ983084:VRZ983090 WBV983084:WBV983090 WLR983084:WLR983090 WVN983084:WVN983090">
      <formula1>"Once,Annual,Semiannual,EveryFourthMonth,Quarterly,Bimonthly,Monthly"</formula1>
    </dataValidation>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G44:G50 JC44:JC50 SY44:SY50 ACU44:ACU50 AMQ44:AMQ50 AWM44:AWM50 BGI44:BGI50 BQE44:BQE50 CAA44:CAA50 CJW44:CJW50 CTS44:CTS50 DDO44:DDO50 DNK44:DNK50 DXG44:DXG50 EHC44:EHC50 EQY44:EQY50 FAU44:FAU50 FKQ44:FKQ50 FUM44:FUM50 GEI44:GEI50 GOE44:GOE50 GYA44:GYA50 HHW44:HHW50 HRS44:HRS50 IBO44:IBO50 ILK44:ILK50 IVG44:IVG50 JFC44:JFC50 JOY44:JOY50 JYU44:JYU50 KIQ44:KIQ50 KSM44:KSM50 LCI44:LCI50 LME44:LME50 LWA44:LWA50 MFW44:MFW50 MPS44:MPS50 MZO44:MZO50 NJK44:NJK50 NTG44:NTG50 ODC44:ODC50 OMY44:OMY50 OWU44:OWU50 PGQ44:PGQ50 PQM44:PQM50 QAI44:QAI50 QKE44:QKE50 QUA44:QUA50 RDW44:RDW50 RNS44:RNS50 RXO44:RXO50 SHK44:SHK50 SRG44:SRG50 TBC44:TBC50 TKY44:TKY50 TUU44:TUU50 UEQ44:UEQ50 UOM44:UOM50 UYI44:UYI50 VIE44:VIE50 VSA44:VSA50 WBW44:WBW50 WLS44:WLS50 WVO44:WVO50 G65580:G65586 JC65580:JC65586 SY65580:SY65586 ACU65580:ACU65586 AMQ65580:AMQ65586 AWM65580:AWM65586 BGI65580:BGI65586 BQE65580:BQE65586 CAA65580:CAA65586 CJW65580:CJW65586 CTS65580:CTS65586 DDO65580:DDO65586 DNK65580:DNK65586 DXG65580:DXG65586 EHC65580:EHC65586 EQY65580:EQY65586 FAU65580:FAU65586 FKQ65580:FKQ65586 FUM65580:FUM65586 GEI65580:GEI65586 GOE65580:GOE65586 GYA65580:GYA65586 HHW65580:HHW65586 HRS65580:HRS65586 IBO65580:IBO65586 ILK65580:ILK65586 IVG65580:IVG65586 JFC65580:JFC65586 JOY65580:JOY65586 JYU65580:JYU65586 KIQ65580:KIQ65586 KSM65580:KSM65586 LCI65580:LCI65586 LME65580:LME65586 LWA65580:LWA65586 MFW65580:MFW65586 MPS65580:MPS65586 MZO65580:MZO65586 NJK65580:NJK65586 NTG65580:NTG65586 ODC65580:ODC65586 OMY65580:OMY65586 OWU65580:OWU65586 PGQ65580:PGQ65586 PQM65580:PQM65586 QAI65580:QAI65586 QKE65580:QKE65586 QUA65580:QUA65586 RDW65580:RDW65586 RNS65580:RNS65586 RXO65580:RXO65586 SHK65580:SHK65586 SRG65580:SRG65586 TBC65580:TBC65586 TKY65580:TKY65586 TUU65580:TUU65586 UEQ65580:UEQ65586 UOM65580:UOM65586 UYI65580:UYI65586 VIE65580:VIE65586 VSA65580:VSA65586 WBW65580:WBW65586 WLS65580:WLS65586 WVO65580:WVO65586 G131116:G131122 JC131116:JC131122 SY131116:SY131122 ACU131116:ACU131122 AMQ131116:AMQ131122 AWM131116:AWM131122 BGI131116:BGI131122 BQE131116:BQE131122 CAA131116:CAA131122 CJW131116:CJW131122 CTS131116:CTS131122 DDO131116:DDO131122 DNK131116:DNK131122 DXG131116:DXG131122 EHC131116:EHC131122 EQY131116:EQY131122 FAU131116:FAU131122 FKQ131116:FKQ131122 FUM131116:FUM131122 GEI131116:GEI131122 GOE131116:GOE131122 GYA131116:GYA131122 HHW131116:HHW131122 HRS131116:HRS131122 IBO131116:IBO131122 ILK131116:ILK131122 IVG131116:IVG131122 JFC131116:JFC131122 JOY131116:JOY131122 JYU131116:JYU131122 KIQ131116:KIQ131122 KSM131116:KSM131122 LCI131116:LCI131122 LME131116:LME131122 LWA131116:LWA131122 MFW131116:MFW131122 MPS131116:MPS131122 MZO131116:MZO131122 NJK131116:NJK131122 NTG131116:NTG131122 ODC131116:ODC131122 OMY131116:OMY131122 OWU131116:OWU131122 PGQ131116:PGQ131122 PQM131116:PQM131122 QAI131116:QAI131122 QKE131116:QKE131122 QUA131116:QUA131122 RDW131116:RDW131122 RNS131116:RNS131122 RXO131116:RXO131122 SHK131116:SHK131122 SRG131116:SRG131122 TBC131116:TBC131122 TKY131116:TKY131122 TUU131116:TUU131122 UEQ131116:UEQ131122 UOM131116:UOM131122 UYI131116:UYI131122 VIE131116:VIE131122 VSA131116:VSA131122 WBW131116:WBW131122 WLS131116:WLS131122 WVO131116:WVO131122 G196652:G196658 JC196652:JC196658 SY196652:SY196658 ACU196652:ACU196658 AMQ196652:AMQ196658 AWM196652:AWM196658 BGI196652:BGI196658 BQE196652:BQE196658 CAA196652:CAA196658 CJW196652:CJW196658 CTS196652:CTS196658 DDO196652:DDO196658 DNK196652:DNK196658 DXG196652:DXG196658 EHC196652:EHC196658 EQY196652:EQY196658 FAU196652:FAU196658 FKQ196652:FKQ196658 FUM196652:FUM196658 GEI196652:GEI196658 GOE196652:GOE196658 GYA196652:GYA196658 HHW196652:HHW196658 HRS196652:HRS196658 IBO196652:IBO196658 ILK196652:ILK196658 IVG196652:IVG196658 JFC196652:JFC196658 JOY196652:JOY196658 JYU196652:JYU196658 KIQ196652:KIQ196658 KSM196652:KSM196658 LCI196652:LCI196658 LME196652:LME196658 LWA196652:LWA196658 MFW196652:MFW196658 MPS196652:MPS196658 MZO196652:MZO196658 NJK196652:NJK196658 NTG196652:NTG196658 ODC196652:ODC196658 OMY196652:OMY196658 OWU196652:OWU196658 PGQ196652:PGQ196658 PQM196652:PQM196658 QAI196652:QAI196658 QKE196652:QKE196658 QUA196652:QUA196658 RDW196652:RDW196658 RNS196652:RNS196658 RXO196652:RXO196658 SHK196652:SHK196658 SRG196652:SRG196658 TBC196652:TBC196658 TKY196652:TKY196658 TUU196652:TUU196658 UEQ196652:UEQ196658 UOM196652:UOM196658 UYI196652:UYI196658 VIE196652:VIE196658 VSA196652:VSA196658 WBW196652:WBW196658 WLS196652:WLS196658 WVO196652:WVO196658 G262188:G262194 JC262188:JC262194 SY262188:SY262194 ACU262188:ACU262194 AMQ262188:AMQ262194 AWM262188:AWM262194 BGI262188:BGI262194 BQE262188:BQE262194 CAA262188:CAA262194 CJW262188:CJW262194 CTS262188:CTS262194 DDO262188:DDO262194 DNK262188:DNK262194 DXG262188:DXG262194 EHC262188:EHC262194 EQY262188:EQY262194 FAU262188:FAU262194 FKQ262188:FKQ262194 FUM262188:FUM262194 GEI262188:GEI262194 GOE262188:GOE262194 GYA262188:GYA262194 HHW262188:HHW262194 HRS262188:HRS262194 IBO262188:IBO262194 ILK262188:ILK262194 IVG262188:IVG262194 JFC262188:JFC262194 JOY262188:JOY262194 JYU262188:JYU262194 KIQ262188:KIQ262194 KSM262188:KSM262194 LCI262188:LCI262194 LME262188:LME262194 LWA262188:LWA262194 MFW262188:MFW262194 MPS262188:MPS262194 MZO262188:MZO262194 NJK262188:NJK262194 NTG262188:NTG262194 ODC262188:ODC262194 OMY262188:OMY262194 OWU262188:OWU262194 PGQ262188:PGQ262194 PQM262188:PQM262194 QAI262188:QAI262194 QKE262188:QKE262194 QUA262188:QUA262194 RDW262188:RDW262194 RNS262188:RNS262194 RXO262188:RXO262194 SHK262188:SHK262194 SRG262188:SRG262194 TBC262188:TBC262194 TKY262188:TKY262194 TUU262188:TUU262194 UEQ262188:UEQ262194 UOM262188:UOM262194 UYI262188:UYI262194 VIE262188:VIE262194 VSA262188:VSA262194 WBW262188:WBW262194 WLS262188:WLS262194 WVO262188:WVO262194 G327724:G327730 JC327724:JC327730 SY327724:SY327730 ACU327724:ACU327730 AMQ327724:AMQ327730 AWM327724:AWM327730 BGI327724:BGI327730 BQE327724:BQE327730 CAA327724:CAA327730 CJW327724:CJW327730 CTS327724:CTS327730 DDO327724:DDO327730 DNK327724:DNK327730 DXG327724:DXG327730 EHC327724:EHC327730 EQY327724:EQY327730 FAU327724:FAU327730 FKQ327724:FKQ327730 FUM327724:FUM327730 GEI327724:GEI327730 GOE327724:GOE327730 GYA327724:GYA327730 HHW327724:HHW327730 HRS327724:HRS327730 IBO327724:IBO327730 ILK327724:ILK327730 IVG327724:IVG327730 JFC327724:JFC327730 JOY327724:JOY327730 JYU327724:JYU327730 KIQ327724:KIQ327730 KSM327724:KSM327730 LCI327724:LCI327730 LME327724:LME327730 LWA327724:LWA327730 MFW327724:MFW327730 MPS327724:MPS327730 MZO327724:MZO327730 NJK327724:NJK327730 NTG327724:NTG327730 ODC327724:ODC327730 OMY327724:OMY327730 OWU327724:OWU327730 PGQ327724:PGQ327730 PQM327724:PQM327730 QAI327724:QAI327730 QKE327724:QKE327730 QUA327724:QUA327730 RDW327724:RDW327730 RNS327724:RNS327730 RXO327724:RXO327730 SHK327724:SHK327730 SRG327724:SRG327730 TBC327724:TBC327730 TKY327724:TKY327730 TUU327724:TUU327730 UEQ327724:UEQ327730 UOM327724:UOM327730 UYI327724:UYI327730 VIE327724:VIE327730 VSA327724:VSA327730 WBW327724:WBW327730 WLS327724:WLS327730 WVO327724:WVO327730 G393260:G393266 JC393260:JC393266 SY393260:SY393266 ACU393260:ACU393266 AMQ393260:AMQ393266 AWM393260:AWM393266 BGI393260:BGI393266 BQE393260:BQE393266 CAA393260:CAA393266 CJW393260:CJW393266 CTS393260:CTS393266 DDO393260:DDO393266 DNK393260:DNK393266 DXG393260:DXG393266 EHC393260:EHC393266 EQY393260:EQY393266 FAU393260:FAU393266 FKQ393260:FKQ393266 FUM393260:FUM393266 GEI393260:GEI393266 GOE393260:GOE393266 GYA393260:GYA393266 HHW393260:HHW393266 HRS393260:HRS393266 IBO393260:IBO393266 ILK393260:ILK393266 IVG393260:IVG393266 JFC393260:JFC393266 JOY393260:JOY393266 JYU393260:JYU393266 KIQ393260:KIQ393266 KSM393260:KSM393266 LCI393260:LCI393266 LME393260:LME393266 LWA393260:LWA393266 MFW393260:MFW393266 MPS393260:MPS393266 MZO393260:MZO393266 NJK393260:NJK393266 NTG393260:NTG393266 ODC393260:ODC393266 OMY393260:OMY393266 OWU393260:OWU393266 PGQ393260:PGQ393266 PQM393260:PQM393266 QAI393260:QAI393266 QKE393260:QKE393266 QUA393260:QUA393266 RDW393260:RDW393266 RNS393260:RNS393266 RXO393260:RXO393266 SHK393260:SHK393266 SRG393260:SRG393266 TBC393260:TBC393266 TKY393260:TKY393266 TUU393260:TUU393266 UEQ393260:UEQ393266 UOM393260:UOM393266 UYI393260:UYI393266 VIE393260:VIE393266 VSA393260:VSA393266 WBW393260:WBW393266 WLS393260:WLS393266 WVO393260:WVO393266 G458796:G458802 JC458796:JC458802 SY458796:SY458802 ACU458796:ACU458802 AMQ458796:AMQ458802 AWM458796:AWM458802 BGI458796:BGI458802 BQE458796:BQE458802 CAA458796:CAA458802 CJW458796:CJW458802 CTS458796:CTS458802 DDO458796:DDO458802 DNK458796:DNK458802 DXG458796:DXG458802 EHC458796:EHC458802 EQY458796:EQY458802 FAU458796:FAU458802 FKQ458796:FKQ458802 FUM458796:FUM458802 GEI458796:GEI458802 GOE458796:GOE458802 GYA458796:GYA458802 HHW458796:HHW458802 HRS458796:HRS458802 IBO458796:IBO458802 ILK458796:ILK458802 IVG458796:IVG458802 JFC458796:JFC458802 JOY458796:JOY458802 JYU458796:JYU458802 KIQ458796:KIQ458802 KSM458796:KSM458802 LCI458796:LCI458802 LME458796:LME458802 LWA458796:LWA458802 MFW458796:MFW458802 MPS458796:MPS458802 MZO458796:MZO458802 NJK458796:NJK458802 NTG458796:NTG458802 ODC458796:ODC458802 OMY458796:OMY458802 OWU458796:OWU458802 PGQ458796:PGQ458802 PQM458796:PQM458802 QAI458796:QAI458802 QKE458796:QKE458802 QUA458796:QUA458802 RDW458796:RDW458802 RNS458796:RNS458802 RXO458796:RXO458802 SHK458796:SHK458802 SRG458796:SRG458802 TBC458796:TBC458802 TKY458796:TKY458802 TUU458796:TUU458802 UEQ458796:UEQ458802 UOM458796:UOM458802 UYI458796:UYI458802 VIE458796:VIE458802 VSA458796:VSA458802 WBW458796:WBW458802 WLS458796:WLS458802 WVO458796:WVO458802 G524332:G524338 JC524332:JC524338 SY524332:SY524338 ACU524332:ACU524338 AMQ524332:AMQ524338 AWM524332:AWM524338 BGI524332:BGI524338 BQE524332:BQE524338 CAA524332:CAA524338 CJW524332:CJW524338 CTS524332:CTS524338 DDO524332:DDO524338 DNK524332:DNK524338 DXG524332:DXG524338 EHC524332:EHC524338 EQY524332:EQY524338 FAU524332:FAU524338 FKQ524332:FKQ524338 FUM524332:FUM524338 GEI524332:GEI524338 GOE524332:GOE524338 GYA524332:GYA524338 HHW524332:HHW524338 HRS524332:HRS524338 IBO524332:IBO524338 ILK524332:ILK524338 IVG524332:IVG524338 JFC524332:JFC524338 JOY524332:JOY524338 JYU524332:JYU524338 KIQ524332:KIQ524338 KSM524332:KSM524338 LCI524332:LCI524338 LME524332:LME524338 LWA524332:LWA524338 MFW524332:MFW524338 MPS524332:MPS524338 MZO524332:MZO524338 NJK524332:NJK524338 NTG524332:NTG524338 ODC524332:ODC524338 OMY524332:OMY524338 OWU524332:OWU524338 PGQ524332:PGQ524338 PQM524332:PQM524338 QAI524332:QAI524338 QKE524332:QKE524338 QUA524332:QUA524338 RDW524332:RDW524338 RNS524332:RNS524338 RXO524332:RXO524338 SHK524332:SHK524338 SRG524332:SRG524338 TBC524332:TBC524338 TKY524332:TKY524338 TUU524332:TUU524338 UEQ524332:UEQ524338 UOM524332:UOM524338 UYI524332:UYI524338 VIE524332:VIE524338 VSA524332:VSA524338 WBW524332:WBW524338 WLS524332:WLS524338 WVO524332:WVO524338 G589868:G589874 JC589868:JC589874 SY589868:SY589874 ACU589868:ACU589874 AMQ589868:AMQ589874 AWM589868:AWM589874 BGI589868:BGI589874 BQE589868:BQE589874 CAA589868:CAA589874 CJW589868:CJW589874 CTS589868:CTS589874 DDO589868:DDO589874 DNK589868:DNK589874 DXG589868:DXG589874 EHC589868:EHC589874 EQY589868:EQY589874 FAU589868:FAU589874 FKQ589868:FKQ589874 FUM589868:FUM589874 GEI589868:GEI589874 GOE589868:GOE589874 GYA589868:GYA589874 HHW589868:HHW589874 HRS589868:HRS589874 IBO589868:IBO589874 ILK589868:ILK589874 IVG589868:IVG589874 JFC589868:JFC589874 JOY589868:JOY589874 JYU589868:JYU589874 KIQ589868:KIQ589874 KSM589868:KSM589874 LCI589868:LCI589874 LME589868:LME589874 LWA589868:LWA589874 MFW589868:MFW589874 MPS589868:MPS589874 MZO589868:MZO589874 NJK589868:NJK589874 NTG589868:NTG589874 ODC589868:ODC589874 OMY589868:OMY589874 OWU589868:OWU589874 PGQ589868:PGQ589874 PQM589868:PQM589874 QAI589868:QAI589874 QKE589868:QKE589874 QUA589868:QUA589874 RDW589868:RDW589874 RNS589868:RNS589874 RXO589868:RXO589874 SHK589868:SHK589874 SRG589868:SRG589874 TBC589868:TBC589874 TKY589868:TKY589874 TUU589868:TUU589874 UEQ589868:UEQ589874 UOM589868:UOM589874 UYI589868:UYI589874 VIE589868:VIE589874 VSA589868:VSA589874 WBW589868:WBW589874 WLS589868:WLS589874 WVO589868:WVO589874 G655404:G655410 JC655404:JC655410 SY655404:SY655410 ACU655404:ACU655410 AMQ655404:AMQ655410 AWM655404:AWM655410 BGI655404:BGI655410 BQE655404:BQE655410 CAA655404:CAA655410 CJW655404:CJW655410 CTS655404:CTS655410 DDO655404:DDO655410 DNK655404:DNK655410 DXG655404:DXG655410 EHC655404:EHC655410 EQY655404:EQY655410 FAU655404:FAU655410 FKQ655404:FKQ655410 FUM655404:FUM655410 GEI655404:GEI655410 GOE655404:GOE655410 GYA655404:GYA655410 HHW655404:HHW655410 HRS655404:HRS655410 IBO655404:IBO655410 ILK655404:ILK655410 IVG655404:IVG655410 JFC655404:JFC655410 JOY655404:JOY655410 JYU655404:JYU655410 KIQ655404:KIQ655410 KSM655404:KSM655410 LCI655404:LCI655410 LME655404:LME655410 LWA655404:LWA655410 MFW655404:MFW655410 MPS655404:MPS655410 MZO655404:MZO655410 NJK655404:NJK655410 NTG655404:NTG655410 ODC655404:ODC655410 OMY655404:OMY655410 OWU655404:OWU655410 PGQ655404:PGQ655410 PQM655404:PQM655410 QAI655404:QAI655410 QKE655404:QKE655410 QUA655404:QUA655410 RDW655404:RDW655410 RNS655404:RNS655410 RXO655404:RXO655410 SHK655404:SHK655410 SRG655404:SRG655410 TBC655404:TBC655410 TKY655404:TKY655410 TUU655404:TUU655410 UEQ655404:UEQ655410 UOM655404:UOM655410 UYI655404:UYI655410 VIE655404:VIE655410 VSA655404:VSA655410 WBW655404:WBW655410 WLS655404:WLS655410 WVO655404:WVO655410 G720940:G720946 JC720940:JC720946 SY720940:SY720946 ACU720940:ACU720946 AMQ720940:AMQ720946 AWM720940:AWM720946 BGI720940:BGI720946 BQE720940:BQE720946 CAA720940:CAA720946 CJW720940:CJW720946 CTS720940:CTS720946 DDO720940:DDO720946 DNK720940:DNK720946 DXG720940:DXG720946 EHC720940:EHC720946 EQY720940:EQY720946 FAU720940:FAU720946 FKQ720940:FKQ720946 FUM720940:FUM720946 GEI720940:GEI720946 GOE720940:GOE720946 GYA720940:GYA720946 HHW720940:HHW720946 HRS720940:HRS720946 IBO720940:IBO720946 ILK720940:ILK720946 IVG720940:IVG720946 JFC720940:JFC720946 JOY720940:JOY720946 JYU720940:JYU720946 KIQ720940:KIQ720946 KSM720940:KSM720946 LCI720940:LCI720946 LME720940:LME720946 LWA720940:LWA720946 MFW720940:MFW720946 MPS720940:MPS720946 MZO720940:MZO720946 NJK720940:NJK720946 NTG720940:NTG720946 ODC720940:ODC720946 OMY720940:OMY720946 OWU720940:OWU720946 PGQ720940:PGQ720946 PQM720940:PQM720946 QAI720940:QAI720946 QKE720940:QKE720946 QUA720940:QUA720946 RDW720940:RDW720946 RNS720940:RNS720946 RXO720940:RXO720946 SHK720940:SHK720946 SRG720940:SRG720946 TBC720940:TBC720946 TKY720940:TKY720946 TUU720940:TUU720946 UEQ720940:UEQ720946 UOM720940:UOM720946 UYI720940:UYI720946 VIE720940:VIE720946 VSA720940:VSA720946 WBW720940:WBW720946 WLS720940:WLS720946 WVO720940:WVO720946 G786476:G786482 JC786476:JC786482 SY786476:SY786482 ACU786476:ACU786482 AMQ786476:AMQ786482 AWM786476:AWM786482 BGI786476:BGI786482 BQE786476:BQE786482 CAA786476:CAA786482 CJW786476:CJW786482 CTS786476:CTS786482 DDO786476:DDO786482 DNK786476:DNK786482 DXG786476:DXG786482 EHC786476:EHC786482 EQY786476:EQY786482 FAU786476:FAU786482 FKQ786476:FKQ786482 FUM786476:FUM786482 GEI786476:GEI786482 GOE786476:GOE786482 GYA786476:GYA786482 HHW786476:HHW786482 HRS786476:HRS786482 IBO786476:IBO786482 ILK786476:ILK786482 IVG786476:IVG786482 JFC786476:JFC786482 JOY786476:JOY786482 JYU786476:JYU786482 KIQ786476:KIQ786482 KSM786476:KSM786482 LCI786476:LCI786482 LME786476:LME786482 LWA786476:LWA786482 MFW786476:MFW786482 MPS786476:MPS786482 MZO786476:MZO786482 NJK786476:NJK786482 NTG786476:NTG786482 ODC786476:ODC786482 OMY786476:OMY786482 OWU786476:OWU786482 PGQ786476:PGQ786482 PQM786476:PQM786482 QAI786476:QAI786482 QKE786476:QKE786482 QUA786476:QUA786482 RDW786476:RDW786482 RNS786476:RNS786482 RXO786476:RXO786482 SHK786476:SHK786482 SRG786476:SRG786482 TBC786476:TBC786482 TKY786476:TKY786482 TUU786476:TUU786482 UEQ786476:UEQ786482 UOM786476:UOM786482 UYI786476:UYI786482 VIE786476:VIE786482 VSA786476:VSA786482 WBW786476:WBW786482 WLS786476:WLS786482 WVO786476:WVO786482 G852012:G852018 JC852012:JC852018 SY852012:SY852018 ACU852012:ACU852018 AMQ852012:AMQ852018 AWM852012:AWM852018 BGI852012:BGI852018 BQE852012:BQE852018 CAA852012:CAA852018 CJW852012:CJW852018 CTS852012:CTS852018 DDO852012:DDO852018 DNK852012:DNK852018 DXG852012:DXG852018 EHC852012:EHC852018 EQY852012:EQY852018 FAU852012:FAU852018 FKQ852012:FKQ852018 FUM852012:FUM852018 GEI852012:GEI852018 GOE852012:GOE852018 GYA852012:GYA852018 HHW852012:HHW852018 HRS852012:HRS852018 IBO852012:IBO852018 ILK852012:ILK852018 IVG852012:IVG852018 JFC852012:JFC852018 JOY852012:JOY852018 JYU852012:JYU852018 KIQ852012:KIQ852018 KSM852012:KSM852018 LCI852012:LCI852018 LME852012:LME852018 LWA852012:LWA852018 MFW852012:MFW852018 MPS852012:MPS852018 MZO852012:MZO852018 NJK852012:NJK852018 NTG852012:NTG852018 ODC852012:ODC852018 OMY852012:OMY852018 OWU852012:OWU852018 PGQ852012:PGQ852018 PQM852012:PQM852018 QAI852012:QAI852018 QKE852012:QKE852018 QUA852012:QUA852018 RDW852012:RDW852018 RNS852012:RNS852018 RXO852012:RXO852018 SHK852012:SHK852018 SRG852012:SRG852018 TBC852012:TBC852018 TKY852012:TKY852018 TUU852012:TUU852018 UEQ852012:UEQ852018 UOM852012:UOM852018 UYI852012:UYI852018 VIE852012:VIE852018 VSA852012:VSA852018 WBW852012:WBW852018 WLS852012:WLS852018 WVO852012:WVO852018 G917548:G917554 JC917548:JC917554 SY917548:SY917554 ACU917548:ACU917554 AMQ917548:AMQ917554 AWM917548:AWM917554 BGI917548:BGI917554 BQE917548:BQE917554 CAA917548:CAA917554 CJW917548:CJW917554 CTS917548:CTS917554 DDO917548:DDO917554 DNK917548:DNK917554 DXG917548:DXG917554 EHC917548:EHC917554 EQY917548:EQY917554 FAU917548:FAU917554 FKQ917548:FKQ917554 FUM917548:FUM917554 GEI917548:GEI917554 GOE917548:GOE917554 GYA917548:GYA917554 HHW917548:HHW917554 HRS917548:HRS917554 IBO917548:IBO917554 ILK917548:ILK917554 IVG917548:IVG917554 JFC917548:JFC917554 JOY917548:JOY917554 JYU917548:JYU917554 KIQ917548:KIQ917554 KSM917548:KSM917554 LCI917548:LCI917554 LME917548:LME917554 LWA917548:LWA917554 MFW917548:MFW917554 MPS917548:MPS917554 MZO917548:MZO917554 NJK917548:NJK917554 NTG917548:NTG917554 ODC917548:ODC917554 OMY917548:OMY917554 OWU917548:OWU917554 PGQ917548:PGQ917554 PQM917548:PQM917554 QAI917548:QAI917554 QKE917548:QKE917554 QUA917548:QUA917554 RDW917548:RDW917554 RNS917548:RNS917554 RXO917548:RXO917554 SHK917548:SHK917554 SRG917548:SRG917554 TBC917548:TBC917554 TKY917548:TKY917554 TUU917548:TUU917554 UEQ917548:UEQ917554 UOM917548:UOM917554 UYI917548:UYI917554 VIE917548:VIE917554 VSA917548:VSA917554 WBW917548:WBW917554 WLS917548:WLS917554 WVO917548:WVO917554 G983084:G983090 JC983084:JC983090 SY983084:SY983090 ACU983084:ACU983090 AMQ983084:AMQ983090 AWM983084:AWM983090 BGI983084:BGI983090 BQE983084:BQE983090 CAA983084:CAA983090 CJW983084:CJW983090 CTS983084:CTS983090 DDO983084:DDO983090 DNK983084:DNK983090 DXG983084:DXG983090 EHC983084:EHC983090 EQY983084:EQY983090 FAU983084:FAU983090 FKQ983084:FKQ983090 FUM983084:FUM983090 GEI983084:GEI983090 GOE983084:GOE983090 GYA983084:GYA983090 HHW983084:HHW983090 HRS983084:HRS983090 IBO983084:IBO983090 ILK983084:ILK983090 IVG983084:IVG983090 JFC983084:JFC983090 JOY983084:JOY983090 JYU983084:JYU983090 KIQ983084:KIQ983090 KSM983084:KSM983090 LCI983084:LCI983090 LME983084:LME983090 LWA983084:LWA983090 MFW983084:MFW983090 MPS983084:MPS983090 MZO983084:MZO983090 NJK983084:NJK983090 NTG983084:NTG983090 ODC983084:ODC983090 OMY983084:OMY983090 OWU983084:OWU983090 PGQ983084:PGQ983090 PQM983084:PQM983090 QAI983084:QAI983090 QKE983084:QKE983090 QUA983084:QUA983090 RDW983084:RDW983090 RNS983084:RNS983090 RXO983084:RXO983090 SHK983084:SHK983090 SRG983084:SRG983090 TBC983084:TBC983090 TKY983084:TKY983090 TUU983084:TUU983090 UEQ983084:UEQ983090 UOM983084:UOM983090 UYI983084:UYI983090 VIE983084:VIE983090 VSA983084:VSA983090 WBW983084:WBW983090 WLS983084:WLS983090 WVO983084:WVO98309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41</vt:i4>
      </vt:variant>
    </vt:vector>
  </HeadingPairs>
  <TitlesOfParts>
    <vt:vector size="63" baseType="lpstr">
      <vt:lpstr>General Settings</vt:lpstr>
      <vt:lpstr>RateHelpers</vt:lpstr>
      <vt:lpstr>Selected</vt:lpstr>
      <vt:lpstr>STD</vt:lpstr>
      <vt:lpstr>Discount</vt:lpstr>
      <vt:lpstr>ON</vt:lpstr>
      <vt:lpstr>1M</vt:lpstr>
      <vt:lpstr>3M</vt:lpstr>
      <vt:lpstr>6M</vt:lpstr>
      <vt:lpstr>1Y</vt:lpstr>
      <vt:lpstr>STD (2)</vt:lpstr>
      <vt:lpstr>Discount (2)</vt:lpstr>
      <vt:lpstr>ON (2)</vt:lpstr>
      <vt:lpstr>1M (2)</vt:lpstr>
      <vt:lpstr>3M (2)</vt:lpstr>
      <vt:lpstr>6M (2)</vt:lpstr>
      <vt:lpstr>1Y (2)</vt:lpstr>
      <vt:lpstr>STD (3)</vt:lpstr>
      <vt:lpstr>Discount (3)</vt:lpstr>
      <vt:lpstr>ON (3)</vt:lpstr>
      <vt:lpstr>1M (3)</vt:lpstr>
      <vt:lpstr>3M (3)</vt:lpstr>
      <vt:lpstr>Accuracy</vt:lpstr>
      <vt:lpstr>Calendar</vt:lpstr>
      <vt:lpstr>'3M (3)'!Conventions</vt:lpstr>
      <vt:lpstr>'STD (3)'!Conventions</vt:lpstr>
      <vt:lpstr>Currency</vt:lpstr>
      <vt:lpstr>DayCounter</vt:lpstr>
      <vt:lpstr>DepoInclusionCriteria</vt:lpstr>
      <vt:lpstr>Discounting</vt:lpstr>
      <vt:lpstr>Discounting2</vt:lpstr>
      <vt:lpstr>'1M (3)'!DiscountingCurve</vt:lpstr>
      <vt:lpstr>'3M (3)'!DiscountingCurve</vt:lpstr>
      <vt:lpstr>'Discount (3)'!DiscountingCurve</vt:lpstr>
      <vt:lpstr>'ON (3)'!DiscountingCurve</vt:lpstr>
      <vt:lpstr>'STD (3)'!DiscountingCurve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2013-12-10T23:55:53Z</dcterms:modified>
</cp:coreProperties>
</file>