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2795" windowHeight="11700"/>
  </bookViews>
  <sheets>
    <sheet name="General Settings" sheetId="3" r:id="rId1"/>
    <sheet name="HKD_YCRH_FRAs_6M" sheetId="6" r:id="rId2"/>
    <sheet name="RateHelpers" sheetId="2" r:id="rId3"/>
    <sheet name="Selected" sheetId="4" r:id="rId4"/>
  </sheets>
  <definedNames>
    <definedName name="Accuracy">'General Settings'!$D$19</definedName>
    <definedName name="Calendar">'General Settings'!$D$14</definedName>
    <definedName name="Currency">'General Settings'!$J$14</definedName>
    <definedName name="DayCounter">'General Settings'!$D$15</definedName>
    <definedName name="DepoInclusionCriteria">Selected!$B$5</definedName>
    <definedName name="FamilyName">'General Settings'!$J$15</definedName>
    <definedName name="FileOverwrite">'General Settings'!$J$9</definedName>
    <definedName name="FrontFuturesRollingDays">Selected!$B$4</definedName>
    <definedName name="GENERAL_SETTINGS">'General Settings'!$H$12</definedName>
    <definedName name="IborType">'General Settings'!$D$6</definedName>
    <definedName name="IndexTenor">'General Settings'!$D$5</definedName>
    <definedName name="InterpolatorID">'General Settings'!$D$21</definedName>
    <definedName name="MinDistance">RateHelpers!$F$2:$F$19</definedName>
    <definedName name="Months">'General Settings'!$D$4</definedName>
    <definedName name="NDays">'General Settings'!$D$13</definedName>
    <definedName name="nIMMFutures">Selected!$B$2</definedName>
    <definedName name="nSerialFutures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Constructors" localSheetId="1">HKD_YCRH_FRAs_6M!$I$3:$I$22</definedName>
    <definedName name="RateHelperPrefix">'General Settings'!$D$8</definedName>
    <definedName name="RateHelpers">RateHelpers!$A$2:$A$19</definedName>
    <definedName name="RateHelpersIncluded">RateHelpers!$D$2:$D$19</definedName>
    <definedName name="RateHelpersPriority">RateHelpers!$E$2:$E$19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Settings'!$D$20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J8" i="3" l="1"/>
  <c r="D2" i="4" a="1"/>
  <c r="B2" i="2"/>
  <c r="C3" i="6" l="1"/>
  <c r="G3" i="6" s="1"/>
  <c r="E1" i="6"/>
  <c r="D10" i="4"/>
  <c r="D16" i="4"/>
  <c r="D11" i="4"/>
  <c r="D2" i="4"/>
  <c r="D12" i="4"/>
  <c r="D17" i="4"/>
  <c r="D15" i="4"/>
  <c r="D18" i="4"/>
  <c r="D3" i="4"/>
  <c r="D19" i="4"/>
  <c r="D4" i="4"/>
  <c r="D20" i="4"/>
  <c r="D5" i="4"/>
  <c r="D6" i="4"/>
  <c r="D7" i="4"/>
  <c r="D8" i="4"/>
  <c r="D9" i="4"/>
  <c r="D13" i="4"/>
  <c r="D14" i="4"/>
  <c r="E3" i="6" l="1"/>
  <c r="H1" i="6"/>
  <c r="H2" i="6" s="1"/>
  <c r="C4" i="6"/>
  <c r="G4" i="6" s="1"/>
  <c r="E4" i="6"/>
  <c r="B5" i="6"/>
  <c r="D5" i="6"/>
  <c r="E5" i="6"/>
  <c r="G5" i="6"/>
  <c r="B6" i="6"/>
  <c r="D6" i="6"/>
  <c r="G6" i="6" s="1"/>
  <c r="E6" i="6"/>
  <c r="B7" i="6"/>
  <c r="D7" i="6"/>
  <c r="G7" i="6" s="1"/>
  <c r="E7" i="6"/>
  <c r="B8" i="6"/>
  <c r="D8" i="6"/>
  <c r="G8" i="6" s="1"/>
  <c r="E8" i="6"/>
  <c r="B9" i="6"/>
  <c r="D9" i="6"/>
  <c r="G9" i="6" s="1"/>
  <c r="E9" i="6"/>
  <c r="B10" i="6"/>
  <c r="D10" i="6"/>
  <c r="H10" i="6" s="1"/>
  <c r="E10" i="6"/>
  <c r="G10" i="6"/>
  <c r="B11" i="6"/>
  <c r="D11" i="6"/>
  <c r="G11" i="6" s="1"/>
  <c r="E11" i="6"/>
  <c r="B12" i="6"/>
  <c r="D12" i="6"/>
  <c r="G12" i="6" s="1"/>
  <c r="E12" i="6"/>
  <c r="B13" i="6"/>
  <c r="D13" i="6"/>
  <c r="E13" i="6"/>
  <c r="G13" i="6"/>
  <c r="H13" i="6"/>
  <c r="B14" i="6"/>
  <c r="D14" i="6"/>
  <c r="E14" i="6"/>
  <c r="G14" i="6"/>
  <c r="B15" i="6"/>
  <c r="D15" i="6"/>
  <c r="G15" i="6" s="1"/>
  <c r="E15" i="6"/>
  <c r="B16" i="6"/>
  <c r="D16" i="6"/>
  <c r="G16" i="6" s="1"/>
  <c r="E16" i="6"/>
  <c r="B17" i="6"/>
  <c r="D17" i="6"/>
  <c r="H17" i="6" s="1"/>
  <c r="E17" i="6"/>
  <c r="B18" i="6"/>
  <c r="D18" i="6"/>
  <c r="H18" i="6" s="1"/>
  <c r="E18" i="6"/>
  <c r="B19" i="6"/>
  <c r="D19" i="6"/>
  <c r="G19" i="6" s="1"/>
  <c r="E19" i="6"/>
  <c r="B20" i="6"/>
  <c r="D20" i="6"/>
  <c r="G20" i="6" s="1"/>
  <c r="E20" i="6"/>
  <c r="B21" i="6"/>
  <c r="D21" i="6"/>
  <c r="H21" i="6" s="1"/>
  <c r="E21" i="6"/>
  <c r="G21" i="6"/>
  <c r="B22" i="6"/>
  <c r="D22" i="6"/>
  <c r="G22" i="6" s="1"/>
  <c r="E22" i="6"/>
  <c r="I13" i="6"/>
  <c r="I10" i="6"/>
  <c r="I21" i="6"/>
  <c r="G18" i="6" l="1"/>
  <c r="G17" i="6"/>
  <c r="H14" i="6"/>
  <c r="H5" i="6"/>
  <c r="H16" i="6"/>
  <c r="H19" i="6"/>
  <c r="H12" i="6"/>
  <c r="H4" i="6"/>
  <c r="H22" i="6"/>
  <c r="H7" i="6"/>
  <c r="H3" i="6"/>
  <c r="H11" i="6"/>
  <c r="H15" i="6"/>
  <c r="H8" i="6"/>
  <c r="H9" i="6"/>
  <c r="H20" i="6"/>
  <c r="H6" i="6"/>
  <c r="E18" i="3"/>
  <c r="D18" i="3"/>
  <c r="D5" i="3"/>
  <c r="I6" i="6"/>
  <c r="I14" i="6"/>
  <c r="I16" i="6"/>
  <c r="J10" i="6"/>
  <c r="I15" i="6"/>
  <c r="I22" i="6"/>
  <c r="I7" i="6"/>
  <c r="I18" i="6"/>
  <c r="I3" i="6"/>
  <c r="I20" i="6"/>
  <c r="D17" i="3"/>
  <c r="J21" i="6"/>
  <c r="I17" i="6"/>
  <c r="I4" i="6"/>
  <c r="I12" i="6"/>
  <c r="I11" i="6"/>
  <c r="I5" i="6"/>
  <c r="J13" i="6"/>
  <c r="B1" i="3"/>
  <c r="I19" i="6"/>
  <c r="I8" i="6"/>
  <c r="I9" i="6"/>
  <c r="I2" i="6"/>
  <c r="D16" i="3" l="1"/>
  <c r="D12" i="3"/>
  <c r="D8" i="3"/>
  <c r="E16" i="3"/>
  <c r="E17" i="3"/>
  <c r="J18" i="6"/>
  <c r="G3" i="2"/>
  <c r="H15" i="2"/>
  <c r="H12" i="2"/>
  <c r="H19" i="2"/>
  <c r="B13" i="2"/>
  <c r="J8" i="6"/>
  <c r="J14" i="6"/>
  <c r="B8" i="2"/>
  <c r="B14" i="2"/>
  <c r="J16" i="6"/>
  <c r="G9" i="2"/>
  <c r="H7" i="2"/>
  <c r="G7" i="2"/>
  <c r="J20" i="6"/>
  <c r="G15" i="2"/>
  <c r="G16" i="2"/>
  <c r="G5" i="2"/>
  <c r="J15" i="6"/>
  <c r="G11" i="2"/>
  <c r="J4" i="6"/>
  <c r="H14" i="2"/>
  <c r="B19" i="2"/>
  <c r="J6" i="6"/>
  <c r="B5" i="2"/>
  <c r="B11" i="2"/>
  <c r="B16" i="2"/>
  <c r="H3" i="2"/>
  <c r="H17" i="2"/>
  <c r="G13" i="2"/>
  <c r="J17" i="6"/>
  <c r="J12" i="6"/>
  <c r="G14" i="2"/>
  <c r="J5" i="6"/>
  <c r="G6" i="2"/>
  <c r="H18" i="2"/>
  <c r="G4" i="2"/>
  <c r="G19" i="2"/>
  <c r="B6" i="2"/>
  <c r="H10" i="2"/>
  <c r="H11" i="2"/>
  <c r="B12" i="2"/>
  <c r="G18" i="2"/>
  <c r="H4" i="2"/>
  <c r="B15" i="2"/>
  <c r="B18" i="2"/>
  <c r="H6" i="2"/>
  <c r="B9" i="2"/>
  <c r="B7" i="2"/>
  <c r="J22" i="6"/>
  <c r="J11" i="6"/>
  <c r="H8" i="2"/>
  <c r="J7" i="6"/>
  <c r="G2" i="2"/>
  <c r="G17" i="2"/>
  <c r="G8" i="2"/>
  <c r="B17" i="2"/>
  <c r="B3" i="2"/>
  <c r="G10" i="2"/>
  <c r="B4" i="2"/>
  <c r="H9" i="2"/>
  <c r="J3" i="6"/>
  <c r="B10" i="2"/>
  <c r="G12" i="2"/>
  <c r="H5" i="2"/>
  <c r="H16" i="2"/>
  <c r="J9" i="6"/>
  <c r="H2" i="2"/>
  <c r="J19" i="6"/>
  <c r="H13" i="2"/>
  <c r="J2" i="6"/>
  <c r="G4" i="4" l="1"/>
  <c r="E15" i="4"/>
  <c r="H18" i="4"/>
  <c r="F15" i="4"/>
  <c r="F17" i="4"/>
  <c r="A7" i="4"/>
  <c r="B7" i="4"/>
  <c r="E13" i="4"/>
  <c r="H2" i="4"/>
  <c r="G5" i="4"/>
  <c r="H3" i="4"/>
  <c r="E16" i="4"/>
  <c r="G20" i="4"/>
  <c r="F19" i="4"/>
  <c r="F20" i="4"/>
  <c r="H14" i="4"/>
  <c r="F9" i="4"/>
  <c r="E3" i="4"/>
  <c r="E7" i="4"/>
  <c r="H20" i="4"/>
  <c r="H6" i="4"/>
  <c r="E8" i="4"/>
  <c r="G19" i="4"/>
  <c r="F2" i="4"/>
  <c r="E20" i="4"/>
  <c r="G3" i="4"/>
  <c r="E6" i="4"/>
  <c r="G8" i="4"/>
  <c r="E5" i="4"/>
  <c r="H4" i="4"/>
  <c r="E17" i="4"/>
  <c r="G9" i="4"/>
  <c r="G12" i="4"/>
  <c r="H17" i="4"/>
  <c r="G7" i="4"/>
  <c r="H8" i="4"/>
  <c r="H5" i="4"/>
  <c r="B6" i="4"/>
  <c r="E14" i="4"/>
  <c r="G6" i="4"/>
  <c r="G13" i="4"/>
  <c r="E10" i="4"/>
  <c r="H10" i="4"/>
  <c r="E2" i="4"/>
  <c r="G18" i="4"/>
  <c r="F14" i="4"/>
  <c r="E9" i="4"/>
  <c r="G16" i="4"/>
  <c r="E18" i="4"/>
  <c r="F16" i="4"/>
  <c r="G17" i="4"/>
  <c r="H16" i="4"/>
  <c r="G15" i="4"/>
  <c r="F6" i="4"/>
  <c r="F8" i="4"/>
  <c r="G10" i="4"/>
  <c r="H7" i="4"/>
  <c r="G2" i="4"/>
  <c r="H11" i="4"/>
  <c r="H12" i="4"/>
  <c r="F11" i="4"/>
  <c r="F13" i="4"/>
  <c r="F3" i="4"/>
  <c r="H9" i="4"/>
  <c r="F12" i="4"/>
  <c r="H13" i="4"/>
  <c r="H15" i="4"/>
  <c r="F10" i="4"/>
  <c r="F4" i="4"/>
  <c r="F5" i="4"/>
  <c r="F7" i="4"/>
  <c r="G11" i="4"/>
  <c r="E12" i="4"/>
  <c r="F18" i="4"/>
  <c r="E4" i="4"/>
  <c r="G14" i="4"/>
  <c r="H19" i="4"/>
  <c r="E11" i="4"/>
  <c r="E19" i="4"/>
  <c r="C24" i="3"/>
  <c r="D10" i="3"/>
  <c r="C23" i="3"/>
  <c r="D11" i="3"/>
  <c r="I1" i="4" a="1"/>
  <c r="I14" i="4"/>
  <c r="I1" i="4"/>
  <c r="I13" i="4"/>
  <c r="I12" i="4"/>
  <c r="I11" i="4"/>
  <c r="I10" i="4"/>
  <c r="I9" i="4"/>
  <c r="I6" i="4"/>
  <c r="I5" i="4"/>
  <c r="I20" i="4"/>
  <c r="I4" i="4"/>
  <c r="I3" i="4"/>
  <c r="I15" i="4"/>
  <c r="I2" i="4"/>
  <c r="I19" i="4"/>
  <c r="I17" i="4"/>
  <c r="I18" i="4"/>
  <c r="I16" i="4"/>
  <c r="I8" i="4"/>
  <c r="I7" i="4"/>
  <c r="D25" i="3"/>
  <c r="D23" i="3"/>
  <c r="D24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<sst xmlns="http://schemas.openxmlformats.org/spreadsheetml/2006/main" count="97" uniqueCount="84">
  <si>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</si>
  <si>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</si>
  <si>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</si>
  <si>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</si>
  <si>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</si>
  <si>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</si>
  <si>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</si>
  <si>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</si>
  <si>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</si>
  <si>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</si>
  <si>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</si>
  <si>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</si>
  <si>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</si>
  <si>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</si>
  <si>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</si>
  <si>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</si>
  <si>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</si>
  <si>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</si>
  <si>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</si>
  <si>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</si>
  <si>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</si>
  <si>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</si>
  <si>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</si>
  <si>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</si>
  <si>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AllDepos</t>
  </si>
  <si>
    <t>Conv. Adj. / Spread</t>
  </si>
  <si>
    <t>ObjectOverwrite</t>
  </si>
  <si>
    <t>nIMMFutures</t>
  </si>
  <si>
    <t>nSerialFutures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</si>
  <si>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</si>
  <si>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</si>
  <si>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</si>
  <si>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</si>
  <si>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</si>
  <si>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</si>
  <si>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</si>
  <si>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</si>
  <si>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</si>
  <si>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</si>
  <si>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</si>
  <si>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</si>
  <si>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exotic swap</t>
  </si>
  <si>
    <t>Jump Values</t>
  </si>
  <si>
    <t>Min Distance</t>
  </si>
  <si>
    <t>main ref depo</t>
  </si>
  <si>
    <t>F1</t>
  </si>
  <si>
    <t>Rate</t>
  </si>
  <si>
    <t>HKD</t>
  </si>
  <si>
    <t>3H</t>
  </si>
  <si>
    <t>QM</t>
  </si>
  <si>
    <t>HongKong::HKEx</t>
  </si>
  <si>
    <t>LogLinear</t>
  </si>
  <si>
    <t>HKD_YC6MRH_1x7F</t>
  </si>
  <si>
    <t>HKD_YC6MRH_2x8F</t>
  </si>
  <si>
    <t>HKD_YC6MRH_3x9F</t>
  </si>
  <si>
    <t>HKD_YC6MRH_4x10F</t>
  </si>
  <si>
    <t>HKD_YC6MRH_5x11F</t>
  </si>
  <si>
    <t>HKD_YC6MRH_6x12F</t>
  </si>
  <si>
    <t>HKD_YC6MRH_12x18F</t>
  </si>
  <si>
    <t>HKD_YC6MRH_18x24F</t>
  </si>
  <si>
    <t>_Quote</t>
  </si>
  <si>
    <t>QuoteSuffix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</si>
  <si>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</si>
  <si>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</si>
  <si>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</si>
  <si>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</si>
  <si>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</si>
  <si>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</si>
  <si>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</si>
  <si>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1D</t>
  </si>
  <si>
    <t>0D</t>
  </si>
  <si>
    <t>Quote Object ID</t>
  </si>
  <si>
    <t>Synthetic</t>
  </si>
  <si>
    <t>Index</t>
  </si>
  <si>
    <t>HKD_YC6MRH_7x13F</t>
  </si>
  <si>
    <t>HKD_YC6MRH_8x14F</t>
  </si>
  <si>
    <t>HKD_YC6MRH_9x15F</t>
  </si>
  <si>
    <t>HKD_YC6MRH_10x16F</t>
  </si>
  <si>
    <t>HKD_YC6MRH_11x17F</t>
  </si>
  <si>
    <t>HKD_YC6MRH_13x19F</t>
  </si>
  <si>
    <t>HKD_YC6MRH_14x20F</t>
  </si>
  <si>
    <t>HKD_YC6MRH_15x21F</t>
  </si>
  <si>
    <t>HKD_YC6MRH_16x22F</t>
  </si>
  <si>
    <t>HKD_YC6MRH_17x23F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</si>
</sst>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%"/>
    <numFmt numFmtId="165" formatCode="ddd\,\ d\-mmm\-yy"/>
    <numFmt numFmtId="166" formatCode="ddd\,\ dd\-mmm\-yyyy"/>
    <numFmt numFmtId="167" formatCode="0.000000000"/>
    <numFmt numFmtId="168" formatCode="ddd\,\ dd\-mmm\-yyyy\,\ hh:mm:ss"/>
    <numFmt numFmtId="169" formatCode="ddd\,\ d\-mmm\-yyyy\,\ hh:mm:ss"/>
    <numFmt numFmtId="170" formatCode="ddd\,\ d\-mmm\-yyyy"/>
    <numFmt numFmtId="171" formatCode="General_)"/>
    <numFmt numFmtId="172" formatCode="#,##0.0;#,##0.0"/>
    <numFmt numFmtId="173" formatCode="&quot;£&quot;#,##0;[Red]\-&quot;£&quot;#,##0"/>
  </numFmts>
  <fonts count="2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5"/>
      <name val="Courier New"/>
      <family val="3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Microsoft Sans Serif"/>
      <family val="2"/>
    </font>
    <font>
      <sz val="10"/>
      <color theme="1"/>
      <name val="MS Sans Serif"/>
      <family val="2"/>
    </font>
    <font>
      <sz val="8"/>
      <color theme="1"/>
      <name val="MS Sans Serif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0">
    <xf numFmtId="0" fontId="0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38" fontId="13" fillId="0" borderId="0" applyFont="0" applyFill="0" applyBorder="0" applyAlignment="0" applyProtection="0"/>
    <xf numFmtId="40" fontId="13" fillId="0" borderId="0" applyFont="0" applyFill="0" applyBorder="0" applyAlignment="0" applyProtection="0"/>
    <xf numFmtId="171" fontId="14" fillId="0" borderId="0"/>
    <xf numFmtId="172" fontId="15" fillId="8" borderId="0">
      <alignment horizontal="center" vertical="center"/>
    </xf>
    <xf numFmtId="173" fontId="13" fillId="0" borderId="0" applyFont="0" applyFill="0" applyBorder="0" applyAlignment="0" applyProtection="0"/>
    <xf numFmtId="173" fontId="13" fillId="0" borderId="0" applyFont="0" applyFill="0" applyBorder="0" applyAlignment="0" applyProtection="0"/>
  </cellStyleXfs>
  <cellXfs count="135">
    <xf numFmtId="0" fontId="0" fillId="0" borderId="0" xfId="0"/>
    <xf numFmtId="0" fontId="4" fillId="0" borderId="0" xfId="0" applyFont="1"/>
    <xf numFmtId="0" fontId="4" fillId="2" borderId="0" xfId="0" applyFont="1" applyFill="1" applyBorder="1" applyAlignment="1">
      <alignment horizontal="left"/>
    </xf>
    <xf numFmtId="164" fontId="4" fillId="2" borderId="0" xfId="2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170" fontId="4" fillId="2" borderId="0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164" fontId="4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170" fontId="4" fillId="2" borderId="1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170" fontId="4" fillId="2" borderId="14" xfId="0" applyNumberFormat="1" applyFont="1" applyFill="1" applyBorder="1" applyAlignment="1">
      <alignment horizontal="right"/>
    </xf>
    <xf numFmtId="170" fontId="4" fillId="2" borderId="16" xfId="0" applyNumberFormat="1" applyFont="1" applyFill="1" applyBorder="1" applyAlignment="1">
      <alignment horizontal="right"/>
    </xf>
    <xf numFmtId="0" fontId="3" fillId="3" borderId="17" xfId="0" applyFont="1" applyFill="1" applyBorder="1" applyAlignment="1">
      <alignment horizontal="center" vertical="center" wrapText="1"/>
    </xf>
    <xf numFmtId="0" fontId="9" fillId="0" borderId="0" xfId="0" applyFont="1"/>
    <xf numFmtId="0" fontId="8" fillId="3" borderId="1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167" fontId="9" fillId="0" borderId="0" xfId="0" applyNumberFormat="1" applyFont="1"/>
    <xf numFmtId="0" fontId="8" fillId="4" borderId="8" xfId="0" applyFont="1" applyFill="1" applyBorder="1" applyAlignment="1">
      <alignment horizontal="right"/>
    </xf>
    <xf numFmtId="3" fontId="9" fillId="5" borderId="9" xfId="0" applyNumberFormat="1" applyFont="1" applyFill="1" applyBorder="1" applyAlignment="1">
      <alignment horizontal="center"/>
    </xf>
    <xf numFmtId="0" fontId="9" fillId="2" borderId="18" xfId="0" applyFont="1" applyFill="1" applyBorder="1" applyAlignment="1"/>
    <xf numFmtId="164" fontId="9" fillId="2" borderId="0" xfId="0" applyNumberFormat="1" applyFont="1" applyFill="1" applyBorder="1" applyAlignment="1"/>
    <xf numFmtId="170" fontId="9" fillId="2" borderId="0" xfId="0" applyNumberFormat="1" applyFont="1" applyFill="1" applyBorder="1" applyAlignment="1"/>
    <xf numFmtId="170" fontId="9" fillId="2" borderId="19" xfId="0" applyNumberFormat="1" applyFont="1" applyFill="1" applyBorder="1" applyAlignment="1"/>
    <xf numFmtId="0" fontId="8" fillId="4" borderId="4" xfId="0" applyFont="1" applyFill="1" applyBorder="1" applyAlignment="1">
      <alignment horizontal="right"/>
    </xf>
    <xf numFmtId="3" fontId="9" fillId="5" borderId="5" xfId="0" applyNumberFormat="1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left"/>
    </xf>
    <xf numFmtId="0" fontId="9" fillId="0" borderId="6" xfId="0" applyFont="1" applyBorder="1"/>
    <xf numFmtId="0" fontId="10" fillId="6" borderId="7" xfId="0" applyFont="1" applyFill="1" applyBorder="1" applyAlignment="1">
      <alignment horizontal="left"/>
    </xf>
    <xf numFmtId="0" fontId="9" fillId="2" borderId="24" xfId="0" applyFont="1" applyFill="1" applyBorder="1" applyAlignment="1"/>
    <xf numFmtId="164" fontId="9" fillId="2" borderId="27" xfId="0" applyNumberFormat="1" applyFont="1" applyFill="1" applyBorder="1" applyAlignment="1"/>
    <xf numFmtId="170" fontId="9" fillId="2" borderId="27" xfId="0" applyNumberFormat="1" applyFont="1" applyFill="1" applyBorder="1" applyAlignment="1"/>
    <xf numFmtId="170" fontId="9" fillId="2" borderId="25" xfId="0" applyNumberFormat="1" applyFont="1" applyFill="1" applyBorder="1" applyAlignment="1"/>
    <xf numFmtId="0" fontId="9" fillId="0" borderId="0" xfId="0" applyFont="1" applyAlignment="1">
      <alignment horizontal="left"/>
    </xf>
    <xf numFmtId="0" fontId="11" fillId="0" borderId="0" xfId="0" applyFont="1"/>
    <xf numFmtId="0" fontId="11" fillId="0" borderId="0" xfId="0" quotePrefix="1" applyFont="1"/>
    <xf numFmtId="0" fontId="2" fillId="0" borderId="0" xfId="3" applyFont="1"/>
    <xf numFmtId="0" fontId="2" fillId="0" borderId="0" xfId="3" applyFont="1" applyAlignment="1">
      <alignment horizontal="left"/>
    </xf>
    <xf numFmtId="0" fontId="2" fillId="2" borderId="25" xfId="3" applyFont="1" applyFill="1" applyBorder="1"/>
    <xf numFmtId="0" fontId="2" fillId="2" borderId="34" xfId="3" applyFont="1" applyFill="1" applyBorder="1" applyAlignment="1">
      <alignment horizontal="left"/>
    </xf>
    <xf numFmtId="0" fontId="2" fillId="2" borderId="34" xfId="3" applyFont="1" applyFill="1" applyBorder="1"/>
    <xf numFmtId="0" fontId="2" fillId="2" borderId="24" xfId="3" applyFont="1" applyFill="1" applyBorder="1"/>
    <xf numFmtId="0" fontId="2" fillId="2" borderId="19" xfId="3" applyFont="1" applyFill="1" applyBorder="1"/>
    <xf numFmtId="0" fontId="16" fillId="6" borderId="14" xfId="3" applyNumberFormat="1" applyFont="1" applyFill="1" applyBorder="1" applyAlignment="1" applyProtection="1"/>
    <xf numFmtId="0" fontId="2" fillId="2" borderId="23" xfId="3" applyNumberFormat="1" applyFont="1" applyFill="1" applyBorder="1" applyAlignment="1">
      <alignment horizontal="left"/>
    </xf>
    <xf numFmtId="0" fontId="2" fillId="2" borderId="23" xfId="3" applyNumberFormat="1" applyFont="1" applyFill="1" applyBorder="1" applyAlignment="1">
      <alignment horizontal="center"/>
    </xf>
    <xf numFmtId="0" fontId="2" fillId="2" borderId="14" xfId="3" applyNumberFormat="1" applyFont="1" applyFill="1" applyBorder="1" applyAlignment="1">
      <alignment horizontal="left"/>
    </xf>
    <xf numFmtId="0" fontId="2" fillId="2" borderId="13" xfId="3" applyNumberFormat="1" applyFont="1" applyFill="1" applyBorder="1" applyAlignment="1">
      <alignment horizontal="left"/>
    </xf>
    <xf numFmtId="0" fontId="2" fillId="2" borderId="18" xfId="3" applyFont="1" applyFill="1" applyBorder="1" applyAlignment="1">
      <alignment horizontal="center"/>
    </xf>
    <xf numFmtId="0" fontId="16" fillId="6" borderId="12" xfId="3" applyNumberFormat="1" applyFont="1" applyFill="1" applyBorder="1" applyAlignment="1" applyProtection="1"/>
    <xf numFmtId="0" fontId="2" fillId="2" borderId="20" xfId="3" applyNumberFormat="1" applyFont="1" applyFill="1" applyBorder="1" applyAlignment="1">
      <alignment horizontal="left"/>
    </xf>
    <xf numFmtId="0" fontId="2" fillId="2" borderId="20" xfId="3" applyNumberFormat="1" applyFont="1" applyFill="1" applyBorder="1" applyAlignment="1">
      <alignment horizontal="center"/>
    </xf>
    <xf numFmtId="0" fontId="2" fillId="2" borderId="12" xfId="3" applyNumberFormat="1" applyFont="1" applyFill="1" applyBorder="1" applyAlignment="1">
      <alignment horizontal="left"/>
    </xf>
    <xf numFmtId="0" fontId="2" fillId="2" borderId="11" xfId="3" applyNumberFormat="1" applyFont="1" applyFill="1" applyBorder="1" applyAlignment="1">
      <alignment horizontal="left"/>
    </xf>
    <xf numFmtId="0" fontId="16" fillId="6" borderId="16" xfId="3" applyNumberFormat="1" applyFont="1" applyFill="1" applyBorder="1" applyAlignment="1" applyProtection="1">
      <alignment vertical="center"/>
    </xf>
    <xf numFmtId="0" fontId="2" fillId="2" borderId="26" xfId="3" applyNumberFormat="1" applyFont="1" applyFill="1" applyBorder="1" applyAlignment="1">
      <alignment horizontal="left"/>
    </xf>
    <xf numFmtId="0" fontId="2" fillId="2" borderId="26" xfId="3" applyNumberFormat="1" applyFont="1" applyFill="1" applyBorder="1" applyAlignment="1">
      <alignment horizontal="center"/>
    </xf>
    <xf numFmtId="0" fontId="2" fillId="2" borderId="16" xfId="3" applyNumberFormat="1" applyFont="1" applyFill="1" applyBorder="1" applyAlignment="1">
      <alignment horizontal="left"/>
    </xf>
    <xf numFmtId="0" fontId="2" fillId="2" borderId="15" xfId="3" applyNumberFormat="1" applyFont="1" applyFill="1" applyBorder="1" applyAlignment="1">
      <alignment horizontal="left"/>
    </xf>
    <xf numFmtId="0" fontId="16" fillId="6" borderId="12" xfId="3" applyNumberFormat="1" applyFont="1" applyFill="1" applyBorder="1" applyAlignment="1" applyProtection="1">
      <alignment vertical="center"/>
    </xf>
    <xf numFmtId="0" fontId="12" fillId="6" borderId="20" xfId="3" applyNumberFormat="1" applyFont="1" applyFill="1" applyBorder="1" applyAlignment="1" applyProtection="1">
      <alignment horizontal="center" vertical="center"/>
    </xf>
    <xf numFmtId="0" fontId="17" fillId="2" borderId="20" xfId="3" applyFont="1" applyFill="1" applyBorder="1" applyAlignment="1">
      <alignment horizontal="center" vertical="center"/>
    </xf>
    <xf numFmtId="0" fontId="3" fillId="2" borderId="20" xfId="3" applyFont="1" applyFill="1" applyBorder="1" applyAlignment="1">
      <alignment horizontal="center" vertical="center" wrapText="1"/>
    </xf>
    <xf numFmtId="0" fontId="2" fillId="2" borderId="12" xfId="3" applyFont="1" applyFill="1" applyBorder="1" applyAlignment="1">
      <alignment horizontal="center" vertical="center" wrapText="1"/>
    </xf>
    <xf numFmtId="0" fontId="3" fillId="2" borderId="11" xfId="3" applyFont="1" applyFill="1" applyBorder="1" applyAlignment="1">
      <alignment horizontal="center" vertical="center" wrapText="1"/>
    </xf>
    <xf numFmtId="0" fontId="2" fillId="2" borderId="20" xfId="3" applyFont="1" applyFill="1" applyBorder="1" applyAlignment="1">
      <alignment horizontal="center"/>
    </xf>
    <xf numFmtId="0" fontId="2" fillId="2" borderId="22" xfId="3" applyFont="1" applyFill="1" applyBorder="1"/>
    <xf numFmtId="0" fontId="2" fillId="0" borderId="35" xfId="3" applyFont="1" applyBorder="1"/>
    <xf numFmtId="0" fontId="2" fillId="0" borderId="35" xfId="3" applyFont="1" applyBorder="1" applyAlignment="1">
      <alignment horizontal="left"/>
    </xf>
    <xf numFmtId="0" fontId="2" fillId="0" borderId="35" xfId="3" applyFont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0" fontId="2" fillId="2" borderId="35" xfId="3" applyFont="1" applyFill="1" applyBorder="1" applyAlignment="1">
      <alignment horizontal="center"/>
    </xf>
    <xf numFmtId="0" fontId="2" fillId="2" borderId="35" xfId="3" applyFont="1" applyFill="1" applyBorder="1"/>
    <xf numFmtId="0" fontId="2" fillId="2" borderId="21" xfId="3" applyFont="1" applyFill="1" applyBorder="1" applyAlignment="1">
      <alignment horizontal="center"/>
    </xf>
    <xf numFmtId="0" fontId="9" fillId="0" borderId="0" xfId="3" applyFont="1"/>
    <xf numFmtId="0" fontId="4" fillId="9" borderId="0" xfId="1" applyFont="1" applyFill="1"/>
    <xf numFmtId="0" fontId="18" fillId="9" borderId="0" xfId="1" applyFont="1" applyFill="1"/>
    <xf numFmtId="0" fontId="18" fillId="10" borderId="18" xfId="1" applyFont="1" applyFill="1" applyBorder="1"/>
    <xf numFmtId="0" fontId="19" fillId="10" borderId="0" xfId="1" applyFont="1" applyFill="1" applyBorder="1"/>
    <xf numFmtId="0" fontId="18" fillId="10" borderId="0" xfId="1" applyFont="1" applyFill="1" applyBorder="1"/>
    <xf numFmtId="0" fontId="18" fillId="10" borderId="19" xfId="1" applyFont="1" applyFill="1" applyBorder="1"/>
    <xf numFmtId="0" fontId="20" fillId="10" borderId="18" xfId="3" applyFont="1" applyFill="1" applyBorder="1"/>
    <xf numFmtId="0" fontId="20" fillId="10" borderId="0" xfId="3" applyFont="1" applyFill="1" applyBorder="1"/>
    <xf numFmtId="0" fontId="20" fillId="10" borderId="19" xfId="3" applyFont="1" applyFill="1" applyBorder="1"/>
    <xf numFmtId="0" fontId="18" fillId="10" borderId="20" xfId="1" applyFont="1" applyFill="1" applyBorder="1"/>
    <xf numFmtId="0" fontId="18" fillId="10" borderId="12" xfId="1" applyFont="1" applyFill="1" applyBorder="1" applyAlignment="1">
      <alignment horizontal="center"/>
    </xf>
    <xf numFmtId="0" fontId="20" fillId="10" borderId="17" xfId="3" applyNumberFormat="1" applyFont="1" applyFill="1" applyBorder="1"/>
    <xf numFmtId="169" fontId="20" fillId="6" borderId="28" xfId="3" applyNumberFormat="1" applyFont="1" applyFill="1" applyBorder="1" applyAlignment="1" applyProtection="1">
      <alignment horizontal="center"/>
    </xf>
    <xf numFmtId="15" fontId="20" fillId="10" borderId="19" xfId="3" applyNumberFormat="1" applyFont="1" applyFill="1" applyBorder="1"/>
    <xf numFmtId="0" fontId="18" fillId="10" borderId="23" xfId="1" applyFont="1" applyFill="1" applyBorder="1"/>
    <xf numFmtId="0" fontId="18" fillId="10" borderId="14" xfId="0" applyFont="1" applyFill="1" applyBorder="1" applyAlignment="1">
      <alignment horizontal="center"/>
    </xf>
    <xf numFmtId="0" fontId="20" fillId="10" borderId="24" xfId="3" applyFont="1" applyFill="1" applyBorder="1"/>
    <xf numFmtId="0" fontId="20" fillId="10" borderId="27" xfId="3" applyFont="1" applyFill="1" applyBorder="1"/>
    <xf numFmtId="0" fontId="20" fillId="10" borderId="25" xfId="3" applyFont="1" applyFill="1" applyBorder="1"/>
    <xf numFmtId="0" fontId="18" fillId="10" borderId="16" xfId="0" applyFont="1" applyFill="1" applyBorder="1" applyAlignment="1">
      <alignment horizontal="center"/>
    </xf>
    <xf numFmtId="168" fontId="18" fillId="10" borderId="0" xfId="1" applyNumberFormat="1" applyFont="1" applyFill="1" applyBorder="1" applyAlignment="1">
      <alignment horizontal="center"/>
    </xf>
    <xf numFmtId="0" fontId="21" fillId="10" borderId="18" xfId="3" applyFont="1" applyFill="1" applyBorder="1"/>
    <xf numFmtId="0" fontId="21" fillId="10" borderId="0" xfId="3" applyFont="1" applyFill="1" applyBorder="1"/>
    <xf numFmtId="0" fontId="21" fillId="10" borderId="19" xfId="3" applyFont="1" applyFill="1" applyBorder="1"/>
    <xf numFmtId="0" fontId="19" fillId="10" borderId="20" xfId="0" applyFont="1" applyFill="1" applyBorder="1" applyAlignment="1">
      <alignment horizontal="right"/>
    </xf>
    <xf numFmtId="0" fontId="22" fillId="10" borderId="17" xfId="3" applyFont="1" applyFill="1" applyBorder="1"/>
    <xf numFmtId="0" fontId="19" fillId="10" borderId="26" xfId="0" applyFont="1" applyFill="1" applyBorder="1" applyAlignment="1">
      <alignment horizontal="right"/>
    </xf>
    <xf numFmtId="165" fontId="18" fillId="10" borderId="12" xfId="0" applyNumberFormat="1" applyFont="1" applyFill="1" applyBorder="1" applyAlignment="1">
      <alignment horizontal="center"/>
    </xf>
    <xf numFmtId="0" fontId="19" fillId="10" borderId="23" xfId="0" applyFont="1" applyFill="1" applyBorder="1" applyAlignment="1">
      <alignment horizontal="right"/>
    </xf>
    <xf numFmtId="3" fontId="18" fillId="10" borderId="14" xfId="0" applyNumberFormat="1" applyFont="1" applyFill="1" applyBorder="1" applyAlignment="1">
      <alignment horizontal="center"/>
    </xf>
    <xf numFmtId="0" fontId="23" fillId="10" borderId="24" xfId="3" applyFont="1" applyFill="1" applyBorder="1"/>
    <xf numFmtId="0" fontId="23" fillId="10" borderId="27" xfId="3" applyFont="1" applyFill="1" applyBorder="1"/>
    <xf numFmtId="0" fontId="23" fillId="10" borderId="25" xfId="3" applyFont="1" applyFill="1" applyBorder="1"/>
    <xf numFmtId="0" fontId="18" fillId="10" borderId="14" xfId="1" applyFont="1" applyFill="1" applyBorder="1" applyAlignment="1">
      <alignment horizontal="center"/>
    </xf>
    <xf numFmtId="11" fontId="18" fillId="10" borderId="13" xfId="0" applyNumberFormat="1" applyFont="1" applyFill="1" applyBorder="1" applyAlignment="1">
      <alignment horizontal="center"/>
    </xf>
    <xf numFmtId="170" fontId="18" fillId="10" borderId="13" xfId="0" applyNumberFormat="1" applyFont="1" applyFill="1" applyBorder="1" applyAlignment="1">
      <alignment horizontal="center"/>
    </xf>
    <xf numFmtId="170" fontId="18" fillId="10" borderId="14" xfId="1" applyNumberFormat="1" applyFont="1" applyFill="1" applyBorder="1" applyAlignment="1">
      <alignment horizontal="center"/>
    </xf>
    <xf numFmtId="164" fontId="18" fillId="10" borderId="13" xfId="0" applyNumberFormat="1" applyFont="1" applyFill="1" applyBorder="1" applyAlignment="1">
      <alignment horizontal="center"/>
    </xf>
    <xf numFmtId="164" fontId="18" fillId="10" borderId="16" xfId="1" applyNumberFormat="1" applyFont="1" applyFill="1" applyBorder="1" applyAlignment="1">
      <alignment horizontal="center"/>
    </xf>
    <xf numFmtId="11" fontId="18" fillId="10" borderId="14" xfId="0" applyNumberFormat="1" applyFont="1" applyFill="1" applyBorder="1" applyAlignment="1">
      <alignment horizontal="center"/>
    </xf>
    <xf numFmtId="170" fontId="18" fillId="10" borderId="20" xfId="0" applyNumberFormat="1" applyFont="1" applyFill="1" applyBorder="1" applyAlignment="1">
      <alignment horizontal="right"/>
    </xf>
    <xf numFmtId="167" fontId="18" fillId="10" borderId="12" xfId="0" applyNumberFormat="1" applyFont="1" applyFill="1" applyBorder="1" applyAlignment="1">
      <alignment horizontal="center"/>
    </xf>
    <xf numFmtId="170" fontId="18" fillId="10" borderId="23" xfId="0" applyNumberFormat="1" applyFont="1" applyFill="1" applyBorder="1" applyAlignment="1">
      <alignment horizontal="right"/>
    </xf>
    <xf numFmtId="166" fontId="18" fillId="10" borderId="26" xfId="0" applyNumberFormat="1" applyFont="1" applyFill="1" applyBorder="1" applyAlignment="1">
      <alignment horizontal="right"/>
    </xf>
    <xf numFmtId="0" fontId="18" fillId="10" borderId="16" xfId="0" applyFont="1" applyFill="1" applyBorder="1" applyAlignment="1">
      <alignment horizontal="left"/>
    </xf>
    <xf numFmtId="0" fontId="18" fillId="10" borderId="24" xfId="1" applyFont="1" applyFill="1" applyBorder="1"/>
    <xf numFmtId="0" fontId="18" fillId="10" borderId="27" xfId="1" applyFont="1" applyFill="1" applyBorder="1"/>
    <xf numFmtId="0" fontId="18" fillId="10" borderId="27" xfId="1" applyFont="1" applyFill="1" applyBorder="1" applyAlignment="1">
      <alignment horizontal="center"/>
    </xf>
    <xf numFmtId="0" fontId="18" fillId="10" borderId="25" xfId="1" applyFont="1" applyFill="1" applyBorder="1"/>
    <xf numFmtId="0" fontId="18" fillId="10" borderId="12" xfId="0" applyFont="1" applyFill="1" applyBorder="1" applyAlignment="1">
      <alignment horizontal="center"/>
    </xf>
    <xf numFmtId="0" fontId="18" fillId="10" borderId="26" xfId="1" applyFont="1" applyFill="1" applyBorder="1"/>
    <xf numFmtId="0" fontId="9" fillId="0" borderId="0" xfId="0" quotePrefix="1" applyFont="1" applyAlignment="1">
      <alignment horizontal="left"/>
    </xf>
    <xf numFmtId="0" fontId="9" fillId="0" borderId="0" xfId="0" quotePrefix="1" applyFont="1"/>
    <xf numFmtId="0" fontId="7" fillId="7" borderId="33" xfId="1" applyFont="1" applyFill="1" applyBorder="1" applyAlignment="1">
      <alignment horizontal="center"/>
    </xf>
    <xf numFmtId="0" fontId="7" fillId="7" borderId="32" xfId="1" applyFont="1" applyFill="1" applyBorder="1" applyAlignment="1">
      <alignment horizontal="center"/>
    </xf>
    <xf numFmtId="0" fontId="7" fillId="0" borderId="31" xfId="3" applyFont="1" applyBorder="1" applyAlignment="1"/>
    <xf numFmtId="0" fontId="8" fillId="3" borderId="29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3"/>
    <cellStyle name="Normal_SwaptionATMVols" xfId="1"/>
    <cellStyle name="Normale_AZIONI" xfId="6"/>
    <cellStyle name="Percent" xfId="2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30"/>
  <sheetViews>
    <sheetView tabSelected="1" workbookViewId="0"/>
  </sheetViews>
  <sheetFormatPr defaultColWidth="8" defaultRowHeight="11.25" x14ac:dyDescent="0.2"/>
  <cols>
    <col min="1" max="2" width="2.7109375" style="77" customWidth="1"/>
    <col min="3" max="3" width="18" style="77" bestFit="1" customWidth="1"/>
    <col min="4" max="4" width="23.85546875" style="77" bestFit="1" customWidth="1"/>
    <col min="5" max="5" width="22" style="77" bestFit="1" customWidth="1"/>
    <col min="6" max="8" width="2.7109375" style="77" customWidth="1"/>
    <col min="9" max="9" width="12.140625" style="77" bestFit="1" customWidth="1"/>
    <col min="10" max="10" width="33.42578125" style="77" bestFit="1" customWidth="1"/>
    <col min="11" max="11" width="2.7109375" style="77" customWidth="1"/>
    <col min="12" max="16384" width="8" style="77"/>
  </cols>
  <sheetData>
    <row r="1" spans="1:11" ht="12" thickBot="1" x14ac:dyDescent="0.25">
      <c r="A1" s="78"/>
      <c r="B1" s="78" t="str">
        <f>_xll.qlxlVersion(TRUE,Trigger)</f>
        <v>QuantLibXL 1.3.0 - MS VC++ 9.0 - Multithreaded Static Runtime library - Release Configuration - Nov 12 2013 12:02:30</v>
      </c>
      <c r="C1" s="78"/>
      <c r="D1" s="78"/>
      <c r="E1" s="78"/>
      <c r="F1" s="78"/>
      <c r="G1" s="78"/>
      <c r="H1" s="78"/>
      <c r="I1" s="78"/>
      <c r="J1" s="78"/>
      <c r="K1" s="78"/>
    </row>
    <row r="2" spans="1:11" ht="18" x14ac:dyDescent="0.25">
      <c r="A2" s="78"/>
      <c r="B2" s="130" t="s">
        <v>7</v>
      </c>
      <c r="C2" s="131"/>
      <c r="D2" s="131"/>
      <c r="E2" s="131"/>
      <c r="F2" s="132"/>
      <c r="G2" s="78"/>
      <c r="H2" s="130" t="s">
        <v>68</v>
      </c>
      <c r="I2" s="131"/>
      <c r="J2" s="131"/>
      <c r="K2" s="131"/>
    </row>
    <row r="3" spans="1:11" x14ac:dyDescent="0.2">
      <c r="A3" s="78"/>
      <c r="B3" s="79"/>
      <c r="C3" s="80"/>
      <c r="D3" s="81"/>
      <c r="E3" s="81"/>
      <c r="F3" s="82"/>
      <c r="G3" s="78"/>
      <c r="H3" s="83"/>
      <c r="I3" s="84"/>
      <c r="J3" s="84"/>
      <c r="K3" s="85"/>
    </row>
    <row r="4" spans="1:11" x14ac:dyDescent="0.2">
      <c r="A4" s="78"/>
      <c r="B4" s="79"/>
      <c r="C4" s="86" t="s">
        <v>38</v>
      </c>
      <c r="D4" s="126">
        <v>6</v>
      </c>
      <c r="E4" s="81"/>
      <c r="F4" s="82"/>
      <c r="G4" s="78"/>
      <c r="H4" s="83"/>
      <c r="I4" s="88" t="s">
        <v>6</v>
      </c>
      <c r="J4" s="89">
        <v>41599.409629629627</v>
      </c>
      <c r="K4" s="90"/>
    </row>
    <row r="5" spans="1:11" x14ac:dyDescent="0.2">
      <c r="A5" s="78"/>
      <c r="B5" s="79"/>
      <c r="C5" s="91" t="s">
        <v>34</v>
      </c>
      <c r="D5" s="92" t="str">
        <f>_xll.qlPeriodEquivalent(D4&amp;"M")</f>
        <v>6M</v>
      </c>
      <c r="E5" s="81"/>
      <c r="F5" s="82"/>
      <c r="G5" s="78"/>
      <c r="H5" s="83"/>
      <c r="I5" s="88" t="s">
        <v>13</v>
      </c>
      <c r="J5" s="89" t="b">
        <v>1</v>
      </c>
      <c r="K5" s="90"/>
    </row>
    <row r="6" spans="1:11" x14ac:dyDescent="0.2">
      <c r="A6" s="78"/>
      <c r="B6" s="79"/>
      <c r="C6" s="91" t="s">
        <v>39</v>
      </c>
      <c r="D6" s="92" t="s">
        <v>48</v>
      </c>
      <c r="E6" s="81"/>
      <c r="F6" s="82"/>
      <c r="G6" s="78"/>
      <c r="H6" s="83"/>
      <c r="I6" s="88" t="s">
        <v>26</v>
      </c>
      <c r="J6" s="89" t="b">
        <v>0</v>
      </c>
      <c r="K6" s="90"/>
    </row>
    <row r="7" spans="1:11" x14ac:dyDescent="0.2">
      <c r="A7" s="78"/>
      <c r="B7" s="79"/>
      <c r="C7" s="91" t="s">
        <v>40</v>
      </c>
      <c r="D7" s="92" t="s">
        <v>49</v>
      </c>
      <c r="E7" s="81"/>
      <c r="F7" s="82"/>
      <c r="G7" s="78"/>
      <c r="H7" s="83"/>
      <c r="I7" s="88" t="s">
        <v>67</v>
      </c>
      <c r="J7" s="89" t="b">
        <v>1</v>
      </c>
      <c r="K7" s="90"/>
    </row>
    <row r="8" spans="1:11" x14ac:dyDescent="0.2">
      <c r="A8" s="78"/>
      <c r="B8" s="79"/>
      <c r="C8" s="127" t="s">
        <v>23</v>
      </c>
      <c r="D8" s="96" t="str">
        <f>Currency&amp;"_YC"&amp;IndexTenor&amp;"RH"</f>
        <v>HKD_YC6MRH</v>
      </c>
      <c r="E8" s="81"/>
      <c r="F8" s="82"/>
      <c r="G8" s="78"/>
      <c r="H8" s="83"/>
      <c r="I8" s="88" t="s">
        <v>66</v>
      </c>
      <c r="J8" s="89" t="str">
        <f ca="1">SUBSTITUTE(LEFT(CELL("filename",A1),FIND("[",CELL("filename",A1),1)-1),"\XLS\","\XML\")</f>
        <v>C:\Projects\quantlib\QuantLibXL\Data2\XML\</v>
      </c>
      <c r="K8" s="90"/>
    </row>
    <row r="9" spans="1:11" x14ac:dyDescent="0.2">
      <c r="A9" s="78"/>
      <c r="B9" s="79"/>
      <c r="C9" s="97"/>
      <c r="D9" s="97"/>
      <c r="E9" s="81"/>
      <c r="F9" s="82"/>
      <c r="G9" s="78"/>
      <c r="H9" s="83"/>
      <c r="I9" s="88" t="s">
        <v>65</v>
      </c>
      <c r="J9" s="89" t="b">
        <v>1</v>
      </c>
      <c r="K9" s="90"/>
    </row>
    <row r="10" spans="1:11" ht="12" thickBot="1" x14ac:dyDescent="0.25">
      <c r="A10" s="78"/>
      <c r="B10" s="79"/>
      <c r="C10" s="101" t="s">
        <v>14</v>
      </c>
      <c r="D10" s="89" t="str">
        <f>_xll.qlPiecewiseYieldCurve(D12,NDays,Calendar,RateHelpersSelected,DayCounter,IF(ISERROR(D18),NA(),D16:E16),IF(ISERROR(D18),NA(),D17:E17),Accuracy,TraitsID,InterpolatorID,Permanent,,ObjectOverwrite)</f>
        <v>_HKDYC6M#0001</v>
      </c>
      <c r="E10" s="81"/>
      <c r="F10" s="82"/>
      <c r="G10" s="78"/>
      <c r="H10" s="93"/>
      <c r="I10" s="94"/>
      <c r="J10" s="94"/>
      <c r="K10" s="95"/>
    </row>
    <row r="11" spans="1:11" ht="12" thickBot="1" x14ac:dyDescent="0.25">
      <c r="A11" s="78"/>
      <c r="B11" s="79"/>
      <c r="C11" s="103" t="s">
        <v>15</v>
      </c>
      <c r="D11" s="89" t="str">
        <f>_xll.ohRangeRetrieveError(YieldCurve)</f>
        <v/>
      </c>
      <c r="E11" s="81"/>
      <c r="F11" s="82"/>
      <c r="G11" s="78"/>
      <c r="H11" s="78"/>
      <c r="I11" s="78"/>
      <c r="J11" s="78"/>
      <c r="K11" s="78"/>
    </row>
    <row r="12" spans="1:11" ht="18" x14ac:dyDescent="0.25">
      <c r="A12" s="78"/>
      <c r="B12" s="79"/>
      <c r="C12" s="101" t="s">
        <v>9</v>
      </c>
      <c r="D12" s="104" t="str">
        <f>"_"&amp;Currency&amp;"YC"&amp;IndexTenor</f>
        <v>_HKDYC6M</v>
      </c>
      <c r="E12" s="81"/>
      <c r="F12" s="82"/>
      <c r="G12" s="78"/>
      <c r="H12" s="130" t="s">
        <v>64</v>
      </c>
      <c r="I12" s="131"/>
      <c r="J12" s="131"/>
      <c r="K12" s="131"/>
    </row>
    <row r="13" spans="1:11" ht="12.75" x14ac:dyDescent="0.2">
      <c r="A13" s="78"/>
      <c r="B13" s="79"/>
      <c r="C13" s="105" t="s">
        <v>10</v>
      </c>
      <c r="D13" s="106">
        <v>0</v>
      </c>
      <c r="E13" s="81"/>
      <c r="F13" s="82"/>
      <c r="G13" s="78"/>
      <c r="H13" s="98"/>
      <c r="I13" s="99"/>
      <c r="J13" s="99"/>
      <c r="K13" s="100"/>
    </row>
    <row r="14" spans="1:11" ht="12.75" x14ac:dyDescent="0.2">
      <c r="A14" s="78"/>
      <c r="B14" s="79"/>
      <c r="C14" s="105" t="s">
        <v>4</v>
      </c>
      <c r="D14" s="110" t="s">
        <v>50</v>
      </c>
      <c r="E14" s="81"/>
      <c r="F14" s="82"/>
      <c r="G14" s="78"/>
      <c r="H14" s="98"/>
      <c r="I14" s="102" t="s">
        <v>5</v>
      </c>
      <c r="J14" s="89" t="s">
        <v>47</v>
      </c>
      <c r="K14" s="100"/>
    </row>
    <row r="15" spans="1:11" ht="12.75" x14ac:dyDescent="0.2">
      <c r="A15" s="78"/>
      <c r="B15" s="79"/>
      <c r="C15" s="105" t="s">
        <v>8</v>
      </c>
      <c r="D15" s="110"/>
      <c r="E15" s="81"/>
      <c r="F15" s="82"/>
      <c r="G15" s="78"/>
      <c r="H15" s="98"/>
      <c r="I15" s="102" t="s">
        <v>63</v>
      </c>
      <c r="J15" s="89" t="s">
        <v>62</v>
      </c>
      <c r="K15" s="100"/>
    </row>
    <row r="16" spans="1:11" ht="12.75" x14ac:dyDescent="0.2">
      <c r="A16" s="78"/>
      <c r="B16" s="79"/>
      <c r="C16" s="105" t="s">
        <v>36</v>
      </c>
      <c r="D16" s="111" t="str">
        <f>Currency&amp;"TOY_SYNTH"&amp;IndexTenor&amp;"_Quote"</f>
        <v>HKDTOY_SYNTH6M_Quote</v>
      </c>
      <c r="E16" s="87" t="str">
        <f>Currency&amp;"TOY2_SYNTH"&amp;IndexTenor&amp;"_Quote"</f>
        <v>HKDTOY2_SYNTH6M_Quote</v>
      </c>
      <c r="F16" s="82"/>
      <c r="G16" s="78"/>
      <c r="H16" s="98"/>
      <c r="I16" s="102" t="s">
        <v>61</v>
      </c>
      <c r="J16" s="89" t="s">
        <v>60</v>
      </c>
      <c r="K16" s="100"/>
    </row>
    <row r="17" spans="1:11" ht="13.5" thickBot="1" x14ac:dyDescent="0.25">
      <c r="A17" s="78"/>
      <c r="B17" s="79"/>
      <c r="C17" s="105" t="s">
        <v>37</v>
      </c>
      <c r="D17" s="112">
        <f>DATE(YEAR(_xll.qlCalendarAdvance(Calendar,_xll.qlSettingsEvaluationDate(Trigger),NDays&amp;"D")),12,31)</f>
        <v>41639</v>
      </c>
      <c r="E17" s="113">
        <f>DATE(YEAR(D17+1),12,31)</f>
        <v>42004</v>
      </c>
      <c r="F17" s="82"/>
      <c r="G17" s="78"/>
      <c r="H17" s="107"/>
      <c r="I17" s="108"/>
      <c r="J17" s="108"/>
      <c r="K17" s="109"/>
    </row>
    <row r="18" spans="1:11" x14ac:dyDescent="0.2">
      <c r="A18" s="78"/>
      <c r="B18" s="79"/>
      <c r="C18" s="105" t="s">
        <v>42</v>
      </c>
      <c r="D18" s="114" t="e">
        <f>NA()</f>
        <v>#N/A</v>
      </c>
      <c r="E18" s="115" t="e">
        <f>NA()</f>
        <v>#N/A</v>
      </c>
      <c r="F18" s="82"/>
      <c r="G18" s="78"/>
      <c r="H18" s="78"/>
      <c r="I18" s="78"/>
      <c r="J18" s="78"/>
      <c r="K18" s="78"/>
    </row>
    <row r="19" spans="1:11" x14ac:dyDescent="0.2">
      <c r="A19" s="78"/>
      <c r="B19" s="79"/>
      <c r="C19" s="105" t="s">
        <v>22</v>
      </c>
      <c r="D19" s="116"/>
      <c r="E19" s="81"/>
      <c r="F19" s="82"/>
      <c r="G19" s="78"/>
      <c r="H19" s="78"/>
      <c r="I19" s="78"/>
      <c r="J19" s="78"/>
      <c r="K19" s="78"/>
    </row>
    <row r="20" spans="1:11" x14ac:dyDescent="0.2">
      <c r="A20" s="78"/>
      <c r="B20" s="79"/>
      <c r="C20" s="105" t="s">
        <v>11</v>
      </c>
      <c r="D20" s="92" t="s">
        <v>35</v>
      </c>
      <c r="E20" s="81"/>
      <c r="F20" s="82"/>
      <c r="G20" s="78"/>
      <c r="H20" s="78"/>
      <c r="I20" s="78"/>
      <c r="J20" s="78"/>
      <c r="K20" s="78"/>
    </row>
    <row r="21" spans="1:11" x14ac:dyDescent="0.2">
      <c r="A21" s="78"/>
      <c r="B21" s="79"/>
      <c r="C21" s="103" t="s">
        <v>12</v>
      </c>
      <c r="D21" s="96" t="s">
        <v>51</v>
      </c>
      <c r="E21" s="81"/>
      <c r="F21" s="82"/>
      <c r="G21" s="78"/>
      <c r="H21" s="78"/>
      <c r="I21" s="78"/>
      <c r="J21" s="78"/>
      <c r="K21" s="78"/>
    </row>
    <row r="22" spans="1:11" x14ac:dyDescent="0.2">
      <c r="A22" s="78"/>
      <c r="B22" s="79"/>
      <c r="C22" s="97"/>
      <c r="D22" s="97"/>
      <c r="E22" s="81"/>
      <c r="F22" s="82"/>
      <c r="G22" s="78"/>
      <c r="H22" s="78"/>
      <c r="I22" s="78"/>
      <c r="J22" s="78"/>
      <c r="K22" s="78"/>
    </row>
    <row r="23" spans="1:11" x14ac:dyDescent="0.2">
      <c r="A23" s="78"/>
      <c r="B23" s="79"/>
      <c r="C23" s="117">
        <f>_xll.qlTermStructureReferenceDate(YieldCurve)</f>
        <v>41599</v>
      </c>
      <c r="D23" s="118">
        <f>MAX(_xll.ohPack(Selected!I1:I20))</f>
        <v>1</v>
      </c>
      <c r="E23" s="81"/>
      <c r="F23" s="82"/>
      <c r="G23" s="78"/>
      <c r="H23" s="78"/>
      <c r="I23" s="78"/>
      <c r="J23" s="78"/>
      <c r="K23" s="78"/>
    </row>
    <row r="24" spans="1:11" x14ac:dyDescent="0.2">
      <c r="A24" s="78"/>
      <c r="B24" s="79"/>
      <c r="C24" s="119">
        <f>MAX(_xll.ohPack(Selected!H2:H20))</f>
        <v>42331</v>
      </c>
      <c r="D24" s="92">
        <f>MIN(_xll.ohPack(Selected!I1:I20))</f>
        <v>0.98764373182174425</v>
      </c>
      <c r="E24" s="81"/>
      <c r="F24" s="82"/>
      <c r="G24" s="78"/>
      <c r="H24" s="78"/>
      <c r="I24" s="78"/>
      <c r="J24" s="78"/>
      <c r="K24" s="78"/>
    </row>
    <row r="25" spans="1:11" x14ac:dyDescent="0.2">
      <c r="A25" s="78"/>
      <c r="B25" s="79"/>
      <c r="C25" s="120" t="s">
        <v>15</v>
      </c>
      <c r="D25" s="121" t="str">
        <f>_xll.ohRangeRetrieveError(Selected!I1)</f>
        <v/>
      </c>
      <c r="E25" s="81"/>
      <c r="F25" s="82"/>
      <c r="G25" s="78"/>
      <c r="H25" s="78"/>
      <c r="I25" s="78"/>
      <c r="J25" s="78"/>
      <c r="K25" s="78"/>
    </row>
    <row r="26" spans="1:11" ht="12" thickBot="1" x14ac:dyDescent="0.25">
      <c r="A26" s="78"/>
      <c r="B26" s="122"/>
      <c r="C26" s="123"/>
      <c r="D26" s="124">
        <v>0.98768738899999997</v>
      </c>
      <c r="E26" s="123"/>
      <c r="F26" s="125"/>
      <c r="G26" s="78"/>
      <c r="H26" s="78"/>
      <c r="I26" s="78"/>
      <c r="J26" s="78"/>
      <c r="K26" s="78"/>
    </row>
    <row r="27" spans="1:11" x14ac:dyDescent="0.2">
      <c r="A27" s="78"/>
      <c r="G27" s="78"/>
      <c r="H27" s="78"/>
      <c r="I27" s="78"/>
      <c r="J27" s="78"/>
      <c r="K27" s="78"/>
    </row>
    <row r="28" spans="1:11" x14ac:dyDescent="0.2">
      <c r="A28" s="78"/>
      <c r="G28" s="78"/>
      <c r="H28" s="78"/>
      <c r="I28" s="78"/>
      <c r="J28" s="78"/>
      <c r="K28" s="78"/>
    </row>
    <row r="29" spans="1:11" x14ac:dyDescent="0.2">
      <c r="A29" s="78"/>
      <c r="G29" s="78"/>
      <c r="H29" s="78"/>
      <c r="I29" s="78"/>
      <c r="J29" s="78"/>
      <c r="K29" s="78"/>
    </row>
    <row r="30" spans="1:11" ht="14.25" customHeight="1" x14ac:dyDescent="0.2">
      <c r="A30" s="78"/>
      <c r="G30" s="78"/>
      <c r="H30" s="78"/>
      <c r="I30" s="78"/>
      <c r="J30" s="78"/>
      <c r="K30" s="78"/>
    </row>
  </sheetData>
  <mergeCells count="3">
    <mergeCell ref="B2:F2"/>
    <mergeCell ref="H2:K2"/>
    <mergeCell ref="H12:K12"/>
  </mergeCells>
  <phoneticPr fontId="2" type="noConversion"/>
  <dataValidations count="6">
    <dataValidation type="list" allowBlank="1" showInputMessage="1" showErrorMessage="1" sqref="D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I3" sqref="I3:I22"/>
    </sheetView>
  </sheetViews>
  <sheetFormatPr defaultRowHeight="11.25" x14ac:dyDescent="0.2"/>
  <cols>
    <col min="1" max="2" width="3.7109375" style="38" customWidth="1"/>
    <col min="3" max="3" width="5" style="38" bestFit="1" customWidth="1"/>
    <col min="4" max="4" width="4.42578125" style="38" bestFit="1" customWidth="1"/>
    <col min="5" max="5" width="9.140625" style="38" bestFit="1" customWidth="1"/>
    <col min="6" max="6" width="8.28515625" style="38" bestFit="1" customWidth="1"/>
    <col min="7" max="7" width="22.28515625" style="38" bestFit="1" customWidth="1"/>
    <col min="8" max="8" width="19.5703125" style="38" bestFit="1" customWidth="1"/>
    <col min="9" max="9" width="23" style="39" bestFit="1" customWidth="1"/>
    <col min="10" max="10" width="38.28515625" style="38" customWidth="1"/>
    <col min="11" max="11" width="3" style="38" customWidth="1"/>
    <col min="12" max="16384" width="9.140625" style="38"/>
  </cols>
  <sheetData>
    <row r="1" spans="1:11" x14ac:dyDescent="0.2">
      <c r="A1" s="75"/>
      <c r="B1" s="73"/>
      <c r="C1" s="74"/>
      <c r="D1" s="74">
        <v>6</v>
      </c>
      <c r="E1" s="73" t="str">
        <f>_xll.qlPeriodEquivalent(D1&amp;"M")</f>
        <v>6M</v>
      </c>
      <c r="F1" s="72"/>
      <c r="H1" s="71" t="str">
        <f>Currency&amp;"_YC"&amp;$E$1&amp;"RH"</f>
        <v>HKD_YC6MRH</v>
      </c>
      <c r="I1" s="70"/>
      <c r="J1" s="69"/>
      <c r="K1" s="68"/>
    </row>
    <row r="2" spans="1:11" ht="23.25" customHeight="1" x14ac:dyDescent="0.2">
      <c r="A2" s="50"/>
      <c r="B2" s="67"/>
      <c r="C2" s="66"/>
      <c r="D2" s="65"/>
      <c r="E2" s="64" t="s">
        <v>73</v>
      </c>
      <c r="F2" s="64" t="s">
        <v>72</v>
      </c>
      <c r="G2" s="64" t="s">
        <v>71</v>
      </c>
      <c r="H2" s="63" t="str">
        <f>$H$1&amp;"_FRAs.xml"</f>
        <v>HKD_YC6MRH_FRAs.xml</v>
      </c>
      <c r="I2" s="62">
        <f ca="1">IF(Serialize,_xll.ohObjectSave(I3:I22,SerializationPath&amp;H2,FileOverwrite,,Serialize),"---")</f>
        <v>20</v>
      </c>
      <c r="J2" s="61" t="str">
        <f ca="1">_xll.ohRangeRetrieveError(I2)</f>
        <v/>
      </c>
      <c r="K2" s="44"/>
    </row>
    <row r="3" spans="1:11" x14ac:dyDescent="0.2">
      <c r="A3" s="50"/>
      <c r="B3" s="55" t="s">
        <v>70</v>
      </c>
      <c r="C3" s="55" t="str">
        <f>"T"&amp;D1</f>
        <v>T6</v>
      </c>
      <c r="D3" s="54" t="s">
        <v>45</v>
      </c>
      <c r="E3" s="52" t="str">
        <f t="shared" ref="E3:E22" si="0">PROPER(Currency)&amp;FamilyName&amp;$E$1</f>
        <v>HkdHibor6M</v>
      </c>
      <c r="F3" s="53" t="b">
        <v>0</v>
      </c>
      <c r="G3" s="52" t="str">
        <f t="shared" ref="G3:G22" si="1">Currency&amp;C3&amp;D3&amp;IF(F3,"_SYNTH"&amp;$E$1,"")&amp;"_Quote"</f>
        <v>HKDT6F1_Quote</v>
      </c>
      <c r="H3" s="52" t="str">
        <f t="shared" ref="H3:H22" si="2">$H$1&amp;"_"&amp;$C3&amp;$D3</f>
        <v>HKD_YC6MRH_T6F1</v>
      </c>
      <c r="I3" s="52" t="str">
        <f>_xll.qlFraRateHelper(H3,G3,B3,E3,Permanent,Trigger,ObjectOverwrite)</f>
        <v>HKD_YC6MRH_T6F1#0000</v>
      </c>
      <c r="J3" s="61" t="str">
        <f>_xll.ohRangeRetrieveError(I3)</f>
        <v/>
      </c>
      <c r="K3" s="44"/>
    </row>
    <row r="4" spans="1:11" x14ac:dyDescent="0.2">
      <c r="A4" s="50"/>
      <c r="B4" s="60" t="s">
        <v>69</v>
      </c>
      <c r="C4" s="60" t="str">
        <f>"TOM"&amp;D1</f>
        <v>TOM6</v>
      </c>
      <c r="D4" s="59" t="s">
        <v>45</v>
      </c>
      <c r="E4" s="57" t="str">
        <f t="shared" si="0"/>
        <v>HkdHibor6M</v>
      </c>
      <c r="F4" s="58" t="b">
        <v>0</v>
      </c>
      <c r="G4" s="57" t="str">
        <f t="shared" si="1"/>
        <v>HKDTOM6F1_Quote</v>
      </c>
      <c r="H4" s="57" t="str">
        <f t="shared" si="2"/>
        <v>HKD_YC6MRH_TOM6F1</v>
      </c>
      <c r="I4" s="57" t="str">
        <f>_xll.qlFraRateHelper(H4,G4,B4,E4,Permanent,Trigger,ObjectOverwrite)</f>
        <v>HKD_YC6MRH_TOM6F1#0000</v>
      </c>
      <c r="J4" s="56" t="str">
        <f>_xll.ohRangeRetrieveError(I4)</f>
        <v/>
      </c>
      <c r="K4" s="44"/>
    </row>
    <row r="5" spans="1:11" x14ac:dyDescent="0.2">
      <c r="A5" s="50"/>
      <c r="B5" s="52" t="str">
        <f t="shared" ref="B5:B22" si="3">C5&amp;"M"</f>
        <v>1M</v>
      </c>
      <c r="C5" s="55">
        <v>1</v>
      </c>
      <c r="D5" s="54" t="str">
        <f t="shared" ref="D5:D22" si="4">"x"&amp;C5+$D$1&amp;"F"</f>
        <v>x7F</v>
      </c>
      <c r="E5" s="52" t="str">
        <f t="shared" si="0"/>
        <v>HkdHibor6M</v>
      </c>
      <c r="F5" s="53" t="b">
        <v>0</v>
      </c>
      <c r="G5" s="52" t="str">
        <f t="shared" si="1"/>
        <v>HKD1x7F_Quote</v>
      </c>
      <c r="H5" s="52" t="str">
        <f t="shared" si="2"/>
        <v>HKD_YC6MRH_1x7F</v>
      </c>
      <c r="I5" s="52" t="str">
        <f>_xll.qlFraRateHelper(H5,G5,B5,E5,Permanent,Trigger,ObjectOverwrite)</f>
        <v>HKD_YC6MRH_1x7F#0000</v>
      </c>
      <c r="J5" s="51" t="str">
        <f>_xll.ohRangeRetrieveError(I5)</f>
        <v/>
      </c>
      <c r="K5" s="44"/>
    </row>
    <row r="6" spans="1:11" x14ac:dyDescent="0.2">
      <c r="A6" s="50"/>
      <c r="B6" s="46" t="str">
        <f t="shared" si="3"/>
        <v>2M</v>
      </c>
      <c r="C6" s="49">
        <v>2</v>
      </c>
      <c r="D6" s="48" t="str">
        <f t="shared" si="4"/>
        <v>x8F</v>
      </c>
      <c r="E6" s="46" t="str">
        <f t="shared" si="0"/>
        <v>HkdHibor6M</v>
      </c>
      <c r="F6" s="47" t="b">
        <v>0</v>
      </c>
      <c r="G6" s="46" t="str">
        <f t="shared" si="1"/>
        <v>HKD2x8F_Quote</v>
      </c>
      <c r="H6" s="46" t="str">
        <f t="shared" si="2"/>
        <v>HKD_YC6MRH_2x8F</v>
      </c>
      <c r="I6" s="46" t="str">
        <f>_xll.qlFraRateHelper(H6,G6,B6,E6,Permanent,Trigger,ObjectOverwrite)</f>
        <v>HKD_YC6MRH_2x8F#0000</v>
      </c>
      <c r="J6" s="45" t="str">
        <f>_xll.ohRangeRetrieveError(I6)</f>
        <v/>
      </c>
      <c r="K6" s="44"/>
    </row>
    <row r="7" spans="1:11" x14ac:dyDescent="0.2">
      <c r="A7" s="50"/>
      <c r="B7" s="46" t="str">
        <f t="shared" si="3"/>
        <v>3M</v>
      </c>
      <c r="C7" s="49">
        <v>3</v>
      </c>
      <c r="D7" s="48" t="str">
        <f t="shared" si="4"/>
        <v>x9F</v>
      </c>
      <c r="E7" s="46" t="str">
        <f t="shared" si="0"/>
        <v>HkdHibor6M</v>
      </c>
      <c r="F7" s="47" t="b">
        <v>0</v>
      </c>
      <c r="G7" s="46" t="str">
        <f t="shared" si="1"/>
        <v>HKD3x9F_Quote</v>
      </c>
      <c r="H7" s="46" t="str">
        <f t="shared" si="2"/>
        <v>HKD_YC6MRH_3x9F</v>
      </c>
      <c r="I7" s="46" t="str">
        <f>_xll.qlFraRateHelper(H7,G7,B7,E7,Permanent,Trigger,ObjectOverwrite)</f>
        <v>HKD_YC6MRH_3x9F#0000</v>
      </c>
      <c r="J7" s="45" t="str">
        <f>_xll.ohRangeRetrieveError(I7)</f>
        <v/>
      </c>
      <c r="K7" s="44"/>
    </row>
    <row r="8" spans="1:11" x14ac:dyDescent="0.2">
      <c r="A8" s="50"/>
      <c r="B8" s="46" t="str">
        <f t="shared" si="3"/>
        <v>4M</v>
      </c>
      <c r="C8" s="49">
        <v>4</v>
      </c>
      <c r="D8" s="48" t="str">
        <f t="shared" si="4"/>
        <v>x10F</v>
      </c>
      <c r="E8" s="46" t="str">
        <f t="shared" si="0"/>
        <v>HkdHibor6M</v>
      </c>
      <c r="F8" s="47" t="b">
        <v>0</v>
      </c>
      <c r="G8" s="46" t="str">
        <f t="shared" si="1"/>
        <v>HKD4x10F_Quote</v>
      </c>
      <c r="H8" s="46" t="str">
        <f t="shared" si="2"/>
        <v>HKD_YC6MRH_4x10F</v>
      </c>
      <c r="I8" s="46" t="str">
        <f>_xll.qlFraRateHelper(H8,G8,B8,E8,Permanent,Trigger,ObjectOverwrite)</f>
        <v>HKD_YC6MRH_4x10F#0000</v>
      </c>
      <c r="J8" s="45" t="str">
        <f>_xll.ohRangeRetrieveError(I8)</f>
        <v/>
      </c>
      <c r="K8" s="44"/>
    </row>
    <row r="9" spans="1:11" x14ac:dyDescent="0.2">
      <c r="A9" s="50"/>
      <c r="B9" s="46" t="str">
        <f t="shared" si="3"/>
        <v>5M</v>
      </c>
      <c r="C9" s="49">
        <v>5</v>
      </c>
      <c r="D9" s="48" t="str">
        <f t="shared" si="4"/>
        <v>x11F</v>
      </c>
      <c r="E9" s="46" t="str">
        <f t="shared" si="0"/>
        <v>HkdHibor6M</v>
      </c>
      <c r="F9" s="47" t="b">
        <v>0</v>
      </c>
      <c r="G9" s="46" t="str">
        <f t="shared" si="1"/>
        <v>HKD5x11F_Quote</v>
      </c>
      <c r="H9" s="46" t="str">
        <f t="shared" si="2"/>
        <v>HKD_YC6MRH_5x11F</v>
      </c>
      <c r="I9" s="46" t="str">
        <f>_xll.qlFraRateHelper(H9,G9,B9,E9,Permanent,Trigger,ObjectOverwrite)</f>
        <v>HKD_YC6MRH_5x11F#0000</v>
      </c>
      <c r="J9" s="45" t="str">
        <f>_xll.ohRangeRetrieveError(I9)</f>
        <v/>
      </c>
      <c r="K9" s="44"/>
    </row>
    <row r="10" spans="1:11" x14ac:dyDescent="0.2">
      <c r="A10" s="50"/>
      <c r="B10" s="46" t="str">
        <f t="shared" si="3"/>
        <v>6M</v>
      </c>
      <c r="C10" s="49">
        <v>6</v>
      </c>
      <c r="D10" s="48" t="str">
        <f t="shared" si="4"/>
        <v>x12F</v>
      </c>
      <c r="E10" s="46" t="str">
        <f t="shared" si="0"/>
        <v>HkdHibor6M</v>
      </c>
      <c r="F10" s="47" t="b">
        <v>0</v>
      </c>
      <c r="G10" s="46" t="str">
        <f t="shared" si="1"/>
        <v>HKD6x12F_Quote</v>
      </c>
      <c r="H10" s="46" t="str">
        <f t="shared" si="2"/>
        <v>HKD_YC6MRH_6x12F</v>
      </c>
      <c r="I10" s="46" t="str">
        <f>_xll.qlFraRateHelper(H10,G10,B10,E10,Permanent,Trigger,ObjectOverwrite)</f>
        <v>HKD_YC6MRH_6x12F#0000</v>
      </c>
      <c r="J10" s="45" t="str">
        <f>_xll.ohRangeRetrieveError(I10)</f>
        <v/>
      </c>
      <c r="K10" s="44"/>
    </row>
    <row r="11" spans="1:11" x14ac:dyDescent="0.2">
      <c r="A11" s="50"/>
      <c r="B11" s="46" t="str">
        <f t="shared" si="3"/>
        <v>7M</v>
      </c>
      <c r="C11" s="49">
        <v>7</v>
      </c>
      <c r="D11" s="48" t="str">
        <f t="shared" si="4"/>
        <v>x13F</v>
      </c>
      <c r="E11" s="46" t="str">
        <f t="shared" si="0"/>
        <v>HkdHibor6M</v>
      </c>
      <c r="F11" s="47" t="b">
        <v>0</v>
      </c>
      <c r="G11" s="46" t="str">
        <f t="shared" si="1"/>
        <v>HKD7x13F_Quote</v>
      </c>
      <c r="H11" s="46" t="str">
        <f t="shared" si="2"/>
        <v>HKD_YC6MRH_7x13F</v>
      </c>
      <c r="I11" s="46" t="str">
        <f>_xll.qlFraRateHelper(H11,G11,B11,E11,Permanent,Trigger,ObjectOverwrite)</f>
        <v>HKD_YC6MRH_7x13F#0000</v>
      </c>
      <c r="J11" s="45" t="str">
        <f>_xll.ohRangeRetrieveError(I11)</f>
        <v/>
      </c>
      <c r="K11" s="44"/>
    </row>
    <row r="12" spans="1:11" x14ac:dyDescent="0.2">
      <c r="A12" s="50"/>
      <c r="B12" s="46" t="str">
        <f t="shared" si="3"/>
        <v>8M</v>
      </c>
      <c r="C12" s="49">
        <v>8</v>
      </c>
      <c r="D12" s="48" t="str">
        <f t="shared" si="4"/>
        <v>x14F</v>
      </c>
      <c r="E12" s="46" t="str">
        <f t="shared" si="0"/>
        <v>HkdHibor6M</v>
      </c>
      <c r="F12" s="47" t="b">
        <v>0</v>
      </c>
      <c r="G12" s="46" t="str">
        <f t="shared" si="1"/>
        <v>HKD8x14F_Quote</v>
      </c>
      <c r="H12" s="46" t="str">
        <f t="shared" si="2"/>
        <v>HKD_YC6MRH_8x14F</v>
      </c>
      <c r="I12" s="46" t="str">
        <f>_xll.qlFraRateHelper(H12,G12,B12,E12,Permanent,Trigger,ObjectOverwrite)</f>
        <v>HKD_YC6MRH_8x14F#0000</v>
      </c>
      <c r="J12" s="45" t="str">
        <f>_xll.ohRangeRetrieveError(I12)</f>
        <v/>
      </c>
      <c r="K12" s="44"/>
    </row>
    <row r="13" spans="1:11" x14ac:dyDescent="0.2">
      <c r="A13" s="50"/>
      <c r="B13" s="46" t="str">
        <f t="shared" si="3"/>
        <v>9M</v>
      </c>
      <c r="C13" s="49">
        <v>9</v>
      </c>
      <c r="D13" s="48" t="str">
        <f t="shared" si="4"/>
        <v>x15F</v>
      </c>
      <c r="E13" s="46" t="str">
        <f t="shared" si="0"/>
        <v>HkdHibor6M</v>
      </c>
      <c r="F13" s="47" t="b">
        <v>0</v>
      </c>
      <c r="G13" s="46" t="str">
        <f t="shared" si="1"/>
        <v>HKD9x15F_Quote</v>
      </c>
      <c r="H13" s="46" t="str">
        <f t="shared" si="2"/>
        <v>HKD_YC6MRH_9x15F</v>
      </c>
      <c r="I13" s="46" t="str">
        <f>_xll.qlFraRateHelper(H13,G13,B13,E13,Permanent,Trigger,ObjectOverwrite)</f>
        <v>HKD_YC6MRH_9x15F#0000</v>
      </c>
      <c r="J13" s="45" t="str">
        <f>_xll.ohRangeRetrieveError(I13)</f>
        <v/>
      </c>
      <c r="K13" s="44"/>
    </row>
    <row r="14" spans="1:11" x14ac:dyDescent="0.2">
      <c r="A14" s="50"/>
      <c r="B14" s="46" t="str">
        <f t="shared" si="3"/>
        <v>10M</v>
      </c>
      <c r="C14" s="49">
        <v>10</v>
      </c>
      <c r="D14" s="48" t="str">
        <f t="shared" si="4"/>
        <v>x16F</v>
      </c>
      <c r="E14" s="46" t="str">
        <f t="shared" si="0"/>
        <v>HkdHibor6M</v>
      </c>
      <c r="F14" s="47" t="b">
        <v>0</v>
      </c>
      <c r="G14" s="46" t="str">
        <f t="shared" si="1"/>
        <v>HKD10x16F_Quote</v>
      </c>
      <c r="H14" s="46" t="str">
        <f t="shared" si="2"/>
        <v>HKD_YC6MRH_10x16F</v>
      </c>
      <c r="I14" s="46" t="str">
        <f>_xll.qlFraRateHelper(H14,G14,B14,E14,Permanent,Trigger,ObjectOverwrite)</f>
        <v>HKD_YC6MRH_10x16F#0000</v>
      </c>
      <c r="J14" s="45" t="str">
        <f>_xll.ohRangeRetrieveError(I14)</f>
        <v/>
      </c>
      <c r="K14" s="44"/>
    </row>
    <row r="15" spans="1:11" x14ac:dyDescent="0.2">
      <c r="A15" s="50"/>
      <c r="B15" s="46" t="str">
        <f t="shared" si="3"/>
        <v>11M</v>
      </c>
      <c r="C15" s="49">
        <v>11</v>
      </c>
      <c r="D15" s="48" t="str">
        <f t="shared" si="4"/>
        <v>x17F</v>
      </c>
      <c r="E15" s="46" t="str">
        <f t="shared" si="0"/>
        <v>HkdHibor6M</v>
      </c>
      <c r="F15" s="47" t="b">
        <v>0</v>
      </c>
      <c r="G15" s="46" t="str">
        <f t="shared" si="1"/>
        <v>HKD11x17F_Quote</v>
      </c>
      <c r="H15" s="46" t="str">
        <f t="shared" si="2"/>
        <v>HKD_YC6MRH_11x17F</v>
      </c>
      <c r="I15" s="46" t="str">
        <f>_xll.qlFraRateHelper(H15,G15,B15,E15,Permanent,Trigger,ObjectOverwrite)</f>
        <v>HKD_YC6MRH_11x17F#0000</v>
      </c>
      <c r="J15" s="45" t="str">
        <f>_xll.ohRangeRetrieveError(I15)</f>
        <v/>
      </c>
      <c r="K15" s="44"/>
    </row>
    <row r="16" spans="1:11" x14ac:dyDescent="0.2">
      <c r="A16" s="50"/>
      <c r="B16" s="46" t="str">
        <f t="shared" si="3"/>
        <v>12M</v>
      </c>
      <c r="C16" s="49">
        <v>12</v>
      </c>
      <c r="D16" s="48" t="str">
        <f t="shared" si="4"/>
        <v>x18F</v>
      </c>
      <c r="E16" s="46" t="str">
        <f t="shared" si="0"/>
        <v>HkdHibor6M</v>
      </c>
      <c r="F16" s="47" t="b">
        <v>0</v>
      </c>
      <c r="G16" s="46" t="str">
        <f t="shared" si="1"/>
        <v>HKD12x18F_Quote</v>
      </c>
      <c r="H16" s="46" t="str">
        <f t="shared" si="2"/>
        <v>HKD_YC6MRH_12x18F</v>
      </c>
      <c r="I16" s="46" t="str">
        <f>_xll.qlFraRateHelper(H16,G16,B16,E16,Permanent,Trigger,ObjectOverwrite)</f>
        <v>HKD_YC6MRH_12x18F#0000</v>
      </c>
      <c r="J16" s="45" t="str">
        <f>_xll.ohRangeRetrieveError(I16)</f>
        <v/>
      </c>
      <c r="K16" s="44"/>
    </row>
    <row r="17" spans="1:11" x14ac:dyDescent="0.2">
      <c r="A17" s="50"/>
      <c r="B17" s="46" t="str">
        <f t="shared" si="3"/>
        <v>13M</v>
      </c>
      <c r="C17" s="49">
        <v>13</v>
      </c>
      <c r="D17" s="48" t="str">
        <f t="shared" si="4"/>
        <v>x19F</v>
      </c>
      <c r="E17" s="46" t="str">
        <f t="shared" si="0"/>
        <v>HkdHibor6M</v>
      </c>
      <c r="F17" s="47" t="b">
        <v>0</v>
      </c>
      <c r="G17" s="46" t="str">
        <f t="shared" si="1"/>
        <v>HKD13x19F_Quote</v>
      </c>
      <c r="H17" s="46" t="str">
        <f t="shared" si="2"/>
        <v>HKD_YC6MRH_13x19F</v>
      </c>
      <c r="I17" s="46" t="str">
        <f>_xll.qlFraRateHelper(H17,G17,B17,E17,Permanent,Trigger,ObjectOverwrite)</f>
        <v>HKD_YC6MRH_13x19F#0000</v>
      </c>
      <c r="J17" s="45" t="str">
        <f>_xll.ohRangeRetrieveError(I17)</f>
        <v/>
      </c>
      <c r="K17" s="44"/>
    </row>
    <row r="18" spans="1:11" x14ac:dyDescent="0.2">
      <c r="A18" s="50"/>
      <c r="B18" s="46" t="str">
        <f t="shared" si="3"/>
        <v>14M</v>
      </c>
      <c r="C18" s="49">
        <v>14</v>
      </c>
      <c r="D18" s="48" t="str">
        <f t="shared" si="4"/>
        <v>x20F</v>
      </c>
      <c r="E18" s="46" t="str">
        <f t="shared" si="0"/>
        <v>HkdHibor6M</v>
      </c>
      <c r="F18" s="47" t="b">
        <v>0</v>
      </c>
      <c r="G18" s="46" t="str">
        <f t="shared" si="1"/>
        <v>HKD14x20F_Quote</v>
      </c>
      <c r="H18" s="46" t="str">
        <f t="shared" si="2"/>
        <v>HKD_YC6MRH_14x20F</v>
      </c>
      <c r="I18" s="46" t="str">
        <f>_xll.qlFraRateHelper(H18,G18,B18,E18,Permanent,Trigger,ObjectOverwrite)</f>
        <v>HKD_YC6MRH_14x20F#0000</v>
      </c>
      <c r="J18" s="45" t="str">
        <f>_xll.ohRangeRetrieveError(I18)</f>
        <v/>
      </c>
      <c r="K18" s="44"/>
    </row>
    <row r="19" spans="1:11" x14ac:dyDescent="0.2">
      <c r="A19" s="50"/>
      <c r="B19" s="46" t="str">
        <f t="shared" si="3"/>
        <v>15M</v>
      </c>
      <c r="C19" s="49">
        <v>15</v>
      </c>
      <c r="D19" s="48" t="str">
        <f t="shared" si="4"/>
        <v>x21F</v>
      </c>
      <c r="E19" s="46" t="str">
        <f t="shared" si="0"/>
        <v>HkdHibor6M</v>
      </c>
      <c r="F19" s="47" t="b">
        <v>0</v>
      </c>
      <c r="G19" s="46" t="str">
        <f t="shared" si="1"/>
        <v>HKD15x21F_Quote</v>
      </c>
      <c r="H19" s="46" t="str">
        <f t="shared" si="2"/>
        <v>HKD_YC6MRH_15x21F</v>
      </c>
      <c r="I19" s="46" t="str">
        <f>_xll.qlFraRateHelper(H19,G19,B19,E19,Permanent,Trigger,ObjectOverwrite)</f>
        <v>HKD_YC6MRH_15x21F#0000</v>
      </c>
      <c r="J19" s="45" t="str">
        <f>_xll.ohRangeRetrieveError(I19)</f>
        <v/>
      </c>
      <c r="K19" s="44"/>
    </row>
    <row r="20" spans="1:11" x14ac:dyDescent="0.2">
      <c r="A20" s="50"/>
      <c r="B20" s="46" t="str">
        <f t="shared" si="3"/>
        <v>16M</v>
      </c>
      <c r="C20" s="49">
        <v>16</v>
      </c>
      <c r="D20" s="48" t="str">
        <f t="shared" si="4"/>
        <v>x22F</v>
      </c>
      <c r="E20" s="46" t="str">
        <f t="shared" si="0"/>
        <v>HkdHibor6M</v>
      </c>
      <c r="F20" s="47" t="b">
        <v>0</v>
      </c>
      <c r="G20" s="46" t="str">
        <f t="shared" si="1"/>
        <v>HKD16x22F_Quote</v>
      </c>
      <c r="H20" s="46" t="str">
        <f t="shared" si="2"/>
        <v>HKD_YC6MRH_16x22F</v>
      </c>
      <c r="I20" s="46" t="str">
        <f>_xll.qlFraRateHelper(H20,G20,B20,E20,Permanent,Trigger,ObjectOverwrite)</f>
        <v>HKD_YC6MRH_16x22F#0000</v>
      </c>
      <c r="J20" s="45" t="str">
        <f>_xll.ohRangeRetrieveError(I20)</f>
        <v/>
      </c>
      <c r="K20" s="44"/>
    </row>
    <row r="21" spans="1:11" x14ac:dyDescent="0.2">
      <c r="A21" s="50"/>
      <c r="B21" s="46" t="str">
        <f t="shared" si="3"/>
        <v>17M</v>
      </c>
      <c r="C21" s="49">
        <v>17</v>
      </c>
      <c r="D21" s="48" t="str">
        <f t="shared" si="4"/>
        <v>x23F</v>
      </c>
      <c r="E21" s="46" t="str">
        <f t="shared" si="0"/>
        <v>HkdHibor6M</v>
      </c>
      <c r="F21" s="47" t="b">
        <v>0</v>
      </c>
      <c r="G21" s="46" t="str">
        <f t="shared" si="1"/>
        <v>HKD17x23F_Quote</v>
      </c>
      <c r="H21" s="46" t="str">
        <f t="shared" si="2"/>
        <v>HKD_YC6MRH_17x23F</v>
      </c>
      <c r="I21" s="46" t="str">
        <f>_xll.qlFraRateHelper(H21,G21,B21,E21,Permanent,Trigger,ObjectOverwrite)</f>
        <v>HKD_YC6MRH_17x23F#0000</v>
      </c>
      <c r="J21" s="45" t="str">
        <f>_xll.ohRangeRetrieveError(I21)</f>
        <v/>
      </c>
      <c r="K21" s="44"/>
    </row>
    <row r="22" spans="1:11" x14ac:dyDescent="0.2">
      <c r="A22" s="50"/>
      <c r="B22" s="46" t="str">
        <f t="shared" si="3"/>
        <v>18M</v>
      </c>
      <c r="C22" s="49">
        <v>18</v>
      </c>
      <c r="D22" s="48" t="str">
        <f t="shared" si="4"/>
        <v>x24F</v>
      </c>
      <c r="E22" s="46" t="str">
        <f t="shared" si="0"/>
        <v>HkdHibor6M</v>
      </c>
      <c r="F22" s="47" t="b">
        <v>0</v>
      </c>
      <c r="G22" s="46" t="str">
        <f t="shared" si="1"/>
        <v>HKD18x24F_Quote</v>
      </c>
      <c r="H22" s="46" t="str">
        <f t="shared" si="2"/>
        <v>HKD_YC6MRH_18x24F</v>
      </c>
      <c r="I22" s="46" t="str">
        <f>_xll.qlFraRateHelper(H22,G22,B22,E22,Permanent,Trigger,ObjectOverwrite)</f>
        <v>HKD_YC6MRH_18x24F#0000</v>
      </c>
      <c r="J22" s="45" t="str">
        <f>_xll.ohRangeRetrieveError(I22)</f>
        <v/>
      </c>
      <c r="K22" s="44"/>
    </row>
    <row r="23" spans="1:11" ht="12" thickBot="1" x14ac:dyDescent="0.25">
      <c r="A23" s="43"/>
      <c r="B23" s="42"/>
      <c r="C23" s="42"/>
      <c r="D23" s="42"/>
      <c r="E23" s="42"/>
      <c r="F23" s="42"/>
      <c r="G23" s="42"/>
      <c r="H23" s="42"/>
      <c r="I23" s="41"/>
      <c r="J23" s="41"/>
      <c r="K23" s="40"/>
    </row>
    <row r="25" spans="1:11" x14ac:dyDescent="0.2">
      <c r="I25" s="38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19"/>
  <sheetViews>
    <sheetView workbookViewId="0"/>
  </sheetViews>
  <sheetFormatPr defaultRowHeight="11.25" x14ac:dyDescent="0.2"/>
  <cols>
    <col min="1" max="1" width="23.28515625" style="10" bestFit="1" customWidth="1"/>
    <col min="2" max="3" width="7.140625" style="10" bestFit="1" customWidth="1"/>
    <col min="4" max="5" width="6.7109375" style="10" bestFit="1" customWidth="1"/>
    <col min="6" max="6" width="7.7109375" style="10" bestFit="1" customWidth="1"/>
    <col min="7" max="7" width="14.28515625" style="10" bestFit="1" customWidth="1"/>
    <col min="8" max="8" width="14.140625" style="10" bestFit="1" customWidth="1"/>
    <col min="9" max="9" width="3" style="1" bestFit="1" customWidth="1"/>
    <col min="10" max="10" width="19.28515625" style="1" bestFit="1" customWidth="1"/>
    <col min="11" max="16384" width="9.140625" style="1"/>
  </cols>
  <sheetData>
    <row r="1" spans="1:10" ht="33.75" customHeight="1" x14ac:dyDescent="0.2">
      <c r="A1" s="13" t="s">
        <v>19</v>
      </c>
      <c r="B1" s="13" t="s">
        <v>16</v>
      </c>
      <c r="C1" s="13" t="s">
        <v>25</v>
      </c>
      <c r="D1" s="13" t="s">
        <v>2</v>
      </c>
      <c r="E1" s="13" t="s">
        <v>3</v>
      </c>
      <c r="F1" s="13" t="s">
        <v>43</v>
      </c>
      <c r="G1" s="13" t="s">
        <v>0</v>
      </c>
      <c r="H1" s="13" t="s">
        <v>1</v>
      </c>
    </row>
    <row r="2" spans="1:10" x14ac:dyDescent="0.2">
      <c r="A2" s="2" t="s">
        <v>52</v>
      </c>
      <c r="B2" s="3" t="e">
        <f>_xll.qlRateHelperQuoteValue($A2,Trigger)</f>
        <v>#NUM!</v>
      </c>
      <c r="C2" s="3"/>
      <c r="D2" s="4" t="b">
        <v>1</v>
      </c>
      <c r="E2" s="4">
        <v>20</v>
      </c>
      <c r="F2" s="4">
        <v>1</v>
      </c>
      <c r="G2" s="5">
        <f>_xll.qlRateHelperEarliestDate($A2,Trigger)</f>
        <v>41631</v>
      </c>
      <c r="H2" s="11">
        <f>_xll.qlRateHelperLatestDate($A2,Trigger)</f>
        <v>41813</v>
      </c>
      <c r="I2" s="76">
        <v>10</v>
      </c>
      <c r="J2" s="76" t="s">
        <v>29</v>
      </c>
    </row>
    <row r="3" spans="1:10" x14ac:dyDescent="0.2">
      <c r="A3" s="2" t="s">
        <v>53</v>
      </c>
      <c r="B3" s="3">
        <f>_xll.qlRateHelperQuoteValue($A3,Trigger)</f>
        <v>4.8999999999999998E-3</v>
      </c>
      <c r="C3" s="3"/>
      <c r="D3" s="4" t="b">
        <v>1</v>
      </c>
      <c r="E3" s="4">
        <v>20</v>
      </c>
      <c r="F3" s="4">
        <v>1</v>
      </c>
      <c r="G3" s="5">
        <f>_xll.qlRateHelperEarliestDate($A3,Trigger)</f>
        <v>41660</v>
      </c>
      <c r="H3" s="11">
        <f>_xll.qlRateHelperLatestDate($A3,Trigger)</f>
        <v>41841</v>
      </c>
      <c r="I3" s="76">
        <v>20</v>
      </c>
      <c r="J3" s="76" t="s">
        <v>30</v>
      </c>
    </row>
    <row r="4" spans="1:10" x14ac:dyDescent="0.2">
      <c r="A4" s="2" t="s">
        <v>54</v>
      </c>
      <c r="B4" s="3">
        <f>_xll.qlRateHelperQuoteValue($A4,Trigger)</f>
        <v>5.0000000000000001E-3</v>
      </c>
      <c r="C4" s="3"/>
      <c r="D4" s="4" t="b">
        <v>1</v>
      </c>
      <c r="E4" s="4">
        <v>20</v>
      </c>
      <c r="F4" s="4">
        <v>1</v>
      </c>
      <c r="G4" s="5">
        <f>_xll.qlRateHelperEarliestDate($A4,Trigger)</f>
        <v>41691</v>
      </c>
      <c r="H4" s="11">
        <f>_xll.qlRateHelperLatestDate($A4,Trigger)</f>
        <v>41872</v>
      </c>
      <c r="I4" s="76">
        <v>30</v>
      </c>
      <c r="J4" s="76" t="s">
        <v>31</v>
      </c>
    </row>
    <row r="5" spans="1:10" x14ac:dyDescent="0.2">
      <c r="A5" s="2" t="s">
        <v>55</v>
      </c>
      <c r="B5" s="3">
        <f>_xll.qlRateHelperQuoteValue($A5,Trigger)</f>
        <v>5.1999999999999998E-3</v>
      </c>
      <c r="C5" s="3"/>
      <c r="D5" s="4" t="b">
        <v>1</v>
      </c>
      <c r="E5" s="4">
        <v>20</v>
      </c>
      <c r="F5" s="4">
        <v>1</v>
      </c>
      <c r="G5" s="5">
        <f>_xll.qlRateHelperEarliestDate($A5,Trigger)</f>
        <v>41719</v>
      </c>
      <c r="H5" s="11">
        <f>_xll.qlRateHelperLatestDate($A5,Trigger)</f>
        <v>41904</v>
      </c>
      <c r="I5" s="76">
        <v>40</v>
      </c>
      <c r="J5" s="76" t="s">
        <v>41</v>
      </c>
    </row>
    <row r="6" spans="1:10" x14ac:dyDescent="0.2">
      <c r="A6" s="2" t="s">
        <v>56</v>
      </c>
      <c r="B6" s="3">
        <f>_xll.qlRateHelperQuoteValue($A6,Trigger)</f>
        <v>5.3E-3</v>
      </c>
      <c r="C6" s="3"/>
      <c r="D6" s="4" t="b">
        <v>1</v>
      </c>
      <c r="E6" s="4">
        <v>20</v>
      </c>
      <c r="F6" s="4">
        <v>1</v>
      </c>
      <c r="G6" s="5">
        <f>_xll.qlRateHelperEarliestDate($A6,Trigger)</f>
        <v>41751</v>
      </c>
      <c r="H6" s="11">
        <f>_xll.qlRateHelperLatestDate($A6,Trigger)</f>
        <v>41934</v>
      </c>
      <c r="I6" s="76">
        <v>50</v>
      </c>
      <c r="J6" s="76" t="s">
        <v>32</v>
      </c>
    </row>
    <row r="7" spans="1:10" x14ac:dyDescent="0.2">
      <c r="A7" s="2" t="s">
        <v>57</v>
      </c>
      <c r="B7" s="3">
        <f>_xll.qlRateHelperQuoteValue($A7,Trigger)</f>
        <v>5.4000000000000003E-3</v>
      </c>
      <c r="C7" s="3"/>
      <c r="D7" s="4" t="b">
        <v>1</v>
      </c>
      <c r="E7" s="4">
        <v>20</v>
      </c>
      <c r="F7" s="4">
        <v>1</v>
      </c>
      <c r="G7" s="5">
        <f>_xll.qlRateHelperEarliestDate($A7,Trigger)</f>
        <v>41780</v>
      </c>
      <c r="H7" s="11">
        <f>_xll.qlRateHelperLatestDate($A7,Trigger)</f>
        <v>41964</v>
      </c>
      <c r="I7" s="76">
        <v>60</v>
      </c>
      <c r="J7" s="76" t="s">
        <v>33</v>
      </c>
    </row>
    <row r="8" spans="1:10" x14ac:dyDescent="0.2">
      <c r="A8" s="2" t="s">
        <v>74</v>
      </c>
      <c r="B8" s="3" t="e">
        <f>_xll.qlRateHelperQuoteValue($A8,Trigger)</f>
        <v>#NUM!</v>
      </c>
      <c r="C8" s="3"/>
      <c r="D8" s="4" t="b">
        <v>0</v>
      </c>
      <c r="E8" s="4">
        <v>20</v>
      </c>
      <c r="F8" s="4">
        <v>1</v>
      </c>
      <c r="G8" s="5">
        <f>_xll.qlRateHelperEarliestDate($A8,Trigger)</f>
        <v>41813</v>
      </c>
      <c r="H8" s="11">
        <f>_xll.qlRateHelperLatestDate($A8,Trigger)</f>
        <v>41996</v>
      </c>
      <c r="I8" s="76">
        <v>70</v>
      </c>
      <c r="J8" s="76" t="s">
        <v>44</v>
      </c>
    </row>
    <row r="9" spans="1:10" x14ac:dyDescent="0.2">
      <c r="A9" s="2" t="s">
        <v>75</v>
      </c>
      <c r="B9" s="3" t="e">
        <f>_xll.qlRateHelperQuoteValue($A9,Trigger)</f>
        <v>#NUM!</v>
      </c>
      <c r="C9" s="3"/>
      <c r="D9" s="4" t="b">
        <v>0</v>
      </c>
      <c r="E9" s="4">
        <v>20</v>
      </c>
      <c r="F9" s="4">
        <v>1</v>
      </c>
      <c r="G9" s="5">
        <f>_xll.qlRateHelperEarliestDate($A9,Trigger)</f>
        <v>41841</v>
      </c>
      <c r="H9" s="11">
        <f>_xll.qlRateHelperLatestDate($A9,Trigger)</f>
        <v>42025</v>
      </c>
    </row>
    <row r="10" spans="1:10" x14ac:dyDescent="0.2">
      <c r="A10" s="2" t="s">
        <v>76</v>
      </c>
      <c r="B10" s="3" t="e">
        <f>_xll.qlRateHelperQuoteValue($A10,Trigger)</f>
        <v>#NUM!</v>
      </c>
      <c r="C10" s="3"/>
      <c r="D10" s="4" t="b">
        <v>0</v>
      </c>
      <c r="E10" s="4">
        <v>20</v>
      </c>
      <c r="F10" s="4">
        <v>1</v>
      </c>
      <c r="G10" s="5">
        <f>_xll.qlRateHelperEarliestDate($A10,Trigger)</f>
        <v>41872</v>
      </c>
      <c r="H10" s="11">
        <f>_xll.qlRateHelperLatestDate($A10,Trigger)</f>
        <v>42058</v>
      </c>
    </row>
    <row r="11" spans="1:10" x14ac:dyDescent="0.2">
      <c r="A11" s="2" t="s">
        <v>77</v>
      </c>
      <c r="B11" s="3" t="e">
        <f>_xll.qlRateHelperQuoteValue($A11,Trigger)</f>
        <v>#NUM!</v>
      </c>
      <c r="C11" s="3"/>
      <c r="D11" s="4" t="b">
        <v>0</v>
      </c>
      <c r="E11" s="4">
        <v>20</v>
      </c>
      <c r="F11" s="4">
        <v>1</v>
      </c>
      <c r="G11" s="5">
        <f>_xll.qlRateHelperEarliestDate($A11,Trigger)</f>
        <v>41904</v>
      </c>
      <c r="H11" s="11">
        <f>_xll.qlRateHelperLatestDate($A11,Trigger)</f>
        <v>42086</v>
      </c>
    </row>
    <row r="12" spans="1:10" x14ac:dyDescent="0.2">
      <c r="A12" s="2" t="s">
        <v>78</v>
      </c>
      <c r="B12" s="3" t="e">
        <f>_xll.qlRateHelperQuoteValue($A12,Trigger)</f>
        <v>#NUM!</v>
      </c>
      <c r="C12" s="3"/>
      <c r="D12" s="4" t="b">
        <v>0</v>
      </c>
      <c r="E12" s="4">
        <v>20</v>
      </c>
      <c r="F12" s="4">
        <v>1</v>
      </c>
      <c r="G12" s="5">
        <f>_xll.qlRateHelperEarliestDate($A12,Trigger)</f>
        <v>41933</v>
      </c>
      <c r="H12" s="11">
        <f>_xll.qlRateHelperLatestDate($A12,Trigger)</f>
        <v>42115</v>
      </c>
    </row>
    <row r="13" spans="1:10" x14ac:dyDescent="0.2">
      <c r="A13" s="2" t="s">
        <v>58</v>
      </c>
      <c r="B13" s="3">
        <f>_xll.qlRateHelperQuoteValue($A13,Trigger)</f>
        <v>6.3999999999999994E-3</v>
      </c>
      <c r="C13" s="3"/>
      <c r="D13" s="4" t="b">
        <v>1</v>
      </c>
      <c r="E13" s="4">
        <v>20</v>
      </c>
      <c r="F13" s="4">
        <v>1</v>
      </c>
      <c r="G13" s="5">
        <f>_xll.qlRateHelperEarliestDate($A13,Trigger)</f>
        <v>41964</v>
      </c>
      <c r="H13" s="11">
        <f>_xll.qlRateHelperLatestDate($A13,Trigger)</f>
        <v>42145</v>
      </c>
    </row>
    <row r="14" spans="1:10" x14ac:dyDescent="0.2">
      <c r="A14" s="2" t="s">
        <v>79</v>
      </c>
      <c r="B14" s="3" t="e">
        <f>_xll.qlRateHelperQuoteValue($A14,Trigger)</f>
        <v>#NUM!</v>
      </c>
      <c r="C14" s="3"/>
      <c r="D14" s="4" t="b">
        <v>0</v>
      </c>
      <c r="E14" s="4">
        <v>20</v>
      </c>
      <c r="F14" s="4">
        <v>1</v>
      </c>
      <c r="G14" s="5">
        <f>_xll.qlRateHelperEarliestDate($A14,Trigger)</f>
        <v>41995</v>
      </c>
      <c r="H14" s="11">
        <f>_xll.qlRateHelperLatestDate($A14,Trigger)</f>
        <v>42177</v>
      </c>
    </row>
    <row r="15" spans="1:10" x14ac:dyDescent="0.2">
      <c r="A15" s="2" t="s">
        <v>80</v>
      </c>
      <c r="B15" s="3" t="e">
        <f>_xll.qlRateHelperQuoteValue($A15,Trigger)</f>
        <v>#NUM!</v>
      </c>
      <c r="C15" s="3"/>
      <c r="D15" s="4" t="b">
        <v>0</v>
      </c>
      <c r="E15" s="4">
        <v>20</v>
      </c>
      <c r="F15" s="4">
        <v>1</v>
      </c>
      <c r="G15" s="5">
        <f>_xll.qlRateHelperEarliestDate($A15,Trigger)</f>
        <v>42025</v>
      </c>
      <c r="H15" s="11">
        <f>_xll.qlRateHelperLatestDate($A15,Trigger)</f>
        <v>42206</v>
      </c>
    </row>
    <row r="16" spans="1:10" x14ac:dyDescent="0.2">
      <c r="A16" s="2" t="s">
        <v>81</v>
      </c>
      <c r="B16" s="3" t="e">
        <f>_xll.qlRateHelperQuoteValue($A16,Trigger)</f>
        <v>#NUM!</v>
      </c>
      <c r="C16" s="3"/>
      <c r="D16" s="4" t="b">
        <v>0</v>
      </c>
      <c r="E16" s="4">
        <v>20</v>
      </c>
      <c r="F16" s="4">
        <v>1</v>
      </c>
      <c r="G16" s="5">
        <f>_xll.qlRateHelperEarliestDate($A16,Trigger)</f>
        <v>42058</v>
      </c>
      <c r="H16" s="11">
        <f>_xll.qlRateHelperLatestDate($A16,Trigger)</f>
        <v>42240</v>
      </c>
    </row>
    <row r="17" spans="1:8" x14ac:dyDescent="0.2">
      <c r="A17" s="2" t="s">
        <v>82</v>
      </c>
      <c r="B17" s="3" t="e">
        <f>_xll.qlRateHelperQuoteValue($A17,Trigger)</f>
        <v>#NUM!</v>
      </c>
      <c r="C17" s="3"/>
      <c r="D17" s="4" t="b">
        <v>0</v>
      </c>
      <c r="E17" s="4">
        <v>20</v>
      </c>
      <c r="F17" s="4">
        <v>1</v>
      </c>
      <c r="G17" s="5">
        <f>_xll.qlRateHelperEarliestDate($A17,Trigger)</f>
        <v>42086</v>
      </c>
      <c r="H17" s="11">
        <f>_xll.qlRateHelperLatestDate($A17,Trigger)</f>
        <v>42270</v>
      </c>
    </row>
    <row r="18" spans="1:8" x14ac:dyDescent="0.2">
      <c r="A18" s="2" t="s">
        <v>83</v>
      </c>
      <c r="B18" s="3" t="e">
        <f>_xll.qlRateHelperQuoteValue($A18,Trigger)</f>
        <v>#NUM!</v>
      </c>
      <c r="C18" s="3"/>
      <c r="D18" s="4" t="b">
        <v>0</v>
      </c>
      <c r="E18" s="4">
        <v>20</v>
      </c>
      <c r="F18" s="4">
        <v>1</v>
      </c>
      <c r="G18" s="5">
        <f>_xll.qlRateHelperEarliestDate($A18,Trigger)</f>
        <v>42115</v>
      </c>
      <c r="H18" s="11">
        <f>_xll.qlRateHelperLatestDate($A18,Trigger)</f>
        <v>42298</v>
      </c>
    </row>
    <row r="19" spans="1:8" x14ac:dyDescent="0.2">
      <c r="A19" s="6" t="s">
        <v>59</v>
      </c>
      <c r="B19" s="7">
        <f>_xll.qlRateHelperQuoteValue($A19,Trigger)</f>
        <v>8.1000000000000013E-3</v>
      </c>
      <c r="C19" s="7"/>
      <c r="D19" s="8" t="b">
        <v>1</v>
      </c>
      <c r="E19" s="8">
        <v>20</v>
      </c>
      <c r="F19" s="8">
        <v>1</v>
      </c>
      <c r="G19" s="9">
        <f>_xll.qlRateHelperEarliestDate($A19,Trigger)</f>
        <v>42145</v>
      </c>
      <c r="H19" s="12">
        <f>_xll.qlRateHelperLatestDate($A19,Trigger)</f>
        <v>42331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22"/>
  <sheetViews>
    <sheetView workbookViewId="0">
      <selection sqref="A1:B1"/>
    </sheetView>
  </sheetViews>
  <sheetFormatPr defaultRowHeight="11.25" x14ac:dyDescent="0.2"/>
  <cols>
    <col min="1" max="1" width="36.85546875" style="14" bestFit="1" customWidth="1"/>
    <col min="2" max="2" width="23.42578125" style="14" customWidth="1"/>
    <col min="3" max="3" width="11.42578125" style="14" bestFit="1" customWidth="1"/>
    <col min="4" max="4" width="22.42578125" style="35" bestFit="1" customWidth="1"/>
    <col min="5" max="5" width="8" style="35" customWidth="1"/>
    <col min="6" max="6" width="3" style="35" bestFit="1" customWidth="1"/>
    <col min="7" max="8" width="17.28515625" style="35" bestFit="1" customWidth="1"/>
    <col min="9" max="9" width="12" style="14" bestFit="1" customWidth="1"/>
    <col min="10" max="11" width="9.140625" style="14"/>
    <col min="12" max="12" width="12" style="14" bestFit="1" customWidth="1"/>
    <col min="13" max="16384" width="9.140625" style="14"/>
  </cols>
  <sheetData>
    <row r="1" spans="1:12" ht="12" thickBot="1" x14ac:dyDescent="0.25">
      <c r="A1" s="133" t="s">
        <v>21</v>
      </c>
      <c r="B1" s="134"/>
      <c r="D1" s="15" t="s">
        <v>20</v>
      </c>
      <c r="E1" s="16" t="s">
        <v>46</v>
      </c>
      <c r="F1" s="16"/>
      <c r="G1" s="16" t="s">
        <v>0</v>
      </c>
      <c r="H1" s="17" t="s">
        <v>1</v>
      </c>
      <c r="I1" s="18">
        <f t="array" ref="I1:I20">_xll.qlPiecewiseYieldCurveData(YieldCurve)</f>
        <v>1</v>
      </c>
      <c r="L1" s="18">
        <v>1</v>
      </c>
    </row>
    <row r="2" spans="1:12" x14ac:dyDescent="0.2">
      <c r="A2" s="19" t="s">
        <v>27</v>
      </c>
      <c r="B2" s="20">
        <v>8</v>
      </c>
      <c r="C2" s="36" t="s">
        <v>52</v>
      </c>
      <c r="D2" s="21" t="str">
        <f t="array" ref="D2:D20">_xll.qlRateHelperSelection(_xll.ohFilter(RateHelpers,RateHelpersIncluded),_xll.ohFilter(RateHelpersPriority,RateHelpersIncluded),nIMMFutures,nSerialFutures,FrontFuturesRollingDays,DepoInclusionCriteria,_xll.ohFilter(MinDistance,RateHelpersIncluded),ISERROR(HKD_YCRH_FRAs_6M!RateHelperConstructors))</f>
        <v>HKD_YC6MRH_1x7F</v>
      </c>
      <c r="E2" s="22">
        <f>_xll.qlRateHelperRate($D2)</f>
        <v>4.8999999999999998E-3</v>
      </c>
      <c r="F2" s="22" t="str">
        <f>IF(ISERROR(_xll.qlSwapRateHelperSpread($D2)),IF(ISERROR(_xll.qlFuturesRateHelperConvexityAdjustment($D2)),"--",_xll.qlFuturesRateHelperConvexityAdjustment($D2)),_xll.qlSwapRateHelperSpread($D2))</f>
        <v>--</v>
      </c>
      <c r="G2" s="23">
        <f>_xll.qlRateHelperEarliestDate($D2)</f>
        <v>41631</v>
      </c>
      <c r="H2" s="24">
        <f>_xll.qlRateHelperLatestDate($D2)</f>
        <v>41813</v>
      </c>
      <c r="I2" s="18">
        <v>0.99713473992907398</v>
      </c>
      <c r="K2" s="22">
        <v>4.8999999999999998E-3</v>
      </c>
      <c r="L2" s="18">
        <v>0.99716148000000004</v>
      </c>
    </row>
    <row r="3" spans="1:12" x14ac:dyDescent="0.2">
      <c r="A3" s="25" t="s">
        <v>28</v>
      </c>
      <c r="B3" s="26">
        <v>0</v>
      </c>
      <c r="C3" s="36" t="s">
        <v>53</v>
      </c>
      <c r="D3" s="21" t="str">
        <v>HKD_YC6MRH_2x8F</v>
      </c>
      <c r="E3" s="22">
        <f>_xll.qlRateHelperRate($D3)</f>
        <v>4.8999999999999998E-3</v>
      </c>
      <c r="F3" s="22" t="str">
        <f>IF(ISERROR(_xll.qlSwapRateHelperSpread($D3)),IF(ISERROR(_xll.qlFuturesRateHelperConvexityAdjustment($D3)),"--",_xll.qlFuturesRateHelperConvexityAdjustment($D3)),_xll.qlSwapRateHelperSpread($D3))</f>
        <v>--</v>
      </c>
      <c r="G3" s="23">
        <f>_xll.qlRateHelperEarliestDate($D3)</f>
        <v>41660</v>
      </c>
      <c r="H3" s="24">
        <f>_xll.qlRateHelperLatestDate($D3)</f>
        <v>41841</v>
      </c>
      <c r="I3" s="18">
        <v>0.99676043774521694</v>
      </c>
      <c r="K3" s="22">
        <v>4.8999999999999998E-3</v>
      </c>
      <c r="L3" s="18">
        <v>0.99674708899999998</v>
      </c>
    </row>
    <row r="4" spans="1:12" x14ac:dyDescent="0.2">
      <c r="A4" s="25" t="s">
        <v>17</v>
      </c>
      <c r="B4" s="26">
        <v>1</v>
      </c>
      <c r="C4" s="36" t="s">
        <v>54</v>
      </c>
      <c r="D4" s="21" t="str">
        <v>HKD_YC6MRH_3x9F</v>
      </c>
      <c r="E4" s="22">
        <f>_xll.qlRateHelperRate($D4)</f>
        <v>5.0000000000000001E-3</v>
      </c>
      <c r="F4" s="22" t="str">
        <f>IF(ISERROR(_xll.qlSwapRateHelperSpread($D4)),IF(ISERROR(_xll.qlFuturesRateHelperConvexityAdjustment($D4)),"--",_xll.qlFuturesRateHelperConvexityAdjustment($D4)),_xll.qlSwapRateHelperSpread($D4))</f>
        <v>--</v>
      </c>
      <c r="G4" s="23">
        <f>_xll.qlRateHelperEarliestDate($D4)</f>
        <v>41691</v>
      </c>
      <c r="H4" s="24">
        <f>_xll.qlRateHelperLatestDate($D4)</f>
        <v>41872</v>
      </c>
      <c r="I4" s="18">
        <v>0.99629692792739322</v>
      </c>
      <c r="K4" s="22">
        <v>5.0000000000000001E-3</v>
      </c>
      <c r="L4" s="18">
        <v>0.99629692800000003</v>
      </c>
    </row>
    <row r="5" spans="1:12" x14ac:dyDescent="0.2">
      <c r="A5" s="25" t="s">
        <v>18</v>
      </c>
      <c r="B5" s="27" t="s">
        <v>24</v>
      </c>
      <c r="C5" s="36" t="s">
        <v>55</v>
      </c>
      <c r="D5" s="21" t="str">
        <v>HKD_YC6MRH_4x10F</v>
      </c>
      <c r="E5" s="22">
        <f>_xll.qlRateHelperRate($D5)</f>
        <v>5.1999999999999998E-3</v>
      </c>
      <c r="F5" s="22" t="str">
        <f>IF(ISERROR(_xll.qlSwapRateHelperSpread($D5)),IF(ISERROR(_xll.qlFuturesRateHelperConvexityAdjustment($D5)),"--",_xll.qlFuturesRateHelperConvexityAdjustment($D5)),_xll.qlSwapRateHelperSpread($D5))</f>
        <v>--</v>
      </c>
      <c r="G5" s="23">
        <f>_xll.qlRateHelperEarliestDate($D5)</f>
        <v>41719</v>
      </c>
      <c r="H5" s="24">
        <f>_xll.qlRateHelperLatestDate($D5)</f>
        <v>41904</v>
      </c>
      <c r="I5" s="18">
        <v>0.99576783756968001</v>
      </c>
      <c r="K5" s="22">
        <v>5.1999999999999998E-3</v>
      </c>
      <c r="L5" s="18">
        <v>0.99575368900000005</v>
      </c>
    </row>
    <row r="6" spans="1:12" x14ac:dyDescent="0.2">
      <c r="A6" s="25" t="s">
        <v>15</v>
      </c>
      <c r="B6" s="28" t="str">
        <f>_xll.ohRangeRetrieveError(Selected!D2)</f>
        <v/>
      </c>
      <c r="C6" s="37" t="s">
        <v>56</v>
      </c>
      <c r="D6" s="21" t="str">
        <v>HKD_YC6MRH_5x11F</v>
      </c>
      <c r="E6" s="22">
        <f>_xll.qlRateHelperRate($D6)</f>
        <v>5.3E-3</v>
      </c>
      <c r="F6" s="22" t="str">
        <f>IF(ISERROR(_xll.qlSwapRateHelperSpread($D6)),IF(ISERROR(_xll.qlFuturesRateHelperConvexityAdjustment($D6)),"--",_xll.qlFuturesRateHelperConvexityAdjustment($D6)),_xll.qlSwapRateHelperSpread($D6))</f>
        <v>--</v>
      </c>
      <c r="G6" s="23">
        <f>_xll.qlRateHelperEarliestDate($D6)</f>
        <v>41751</v>
      </c>
      <c r="H6" s="24">
        <f>_xll.qlRateHelperLatestDate($D6)</f>
        <v>41934</v>
      </c>
      <c r="I6" s="18">
        <v>0.99531919410258307</v>
      </c>
      <c r="K6" s="22">
        <v>5.3E-3</v>
      </c>
      <c r="L6" s="18">
        <v>0.99530584899999996</v>
      </c>
    </row>
    <row r="7" spans="1:12" ht="12" thickBot="1" x14ac:dyDescent="0.25">
      <c r="A7" s="29" t="str">
        <f>_xll.ohGroup(RateHelperPrefix&amp;"_RateHelpersSelected",_xll.ohPack(Selected!D2:D20),TRUE,,ObjectOverwrite)</f>
        <v>HKD_YC6MRH_RateHelpersSelected#0001</v>
      </c>
      <c r="B7" s="30" t="str">
        <f>_xll.ohRangeRetrieveError(RateHelpersSelected)</f>
        <v/>
      </c>
      <c r="C7" s="37" t="s">
        <v>57</v>
      </c>
      <c r="D7" s="21" t="str">
        <v>HKD_YC6MRH_6x12F</v>
      </c>
      <c r="E7" s="22">
        <f>_xll.qlRateHelperRate($D7)</f>
        <v>5.4000000000000003E-3</v>
      </c>
      <c r="F7" s="22" t="str">
        <f>IF(ISERROR(_xll.qlSwapRateHelperSpread($D7)),IF(ISERROR(_xll.qlFuturesRateHelperConvexityAdjustment($D7)),"--",_xll.qlFuturesRateHelperConvexityAdjustment($D7)),_xll.qlSwapRateHelperSpread($D7))</f>
        <v>--</v>
      </c>
      <c r="G7" s="23">
        <f>_xll.qlRateHelperEarliestDate($D7)</f>
        <v>41780</v>
      </c>
      <c r="H7" s="24">
        <f>_xll.qlRateHelperLatestDate($D7)</f>
        <v>41964</v>
      </c>
      <c r="I7" s="18">
        <v>0.99486782211827718</v>
      </c>
      <c r="K7" s="22">
        <v>5.4000000000000003E-3</v>
      </c>
      <c r="L7" s="18">
        <v>0.99486782200000001</v>
      </c>
    </row>
    <row r="8" spans="1:12" x14ac:dyDescent="0.2">
      <c r="C8" s="36" t="s">
        <v>58</v>
      </c>
      <c r="D8" s="21" t="str">
        <v>HKD_YC6MRH_12x18F</v>
      </c>
      <c r="E8" s="22">
        <f>_xll.qlRateHelperRate($D8)</f>
        <v>6.3999999999999994E-3</v>
      </c>
      <c r="F8" s="22" t="str">
        <f>IF(ISERROR(_xll.qlSwapRateHelperSpread($D8)),IF(ISERROR(_xll.qlFuturesRateHelperConvexityAdjustment($D8)),"--",_xll.qlFuturesRateHelperConvexityAdjustment($D8)),_xll.qlSwapRateHelperSpread($D8))</f>
        <v>--</v>
      </c>
      <c r="G8" s="23">
        <f>_xll.qlRateHelperEarliestDate($D8)</f>
        <v>41964</v>
      </c>
      <c r="H8" s="24">
        <f>_xll.qlRateHelperLatestDate($D8)</f>
        <v>42145</v>
      </c>
      <c r="I8" s="18">
        <v>0.99172040044191578</v>
      </c>
      <c r="K8" s="22">
        <v>6.4000000000000003E-3</v>
      </c>
      <c r="L8" s="18">
        <v>0.99172039999999995</v>
      </c>
    </row>
    <row r="9" spans="1:12" x14ac:dyDescent="0.2">
      <c r="C9" s="36" t="s">
        <v>59</v>
      </c>
      <c r="D9" s="21" t="str">
        <v>HKD_YC6MRH_18x24F</v>
      </c>
      <c r="E9" s="22">
        <f>_xll.qlRateHelperRate($D9)</f>
        <v>8.1000000000000013E-3</v>
      </c>
      <c r="F9" s="22" t="str">
        <f>IF(ISERROR(_xll.qlSwapRateHelperSpread($D9)),IF(ISERROR(_xll.qlFuturesRateHelperConvexityAdjustment($D9)),"--",_xll.qlFuturesRateHelperConvexityAdjustment($D9)),_xll.qlSwapRateHelperSpread($D9))</f>
        <v>--</v>
      </c>
      <c r="G9" s="23">
        <f>_xll.qlRateHelperEarliestDate($D9)</f>
        <v>42145</v>
      </c>
      <c r="H9" s="24">
        <f>_xll.qlRateHelperLatestDate($D9)</f>
        <v>42331</v>
      </c>
      <c r="I9" s="18">
        <v>0.98764373182174425</v>
      </c>
      <c r="K9" s="22">
        <v>8.0999999999999996E-3</v>
      </c>
      <c r="L9" s="18">
        <v>0.98768738899999997</v>
      </c>
    </row>
    <row r="10" spans="1:12" x14ac:dyDescent="0.2">
      <c r="D10" s="21" t="e">
        <v>#N/A</v>
      </c>
      <c r="E10" s="22" t="e">
        <f>_xll.qlRateHelperRate($D10)</f>
        <v>#VALUE!</v>
      </c>
      <c r="F10" s="22" t="str">
        <f>IF(ISERROR(_xll.qlSwapRateHelperSpread($D10)),IF(ISERROR(_xll.qlFuturesRateHelperConvexityAdjustment($D10)),"--",_xll.qlFuturesRateHelperConvexityAdjustment($D10)),_xll.qlSwapRateHelperSpread($D10))</f>
        <v>--</v>
      </c>
      <c r="G10" s="23" t="e">
        <f>_xll.qlRateHelperEarliestDate($D10)</f>
        <v>#VALUE!</v>
      </c>
      <c r="H10" s="24" t="e">
        <f>_xll.qlRateHelperLatestDate($D10)</f>
        <v>#VALUE!</v>
      </c>
      <c r="I10" s="18" t="e">
        <v>#N/A</v>
      </c>
    </row>
    <row r="11" spans="1:12" x14ac:dyDescent="0.2">
      <c r="D11" s="21" t="e">
        <v>#N/A</v>
      </c>
      <c r="E11" s="22" t="e">
        <f>_xll.qlRateHelperRate($D11)</f>
        <v>#VALUE!</v>
      </c>
      <c r="F11" s="22" t="str">
        <f>IF(ISERROR(_xll.qlSwapRateHelperSpread($D11)),IF(ISERROR(_xll.qlFuturesRateHelperConvexityAdjustment($D11)),"--",_xll.qlFuturesRateHelperConvexityAdjustment($D11)),_xll.qlSwapRateHelperSpread($D11))</f>
        <v>--</v>
      </c>
      <c r="G11" s="23" t="e">
        <f>_xll.qlRateHelperEarliestDate($D11)</f>
        <v>#VALUE!</v>
      </c>
      <c r="H11" s="24" t="e">
        <f>_xll.qlRateHelperLatestDate($D11)</f>
        <v>#VALUE!</v>
      </c>
      <c r="I11" s="18" t="e">
        <v>#N/A</v>
      </c>
    </row>
    <row r="12" spans="1:12" x14ac:dyDescent="0.2">
      <c r="D12" s="21" t="e">
        <v>#N/A</v>
      </c>
      <c r="E12" s="22" t="e">
        <f>_xll.qlRateHelperRate($D12)</f>
        <v>#VALUE!</v>
      </c>
      <c r="F12" s="22" t="str">
        <f>IF(ISERROR(_xll.qlSwapRateHelperSpread($D12)),IF(ISERROR(_xll.qlFuturesRateHelperConvexityAdjustment($D12)),"--",_xll.qlFuturesRateHelperConvexityAdjustment($D12)),_xll.qlSwapRateHelperSpread($D12))</f>
        <v>--</v>
      </c>
      <c r="G12" s="23" t="e">
        <f>_xll.qlRateHelperEarliestDate($D12)</f>
        <v>#VALUE!</v>
      </c>
      <c r="H12" s="24" t="e">
        <f>_xll.qlRateHelperLatestDate($D12)</f>
        <v>#VALUE!</v>
      </c>
      <c r="I12" s="18" t="e">
        <v>#N/A</v>
      </c>
    </row>
    <row r="13" spans="1:12" x14ac:dyDescent="0.2">
      <c r="D13" s="21" t="e">
        <v>#N/A</v>
      </c>
      <c r="E13" s="22" t="e">
        <f>_xll.qlRateHelperRate($D13)</f>
        <v>#VALUE!</v>
      </c>
      <c r="F13" s="22" t="str">
        <f>IF(ISERROR(_xll.qlSwapRateHelperSpread($D13)),IF(ISERROR(_xll.qlFuturesRateHelperConvexityAdjustment($D13)),"--",_xll.qlFuturesRateHelperConvexityAdjustment($D13)),_xll.qlSwapRateHelperSpread($D13))</f>
        <v>--</v>
      </c>
      <c r="G13" s="23" t="e">
        <f>_xll.qlRateHelperEarliestDate($D13)</f>
        <v>#VALUE!</v>
      </c>
      <c r="H13" s="24" t="e">
        <f>_xll.qlRateHelperLatestDate($D13)</f>
        <v>#VALUE!</v>
      </c>
      <c r="I13" s="18" t="e">
        <v>#N/A</v>
      </c>
    </row>
    <row r="14" spans="1:12" x14ac:dyDescent="0.2">
      <c r="D14" s="21" t="e">
        <v>#N/A</v>
      </c>
      <c r="E14" s="22" t="e">
        <f>_xll.qlRateHelperRate($D14)</f>
        <v>#VALUE!</v>
      </c>
      <c r="F14" s="22" t="str">
        <f>IF(ISERROR(_xll.qlSwapRateHelperSpread($D14)),IF(ISERROR(_xll.qlFuturesRateHelperConvexityAdjustment($D14)),"--",_xll.qlFuturesRateHelperConvexityAdjustment($D14)),_xll.qlSwapRateHelperSpread($D14))</f>
        <v>--</v>
      </c>
      <c r="G14" s="23" t="e">
        <f>_xll.qlRateHelperEarliestDate($D14)</f>
        <v>#VALUE!</v>
      </c>
      <c r="H14" s="24" t="e">
        <f>_xll.qlRateHelperLatestDate($D14)</f>
        <v>#VALUE!</v>
      </c>
      <c r="I14" s="18" t="e">
        <v>#N/A</v>
      </c>
    </row>
    <row r="15" spans="1:12" x14ac:dyDescent="0.2">
      <c r="D15" s="21" t="e">
        <v>#N/A</v>
      </c>
      <c r="E15" s="22" t="e">
        <f>_xll.qlRateHelperRate($D15)</f>
        <v>#VALUE!</v>
      </c>
      <c r="F15" s="22" t="str">
        <f>IF(ISERROR(_xll.qlSwapRateHelperSpread($D15)),IF(ISERROR(_xll.qlFuturesRateHelperConvexityAdjustment($D15)),"--",_xll.qlFuturesRateHelperConvexityAdjustment($D15)),_xll.qlSwapRateHelperSpread($D15))</f>
        <v>--</v>
      </c>
      <c r="G15" s="23" t="e">
        <f>_xll.qlRateHelperEarliestDate($D15)</f>
        <v>#VALUE!</v>
      </c>
      <c r="H15" s="24" t="e">
        <f>_xll.qlRateHelperLatestDate($D15)</f>
        <v>#VALUE!</v>
      </c>
      <c r="I15" s="18" t="e">
        <v>#N/A</v>
      </c>
    </row>
    <row r="16" spans="1:12" x14ac:dyDescent="0.2">
      <c r="D16" s="21" t="e">
        <v>#N/A</v>
      </c>
      <c r="E16" s="22" t="e">
        <f>_xll.qlRateHelperRate($D16)</f>
        <v>#VALUE!</v>
      </c>
      <c r="F16" s="22" t="str">
        <f>IF(ISERROR(_xll.qlSwapRateHelperSpread($D16)),IF(ISERROR(_xll.qlFuturesRateHelperConvexityAdjustment($D16)),"--",_xll.qlFuturesRateHelperConvexityAdjustment($D16)),_xll.qlSwapRateHelperSpread($D16))</f>
        <v>--</v>
      </c>
      <c r="G16" s="23" t="e">
        <f>_xll.qlRateHelperEarliestDate($D16)</f>
        <v>#VALUE!</v>
      </c>
      <c r="H16" s="24" t="e">
        <f>_xll.qlRateHelperLatestDate($D16)</f>
        <v>#VALUE!</v>
      </c>
      <c r="I16" s="18" t="e">
        <v>#N/A</v>
      </c>
    </row>
    <row r="17" spans="4:9" x14ac:dyDescent="0.2">
      <c r="D17" s="21" t="e">
        <v>#N/A</v>
      </c>
      <c r="E17" s="22" t="e">
        <f>_xll.qlRateHelperRate($D17)</f>
        <v>#VALUE!</v>
      </c>
      <c r="F17" s="22" t="str">
        <f>IF(ISERROR(_xll.qlSwapRateHelperSpread($D17)),IF(ISERROR(_xll.qlFuturesRateHelperConvexityAdjustment($D17)),"--",_xll.qlFuturesRateHelperConvexityAdjustment($D17)),_xll.qlSwapRateHelperSpread($D17))</f>
        <v>--</v>
      </c>
      <c r="G17" s="23" t="e">
        <f>_xll.qlRateHelperEarliestDate($D17)</f>
        <v>#VALUE!</v>
      </c>
      <c r="H17" s="24" t="e">
        <f>_xll.qlRateHelperLatestDate($D17)</f>
        <v>#VALUE!</v>
      </c>
      <c r="I17" s="18" t="e">
        <v>#N/A</v>
      </c>
    </row>
    <row r="18" spans="4:9" x14ac:dyDescent="0.2">
      <c r="D18" s="21" t="e">
        <v>#N/A</v>
      </c>
      <c r="E18" s="22" t="e">
        <f>_xll.qlRateHelperRate($D18)</f>
        <v>#VALUE!</v>
      </c>
      <c r="F18" s="22" t="str">
        <f>IF(ISERROR(_xll.qlSwapRateHelperSpread($D18)),IF(ISERROR(_xll.qlFuturesRateHelperConvexityAdjustment($D18)),"--",_xll.qlFuturesRateHelperConvexityAdjustment($D18)),_xll.qlSwapRateHelperSpread($D18))</f>
        <v>--</v>
      </c>
      <c r="G18" s="23" t="e">
        <f>_xll.qlRateHelperEarliestDate($D18)</f>
        <v>#VALUE!</v>
      </c>
      <c r="H18" s="24" t="e">
        <f>_xll.qlRateHelperLatestDate($D18)</f>
        <v>#VALUE!</v>
      </c>
      <c r="I18" s="18" t="e">
        <v>#N/A</v>
      </c>
    </row>
    <row r="19" spans="4:9" x14ac:dyDescent="0.2">
      <c r="D19" s="21" t="e">
        <v>#N/A</v>
      </c>
      <c r="E19" s="22" t="e">
        <f>_xll.qlRateHelperRate($D19)</f>
        <v>#VALUE!</v>
      </c>
      <c r="F19" s="22" t="str">
        <f>IF(ISERROR(_xll.qlSwapRateHelperSpread($D19)),IF(ISERROR(_xll.qlFuturesRateHelperConvexityAdjustment($D19)),"--",_xll.qlFuturesRateHelperConvexityAdjustment($D19)),_xll.qlSwapRateHelperSpread($D19))</f>
        <v>--</v>
      </c>
      <c r="G19" s="23" t="e">
        <f>_xll.qlRateHelperEarliestDate($D19)</f>
        <v>#VALUE!</v>
      </c>
      <c r="H19" s="24" t="e">
        <f>_xll.qlRateHelperLatestDate($D19)</f>
        <v>#VALUE!</v>
      </c>
      <c r="I19" s="18" t="e">
        <v>#N/A</v>
      </c>
    </row>
    <row r="20" spans="4:9" ht="12" thickBot="1" x14ac:dyDescent="0.25">
      <c r="D20" s="31" t="e">
        <v>#N/A</v>
      </c>
      <c r="E20" s="32" t="e">
        <f>_xll.qlRateHelperRate($D20)</f>
        <v>#VALUE!</v>
      </c>
      <c r="F20" s="32" t="str">
        <f>IF(ISERROR(_xll.qlSwapRateHelperSpread($D20)),IF(ISERROR(_xll.qlFuturesRateHelperConvexityAdjustment($D20)),"--",_xll.qlFuturesRateHelperConvexityAdjustment($D20)),_xll.qlSwapRateHelperSpread($D20))</f>
        <v>--</v>
      </c>
      <c r="G20" s="33" t="e">
        <f>_xll.qlRateHelperEarliestDate($D20)</f>
        <v>#VALUE!</v>
      </c>
      <c r="H20" s="34" t="e">
        <f>_xll.qlRateHelperLatestDate($D20)</f>
        <v>#VALUE!</v>
      </c>
      <c r="I20" s="18" t="e">
        <v>#N/A</v>
      </c>
    </row>
    <row r="22" spans="4:9" x14ac:dyDescent="0.2">
      <c r="D22" s="128"/>
      <c r="I22" s="129"/>
    </row>
  </sheetData>
  <mergeCells count="1">
    <mergeCell ref="A1:B1"/>
  </mergeCells>
  <phoneticPr fontId="2" type="noConversion"/>
  <dataValidations disablePrompts="1"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32</vt:i4>
      </vt:variant>
    </vt:vector>
  </HeadingPairs>
  <TitlesOfParts>
    <vt:vector size="36" baseType="lpstr">
      <vt:lpstr>General Settings</vt:lpstr>
      <vt:lpstr>HKD_YCRH_FRAs_6M</vt:lpstr>
      <vt:lpstr>RateHelpers</vt:lpstr>
      <vt:lpstr>Selected</vt:lpstr>
      <vt:lpstr>Accuracy</vt:lpstr>
      <vt:lpstr>Calendar</vt:lpstr>
      <vt:lpstr>Currency</vt:lpstr>
      <vt:lpstr>DayCounter</vt:lpstr>
      <vt:lpstr>DepoInclusionCriteria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HKD_YCRH_FRAs_6M!RateHelperConstructors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2013-11-21T08:52:00Z</dcterms:modified>
</cp:coreProperties>
</file>