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90" yWindow="-225" windowWidth="19065" windowHeight="1188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Contribution!$A$8:$AF$8</definedName>
    <definedName name="Calendar">'General Settings'!$D$17</definedName>
    <definedName name="Calendar1">'General Settings'!$D$15</definedName>
    <definedName name="Calendar2">'General Settings'!$D$16</definedName>
    <definedName name="Contribute">Contribution!$F$3</definedName>
    <definedName name="Currency">'General Settings'!$D$11</definedName>
    <definedName name="CurveTenor" localSheetId="3">'3M Pricing'!$E$4</definedName>
    <definedName name="CurveTenor" localSheetId="4">'6M Pricing'!$E$4</definedName>
    <definedName name="CurveTenor" localSheetId="2">'ON Pricing'!$C$4</definedName>
    <definedName name="EvaluationDate">'General Settings'!$D$5</definedName>
    <definedName name="Fields">Contribution!$E$5:$F$5</definedName>
    <definedName name="IborIndex" localSheetId="3">'3M Pricing'!$K$15</definedName>
    <definedName name="IborIndex" localSheetId="4">'6M Pricing'!$K$18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MainTenor">'General Settings'!$D$13</definedName>
    <definedName name="OvernightIndex" localSheetId="2">'ON Pricing'!$I$4</definedName>
    <definedName name="SettlementDate">'General Settings'!$D$19</definedName>
    <definedName name="SettlementDays">'General Settings'!$D$18</definedName>
    <definedName name="SourceAlias">Contribution!$F$4</definedName>
    <definedName name="Trigger">'General Settings'!$D$4</definedName>
    <definedName name="YieldCurve" localSheetId="3">'3M Pricing'!$F$4</definedName>
    <definedName name="YieldCurve" localSheetId="4">'6M Pricing'!$F$4</definedName>
    <definedName name="YieldCurve" localSheetId="2">'ON Pricing'!$D$4</definedName>
  </definedNames>
  <calcPr calcId="145621"/>
</workbook>
</file>

<file path=xl/calcChain.xml><?xml version="1.0" encoding="utf-8"?>
<calcChain xmlns="http://schemas.openxmlformats.org/spreadsheetml/2006/main">
  <c r="Y21" i="7" l="1"/>
  <c r="X20" i="7"/>
  <c r="Y65" i="7"/>
  <c r="Y45" i="7"/>
  <c r="Y41" i="7"/>
  <c r="Y25" i="7"/>
  <c r="Y17" i="7"/>
  <c r="Y13" i="7"/>
  <c r="X65" i="7"/>
  <c r="X45" i="7"/>
  <c r="X41" i="7"/>
  <c r="X25" i="7"/>
  <c r="X21" i="7"/>
  <c r="X17" i="7"/>
  <c r="X13" i="7"/>
  <c r="Y60" i="7"/>
  <c r="Y44" i="7"/>
  <c r="Y40" i="7"/>
  <c r="Y32" i="7"/>
  <c r="Y24" i="7"/>
  <c r="Y20" i="7"/>
  <c r="Y16" i="7"/>
  <c r="Y12" i="7"/>
  <c r="X60" i="7"/>
  <c r="X44" i="7"/>
  <c r="X12" i="7"/>
  <c r="Y43" i="7"/>
  <c r="Y19" i="7"/>
  <c r="Y11" i="7"/>
  <c r="X43" i="7"/>
  <c r="X15" i="7"/>
  <c r="Y38" i="7"/>
  <c r="Y34" i="7"/>
  <c r="Y26" i="7"/>
  <c r="Y18" i="7"/>
  <c r="Y10" i="7"/>
  <c r="X50" i="7"/>
  <c r="X38" i="7"/>
  <c r="X22" i="7"/>
  <c r="X18" i="7"/>
  <c r="X10" i="7"/>
  <c r="X40" i="7"/>
  <c r="X32" i="7"/>
  <c r="X24" i="7"/>
  <c r="X16" i="7"/>
  <c r="Y55" i="7"/>
  <c r="Y47" i="7"/>
  <c r="Y39" i="7"/>
  <c r="Y23" i="7"/>
  <c r="Y15" i="7"/>
  <c r="X55" i="7"/>
  <c r="X47" i="7"/>
  <c r="X39" i="7"/>
  <c r="X23" i="7"/>
  <c r="X19" i="7"/>
  <c r="X11" i="7"/>
  <c r="Y50" i="7"/>
  <c r="Y42" i="7"/>
  <c r="Y22" i="7"/>
  <c r="Y14" i="7"/>
  <c r="X42" i="7"/>
  <c r="X34" i="7"/>
  <c r="X26" i="7"/>
  <c r="X14" i="7"/>
  <c r="Y9" i="7"/>
  <c r="X9" i="7"/>
  <c r="P38" i="7"/>
  <c r="Q38" i="7"/>
  <c r="D17" i="2" l="1"/>
  <c r="Q15" i="7"/>
  <c r="P14" i="7"/>
  <c r="Q65" i="7"/>
  <c r="Q45" i="7"/>
  <c r="Q41" i="7"/>
  <c r="Q29" i="7"/>
  <c r="Q21" i="7"/>
  <c r="Q17" i="7"/>
  <c r="Q13" i="7"/>
  <c r="P65" i="7"/>
  <c r="P45" i="7"/>
  <c r="P41" i="7"/>
  <c r="P29" i="7"/>
  <c r="P21" i="7"/>
  <c r="P17" i="7"/>
  <c r="P13" i="7"/>
  <c r="Q60" i="7"/>
  <c r="Q44" i="7"/>
  <c r="Q40" i="7"/>
  <c r="Q32" i="7"/>
  <c r="Q20" i="7"/>
  <c r="Q16" i="7"/>
  <c r="Q12" i="7"/>
  <c r="P60" i="7"/>
  <c r="P44" i="7"/>
  <c r="P40" i="7"/>
  <c r="P32" i="7"/>
  <c r="P20" i="7"/>
  <c r="P16" i="7"/>
  <c r="P12" i="7"/>
  <c r="Q55" i="7"/>
  <c r="Q47" i="7"/>
  <c r="Q43" i="7"/>
  <c r="Q39" i="7"/>
  <c r="Q19" i="7"/>
  <c r="Q11" i="7"/>
  <c r="P47" i="7"/>
  <c r="P39" i="7"/>
  <c r="P23" i="7"/>
  <c r="P15" i="7"/>
  <c r="Q42" i="7"/>
  <c r="Q34" i="7"/>
  <c r="Q26" i="7"/>
  <c r="Q18" i="7"/>
  <c r="Q10" i="7"/>
  <c r="P50" i="7"/>
  <c r="P42" i="7"/>
  <c r="P34" i="7"/>
  <c r="P26" i="7"/>
  <c r="P18" i="7"/>
  <c r="P10" i="7"/>
  <c r="Q23" i="7"/>
  <c r="P55" i="7"/>
  <c r="P43" i="7"/>
  <c r="P19" i="7"/>
  <c r="P11" i="7"/>
  <c r="Q50" i="7"/>
  <c r="Q22" i="7"/>
  <c r="Q14" i="7"/>
  <c r="P22" i="7"/>
  <c r="Q9" i="7"/>
  <c r="P9" i="7"/>
  <c r="H26" i="7"/>
  <c r="I65" i="7"/>
  <c r="I45" i="7"/>
  <c r="I41" i="7"/>
  <c r="I17" i="7"/>
  <c r="I13" i="7"/>
  <c r="H65" i="7"/>
  <c r="H45" i="7"/>
  <c r="H41" i="7"/>
  <c r="H17" i="7"/>
  <c r="H13" i="7"/>
  <c r="I60" i="7"/>
  <c r="I44" i="7"/>
  <c r="I40" i="7"/>
  <c r="I32" i="7"/>
  <c r="I20" i="7"/>
  <c r="I16" i="7"/>
  <c r="I12" i="7"/>
  <c r="H60" i="7"/>
  <c r="H44" i="7"/>
  <c r="H40" i="7"/>
  <c r="H32" i="7"/>
  <c r="H20" i="7"/>
  <c r="H16" i="7"/>
  <c r="H12" i="7"/>
  <c r="I55" i="7"/>
  <c r="I47" i="7"/>
  <c r="I43" i="7"/>
  <c r="I39" i="7"/>
  <c r="I23" i="7"/>
  <c r="I19" i="7"/>
  <c r="I15" i="7"/>
  <c r="I11" i="7"/>
  <c r="H55" i="7"/>
  <c r="H47" i="7"/>
  <c r="H43" i="7"/>
  <c r="H39" i="7"/>
  <c r="H23" i="7"/>
  <c r="H15" i="7"/>
  <c r="I38" i="7"/>
  <c r="I14" i="7"/>
  <c r="H38" i="7"/>
  <c r="H18" i="7"/>
  <c r="H10" i="7"/>
  <c r="H19" i="7"/>
  <c r="H11" i="7"/>
  <c r="I50" i="7"/>
  <c r="I42" i="7"/>
  <c r="I34" i="7"/>
  <c r="I26" i="7"/>
  <c r="I18" i="7"/>
  <c r="I10" i="7"/>
  <c r="H50" i="7"/>
  <c r="H42" i="7"/>
  <c r="H34" i="7"/>
  <c r="H14" i="7"/>
  <c r="I9" i="7"/>
  <c r="H9" i="7"/>
  <c r="D32" i="7" l="1"/>
  <c r="L60" i="7"/>
  <c r="L47" i="7"/>
  <c r="G32" i="7"/>
  <c r="O47" i="7"/>
  <c r="O60" i="7"/>
  <c r="L32" i="7" l="1"/>
  <c r="L45" i="7" l="1"/>
  <c r="T65" i="7"/>
  <c r="L65" i="7"/>
  <c r="D65" i="7"/>
  <c r="T60" i="7"/>
  <c r="D60" i="7"/>
  <c r="T55" i="7"/>
  <c r="L55" i="7"/>
  <c r="D55" i="7"/>
  <c r="T50" i="7"/>
  <c r="L50" i="7"/>
  <c r="D50" i="7"/>
  <c r="T47" i="7"/>
  <c r="D47" i="7"/>
  <c r="T45" i="7"/>
  <c r="D45" i="7"/>
  <c r="T44" i="7"/>
  <c r="L44" i="7"/>
  <c r="D44" i="7"/>
  <c r="T43" i="7"/>
  <c r="L43" i="7"/>
  <c r="D43" i="7"/>
  <c r="T42" i="7"/>
  <c r="L42" i="7"/>
  <c r="D42" i="7"/>
  <c r="T41" i="7"/>
  <c r="L41" i="7"/>
  <c r="D41" i="7"/>
  <c r="T40" i="7"/>
  <c r="L40" i="7"/>
  <c r="D40" i="7"/>
  <c r="T39" i="7"/>
  <c r="L39" i="7"/>
  <c r="D39" i="7"/>
  <c r="T38" i="7"/>
  <c r="L38" i="7"/>
  <c r="D38" i="7"/>
  <c r="T34" i="7"/>
  <c r="L34" i="7"/>
  <c r="D34" i="7"/>
  <c r="T32" i="7"/>
  <c r="L29" i="7"/>
  <c r="T26" i="7"/>
  <c r="L26" i="7"/>
  <c r="D26" i="7"/>
  <c r="T25" i="7"/>
  <c r="T24" i="7"/>
  <c r="T23" i="7"/>
  <c r="L23" i="7"/>
  <c r="D23" i="7"/>
  <c r="T22" i="7"/>
  <c r="L22" i="7"/>
  <c r="T21" i="7"/>
  <c r="L21" i="7"/>
  <c r="T20" i="7"/>
  <c r="L20" i="7"/>
  <c r="D20" i="7"/>
  <c r="T19" i="7"/>
  <c r="L19" i="7"/>
  <c r="D19" i="7"/>
  <c r="T18" i="7"/>
  <c r="L18" i="7"/>
  <c r="D18" i="7"/>
  <c r="T17" i="7"/>
  <c r="L17" i="7"/>
  <c r="D17" i="7"/>
  <c r="T16" i="7"/>
  <c r="L16" i="7"/>
  <c r="D16" i="7"/>
  <c r="T15" i="7"/>
  <c r="L15" i="7"/>
  <c r="D15" i="7"/>
  <c r="T14" i="7"/>
  <c r="L14" i="7"/>
  <c r="D14" i="7"/>
  <c r="T13" i="7"/>
  <c r="L13" i="7"/>
  <c r="D13" i="7"/>
  <c r="T12" i="7"/>
  <c r="L12" i="7"/>
  <c r="D12" i="7"/>
  <c r="T11" i="7"/>
  <c r="L11" i="7"/>
  <c r="D11" i="7"/>
  <c r="T10" i="7"/>
  <c r="L10" i="7"/>
  <c r="D10" i="7"/>
  <c r="T9" i="7"/>
  <c r="L9" i="7"/>
  <c r="D9" i="7"/>
  <c r="D4" i="12" l="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29" i="11"/>
  <c r="E28" i="11"/>
  <c r="E27" i="11"/>
  <c r="E26" i="11"/>
  <c r="E25" i="11"/>
  <c r="E24" i="11"/>
  <c r="E23" i="11"/>
  <c r="E22" i="11"/>
  <c r="E21" i="11"/>
  <c r="E20" i="11"/>
  <c r="E19" i="11"/>
  <c r="F4" i="11"/>
  <c r="K10" i="11"/>
  <c r="K15" i="11"/>
  <c r="K13" i="11"/>
  <c r="K11" i="11"/>
  <c r="I9" i="12"/>
  <c r="I4" i="12"/>
  <c r="K14" i="11"/>
  <c r="I8" i="12"/>
  <c r="K18" i="11"/>
  <c r="K12" i="11"/>
  <c r="K17" i="11"/>
  <c r="K9" i="11"/>
  <c r="I11" i="12"/>
  <c r="I7" i="12"/>
  <c r="I12" i="12"/>
  <c r="K16" i="11"/>
  <c r="I10" i="12"/>
  <c r="F4" i="10" l="1"/>
  <c r="K11" i="10"/>
  <c r="K9" i="10"/>
  <c r="K15" i="10"/>
  <c r="K14" i="10"/>
  <c r="K12" i="10"/>
  <c r="K13" i="10"/>
  <c r="K10" i="10"/>
  <c r="D12" i="2" l="1"/>
  <c r="B1" i="2"/>
  <c r="D18" i="2"/>
  <c r="G34" i="7"/>
  <c r="G60" i="7"/>
  <c r="G13" i="7"/>
  <c r="O12" i="7"/>
  <c r="W50" i="7"/>
  <c r="G9" i="7"/>
  <c r="O42" i="7"/>
  <c r="W23" i="7"/>
  <c r="W45" i="7"/>
  <c r="W34" i="7"/>
  <c r="G39" i="7"/>
  <c r="O20" i="7"/>
  <c r="W42" i="7"/>
  <c r="W65" i="7"/>
  <c r="O13" i="7"/>
  <c r="O14" i="7"/>
  <c r="G38" i="7"/>
  <c r="G10" i="7"/>
  <c r="G11" i="7"/>
  <c r="W24" i="7"/>
  <c r="W55" i="7"/>
  <c r="O45" i="7"/>
  <c r="O15" i="7"/>
  <c r="G47" i="7"/>
  <c r="G42" i="7"/>
  <c r="G14" i="7"/>
  <c r="W41" i="7"/>
  <c r="O11" i="7"/>
  <c r="O10" i="7"/>
  <c r="W39" i="7"/>
  <c r="W38" i="7"/>
  <c r="W25" i="7"/>
  <c r="O18" i="7"/>
  <c r="G18" i="7"/>
  <c r="W32" i="7"/>
  <c r="G41" i="7"/>
  <c r="W12" i="7"/>
  <c r="G23" i="7"/>
  <c r="W19" i="7"/>
  <c r="G55" i="7"/>
  <c r="O41" i="7"/>
  <c r="O19" i="7"/>
  <c r="O44" i="7"/>
  <c r="G45" i="7"/>
  <c r="G40" i="7"/>
  <c r="W26" i="7"/>
  <c r="W20" i="7"/>
  <c r="W60" i="7"/>
  <c r="W11" i="7"/>
  <c r="W22" i="7"/>
  <c r="W21" i="7"/>
  <c r="O50" i="7"/>
  <c r="W47" i="7"/>
  <c r="O29" i="7"/>
  <c r="W9" i="7"/>
  <c r="G65" i="7"/>
  <c r="W18" i="7"/>
  <c r="O26" i="7"/>
  <c r="O16" i="7"/>
  <c r="W15" i="7"/>
  <c r="W40" i="7"/>
  <c r="G50" i="7"/>
  <c r="W10" i="7"/>
  <c r="O32" i="7"/>
  <c r="O22" i="7"/>
  <c r="W43" i="7"/>
  <c r="O34" i="7"/>
  <c r="W16" i="7"/>
  <c r="G15" i="7"/>
  <c r="O38" i="7"/>
  <c r="O40" i="7"/>
  <c r="O39" i="7"/>
  <c r="G20" i="7"/>
  <c r="G44" i="7"/>
  <c r="G19" i="7"/>
  <c r="G12" i="7"/>
  <c r="O55" i="7"/>
  <c r="O43" i="7"/>
  <c r="W13" i="7"/>
  <c r="W14" i="7"/>
  <c r="W44" i="7"/>
  <c r="O23" i="7"/>
  <c r="G26" i="7"/>
  <c r="W17" i="7"/>
  <c r="G16" i="7"/>
  <c r="G43" i="7"/>
  <c r="O21" i="7"/>
  <c r="O17" i="7"/>
  <c r="O65" i="7"/>
  <c r="G17" i="7"/>
  <c r="O9" i="7"/>
  <c r="K57" i="10"/>
  <c r="K47" i="10"/>
  <c r="I30" i="12"/>
  <c r="K61" i="10"/>
  <c r="I22" i="12"/>
  <c r="K34" i="11"/>
  <c r="I55" i="12"/>
  <c r="K50" i="11"/>
  <c r="I57" i="12"/>
  <c r="K33" i="10"/>
  <c r="K40" i="10"/>
  <c r="I28" i="12"/>
  <c r="D5" i="2"/>
  <c r="K62" i="11"/>
  <c r="I40" i="12"/>
  <c r="H8" i="11"/>
  <c r="I42" i="12"/>
  <c r="I38" i="12"/>
  <c r="H7" i="11"/>
  <c r="I45" i="12"/>
  <c r="I33" i="12"/>
  <c r="K54" i="10"/>
  <c r="I54" i="12"/>
  <c r="I34" i="12"/>
  <c r="K38" i="11"/>
  <c r="K58" i="11"/>
  <c r="K51" i="11"/>
  <c r="K56" i="11"/>
  <c r="K37" i="10"/>
  <c r="F7" i="12"/>
  <c r="K53" i="10"/>
  <c r="K44" i="10"/>
  <c r="K48" i="11"/>
  <c r="I61" i="12"/>
  <c r="K60" i="10"/>
  <c r="I62" i="12"/>
  <c r="I49" i="12"/>
  <c r="I59" i="12"/>
  <c r="K35" i="11"/>
  <c r="K58" i="10"/>
  <c r="K59" i="10"/>
  <c r="I15" i="12"/>
  <c r="K61" i="11"/>
  <c r="I46" i="12"/>
  <c r="I25" i="12"/>
  <c r="K52" i="10"/>
  <c r="K63" i="11"/>
  <c r="I19" i="12"/>
  <c r="I24" i="12"/>
  <c r="K45" i="10"/>
  <c r="I60" i="12"/>
  <c r="K54" i="11"/>
  <c r="K35" i="10"/>
  <c r="K51" i="10"/>
  <c r="K31" i="10"/>
  <c r="I48" i="12"/>
  <c r="I58" i="12"/>
  <c r="I44" i="12"/>
  <c r="K39" i="11"/>
  <c r="I20" i="12"/>
  <c r="K37" i="11"/>
  <c r="K41" i="11"/>
  <c r="K49" i="10"/>
  <c r="I16" i="12"/>
  <c r="I52" i="12"/>
  <c r="I47" i="12"/>
  <c r="I37" i="12"/>
  <c r="K30" i="10"/>
  <c r="K44" i="11"/>
  <c r="I29" i="12"/>
  <c r="K36" i="11"/>
  <c r="K56" i="10"/>
  <c r="K34" i="10"/>
  <c r="K41" i="10"/>
  <c r="K36" i="10"/>
  <c r="K32" i="11"/>
  <c r="K30" i="11"/>
  <c r="K46" i="11"/>
  <c r="K52" i="11"/>
  <c r="K62" i="10"/>
  <c r="K55" i="11"/>
  <c r="I41" i="12"/>
  <c r="K42" i="11"/>
  <c r="I14" i="12"/>
  <c r="K60" i="11"/>
  <c r="K50" i="10"/>
  <c r="H7" i="10"/>
  <c r="I36" i="12"/>
  <c r="I18" i="12"/>
  <c r="K46" i="10"/>
  <c r="K43" i="10"/>
  <c r="D19" i="2"/>
  <c r="F25" i="12"/>
  <c r="F29" i="12"/>
  <c r="H10" i="10"/>
  <c r="H34" i="10"/>
  <c r="H46" i="10"/>
  <c r="K63" i="10"/>
  <c r="K33" i="11"/>
  <c r="I27" i="12"/>
  <c r="K42" i="10"/>
  <c r="I32" i="12"/>
  <c r="H30" i="10"/>
  <c r="F62" i="12"/>
  <c r="H62" i="10"/>
  <c r="H48" i="10"/>
  <c r="F35" i="12"/>
  <c r="H55" i="10"/>
  <c r="H49" i="11"/>
  <c r="I50" i="12"/>
  <c r="K39" i="10"/>
  <c r="I13" i="12"/>
  <c r="I35" i="12"/>
  <c r="K45" i="11"/>
  <c r="H8" i="10"/>
  <c r="H31" i="11"/>
  <c r="F61" i="12"/>
  <c r="F46" i="12"/>
  <c r="G20" i="10"/>
  <c r="H24" i="11"/>
  <c r="F41" i="12"/>
  <c r="K59" i="11"/>
  <c r="I17" i="12"/>
  <c r="K57" i="11"/>
  <c r="K53" i="11"/>
  <c r="I43" i="12"/>
  <c r="G20" i="11"/>
  <c r="F15" i="12"/>
  <c r="G17" i="10"/>
  <c r="F45" i="12"/>
  <c r="H31" i="10"/>
  <c r="K40" i="11"/>
  <c r="I53" i="12"/>
  <c r="I23" i="12"/>
  <c r="I26" i="12"/>
  <c r="F17" i="12"/>
  <c r="H16" i="11"/>
  <c r="G19" i="11"/>
  <c r="H51" i="10"/>
  <c r="H43" i="11"/>
  <c r="K48" i="10"/>
  <c r="K32" i="10"/>
  <c r="H63" i="10"/>
  <c r="H56" i="10"/>
  <c r="H32" i="11"/>
  <c r="I31" i="12"/>
  <c r="H60" i="10"/>
  <c r="F31" i="12"/>
  <c r="F48" i="12"/>
  <c r="K49" i="11"/>
  <c r="G29" i="10"/>
  <c r="H38" i="10"/>
  <c r="F50" i="12"/>
  <c r="I63" i="12"/>
  <c r="G26" i="10"/>
  <c r="H25" i="11"/>
  <c r="K43" i="11"/>
  <c r="I56" i="12"/>
  <c r="F8" i="12"/>
  <c r="H55" i="11"/>
  <c r="H16" i="10"/>
  <c r="F28" i="12"/>
  <c r="K38" i="10"/>
  <c r="H17" i="11"/>
  <c r="F57" i="12"/>
  <c r="H37" i="10"/>
  <c r="K47" i="11"/>
  <c r="G28" i="11"/>
  <c r="H49" i="10"/>
  <c r="H60" i="11"/>
  <c r="I51" i="12"/>
  <c r="H59" i="10"/>
  <c r="H61" i="10"/>
  <c r="H43" i="10"/>
  <c r="K55" i="10"/>
  <c r="H33" i="11"/>
  <c r="H48" i="11"/>
  <c r="F55" i="12"/>
  <c r="K31" i="11"/>
  <c r="H33" i="10"/>
  <c r="H22" i="10"/>
  <c r="F36" i="12"/>
  <c r="I39" i="12"/>
  <c r="G18" i="10"/>
  <c r="H18" i="11"/>
  <c r="G16" i="10"/>
  <c r="I21" i="12"/>
  <c r="F54" i="12"/>
  <c r="H52" i="11"/>
  <c r="F12" i="12"/>
  <c r="G22" i="10"/>
  <c r="H26" i="11"/>
  <c r="H47" i="11"/>
  <c r="H27" i="10"/>
  <c r="G26" i="11"/>
  <c r="G27" i="10"/>
  <c r="G25" i="11"/>
  <c r="G21" i="11"/>
  <c r="F20" i="12"/>
  <c r="H41" i="11"/>
  <c r="F38" i="12"/>
  <c r="H52" i="10"/>
  <c r="F49" i="12"/>
  <c r="H45" i="10"/>
  <c r="H14" i="11"/>
  <c r="H51" i="11"/>
  <c r="H41" i="10"/>
  <c r="H20" i="10"/>
  <c r="H28" i="11"/>
  <c r="H61" i="11"/>
  <c r="F16" i="12"/>
  <c r="H28" i="10"/>
  <c r="F21" i="12"/>
  <c r="H54" i="10"/>
  <c r="H63" i="11"/>
  <c r="G23" i="11"/>
  <c r="H13" i="11"/>
  <c r="F43" i="12"/>
  <c r="F13" i="12"/>
  <c r="H37" i="11"/>
  <c r="F58" i="12"/>
  <c r="H22" i="11"/>
  <c r="F39" i="12"/>
  <c r="H29" i="11"/>
  <c r="H46" i="11"/>
  <c r="H39" i="10"/>
  <c r="G29" i="11"/>
  <c r="G25" i="10"/>
  <c r="F42" i="12"/>
  <c r="F24" i="12"/>
  <c r="H57" i="10"/>
  <c r="H35" i="11"/>
  <c r="F33" i="12"/>
  <c r="H45" i="11"/>
  <c r="H12" i="10"/>
  <c r="F53" i="12"/>
  <c r="H62" i="11"/>
  <c r="H24" i="10"/>
  <c r="H15" i="10"/>
  <c r="H11" i="11"/>
  <c r="H40" i="11"/>
  <c r="H54" i="11"/>
  <c r="H9" i="10"/>
  <c r="G23" i="10"/>
  <c r="G22" i="11"/>
  <c r="H32" i="10"/>
  <c r="F26" i="12"/>
  <c r="H11" i="10"/>
  <c r="H40" i="10"/>
  <c r="H36" i="10"/>
  <c r="F11" i="12"/>
  <c r="F22" i="12"/>
  <c r="H23" i="11"/>
  <c r="F37" i="12"/>
  <c r="H42" i="10"/>
  <c r="H57" i="11"/>
  <c r="H19" i="10"/>
  <c r="H50" i="10"/>
  <c r="H47" i="10"/>
  <c r="H34" i="11"/>
  <c r="H56" i="11"/>
  <c r="H23" i="10"/>
  <c r="F18" i="12"/>
  <c r="F27" i="12"/>
  <c r="F9" i="12"/>
  <c r="F34" i="12"/>
  <c r="F32" i="12"/>
  <c r="H44" i="11"/>
  <c r="H29" i="10"/>
  <c r="F51" i="12"/>
  <c r="F63" i="12"/>
  <c r="H25" i="10"/>
  <c r="H14" i="10"/>
  <c r="F44" i="12"/>
  <c r="F23" i="12"/>
  <c r="H59" i="11"/>
  <c r="H30" i="11"/>
  <c r="H36" i="11"/>
  <c r="G19" i="10"/>
  <c r="F59" i="12"/>
  <c r="H42" i="11"/>
  <c r="H35" i="10"/>
  <c r="H10" i="11"/>
  <c r="G21" i="10"/>
  <c r="F60" i="12"/>
  <c r="H39" i="11"/>
  <c r="F40" i="12"/>
  <c r="H21" i="11"/>
  <c r="H50" i="11"/>
  <c r="H44" i="10"/>
  <c r="H58" i="11"/>
  <c r="F10" i="12"/>
  <c r="G27" i="11"/>
  <c r="H12" i="11"/>
  <c r="F14" i="12"/>
  <c r="H19" i="11"/>
  <c r="G24" i="11"/>
  <c r="F19" i="12"/>
  <c r="F52" i="12"/>
  <c r="F47" i="12"/>
  <c r="H26" i="10"/>
  <c r="F56" i="12"/>
  <c r="G28" i="10"/>
  <c r="H21" i="10"/>
  <c r="G24" i="10"/>
  <c r="H15" i="11"/>
  <c r="H27" i="11"/>
  <c r="H58" i="10"/>
  <c r="H53" i="11"/>
  <c r="H20" i="11"/>
  <c r="H18" i="10"/>
  <c r="H38" i="11"/>
  <c r="H13" i="10"/>
  <c r="H53" i="10"/>
  <c r="F30" i="12"/>
  <c r="H9" i="11"/>
  <c r="H17" i="10"/>
  <c r="C9" i="11" l="1"/>
  <c r="C13" i="10"/>
  <c r="C15" i="11"/>
  <c r="C12" i="11"/>
  <c r="C10" i="11"/>
  <c r="C14" i="10"/>
  <c r="C11" i="10"/>
  <c r="C9" i="10"/>
  <c r="C11" i="11"/>
  <c r="C15" i="10"/>
  <c r="C12" i="10"/>
  <c r="C13" i="11"/>
  <c r="C14" i="11"/>
  <c r="C18" i="11"/>
  <c r="C17" i="11"/>
  <c r="C16" i="11"/>
  <c r="C10" i="10"/>
  <c r="E46" i="12"/>
  <c r="G57" i="10"/>
  <c r="E7" i="12"/>
  <c r="G54" i="11"/>
  <c r="G55" i="10"/>
  <c r="E60" i="12"/>
  <c r="G63" i="10"/>
  <c r="E21" i="12"/>
  <c r="G52" i="11"/>
  <c r="G37" i="11"/>
  <c r="G9" i="11"/>
  <c r="E24" i="12"/>
  <c r="E40" i="12"/>
  <c r="G62" i="11"/>
  <c r="G52" i="10"/>
  <c r="G60" i="10"/>
  <c r="G17" i="11"/>
  <c r="E52" i="12"/>
  <c r="E34" i="12"/>
  <c r="G53" i="10"/>
  <c r="E50" i="12"/>
  <c r="G41" i="11"/>
  <c r="E22" i="12"/>
  <c r="E48" i="12"/>
  <c r="G45" i="10"/>
  <c r="E15" i="12"/>
  <c r="G55" i="11"/>
  <c r="E30" i="12"/>
  <c r="G8" i="11"/>
  <c r="G56" i="11"/>
  <c r="E18" i="12"/>
  <c r="E61" i="12"/>
  <c r="E32" i="12"/>
  <c r="G46" i="11"/>
  <c r="E37" i="12"/>
  <c r="E41" i="12"/>
  <c r="E39" i="12"/>
  <c r="G11" i="10"/>
  <c r="G16" i="11"/>
  <c r="G35" i="10"/>
  <c r="G39" i="10"/>
  <c r="G49" i="11"/>
  <c r="G44" i="10"/>
  <c r="E12" i="12"/>
  <c r="G14" i="11"/>
  <c r="G56" i="10"/>
  <c r="G11" i="11"/>
  <c r="E11" i="12"/>
  <c r="G51" i="11"/>
  <c r="G34" i="10"/>
  <c r="E29" i="12"/>
  <c r="E9" i="12"/>
  <c r="G8" i="10"/>
  <c r="E28" i="12"/>
  <c r="E59" i="12"/>
  <c r="E63" i="12"/>
  <c r="E10" i="12"/>
  <c r="G40" i="11"/>
  <c r="G30" i="11"/>
  <c r="E54" i="12"/>
  <c r="G32" i="10"/>
  <c r="E8" i="12"/>
  <c r="G38" i="11"/>
  <c r="G31" i="11"/>
  <c r="E38" i="12"/>
  <c r="G18" i="11"/>
  <c r="E35" i="12"/>
  <c r="E36" i="12"/>
  <c r="G37" i="10"/>
  <c r="G48" i="10"/>
  <c r="E25" i="12"/>
  <c r="E51" i="12"/>
  <c r="G33" i="10"/>
  <c r="E23" i="12"/>
  <c r="G12" i="11"/>
  <c r="E31" i="12"/>
  <c r="G61" i="11"/>
  <c r="G12" i="10"/>
  <c r="G63" i="11"/>
  <c r="G60" i="11"/>
  <c r="E17" i="12"/>
  <c r="G10" i="11"/>
  <c r="G59" i="10"/>
  <c r="E33" i="12"/>
  <c r="E42" i="12"/>
  <c r="E58" i="12"/>
  <c r="G36" i="11"/>
  <c r="G51" i="10"/>
  <c r="E26" i="12"/>
  <c r="E53" i="12"/>
  <c r="G15" i="11"/>
  <c r="G47" i="10"/>
  <c r="E16" i="12"/>
  <c r="G35" i="11"/>
  <c r="G41" i="10"/>
  <c r="E47" i="12"/>
  <c r="G49" i="10"/>
  <c r="G31" i="10"/>
  <c r="G33" i="11"/>
  <c r="G58" i="10"/>
  <c r="E43" i="12"/>
  <c r="G30" i="10"/>
  <c r="E57" i="12"/>
  <c r="G48" i="11"/>
  <c r="G50" i="11"/>
  <c r="G54" i="10"/>
  <c r="G10" i="10"/>
  <c r="E14" i="12"/>
  <c r="G39" i="11"/>
  <c r="G61" i="10"/>
  <c r="G57" i="11"/>
  <c r="E19" i="12"/>
  <c r="E56" i="12"/>
  <c r="G15" i="10"/>
  <c r="E20" i="12"/>
  <c r="G7" i="11"/>
  <c r="E27" i="12"/>
  <c r="E55" i="12"/>
  <c r="G62" i="10"/>
  <c r="G36" i="10"/>
  <c r="E13" i="12"/>
  <c r="G59" i="11"/>
  <c r="G32" i="11"/>
  <c r="G34" i="11"/>
  <c r="G13" i="10"/>
  <c r="G40" i="10"/>
  <c r="G13" i="11"/>
  <c r="G58" i="11"/>
  <c r="G9" i="10"/>
  <c r="G7" i="10"/>
  <c r="G14" i="10"/>
  <c r="E49" i="12"/>
  <c r="G45" i="11"/>
  <c r="G42" i="10"/>
  <c r="G44" i="11"/>
  <c r="E45" i="12"/>
  <c r="G42" i="11"/>
  <c r="G50" i="10"/>
  <c r="E62" i="12"/>
  <c r="G43" i="11"/>
  <c r="G38" i="10"/>
  <c r="G46" i="10"/>
  <c r="G43" i="10"/>
  <c r="E44" i="12"/>
  <c r="G47" i="11"/>
  <c r="G53" i="11"/>
  <c r="D6" i="2" l="1"/>
  <c r="I13" i="11"/>
  <c r="I57" i="11"/>
  <c r="I36" i="11"/>
  <c r="I38" i="11"/>
  <c r="I16" i="11"/>
  <c r="I63" i="10"/>
  <c r="I44" i="11"/>
  <c r="I63" i="11"/>
  <c r="I46" i="10"/>
  <c r="I40" i="10"/>
  <c r="I30" i="10"/>
  <c r="I48" i="10"/>
  <c r="I45" i="11"/>
  <c r="I61" i="11"/>
  <c r="I32" i="10"/>
  <c r="I14" i="11"/>
  <c r="I58" i="10"/>
  <c r="G9" i="12"/>
  <c r="I32" i="11"/>
  <c r="I10" i="10"/>
  <c r="I15" i="11"/>
  <c r="I12" i="11"/>
  <c r="I53" i="11"/>
  <c r="I15" i="10"/>
  <c r="I31" i="10"/>
  <c r="I10" i="11"/>
  <c r="I18" i="11"/>
  <c r="I34" i="10"/>
  <c r="I9" i="10"/>
  <c r="I17" i="11"/>
  <c r="I43" i="10"/>
  <c r="I62" i="10"/>
  <c r="I41" i="10"/>
  <c r="I11" i="11"/>
  <c r="I52" i="10"/>
  <c r="I42" i="10"/>
  <c r="I61" i="10"/>
  <c r="I35" i="11"/>
  <c r="I12" i="10"/>
  <c r="G8" i="12"/>
  <c r="I56" i="10"/>
  <c r="I11" i="10"/>
  <c r="I56" i="11"/>
  <c r="I41" i="11"/>
  <c r="I62" i="11"/>
  <c r="I38" i="10"/>
  <c r="I13" i="10"/>
  <c r="I39" i="11"/>
  <c r="I37" i="10"/>
  <c r="I55" i="10"/>
  <c r="I43" i="11"/>
  <c r="I34" i="11"/>
  <c r="I47" i="10"/>
  <c r="G12" i="12"/>
  <c r="I53" i="10"/>
  <c r="I54" i="11"/>
  <c r="I14" i="10"/>
  <c r="I33" i="11"/>
  <c r="I59" i="10"/>
  <c r="I30" i="11"/>
  <c r="I44" i="10"/>
  <c r="I55" i="11"/>
  <c r="I9" i="11"/>
  <c r="G7" i="12"/>
  <c r="I50" i="10"/>
  <c r="I59" i="11"/>
  <c r="I54" i="10"/>
  <c r="I40" i="11"/>
  <c r="I49" i="11"/>
  <c r="I46" i="11"/>
  <c r="I37" i="11"/>
  <c r="I57" i="10"/>
  <c r="I47" i="11"/>
  <c r="I42" i="11"/>
  <c r="I50" i="11"/>
  <c r="I49" i="10"/>
  <c r="I33" i="10"/>
  <c r="G10" i="12"/>
  <c r="I51" i="11"/>
  <c r="I39" i="10"/>
  <c r="I45" i="10"/>
  <c r="I52" i="11"/>
  <c r="I58" i="11"/>
  <c r="I36" i="10"/>
  <c r="I48" i="11"/>
  <c r="I51" i="10"/>
  <c r="I60" i="11"/>
  <c r="I31" i="11"/>
  <c r="G11" i="12"/>
  <c r="I35" i="10"/>
  <c r="I60" i="10"/>
  <c r="I24" i="10"/>
  <c r="I28" i="10"/>
  <c r="I24" i="11"/>
  <c r="I27" i="11"/>
  <c r="I21" i="10"/>
  <c r="I19" i="10"/>
  <c r="I22" i="11"/>
  <c r="I23" i="10"/>
  <c r="I25" i="10"/>
  <c r="I29" i="11"/>
  <c r="I23" i="11"/>
  <c r="I21" i="11"/>
  <c r="I25" i="11"/>
  <c r="I27" i="10"/>
  <c r="I26" i="11"/>
  <c r="I22" i="10"/>
  <c r="G45" i="12"/>
  <c r="G42" i="12"/>
  <c r="G62" i="12"/>
  <c r="G50" i="12"/>
  <c r="G33" i="12"/>
  <c r="I17" i="10"/>
  <c r="I16" i="10"/>
  <c r="G25" i="12"/>
  <c r="G30" i="12"/>
  <c r="G31" i="12"/>
  <c r="I20" i="10"/>
  <c r="I29" i="10"/>
  <c r="G46" i="12"/>
  <c r="G13" i="12"/>
  <c r="G53" i="12"/>
  <c r="G28" i="12"/>
  <c r="G15" i="12"/>
  <c r="G19" i="12"/>
  <c r="G43" i="12"/>
  <c r="I18" i="10"/>
  <c r="G18" i="12"/>
  <c r="G52" i="12"/>
  <c r="G56" i="12"/>
  <c r="G22" i="12"/>
  <c r="G23" i="12"/>
  <c r="I28" i="11"/>
  <c r="G41" i="12"/>
  <c r="G29" i="12"/>
  <c r="G58" i="12"/>
  <c r="G54" i="12"/>
  <c r="G48" i="12"/>
  <c r="G17" i="12"/>
  <c r="G26" i="12"/>
  <c r="G37" i="12"/>
  <c r="I26" i="10"/>
  <c r="G36" i="12"/>
  <c r="G38" i="12"/>
  <c r="G27" i="12"/>
  <c r="G49" i="12"/>
  <c r="G24" i="12"/>
  <c r="G63" i="12"/>
  <c r="G61" i="12"/>
  <c r="G40" i="12"/>
  <c r="G60" i="12"/>
  <c r="G44" i="12"/>
  <c r="G16" i="12"/>
  <c r="I20" i="11"/>
  <c r="G20" i="12"/>
  <c r="G55" i="12"/>
  <c r="G35" i="12"/>
  <c r="G57" i="12"/>
  <c r="G21" i="12"/>
  <c r="G39" i="12"/>
  <c r="G59" i="12"/>
  <c r="G47" i="12"/>
  <c r="G34" i="12"/>
  <c r="G32" i="12"/>
  <c r="G51" i="12"/>
  <c r="G14" i="12"/>
  <c r="I19" i="11"/>
  <c r="U21" i="7" l="1"/>
  <c r="V21" i="7" s="1"/>
  <c r="E16" i="7"/>
  <c r="F16" i="7" s="1"/>
  <c r="E53" i="7"/>
  <c r="F53" i="7" s="1"/>
  <c r="E34" i="7"/>
  <c r="F34" i="7" s="1"/>
  <c r="E36" i="7"/>
  <c r="F36" i="7" s="1"/>
  <c r="E49" i="7"/>
  <c r="F49" i="7" s="1"/>
  <c r="E61" i="7"/>
  <c r="F61" i="7" s="1"/>
  <c r="E41" i="7"/>
  <c r="F41" i="7" s="1"/>
  <c r="E23" i="7"/>
  <c r="F23" i="7" s="1"/>
  <c r="E59" i="7"/>
  <c r="F59" i="7" s="1"/>
  <c r="E37" i="7"/>
  <c r="F37" i="7" s="1"/>
  <c r="E57" i="7"/>
  <c r="F57" i="7" s="1"/>
  <c r="E22" i="7"/>
  <c r="F22" i="7" s="1"/>
  <c r="U22" i="7"/>
  <c r="V22" i="7" s="1"/>
  <c r="E18" i="7"/>
  <c r="F18" i="7" s="1"/>
  <c r="E46" i="7"/>
  <c r="F46" i="7" s="1"/>
  <c r="E62" i="7"/>
  <c r="F62" i="7" s="1"/>
  <c r="E42" i="7"/>
  <c r="F42" i="7" s="1"/>
  <c r="E63" i="7"/>
  <c r="F63" i="7" s="1"/>
  <c r="E65" i="7"/>
  <c r="F65" i="7" s="1"/>
  <c r="E26" i="7"/>
  <c r="F26" i="7" s="1"/>
  <c r="E51" i="7"/>
  <c r="F51" i="7" s="1"/>
  <c r="E29" i="7"/>
  <c r="F29" i="7" s="1"/>
  <c r="E40" i="7"/>
  <c r="F40" i="7" s="1"/>
  <c r="E38" i="7"/>
  <c r="F38" i="7" s="1"/>
  <c r="M28" i="7"/>
  <c r="N28" i="7" s="1"/>
  <c r="E39" i="7"/>
  <c r="F39" i="7" s="1"/>
  <c r="E28" i="7"/>
  <c r="F28" i="7" s="1"/>
  <c r="E19" i="7"/>
  <c r="F19" i="7" s="1"/>
  <c r="E50" i="7"/>
  <c r="F50" i="7" s="1"/>
  <c r="E56" i="7"/>
  <c r="F56" i="7" s="1"/>
  <c r="E60" i="7"/>
  <c r="F60" i="7" s="1"/>
  <c r="E31" i="7"/>
  <c r="F31" i="7" s="1"/>
  <c r="E43" i="7"/>
  <c r="F43" i="7" s="1"/>
  <c r="U30" i="7"/>
  <c r="V30" i="7" s="1"/>
  <c r="E25" i="7"/>
  <c r="F25" i="7" s="1"/>
  <c r="E24" i="7"/>
  <c r="F24" i="7" s="1"/>
  <c r="E58" i="7"/>
  <c r="F58" i="7" s="1"/>
  <c r="E54" i="7"/>
  <c r="F54" i="7" s="1"/>
  <c r="E20" i="7"/>
  <c r="F20" i="7" s="1"/>
  <c r="M20" i="7"/>
  <c r="N20" i="7" s="1"/>
  <c r="E45" i="7"/>
  <c r="F45" i="7" s="1"/>
  <c r="E21" i="7"/>
  <c r="F21" i="7" s="1"/>
  <c r="E17" i="7"/>
  <c r="F17" i="7" s="1"/>
  <c r="E30" i="7"/>
  <c r="F30" i="7" s="1"/>
  <c r="E55" i="7"/>
  <c r="F55" i="7" s="1"/>
  <c r="E15" i="7"/>
  <c r="F15" i="7" s="1"/>
  <c r="E48" i="7"/>
  <c r="F48" i="7" s="1"/>
  <c r="M31" i="7"/>
  <c r="N31" i="7" s="1"/>
  <c r="M22" i="7"/>
  <c r="N22" i="7" s="1"/>
  <c r="E33" i="7"/>
  <c r="F33" i="7" s="1"/>
  <c r="E32" i="7"/>
  <c r="F32" i="7" s="1"/>
  <c r="E27" i="7"/>
  <c r="F27" i="7" s="1"/>
  <c r="M18" i="7"/>
  <c r="N18" i="7" s="1"/>
  <c r="M19" i="7"/>
  <c r="N19" i="7" s="1"/>
  <c r="E35" i="7"/>
  <c r="F35" i="7" s="1"/>
  <c r="E52" i="7"/>
  <c r="F52" i="7" s="1"/>
  <c r="E64" i="7"/>
  <c r="F64" i="7" s="1"/>
  <c r="E44" i="7"/>
  <c r="F44" i="7" s="1"/>
  <c r="E47" i="7"/>
  <c r="F47" i="7" s="1"/>
  <c r="M24" i="7"/>
  <c r="N24" i="7" s="1"/>
  <c r="U28" i="7"/>
  <c r="V28" i="7" s="1"/>
  <c r="M29" i="7"/>
  <c r="N29" i="7" s="1"/>
  <c r="U27" i="7"/>
  <c r="V27" i="7" s="1"/>
  <c r="U23" i="7"/>
  <c r="V23" i="7" s="1"/>
  <c r="U25" i="7"/>
  <c r="V25" i="7" s="1"/>
  <c r="U31" i="7"/>
  <c r="V31" i="7" s="1"/>
  <c r="M27" i="7"/>
  <c r="N27" i="7" s="1"/>
  <c r="M25" i="7"/>
  <c r="N25" i="7" s="1"/>
  <c r="U24" i="7"/>
  <c r="V24" i="7" s="1"/>
  <c r="M21" i="7"/>
  <c r="N21" i="7" s="1"/>
  <c r="M23" i="7"/>
  <c r="N23" i="7" s="1"/>
  <c r="U29" i="7"/>
  <c r="V29" i="7" s="1"/>
  <c r="U26" i="7"/>
  <c r="V26" i="7" s="1"/>
  <c r="M30" i="7"/>
  <c r="N30" i="7" s="1"/>
  <c r="M26" i="7"/>
  <c r="N26" i="7" s="1"/>
  <c r="M62" i="7"/>
  <c r="N62" i="7" s="1"/>
  <c r="M37" i="7"/>
  <c r="N37" i="7" s="1"/>
  <c r="E13" i="7"/>
  <c r="F13" i="7" s="1"/>
  <c r="U33" i="7"/>
  <c r="V33" i="7" s="1"/>
  <c r="U62" i="7"/>
  <c r="V62" i="7" s="1"/>
  <c r="M53" i="7"/>
  <c r="N53" i="7" s="1"/>
  <c r="U50" i="7"/>
  <c r="V50" i="7" s="1"/>
  <c r="M38" i="7"/>
  <c r="N38" i="7" s="1"/>
  <c r="U60" i="7"/>
  <c r="V60" i="7" s="1"/>
  <c r="U54" i="7"/>
  <c r="V54" i="7" s="1"/>
  <c r="M47" i="7"/>
  <c r="N47" i="7" s="1"/>
  <c r="M41" i="7"/>
  <c r="N41" i="7" s="1"/>
  <c r="U53" i="7"/>
  <c r="V53" i="7" s="1"/>
  <c r="E12" i="7"/>
  <c r="F12" i="7" s="1"/>
  <c r="M35" i="7"/>
  <c r="N35" i="7" s="1"/>
  <c r="M51" i="7"/>
  <c r="N51" i="7" s="1"/>
  <c r="U52" i="7"/>
  <c r="V52" i="7" s="1"/>
  <c r="U44" i="7"/>
  <c r="V44" i="7" s="1"/>
  <c r="U49" i="7"/>
  <c r="V49" i="7" s="1"/>
  <c r="M59" i="7"/>
  <c r="N59" i="7" s="1"/>
  <c r="U39" i="7"/>
  <c r="V39" i="7" s="1"/>
  <c r="U48" i="7"/>
  <c r="V48" i="7" s="1"/>
  <c r="U51" i="7"/>
  <c r="V51" i="7" s="1"/>
  <c r="U42" i="7"/>
  <c r="V42" i="7" s="1"/>
  <c r="M56" i="7"/>
  <c r="N56" i="7" s="1"/>
  <c r="U61" i="7"/>
  <c r="V61" i="7" s="1"/>
  <c r="M52" i="7"/>
  <c r="N52" i="7" s="1"/>
  <c r="E9" i="7"/>
  <c r="F9" i="7" s="1"/>
  <c r="U11" i="7"/>
  <c r="V11" i="7" s="1"/>
  <c r="U57" i="7"/>
  <c r="V57" i="7" s="1"/>
  <c r="M46" i="7"/>
  <c r="N46" i="7" s="1"/>
  <c r="U32" i="7"/>
  <c r="V32" i="7" s="1"/>
  <c r="M61" i="7"/>
  <c r="N61" i="7" s="1"/>
  <c r="U35" i="7"/>
  <c r="V35" i="7" s="1"/>
  <c r="M16" i="7"/>
  <c r="N16" i="7" s="1"/>
  <c r="U56" i="7"/>
  <c r="V56" i="7" s="1"/>
  <c r="M55" i="7"/>
  <c r="N55" i="7" s="1"/>
  <c r="E14" i="7"/>
  <c r="F14" i="7" s="1"/>
  <c r="M49" i="7"/>
  <c r="N49" i="7" s="1"/>
  <c r="U36" i="7"/>
  <c r="V36" i="7" s="1"/>
  <c r="U45" i="7"/>
  <c r="V45" i="7" s="1"/>
  <c r="M57" i="7"/>
  <c r="N57" i="7" s="1"/>
  <c r="M39" i="7"/>
  <c r="N39" i="7" s="1"/>
  <c r="U41" i="7"/>
  <c r="V41" i="7" s="1"/>
  <c r="M15" i="7"/>
  <c r="N15" i="7" s="1"/>
  <c r="M40" i="7"/>
  <c r="N40" i="7" s="1"/>
  <c r="U64" i="7"/>
  <c r="V64" i="7" s="1"/>
  <c r="U43" i="7"/>
  <c r="V43" i="7" s="1"/>
  <c r="U58" i="7"/>
  <c r="V58" i="7" s="1"/>
  <c r="M13" i="7"/>
  <c r="N13" i="7" s="1"/>
  <c r="M58" i="7"/>
  <c r="N58" i="7" s="1"/>
  <c r="E10" i="7"/>
  <c r="F10" i="7" s="1"/>
  <c r="M14" i="7"/>
  <c r="N14" i="7" s="1"/>
  <c r="U37" i="7"/>
  <c r="V37" i="7" s="1"/>
  <c r="M63" i="7"/>
  <c r="N63" i="7" s="1"/>
  <c r="M44" i="7"/>
  <c r="N44" i="7" s="1"/>
  <c r="M54" i="7"/>
  <c r="N54" i="7" s="1"/>
  <c r="U13" i="7"/>
  <c r="V13" i="7" s="1"/>
  <c r="M43" i="7"/>
  <c r="N43" i="7" s="1"/>
  <c r="M64" i="7"/>
  <c r="N64" i="7" s="1"/>
  <c r="M45" i="7"/>
  <c r="N45" i="7" s="1"/>
  <c r="U19" i="7"/>
  <c r="V19" i="7" s="1"/>
  <c r="M11" i="7"/>
  <c r="N11" i="7" s="1"/>
  <c r="M36" i="7"/>
  <c r="N36" i="7" s="1"/>
  <c r="U20" i="7"/>
  <c r="V20" i="7" s="1"/>
  <c r="U12" i="7"/>
  <c r="V12" i="7" s="1"/>
  <c r="M33" i="7"/>
  <c r="N33" i="7" s="1"/>
  <c r="M17" i="7"/>
  <c r="N17" i="7" s="1"/>
  <c r="U55" i="7"/>
  <c r="V55" i="7" s="1"/>
  <c r="U14" i="7"/>
  <c r="V14" i="7" s="1"/>
  <c r="U17" i="7"/>
  <c r="V17" i="7" s="1"/>
  <c r="M12" i="7"/>
  <c r="N12" i="7" s="1"/>
  <c r="U34" i="7"/>
  <c r="V34" i="7" s="1"/>
  <c r="E11" i="7"/>
  <c r="F11" i="7" s="1"/>
  <c r="M60" i="7"/>
  <c r="N60" i="7" s="1"/>
  <c r="U16" i="7"/>
  <c r="V16" i="7" s="1"/>
  <c r="M34" i="7"/>
  <c r="N34" i="7" s="1"/>
  <c r="U63" i="7"/>
  <c r="V63" i="7" s="1"/>
  <c r="U47" i="7"/>
  <c r="V47" i="7" s="1"/>
  <c r="M50" i="7"/>
  <c r="N50" i="7" s="1"/>
  <c r="M32" i="7"/>
  <c r="N32" i="7" s="1"/>
  <c r="M42" i="7"/>
  <c r="N42" i="7" s="1"/>
  <c r="M48" i="7"/>
  <c r="N48" i="7" s="1"/>
  <c r="U65" i="7"/>
  <c r="V65" i="7" s="1"/>
  <c r="U46" i="7"/>
  <c r="V46" i="7" s="1"/>
  <c r="M65" i="7"/>
  <c r="N65" i="7" s="1"/>
  <c r="U18" i="7"/>
  <c r="V18" i="7" s="1"/>
  <c r="U40" i="7"/>
  <c r="V40" i="7" s="1"/>
  <c r="U38" i="7"/>
  <c r="V38" i="7" s="1"/>
  <c r="U59" i="7"/>
  <c r="V59" i="7" s="1"/>
  <c r="U15" i="7"/>
  <c r="V15" i="7" s="1"/>
  <c r="K7" i="11" l="1"/>
  <c r="I8" i="11"/>
  <c r="I7" i="11"/>
  <c r="K7" i="10"/>
  <c r="I8" i="10"/>
  <c r="I7" i="10"/>
  <c r="M9" i="7"/>
  <c r="N9" i="7" s="1"/>
  <c r="M10" i="7"/>
  <c r="N10" i="7" s="1"/>
  <c r="U9" i="7"/>
  <c r="V9" i="7" s="1"/>
  <c r="U10" i="7"/>
  <c r="V10" i="7" s="1"/>
</calcChain>
</file>

<file path=xl/comments1.xml><?xml version="1.0" encoding="utf-8"?>
<comments xmlns="http://schemas.openxmlformats.org/spreadsheetml/2006/main">
  <authors>
    <author>ZANZI MADDALENA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<sst xmlns="http://schemas.openxmlformats.org/spreadsheetml/2006/main" count="980" uniqueCount="201">
  <si>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</si>
  <si>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</si>
  <si>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</si>
  <si>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</si>
  <si>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</si>
  <si>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</si>
  <si>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</si>
  <si>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</si>
  <si>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</si>
  <si>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</si>
  <si>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SourceAlias</t>
  </si>
  <si>
    <t>SettlementDays</t>
  </si>
  <si>
    <t>SettlementDate</t>
  </si>
  <si>
    <t>IborIndexFamily</t>
  </si>
  <si>
    <t>EvaluationDate</t>
  </si>
  <si>
    <t>JPY</t>
  </si>
  <si>
    <t>JoinCalendarRule</t>
  </si>
  <si>
    <t>Calendar1</t>
  </si>
  <si>
    <t>Calendar2</t>
  </si>
  <si>
    <t>JoinHolidays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</si>
  <si>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</si>
  <si>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</si>
  <si>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</si>
  <si>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</si>
  <si>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</si>
  <si>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</si>
  <si>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</si>
  <si>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</si>
  <si>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</si>
  <si>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</si>
  <si>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</si>
  <si>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</si>
  <si>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</si>
  <si>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</si>
  <si>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</si>
  <si>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</si>
  <si>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</si>
  <si>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</si>
  <si>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</si>
  <si>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</si>
  <si>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</si>
  <si>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1Y6M</t>
  </si>
  <si>
    <t>1Y9M</t>
  </si>
  <si>
    <t>2Y</t>
  </si>
  <si>
    <t>2Y3M</t>
  </si>
  <si>
    <t>2Y6M</t>
  </si>
  <si>
    <t>2Y9M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</si>
  <si>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</si>
  <si>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</si>
  <si>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</si>
  <si>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</si>
  <si>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</si>
  <si>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</si>
  <si>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</si>
  <si>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</si>
  <si>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</si>
  <si>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</si>
  <si>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</si>
  <si>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</si>
  <si>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</si>
  <si>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</si>
  <si>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</si>
  <si>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</si>
  <si>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</si>
  <si>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</si>
  <si>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</si>
  <si>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</si>
  <si>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</si>
  <si>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</si>
  <si>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</si>
  <si>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</si>
  <si>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</si>
  <si>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</si>
  <si>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</si>
  <si>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</si>
  <si>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Tenor</t>
  </si>
  <si>
    <t>Index</t>
  </si>
  <si>
    <t>Curve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</si>
  <si>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</si>
  <si>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</si>
  <si>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</si>
  <si>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</si>
  <si>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</si>
  <si>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</si>
  <si>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</si>
  <si>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</si>
  <si>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</si>
  <si>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</si>
  <si>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</si>
  <si>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</si>
  <si>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</si>
  <si>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</si>
  <si>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</si>
  <si>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</si>
  <si>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</si>
  <si>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</si>
  <si>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</si>
  <si>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</si>
  <si>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7MD</t>
  </si>
  <si>
    <t>8MD</t>
  </si>
  <si>
    <t>9MD</t>
  </si>
  <si>
    <t>10MD</t>
  </si>
  <si>
    <t>11MD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</si>
  <si>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</si>
  <si>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</si>
  <si>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</si>
  <si>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</si>
  <si>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</si>
  <si>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</si>
  <si>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</si>
  <si>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</si>
  <si>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</si>
  <si>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</si>
  <si>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11YD</t>
  </si>
  <si>
    <t>12YD</t>
  </si>
  <si>
    <t>13YD</t>
  </si>
  <si>
    <t>14YD</t>
  </si>
  <si>
    <t>15YD</t>
  </si>
  <si>
    <t>16YD</t>
  </si>
  <si>
    <t>17YD</t>
  </si>
  <si>
    <t>18YD</t>
  </si>
  <si>
    <t>19YD</t>
  </si>
  <si>
    <t>20YD</t>
  </si>
  <si>
    <t>21YD</t>
  </si>
  <si>
    <t>22YD</t>
  </si>
  <si>
    <t>23YD</t>
  </si>
  <si>
    <t>24YD</t>
  </si>
  <si>
    <t>25YD</t>
  </si>
  <si>
    <t>26YD</t>
  </si>
  <si>
    <t>27YD</t>
  </si>
  <si>
    <t>28YD</t>
  </si>
  <si>
    <t>29YD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</si>
  <si>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</si>
  <si>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</si>
  <si>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</si>
  <si>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</si>
  <si>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</si>
  <si>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</si>
  <si>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</si>
  <si>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</si>
  <si>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</si>
  <si>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FixedlegBDC</t>
  </si>
  <si>
    <t>Swap</t>
  </si>
  <si>
    <t>SynthDepo</t>
  </si>
  <si>
    <t>x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</si>
  <si>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</si>
  <si>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</si>
  <si>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</si>
  <si>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</si>
  <si>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</si>
  <si>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</si>
  <si>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</si>
  <si>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</si>
  <si>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</si>
  <si>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</si>
  <si>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</si>
  <si>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</si>
  <si>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</si>
  <si>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</si>
  <si>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7x10F</t>
  </si>
  <si>
    <t>4x10F</t>
  </si>
  <si>
    <t>8x11F</t>
  </si>
  <si>
    <t>5x11F</t>
  </si>
  <si>
    <t>9x12F</t>
  </si>
  <si>
    <t>6x12F</t>
  </si>
  <si>
    <t>10x13F</t>
  </si>
  <si>
    <t>7X13F</t>
  </si>
  <si>
    <t>11x14F</t>
  </si>
  <si>
    <t>8X14F</t>
  </si>
  <si>
    <t>12x15F</t>
  </si>
  <si>
    <t>9x15F</t>
  </si>
  <si>
    <t>13x16F</t>
  </si>
  <si>
    <t>10X16F</t>
  </si>
  <si>
    <t>14x17F</t>
  </si>
  <si>
    <t>11X17F</t>
  </si>
  <si>
    <t>stop</t>
  </si>
  <si>
    <t>13MD</t>
  </si>
  <si>
    <t>14MD</t>
  </si>
  <si>
    <t>15MD</t>
  </si>
  <si>
    <t>16MD</t>
  </si>
  <si>
    <t>17MD</t>
  </si>
  <si>
    <t>21M</t>
  </si>
  <si>
    <t>21MD</t>
  </si>
  <si>
    <t>27M</t>
  </si>
  <si>
    <t>30MD</t>
  </si>
  <si>
    <t>27MD</t>
  </si>
  <si>
    <t>33MD</t>
  </si>
  <si>
    <t>18M</t>
  </si>
  <si>
    <t>30M</t>
  </si>
  <si>
    <t>33M</t>
  </si>
  <si>
    <t>13M</t>
  </si>
  <si>
    <t>14M</t>
  </si>
  <si>
    <t>15M</t>
  </si>
  <si>
    <t>16M</t>
  </si>
  <si>
    <t>17M</t>
  </si>
  <si>
    <t>InterestRatesTrigger</t>
  </si>
  <si>
    <t>OvernightIndex</t>
  </si>
  <si>
    <t>1Y6MD</t>
  </si>
  <si>
    <t xml:space="preserve"> </t>
  </si>
  <si>
    <t>BID Error</t>
  </si>
  <si>
    <t>ASK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</si>
</sst>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color theme="1"/>
      <name val="Arial"/>
      <family val="2"/>
    </font>
    <font>
      <sz val="8"/>
      <color rgb="FF9C0006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0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9" fontId="12" fillId="0" borderId="21" xfId="13" applyNumberFormat="1" applyFont="1" applyFill="1" applyBorder="1" applyAlignment="1">
      <alignment horizontal="center" vertical="center"/>
    </xf>
    <xf numFmtId="169" fontId="12" fillId="0" borderId="19" xfId="13" applyNumberFormat="1" applyFont="1" applyFill="1" applyBorder="1" applyAlignment="1">
      <alignment horizontal="center" vertical="center"/>
    </xf>
    <xf numFmtId="169" fontId="10" fillId="0" borderId="21" xfId="13" applyNumberFormat="1" applyFont="1" applyFill="1" applyBorder="1" applyAlignment="1">
      <alignment horizontal="center" vertical="center"/>
    </xf>
    <xf numFmtId="169" fontId="10" fillId="0" borderId="19" xfId="13" applyNumberFormat="1" applyFont="1" applyFill="1" applyBorder="1" applyAlignment="1">
      <alignment horizontal="center" vertical="center"/>
    </xf>
    <xf numFmtId="169" fontId="10" fillId="0" borderId="22" xfId="13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" xfId="0" applyFont="1" applyFill="1" applyBorder="1" applyAlignment="1">
      <alignment horizontal="center"/>
    </xf>
    <xf numFmtId="0" fontId="10" fillId="0" borderId="16" xfId="0" applyFont="1" applyFill="1" applyBorder="1"/>
    <xf numFmtId="0" fontId="10" fillId="0" borderId="20" xfId="0" applyFont="1" applyFill="1" applyBorder="1"/>
    <xf numFmtId="0" fontId="10" fillId="0" borderId="20" xfId="0" applyFont="1" applyFill="1" applyBorder="1" applyAlignment="1">
      <alignment horizontal="center"/>
    </xf>
    <xf numFmtId="0" fontId="10" fillId="0" borderId="17" xfId="0" applyFont="1" applyFill="1" applyBorder="1"/>
    <xf numFmtId="0" fontId="10" fillId="0" borderId="8" xfId="0" applyFont="1" applyFill="1" applyBorder="1"/>
    <xf numFmtId="0" fontId="10" fillId="0" borderId="0" xfId="0" applyFont="1" applyFill="1" applyBorder="1"/>
    <xf numFmtId="0" fontId="10" fillId="0" borderId="2" xfId="0" applyFont="1" applyFill="1" applyBorder="1"/>
    <xf numFmtId="0" fontId="10" fillId="0" borderId="9" xfId="0" applyFont="1" applyFill="1" applyBorder="1"/>
    <xf numFmtId="0" fontId="10" fillId="0" borderId="3" xfId="0" applyFont="1" applyFill="1" applyBorder="1"/>
    <xf numFmtId="0" fontId="10" fillId="0" borderId="3" xfId="0" applyFont="1" applyFill="1" applyBorder="1" applyAlignment="1">
      <alignment horizontal="center"/>
    </xf>
    <xf numFmtId="0" fontId="10" fillId="0" borderId="4" xfId="0" applyFont="1" applyFill="1" applyBorder="1"/>
    <xf numFmtId="0" fontId="11" fillId="8" borderId="10" xfId="0" applyFont="1" applyFill="1" applyBorder="1" applyAlignment="1">
      <alignment horizontal="centerContinuous" vertical="center"/>
    </xf>
    <xf numFmtId="0" fontId="11" fillId="8" borderId="18" xfId="0" applyFont="1" applyFill="1" applyBorder="1" applyAlignment="1">
      <alignment horizontal="centerContinuous" vertical="center"/>
    </xf>
    <xf numFmtId="0" fontId="2" fillId="7" borderId="0" xfId="0" applyFont="1" applyFill="1" applyBorder="1" applyAlignment="1" applyProtection="1">
      <alignment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21" xfId="0" applyFont="1" applyFill="1" applyBorder="1"/>
    <xf numFmtId="0" fontId="10" fillId="0" borderId="21" xfId="0" applyFont="1" applyFill="1" applyBorder="1" applyAlignment="1">
      <alignment horizontal="right"/>
    </xf>
    <xf numFmtId="170" fontId="10" fillId="0" borderId="21" xfId="0" applyNumberFormat="1" applyFont="1" applyFill="1" applyBorder="1" applyAlignment="1">
      <alignment horizontal="center"/>
    </xf>
    <xf numFmtId="0" fontId="10" fillId="0" borderId="19" xfId="0" applyFont="1" applyFill="1" applyBorder="1"/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22" xfId="0" applyFont="1" applyFill="1" applyBorder="1"/>
    <xf numFmtId="0" fontId="10" fillId="0" borderId="22" xfId="0" applyFont="1" applyFill="1" applyBorder="1" applyAlignment="1">
      <alignment horizontal="right"/>
    </xf>
    <xf numFmtId="170" fontId="10" fillId="0" borderId="2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7" borderId="0" xfId="0" applyFont="1" applyFill="1"/>
    <xf numFmtId="0" fontId="15" fillId="4" borderId="8" xfId="0" applyFont="1" applyFill="1" applyBorder="1"/>
    <xf numFmtId="0" fontId="15" fillId="4" borderId="0" xfId="0" applyFont="1" applyFill="1" applyBorder="1"/>
    <xf numFmtId="0" fontId="15" fillId="4" borderId="2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Protection="1"/>
    <xf numFmtId="0" fontId="15" fillId="0" borderId="1" xfId="0" applyFont="1" applyBorder="1" applyAlignment="1" applyProtection="1">
      <alignment horizontal="center"/>
      <protection locked="0"/>
    </xf>
    <xf numFmtId="0" fontId="15" fillId="4" borderId="9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15" fillId="0" borderId="1" xfId="0" applyNumberFormat="1" applyFont="1" applyBorder="1" applyAlignment="1" applyProtection="1">
      <alignment horizontal="center"/>
      <protection locked="0"/>
    </xf>
    <xf numFmtId="0" fontId="15" fillId="0" borderId="1" xfId="0" applyNumberFormat="1" applyFont="1" applyBorder="1" applyAlignment="1" applyProtection="1">
      <alignment horizontal="center"/>
      <protection locked="0"/>
    </xf>
    <xf numFmtId="165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 applyProtection="1">
      <alignment horizontal="center"/>
      <protection locked="0"/>
    </xf>
    <xf numFmtId="0" fontId="19" fillId="7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Continuous"/>
    </xf>
    <xf numFmtId="0" fontId="18" fillId="8" borderId="6" xfId="0" applyFont="1" applyFill="1" applyBorder="1" applyAlignment="1">
      <alignment horizontal="centerContinuous"/>
    </xf>
    <xf numFmtId="0" fontId="18" fillId="8" borderId="7" xfId="0" applyFont="1" applyFill="1" applyBorder="1" applyAlignment="1">
      <alignment horizontal="centerContinuous"/>
    </xf>
    <xf numFmtId="0" fontId="10" fillId="0" borderId="21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0" fillId="9" borderId="1" xfId="14" applyFont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/>
    <xf numFmtId="0" fontId="10" fillId="0" borderId="16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Continuous" vertical="center"/>
    </xf>
    <xf numFmtId="0" fontId="10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 applyProtection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center" vertical="center"/>
    </xf>
    <xf numFmtId="165" fontId="10" fillId="0" borderId="21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165" fontId="10" fillId="0" borderId="2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right" vertical="center"/>
    </xf>
    <xf numFmtId="0" fontId="10" fillId="0" borderId="16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right"/>
    </xf>
    <xf numFmtId="0" fontId="10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righ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10" fillId="0" borderId="9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right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/>
    <xf numFmtId="0" fontId="19" fillId="0" borderId="0" xfId="0" applyFont="1" applyFill="1"/>
    <xf numFmtId="165" fontId="10" fillId="0" borderId="0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3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3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2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0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9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1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8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1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0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9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</main>
    <main first="pldatasource.rtgetrtdserver"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4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3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0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9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2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1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5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0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5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0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7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45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1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2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0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9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7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4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6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3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15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4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3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0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9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2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1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5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0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5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0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7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45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3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4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1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2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0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2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3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4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4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8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1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2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39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0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5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60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5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50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5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47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5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0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5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0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5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47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P26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4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2.75" x14ac:dyDescent="0.2"/>
  <cols>
    <col min="1" max="2" width="2.7109375" style="128" customWidth="1"/>
    <col min="3" max="3" width="17.85546875" style="128" bestFit="1" customWidth="1"/>
    <col min="4" max="4" width="34" style="128" bestFit="1" customWidth="1"/>
    <col min="5" max="5" width="2.7109375" style="128" customWidth="1"/>
    <col min="6" max="6" width="3.42578125" style="128" customWidth="1"/>
    <col min="7" max="16384" width="9.140625" style="128"/>
  </cols>
  <sheetData>
    <row r="1" spans="1:26" s="129" customFormat="1" ht="12" thickBot="1" x14ac:dyDescent="0.25">
      <c r="A1" s="63"/>
      <c r="B1" s="63" t="str">
        <f>_xll.qlxlVersion(TRUE)</f>
        <v>QuantLibXL 1.5.0 - MS VC++ 9.0 - Multithreaded Dynamic Runtime library - Release Configuration - Jun 25 2014 10:33:09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8" x14ac:dyDescent="0.25">
      <c r="A2" s="48"/>
      <c r="B2" s="65" t="s">
        <v>4</v>
      </c>
      <c r="C2" s="66"/>
      <c r="D2" s="66"/>
      <c r="E2" s="6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29" customFormat="1" ht="11.25" x14ac:dyDescent="0.2">
      <c r="A3" s="63"/>
      <c r="B3" s="49"/>
      <c r="C3" s="50"/>
      <c r="D3" s="50"/>
      <c r="E3" s="51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s="129" customFormat="1" ht="11.25" x14ac:dyDescent="0.2">
      <c r="A4" s="63"/>
      <c r="B4" s="49"/>
      <c r="C4" s="52" t="s">
        <v>5</v>
      </c>
      <c r="D4" s="60">
        <v>41824.703067129631</v>
      </c>
      <c r="E4" s="51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s="129" customFormat="1" ht="11.25" x14ac:dyDescent="0.2">
      <c r="A5" s="63"/>
      <c r="B5" s="49"/>
      <c r="C5" s="52" t="s">
        <v>14</v>
      </c>
      <c r="D5" s="60">
        <f>_xll.qlSettingsEvaluationDate(Trigger)</f>
        <v>41824</v>
      </c>
      <c r="E5" s="51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s="129" customFormat="1" ht="11.25" x14ac:dyDescent="0.2">
      <c r="A6" s="63"/>
      <c r="B6" s="49"/>
      <c r="C6" s="53" t="s">
        <v>195</v>
      </c>
      <c r="D6" s="54">
        <f>[1]!TriggerCounter</f>
        <v>4</v>
      </c>
      <c r="E6" s="51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s="129" customFormat="1" ht="12" thickBot="1" x14ac:dyDescent="0.25">
      <c r="A7" s="63"/>
      <c r="B7" s="55"/>
      <c r="C7" s="56"/>
      <c r="D7" s="56"/>
      <c r="E7" s="57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3.5" thickBo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ht="18" x14ac:dyDescent="0.25">
      <c r="A9" s="48"/>
      <c r="B9" s="65" t="s">
        <v>3</v>
      </c>
      <c r="C9" s="66"/>
      <c r="D9" s="66"/>
      <c r="E9" s="6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s="129" customFormat="1" ht="11.25" x14ac:dyDescent="0.2">
      <c r="A10" s="63"/>
      <c r="B10" s="49"/>
      <c r="C10" s="50"/>
      <c r="D10" s="50"/>
      <c r="E10" s="51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s="129" customFormat="1" ht="11.25" x14ac:dyDescent="0.2">
      <c r="A11" s="63"/>
      <c r="B11" s="49"/>
      <c r="C11" s="52" t="s">
        <v>6</v>
      </c>
      <c r="D11" s="58" t="s">
        <v>15</v>
      </c>
      <c r="E11" s="51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s="129" customFormat="1" ht="11.25" x14ac:dyDescent="0.2">
      <c r="A12" s="63"/>
      <c r="B12" s="49"/>
      <c r="C12" s="52" t="s">
        <v>13</v>
      </c>
      <c r="D12" s="59" t="str">
        <f>PROPER(Currency)&amp;IF(UPPER(Currency)="EUR","","L")&amp;"ibor"</f>
        <v>JpyLibor</v>
      </c>
      <c r="E12" s="51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s="129" customFormat="1" ht="11.25" x14ac:dyDescent="0.2">
      <c r="A13" s="63"/>
      <c r="B13" s="49"/>
      <c r="C13" s="52" t="s">
        <v>22</v>
      </c>
      <c r="D13" s="59" t="s">
        <v>23</v>
      </c>
      <c r="E13" s="51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s="129" customFormat="1" ht="11.25" x14ac:dyDescent="0.2">
      <c r="A14" s="63"/>
      <c r="B14" s="49"/>
      <c r="C14" s="52" t="s">
        <v>16</v>
      </c>
      <c r="D14" s="59" t="s">
        <v>19</v>
      </c>
      <c r="E14" s="51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s="129" customFormat="1" ht="11.25" x14ac:dyDescent="0.2">
      <c r="A15" s="63"/>
      <c r="B15" s="49"/>
      <c r="C15" s="52" t="s">
        <v>17</v>
      </c>
      <c r="D15" s="59" t="s">
        <v>20</v>
      </c>
      <c r="E15" s="51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s="129" customFormat="1" ht="11.25" x14ac:dyDescent="0.2">
      <c r="A16" s="63"/>
      <c r="B16" s="49"/>
      <c r="C16" s="52" t="s">
        <v>18</v>
      </c>
      <c r="D16" s="59" t="s">
        <v>21</v>
      </c>
      <c r="E16" s="51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s="129" customFormat="1" ht="11.25" x14ac:dyDescent="0.2">
      <c r="A17" s="63"/>
      <c r="B17" s="49"/>
      <c r="C17" s="52" t="s">
        <v>7</v>
      </c>
      <c r="D17" s="59" t="str">
        <f>D14&amp;"("&amp;D15&amp;","&amp;D16&amp;")"</f>
        <v>JoinHolidays(UnitedKingdom::Exchange,Japan)</v>
      </c>
      <c r="E17" s="51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s="129" customFormat="1" ht="11.25" x14ac:dyDescent="0.2">
      <c r="A18" s="63"/>
      <c r="B18" s="49"/>
      <c r="C18" s="52" t="s">
        <v>11</v>
      </c>
      <c r="D18" s="61">
        <f>_xll.qlInterestRateIndexFixingDays(IborIndexFamily&amp;D13)</f>
        <v>2</v>
      </c>
      <c r="E18" s="51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s="129" customFormat="1" ht="11.25" x14ac:dyDescent="0.2">
      <c r="A19" s="63"/>
      <c r="B19" s="49"/>
      <c r="C19" s="53" t="s">
        <v>12</v>
      </c>
      <c r="D19" s="62">
        <f>_xll.qlCalendarAdvance(Calendar,EvaluationDate,SettlementDays&amp;"d","following",FALSE)</f>
        <v>41828</v>
      </c>
      <c r="E19" s="51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s="129" customFormat="1" ht="11.25" x14ac:dyDescent="0.2">
      <c r="A20" s="63"/>
      <c r="B20" s="49"/>
      <c r="C20" s="53" t="s">
        <v>135</v>
      </c>
      <c r="D20" s="62" t="s">
        <v>136</v>
      </c>
      <c r="E20" s="51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s="129" customFormat="1" ht="12" thickBot="1" x14ac:dyDescent="0.25">
      <c r="A21" s="63"/>
      <c r="B21" s="55"/>
      <c r="C21" s="56"/>
      <c r="D21" s="56"/>
      <c r="E21" s="57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x14ac:dyDescent="0.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x14ac:dyDescent="0.2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x14ac:dyDescent="0.2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x14ac:dyDescent="0.2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x14ac:dyDescent="0.2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x14ac:dyDescent="0.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x14ac:dyDescent="0.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x14ac:dyDescent="0.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x14ac:dyDescent="0.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x14ac:dyDescent="0.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</sheetData>
  <dataValidations count="4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  <dataValidation type="list" allowBlank="1" showInputMessage="1" showErrorMessage="1" sqref="D14">
      <formula1>"JoinBusinessDays,JoinHolidays"</formula1>
    </dataValidation>
  </dataValidations>
  <pageMargins left="0.7" right="0.7" top="0.75" bottom="0.75" header="0.3" footer="0.3"/>
  <pageSetup paperSize="9" orientation="portrait" r:id="rId1"/>
  <ignoredErrors>
    <ignoredError sqref="D12 D6 D17 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"/>
  <sheetViews>
    <sheetView showGridLines="0" tabSelected="1" workbookViewId="0">
      <selection activeCell="F3" sqref="F3"/>
    </sheetView>
  </sheetViews>
  <sheetFormatPr defaultColWidth="9.28515625" defaultRowHeight="11.25" x14ac:dyDescent="0.2"/>
  <cols>
    <col min="1" max="1" width="2.7109375" style="18" customWidth="1"/>
    <col min="2" max="2" width="2.7109375" style="1" customWidth="1"/>
    <col min="3" max="3" width="6" style="1" bestFit="1" customWidth="1"/>
    <col min="4" max="4" width="12" style="1" bestFit="1" customWidth="1"/>
    <col min="5" max="5" width="7" style="1" bestFit="1" customWidth="1"/>
    <col min="6" max="6" width="8" style="1" bestFit="1" customWidth="1"/>
    <col min="7" max="7" width="20.7109375" style="5" customWidth="1"/>
    <col min="8" max="9" width="10" style="5" bestFit="1" customWidth="1"/>
    <col min="10" max="10" width="2.7109375" style="1" customWidth="1"/>
    <col min="11" max="11" width="7" style="1" bestFit="1" customWidth="1"/>
    <col min="12" max="12" width="13.140625" style="1" bestFit="1" customWidth="1"/>
    <col min="13" max="14" width="7" style="1" bestFit="1" customWidth="1"/>
    <col min="15" max="15" width="20.7109375" style="5" customWidth="1"/>
    <col min="16" max="17" width="10" style="5" bestFit="1" customWidth="1"/>
    <col min="18" max="18" width="2.7109375" style="1" customWidth="1"/>
    <col min="19" max="19" width="7" style="1" bestFit="1" customWidth="1"/>
    <col min="20" max="20" width="12" style="1" bestFit="1" customWidth="1"/>
    <col min="21" max="22" width="7" style="1" bestFit="1" customWidth="1"/>
    <col min="23" max="23" width="20.7109375" style="5" customWidth="1"/>
    <col min="24" max="25" width="10" style="5" bestFit="1" customWidth="1"/>
    <col min="26" max="26" width="2.7109375" style="1" customWidth="1"/>
    <col min="27" max="16384" width="9.28515625" style="1"/>
  </cols>
  <sheetData>
    <row r="1" spans="1:32" s="18" customFormat="1" ht="12" thickBot="1" x14ac:dyDescent="0.25">
      <c r="A1" s="2"/>
      <c r="B1" s="2"/>
      <c r="C1" s="34"/>
      <c r="D1" s="35"/>
      <c r="E1" s="36"/>
      <c r="F1" s="4"/>
      <c r="G1" s="2"/>
      <c r="H1" s="2"/>
      <c r="I1" s="2"/>
      <c r="J1" s="2"/>
      <c r="K1" s="2"/>
      <c r="L1" s="2"/>
      <c r="M1" s="2"/>
      <c r="N1" s="2"/>
      <c r="O1" s="3"/>
      <c r="P1" s="2"/>
      <c r="Q1" s="2"/>
      <c r="R1" s="2"/>
      <c r="S1" s="2"/>
      <c r="T1" s="2"/>
      <c r="U1" s="2"/>
      <c r="V1" s="2"/>
      <c r="W1" s="3"/>
      <c r="X1" s="2"/>
      <c r="Y1" s="2"/>
      <c r="Z1" s="2"/>
      <c r="AA1" s="2"/>
      <c r="AB1" s="2"/>
      <c r="AC1" s="2"/>
      <c r="AD1" s="2"/>
      <c r="AE1" s="2"/>
      <c r="AF1" s="2"/>
    </row>
    <row r="2" spans="1:32" s="18" customFormat="1" x14ac:dyDescent="0.2">
      <c r="A2" s="2"/>
      <c r="B2" s="21"/>
      <c r="C2" s="22"/>
      <c r="D2" s="22"/>
      <c r="E2" s="22"/>
      <c r="F2" s="22"/>
      <c r="G2" s="23"/>
      <c r="H2" s="23"/>
      <c r="I2" s="23"/>
      <c r="J2" s="22"/>
      <c r="K2" s="22"/>
      <c r="L2" s="22"/>
      <c r="M2" s="22"/>
      <c r="N2" s="22"/>
      <c r="O2" s="23"/>
      <c r="P2" s="23"/>
      <c r="Q2" s="23"/>
      <c r="R2" s="22"/>
      <c r="S2" s="22"/>
      <c r="T2" s="22"/>
      <c r="U2" s="22"/>
      <c r="V2" s="22"/>
      <c r="W2" s="23"/>
      <c r="X2" s="23"/>
      <c r="Y2" s="23"/>
      <c r="Z2" s="24"/>
      <c r="AA2" s="2"/>
      <c r="AB2" s="2"/>
      <c r="AC2" s="2"/>
      <c r="AD2" s="2"/>
      <c r="AE2" s="2"/>
      <c r="AF2" s="2"/>
    </row>
    <row r="3" spans="1:32" x14ac:dyDescent="0.2">
      <c r="A3" s="2"/>
      <c r="B3" s="25"/>
      <c r="D3" s="83" t="s">
        <v>9</v>
      </c>
      <c r="E3" s="84"/>
      <c r="F3" s="73" t="s">
        <v>175</v>
      </c>
      <c r="G3" s="18"/>
      <c r="H3" s="18"/>
      <c r="I3" s="18"/>
      <c r="J3" s="18"/>
      <c r="K3" s="18"/>
      <c r="L3" s="18"/>
      <c r="M3" s="18"/>
      <c r="N3" s="18"/>
      <c r="O3" s="47"/>
      <c r="P3" s="18"/>
      <c r="Q3" s="18"/>
      <c r="R3" s="18"/>
      <c r="S3" s="18"/>
      <c r="T3" s="18"/>
      <c r="U3" s="18"/>
      <c r="V3" s="18"/>
      <c r="W3" s="47"/>
      <c r="X3" s="18"/>
      <c r="Y3" s="18"/>
      <c r="Z3" s="27"/>
      <c r="AA3" s="2"/>
      <c r="AB3" s="2"/>
      <c r="AC3" s="2"/>
      <c r="AD3" s="2"/>
      <c r="AE3" s="2"/>
      <c r="AF3" s="2"/>
    </row>
    <row r="4" spans="1:32" x14ac:dyDescent="0.2">
      <c r="A4" s="2"/>
      <c r="B4" s="25"/>
      <c r="D4" s="85" t="s">
        <v>10</v>
      </c>
      <c r="E4" s="84"/>
      <c r="F4" s="74" t="s">
        <v>2</v>
      </c>
      <c r="G4" s="18"/>
      <c r="H4" s="18"/>
      <c r="I4" s="18"/>
      <c r="J4" s="18"/>
      <c r="K4" s="18"/>
      <c r="L4" s="18"/>
      <c r="M4" s="18"/>
      <c r="N4" s="18"/>
      <c r="O4" s="47"/>
      <c r="P4" s="18"/>
      <c r="Q4" s="18"/>
      <c r="R4" s="18"/>
      <c r="S4" s="18"/>
      <c r="T4" s="18"/>
      <c r="U4" s="18"/>
      <c r="V4" s="18"/>
      <c r="W4" s="47"/>
      <c r="X4" s="18"/>
      <c r="Y4" s="18"/>
      <c r="Z4" s="27"/>
      <c r="AA4" s="2"/>
      <c r="AB4" s="2"/>
      <c r="AC4" s="2"/>
      <c r="AD4" s="2"/>
      <c r="AE4" s="2"/>
      <c r="AF4" s="2"/>
    </row>
    <row r="5" spans="1:32" x14ac:dyDescent="0.2">
      <c r="A5" s="2"/>
      <c r="B5" s="25"/>
      <c r="D5" s="74">
        <v>0</v>
      </c>
      <c r="E5" s="75" t="s">
        <v>0</v>
      </c>
      <c r="F5" s="72" t="s">
        <v>1</v>
      </c>
      <c r="G5" s="18"/>
      <c r="H5" s="18"/>
      <c r="I5" s="18"/>
      <c r="J5" s="18"/>
      <c r="K5" s="18"/>
      <c r="L5" s="18"/>
      <c r="M5" s="18"/>
      <c r="N5" s="18"/>
      <c r="O5" s="47"/>
      <c r="P5" s="18"/>
      <c r="Q5" s="18"/>
      <c r="R5" s="18"/>
      <c r="S5" s="18"/>
      <c r="T5" s="18"/>
      <c r="U5" s="18"/>
      <c r="V5" s="18"/>
      <c r="W5" s="47"/>
      <c r="X5" s="18"/>
      <c r="Y5" s="18"/>
      <c r="Z5" s="27"/>
      <c r="AA5" s="2"/>
      <c r="AB5" s="2"/>
      <c r="AC5" s="2"/>
      <c r="AD5" s="2"/>
      <c r="AE5" s="2"/>
      <c r="AF5" s="2"/>
    </row>
    <row r="6" spans="1:32" x14ac:dyDescent="0.2">
      <c r="A6" s="2"/>
      <c r="B6" s="25"/>
      <c r="C6" s="26"/>
      <c r="D6" s="26"/>
      <c r="E6" s="26"/>
      <c r="F6" s="26"/>
      <c r="G6" s="37"/>
      <c r="H6" s="37"/>
      <c r="I6" s="37"/>
      <c r="J6" s="26"/>
      <c r="K6" s="26"/>
      <c r="L6" s="26"/>
      <c r="M6" s="26"/>
      <c r="N6" s="26"/>
      <c r="O6" s="37"/>
      <c r="P6" s="37"/>
      <c r="Q6" s="37"/>
      <c r="R6" s="26"/>
      <c r="S6" s="26"/>
      <c r="T6" s="26"/>
      <c r="U6" s="26"/>
      <c r="V6" s="26"/>
      <c r="W6" s="37"/>
      <c r="X6" s="37"/>
      <c r="Y6" s="37"/>
      <c r="Z6" s="27"/>
      <c r="AA6" s="2"/>
      <c r="AB6" s="2"/>
      <c r="AC6" s="2"/>
      <c r="AD6" s="2"/>
      <c r="AE6" s="2"/>
      <c r="AF6" s="2"/>
    </row>
    <row r="7" spans="1:32" x14ac:dyDescent="0.2">
      <c r="A7" s="2"/>
      <c r="B7" s="25"/>
      <c r="C7" s="19" t="s">
        <v>145</v>
      </c>
      <c r="D7" s="19"/>
      <c r="E7" s="19"/>
      <c r="F7" s="32"/>
      <c r="G7" s="33"/>
      <c r="H7" s="139"/>
      <c r="I7" s="33"/>
      <c r="J7" s="26" t="s">
        <v>198</v>
      </c>
      <c r="K7" s="19" t="s">
        <v>146</v>
      </c>
      <c r="L7" s="19"/>
      <c r="M7" s="19"/>
      <c r="N7" s="19"/>
      <c r="O7" s="19"/>
      <c r="P7" s="139"/>
      <c r="Q7" s="33"/>
      <c r="R7" s="26" t="s">
        <v>198</v>
      </c>
      <c r="S7" s="19" t="s">
        <v>147</v>
      </c>
      <c r="T7" s="19"/>
      <c r="U7" s="19"/>
      <c r="V7" s="19"/>
      <c r="W7" s="19"/>
      <c r="X7" s="139"/>
      <c r="Y7" s="33"/>
      <c r="Z7" s="27" t="s">
        <v>198</v>
      </c>
      <c r="AA7" s="2"/>
      <c r="AB7" s="2"/>
      <c r="AC7" s="2"/>
      <c r="AD7" s="2"/>
      <c r="AE7" s="2"/>
      <c r="AF7" s="2"/>
    </row>
    <row r="8" spans="1:32" x14ac:dyDescent="0.2">
      <c r="A8" s="2"/>
      <c r="B8" s="25"/>
      <c r="C8" s="20" t="s">
        <v>148</v>
      </c>
      <c r="D8" s="20" t="s">
        <v>149</v>
      </c>
      <c r="E8" s="20" t="s">
        <v>0</v>
      </c>
      <c r="F8" s="20" t="s">
        <v>1</v>
      </c>
      <c r="G8" s="20" t="s">
        <v>8</v>
      </c>
      <c r="H8" s="20" t="s">
        <v>199</v>
      </c>
      <c r="I8" s="20" t="s">
        <v>200</v>
      </c>
      <c r="J8" s="26" t="s">
        <v>198</v>
      </c>
      <c r="K8" s="20" t="s">
        <v>148</v>
      </c>
      <c r="L8" s="20" t="s">
        <v>149</v>
      </c>
      <c r="M8" s="20" t="s">
        <v>0</v>
      </c>
      <c r="N8" s="20" t="s">
        <v>1</v>
      </c>
      <c r="O8" s="20" t="s">
        <v>8</v>
      </c>
      <c r="P8" s="20" t="s">
        <v>199</v>
      </c>
      <c r="Q8" s="20" t="s">
        <v>200</v>
      </c>
      <c r="R8" s="26" t="s">
        <v>198</v>
      </c>
      <c r="S8" s="20" t="s">
        <v>148</v>
      </c>
      <c r="T8" s="20" t="s">
        <v>149</v>
      </c>
      <c r="U8" s="20" t="s">
        <v>0</v>
      </c>
      <c r="V8" s="20" t="s">
        <v>1</v>
      </c>
      <c r="W8" s="20" t="s">
        <v>8</v>
      </c>
      <c r="X8" s="20" t="s">
        <v>199</v>
      </c>
      <c r="Y8" s="20" t="s">
        <v>200</v>
      </c>
      <c r="Z8" s="27" t="s">
        <v>198</v>
      </c>
      <c r="AA8" s="2"/>
      <c r="AB8" s="2"/>
      <c r="AC8" s="2"/>
      <c r="AD8" s="2"/>
      <c r="AE8" s="2"/>
      <c r="AF8" s="2"/>
    </row>
    <row r="9" spans="1:32" x14ac:dyDescent="0.2">
      <c r="A9" s="2"/>
      <c r="B9" s="25"/>
      <c r="C9" s="38" t="s">
        <v>86</v>
      </c>
      <c r="D9" s="39" t="str">
        <f t="shared" ref="D9:D34" si="0">Currency&amp;"ON"&amp;C9&amp;"="</f>
        <v>JPYONOND=</v>
      </c>
      <c r="E9" s="40">
        <f>'ON Pricing'!G7*100</f>
        <v>6.3343549251193565E-2</v>
      </c>
      <c r="F9" s="40">
        <f>E9</f>
        <v>6.3343549251193565E-2</v>
      </c>
      <c r="G9" s="68" t="str">
        <f>IF(Contribute="abcd",IF($D$5&lt;&gt;-1,_xll.RtContribute(SourceAlias,D9,Fields,E9:F9,"SCOPE:SERVER"),_xll.RtContribute(SourceAlias,"DDS_INSERT_S",$D$5:$F$5,D9:F9,"SCOPE:SERVER FTC:ALL")),"stopped")</f>
        <v>stopped</v>
      </c>
      <c r="H9" s="40" t="e">
        <f>ABS(_xll.RtGet(SourceAlias,$D9,$E$5)-E9)</f>
        <v>#VALUE!</v>
      </c>
      <c r="I9" s="40" t="e">
        <f>ABS(_xll.RtGet(SourceAlias,$D9,$F$5)-F9)</f>
        <v>#VALUE!</v>
      </c>
      <c r="J9" s="26" t="s">
        <v>198</v>
      </c>
      <c r="K9" s="38" t="s">
        <v>86</v>
      </c>
      <c r="L9" s="39" t="str">
        <f t="shared" ref="L9:L34" si="1">Currency&amp;"3M"&amp;K9&amp;"="</f>
        <v>JPY3MOND=</v>
      </c>
      <c r="M9" s="40">
        <f>'3M Pricing'!I7*100</f>
        <v>0.12738627790449139</v>
      </c>
      <c r="N9" s="40">
        <f>M9</f>
        <v>0.12738627790449139</v>
      </c>
      <c r="O9" s="68" t="str">
        <f>IF(Contribute="abcd",IF($D$5&lt;&gt;-1,_xll.RtContribute(SourceAlias,L9,Fields,M9:N9,"SCOPE:SERVER"),_xll.RtContribute(SourceAlias,"DDS_INSERT_S",$D$5:$F$5,L9:N9,"SCOPE:SERVER FTC:ALL")),"stopped")</f>
        <v>stopped</v>
      </c>
      <c r="P9" s="40" t="e">
        <f>ABS(_xll.RtGet(SourceAlias,$L9,$E$5)-M9)</f>
        <v>#VALUE!</v>
      </c>
      <c r="Q9" s="40" t="e">
        <f>ABS(_xll.RtGet(SourceAlias,$L9,$F$5)-N9)</f>
        <v>#VALUE!</v>
      </c>
      <c r="R9" s="26" t="s">
        <v>198</v>
      </c>
      <c r="S9" s="38" t="s">
        <v>86</v>
      </c>
      <c r="T9" s="39" t="str">
        <f t="shared" ref="T9:T34" si="2">Currency&amp;"6M"&amp;S9&amp;"="</f>
        <v>JPY6MOND=</v>
      </c>
      <c r="U9" s="40">
        <f>'6M Pricing'!I7*100</f>
        <v>0.16727983151525652</v>
      </c>
      <c r="V9" s="40">
        <f>U9</f>
        <v>0.16727983151525652</v>
      </c>
      <c r="W9" s="68" t="str">
        <f>IF(Contribute="abcd",IF($D$5&lt;&gt;-1,_xll.RtContribute(SourceAlias,T9,Fields,U9:V9,"SCOPE:SERVER"),_xll.RtContribute(SourceAlias,"DDS_INSERT_S",$D$5:$F$5,T9:V9,"SCOPE:SERVER FTC:ALL")),"stopped")</f>
        <v>stopped</v>
      </c>
      <c r="X9" s="40" t="e">
        <f>ABS(_xll.RtGet(SourceAlias,$T9,$E$5)-U9)</f>
        <v>#VALUE!</v>
      </c>
      <c r="Y9" s="40" t="e">
        <f>ABS(_xll.RtGet(SourceAlias,$T9,$F$5)-V9)</f>
        <v>#VALUE!</v>
      </c>
      <c r="Z9" s="27" t="s">
        <v>198</v>
      </c>
      <c r="AA9" s="2"/>
      <c r="AB9" s="2"/>
      <c r="AC9" s="2"/>
      <c r="AD9" s="2"/>
      <c r="AE9" s="2"/>
      <c r="AF9" s="2"/>
    </row>
    <row r="10" spans="1:32" x14ac:dyDescent="0.2">
      <c r="A10" s="2"/>
      <c r="B10" s="25"/>
      <c r="C10" s="41" t="s">
        <v>87</v>
      </c>
      <c r="D10" s="42" t="str">
        <f t="shared" si="0"/>
        <v>JPYONTND=</v>
      </c>
      <c r="E10" s="43">
        <f>'ON Pricing'!G8*100</f>
        <v>6.3359038591670469E-2</v>
      </c>
      <c r="F10" s="43">
        <f t="shared" ref="F10:F65" si="3">E10</f>
        <v>6.3359038591670469E-2</v>
      </c>
      <c r="G10" s="69" t="str">
        <f>IF(Contribute="abcd",IF($D$5&lt;&gt;-1,_xll.RtContribute(SourceAlias,D10,Fields,E10:F10,"SCOPE:SERVER"),_xll.RtContribute(SourceAlias,"DDS_INSERT_S",$D$5:$F$5,D10:F10,"SCOPE:SERVER FTC:ALL")),"stopped")</f>
        <v>stopped</v>
      </c>
      <c r="H10" s="43" t="e">
        <f>ABS(_xll.RtGet(SourceAlias,$D10,$E$5)-E10)</f>
        <v>#VALUE!</v>
      </c>
      <c r="I10" s="43" t="e">
        <f>ABS(_xll.RtGet(SourceAlias,$D10,$F$5)-F10)</f>
        <v>#VALUE!</v>
      </c>
      <c r="J10" s="26" t="s">
        <v>198</v>
      </c>
      <c r="K10" s="41" t="s">
        <v>87</v>
      </c>
      <c r="L10" s="42" t="str">
        <f t="shared" si="1"/>
        <v>JPY3MTND=</v>
      </c>
      <c r="M10" s="43">
        <f>'3M Pricing'!I8*100</f>
        <v>0.12740114837056837</v>
      </c>
      <c r="N10" s="43">
        <f t="shared" ref="N10:N65" si="4">M10</f>
        <v>0.12740114837056837</v>
      </c>
      <c r="O10" s="69" t="str">
        <f>IF(Contribute="abcd",IF($D$5&lt;&gt;-1,_xll.RtContribute(SourceAlias,L10,Fields,M10:N10,"SCOPE:SERVER"),_xll.RtContribute(SourceAlias,"DDS_INSERT_S",$D$5:$F$5,L10:N10,"SCOPE:SERVER FTC:ALL")),"stopped")</f>
        <v>stopped</v>
      </c>
      <c r="P10" s="43" t="e">
        <f>ABS(_xll.RtGet(SourceAlias,$L10,$E$5)-M10)</f>
        <v>#VALUE!</v>
      </c>
      <c r="Q10" s="43" t="e">
        <f>ABS(_xll.RtGet(SourceAlias,$L10,$F$5)-N10)</f>
        <v>#VALUE!</v>
      </c>
      <c r="R10" s="26" t="s">
        <v>198</v>
      </c>
      <c r="S10" s="41" t="s">
        <v>87</v>
      </c>
      <c r="T10" s="42" t="str">
        <f t="shared" si="2"/>
        <v>JPY6MTND=</v>
      </c>
      <c r="U10" s="43">
        <f>'6M Pricing'!I8*100</f>
        <v>0.16729487814836069</v>
      </c>
      <c r="V10" s="43">
        <f t="shared" ref="V10:V65" si="5">U10</f>
        <v>0.16729487814836069</v>
      </c>
      <c r="W10" s="69" t="str">
        <f>IF(Contribute="abcd",IF($D$5&lt;&gt;-1,_xll.RtContribute(SourceAlias,T10,Fields,U10:V10,"SCOPE:SERVER"),_xll.RtContribute(SourceAlias,"DDS_INSERT_S",$D$5:$F$5,T10:V10,"SCOPE:SERVER FTC:ALL")),"stopped")</f>
        <v>stopped</v>
      </c>
      <c r="X10" s="43" t="e">
        <f>ABS(_xll.RtGet(SourceAlias,$T10,$E$5)-U10)</f>
        <v>#VALUE!</v>
      </c>
      <c r="Y10" s="43" t="e">
        <f>ABS(_xll.RtGet(SourceAlias,$T10,$F$5)-V10)</f>
        <v>#VALUE!</v>
      </c>
      <c r="Z10" s="27" t="s">
        <v>198</v>
      </c>
      <c r="AA10" s="2"/>
      <c r="AB10" s="2"/>
      <c r="AC10" s="2"/>
      <c r="AD10" s="2"/>
      <c r="AE10" s="2"/>
      <c r="AF10" s="2"/>
    </row>
    <row r="11" spans="1:32" x14ac:dyDescent="0.2">
      <c r="A11" s="2"/>
      <c r="B11" s="25"/>
      <c r="C11" s="41" t="s">
        <v>88</v>
      </c>
      <c r="D11" s="42" t="str">
        <f t="shared" si="0"/>
        <v>JPYONSND=</v>
      </c>
      <c r="E11" s="43">
        <f>'ON Pricing'!G9*100</f>
        <v>6.3372410695095027E-2</v>
      </c>
      <c r="F11" s="43">
        <f t="shared" si="3"/>
        <v>6.3372410695095027E-2</v>
      </c>
      <c r="G11" s="69" t="str">
        <f>IF(Contribute="abcd",IF($D$5&lt;&gt;-1,_xll.RtContribute(SourceAlias,D11,Fields,E11:F11,"SCOPE:SERVER"),_xll.RtContribute(SourceAlias,"DDS_INSERT_S",$D$5:$F$5,D11:F11,"SCOPE:SERVER FTC:ALL")),"stopped")</f>
        <v>stopped</v>
      </c>
      <c r="H11" s="43" t="e">
        <f>ABS(_xll.RtGet(SourceAlias,$D11,$E$5)-E11)</f>
        <v>#VALUE!</v>
      </c>
      <c r="I11" s="43" t="e">
        <f>ABS(_xll.RtGet(SourceAlias,$D11,$F$5)-F11)</f>
        <v>#VALUE!</v>
      </c>
      <c r="J11" s="26" t="s">
        <v>198</v>
      </c>
      <c r="K11" s="41" t="s">
        <v>88</v>
      </c>
      <c r="L11" s="42" t="str">
        <f t="shared" si="1"/>
        <v>JPY3MSND=</v>
      </c>
      <c r="M11" s="43">
        <f>'3M Pricing'!I9*100</f>
        <v>0.12742634043938494</v>
      </c>
      <c r="N11" s="43">
        <f t="shared" si="4"/>
        <v>0.12742634043938494</v>
      </c>
      <c r="O11" s="69" t="str">
        <f>IF(Contribute="abcd",IF($D$5&lt;&gt;-1,_xll.RtContribute(SourceAlias,L11,Fields,M11:N11,"SCOPE:SERVER"),_xll.RtContribute(SourceAlias,"DDS_INSERT_S",$D$5:$F$5,L11:N11,"SCOPE:SERVER FTC:ALL")),"stopped")</f>
        <v>stopped</v>
      </c>
      <c r="P11" s="43" t="e">
        <f>ABS(_xll.RtGet(SourceAlias,$L11,$E$5)-M11)</f>
        <v>#VALUE!</v>
      </c>
      <c r="Q11" s="43" t="e">
        <f>ABS(_xll.RtGet(SourceAlias,$L11,$F$5)-N11)</f>
        <v>#VALUE!</v>
      </c>
      <c r="R11" s="26" t="s">
        <v>198</v>
      </c>
      <c r="S11" s="41" t="s">
        <v>88</v>
      </c>
      <c r="T11" s="42" t="str">
        <f t="shared" si="2"/>
        <v>JPY6MSND=</v>
      </c>
      <c r="U11" s="43">
        <f>'6M Pricing'!I9*100</f>
        <v>0.16732043119027651</v>
      </c>
      <c r="V11" s="43">
        <f t="shared" si="5"/>
        <v>0.16732043119027651</v>
      </c>
      <c r="W11" s="69" t="str">
        <f>IF(Contribute="abcd",IF($D$5&lt;&gt;-1,_xll.RtContribute(SourceAlias,T11,Fields,U11:V11,"SCOPE:SERVER"),_xll.RtContribute(SourceAlias,"DDS_INSERT_S",$D$5:$F$5,T11:V11,"SCOPE:SERVER FTC:ALL")),"stopped")</f>
        <v>stopped</v>
      </c>
      <c r="X11" s="43" t="e">
        <f>ABS(_xll.RtGet(SourceAlias,$T11,$E$5)-U11)</f>
        <v>#VALUE!</v>
      </c>
      <c r="Y11" s="43" t="e">
        <f>ABS(_xll.RtGet(SourceAlias,$T11,$F$5)-V11)</f>
        <v>#VALUE!</v>
      </c>
      <c r="Z11" s="27" t="s">
        <v>198</v>
      </c>
      <c r="AA11" s="2"/>
      <c r="AB11" s="2"/>
      <c r="AC11" s="2"/>
      <c r="AD11" s="2"/>
      <c r="AE11" s="2"/>
      <c r="AF11" s="2"/>
    </row>
    <row r="12" spans="1:32" x14ac:dyDescent="0.2">
      <c r="A12" s="2"/>
      <c r="B12" s="25"/>
      <c r="C12" s="41" t="s">
        <v>89</v>
      </c>
      <c r="D12" s="42" t="str">
        <f t="shared" si="0"/>
        <v>JPYONSWD=</v>
      </c>
      <c r="E12" s="43">
        <f>'ON Pricing'!G10*100</f>
        <v>6.343960660907097E-2</v>
      </c>
      <c r="F12" s="43">
        <f t="shared" si="3"/>
        <v>6.343960660907097E-2</v>
      </c>
      <c r="G12" s="69" t="str">
        <f>IF(Contribute="abcd",IF($D$5&lt;&gt;-1,_xll.RtContribute(SourceAlias,D12,Fields,E12:F12,"SCOPE:SERVER"),_xll.RtContribute(SourceAlias,"DDS_INSERT_S",$D$5:$F$5,D12:F12,"SCOPE:SERVER FTC:ALL")),"stopped")</f>
        <v>stopped</v>
      </c>
      <c r="H12" s="43" t="e">
        <f>ABS(_xll.RtGet(SourceAlias,$D12,$E$5)-E12)</f>
        <v>#VALUE!</v>
      </c>
      <c r="I12" s="43" t="e">
        <f>ABS(_xll.RtGet(SourceAlias,$D12,$F$5)-F12)</f>
        <v>#VALUE!</v>
      </c>
      <c r="J12" s="26" t="s">
        <v>198</v>
      </c>
      <c r="K12" s="41" t="s">
        <v>89</v>
      </c>
      <c r="L12" s="42" t="str">
        <f t="shared" si="1"/>
        <v>JPY3MSWD=</v>
      </c>
      <c r="M12" s="43">
        <f>'3M Pricing'!I10*100</f>
        <v>0.12753102937119415</v>
      </c>
      <c r="N12" s="43">
        <f t="shared" si="4"/>
        <v>0.12753102937119415</v>
      </c>
      <c r="O12" s="69" t="str">
        <f>IF(Contribute="abcd",IF($D$5&lt;&gt;-1,_xll.RtContribute(SourceAlias,L12,Fields,M12:N12,"SCOPE:SERVER"),_xll.RtContribute(SourceAlias,"DDS_INSERT_S",$D$5:$F$5,L12:N12,"SCOPE:SERVER FTC:ALL")),"stopped")</f>
        <v>stopped</v>
      </c>
      <c r="P12" s="43" t="e">
        <f>ABS(_xll.RtGet(SourceAlias,$L12,$E$5)-M12)</f>
        <v>#VALUE!</v>
      </c>
      <c r="Q12" s="43" t="e">
        <f>ABS(_xll.RtGet(SourceAlias,$L12,$F$5)-N12)</f>
        <v>#VALUE!</v>
      </c>
      <c r="R12" s="26" t="s">
        <v>198</v>
      </c>
      <c r="S12" s="41" t="s">
        <v>89</v>
      </c>
      <c r="T12" s="42" t="str">
        <f t="shared" si="2"/>
        <v>JPY6MSWD=</v>
      </c>
      <c r="U12" s="43">
        <f>'6M Pricing'!I10*100</f>
        <v>0.16742614775149584</v>
      </c>
      <c r="V12" s="43">
        <f t="shared" si="5"/>
        <v>0.16742614775149584</v>
      </c>
      <c r="W12" s="69" t="str">
        <f>IF(Contribute="abcd",IF($D$5&lt;&gt;-1,_xll.RtContribute(SourceAlias,T12,Fields,U12:V12,"SCOPE:SERVER"),_xll.RtContribute(SourceAlias,"DDS_INSERT_S",$D$5:$F$5,T12:V12,"SCOPE:SERVER FTC:ALL")),"stopped")</f>
        <v>stopped</v>
      </c>
      <c r="X12" s="43" t="e">
        <f>ABS(_xll.RtGet(SourceAlias,$T12,$E$5)-U12)</f>
        <v>#VALUE!</v>
      </c>
      <c r="Y12" s="43" t="e">
        <f>ABS(_xll.RtGet(SourceAlias,$T12,$F$5)-V12)</f>
        <v>#VALUE!</v>
      </c>
      <c r="Z12" s="27" t="s">
        <v>198</v>
      </c>
      <c r="AA12" s="2"/>
      <c r="AB12" s="2"/>
      <c r="AC12" s="2"/>
      <c r="AD12" s="2"/>
      <c r="AE12" s="2"/>
      <c r="AF12" s="2"/>
    </row>
    <row r="13" spans="1:32" x14ac:dyDescent="0.2">
      <c r="A13" s="2"/>
      <c r="B13" s="25"/>
      <c r="C13" s="41" t="s">
        <v>90</v>
      </c>
      <c r="D13" s="42" t="str">
        <f t="shared" si="0"/>
        <v>JPYON2WD=</v>
      </c>
      <c r="E13" s="43">
        <f>'ON Pricing'!G11*100</f>
        <v>6.3568707370009747E-2</v>
      </c>
      <c r="F13" s="43">
        <f t="shared" si="3"/>
        <v>6.3568707370009747E-2</v>
      </c>
      <c r="G13" s="69" t="str">
        <f>IF(Contribute="abcd",IF($D$5&lt;&gt;-1,_xll.RtContribute(SourceAlias,D13,Fields,E13:F13,"SCOPE:SERVER"),_xll.RtContribute(SourceAlias,"DDS_INSERT_S",$D$5:$F$5,D13:F13,"SCOPE:SERVER FTC:ALL")),"stopped")</f>
        <v>stopped</v>
      </c>
      <c r="H13" s="43" t="e">
        <f>ABS(_xll.RtGet(SourceAlias,$D13,$E$5)-E13)</f>
        <v>#VALUE!</v>
      </c>
      <c r="I13" s="43" t="e">
        <f>ABS(_xll.RtGet(SourceAlias,$D13,$F$5)-F13)</f>
        <v>#VALUE!</v>
      </c>
      <c r="J13" s="26" t="s">
        <v>198</v>
      </c>
      <c r="K13" s="41" t="s">
        <v>90</v>
      </c>
      <c r="L13" s="42" t="str">
        <f t="shared" si="1"/>
        <v>JPY3M2WD=</v>
      </c>
      <c r="M13" s="43">
        <f>'3M Pricing'!I11*100</f>
        <v>0.12784908438723264</v>
      </c>
      <c r="N13" s="43">
        <f t="shared" si="4"/>
        <v>0.12784908438723264</v>
      </c>
      <c r="O13" s="69" t="str">
        <f>IF(Contribute="abcd",IF($D$5&lt;&gt;-1,_xll.RtContribute(SourceAlias,L13,Fields,M13:N13,"SCOPE:SERVER"),_xll.RtContribute(SourceAlias,"DDS_INSERT_S",$D$5:$F$5,L13:N13,"SCOPE:SERVER FTC:ALL")),"stopped")</f>
        <v>stopped</v>
      </c>
      <c r="P13" s="43" t="e">
        <f>ABS(_xll.RtGet(SourceAlias,$L13,$E$5)-M13)</f>
        <v>#VALUE!</v>
      </c>
      <c r="Q13" s="43" t="e">
        <f>ABS(_xll.RtGet(SourceAlias,$L13,$F$5)-N13)</f>
        <v>#VALUE!</v>
      </c>
      <c r="R13" s="26" t="s">
        <v>198</v>
      </c>
      <c r="S13" s="41" t="s">
        <v>90</v>
      </c>
      <c r="T13" s="42" t="str">
        <f t="shared" si="2"/>
        <v>JPY6M2WD=</v>
      </c>
      <c r="U13" s="43">
        <f>'6M Pricing'!I11*100</f>
        <v>0.16774549545406359</v>
      </c>
      <c r="V13" s="43">
        <f t="shared" si="5"/>
        <v>0.16774549545406359</v>
      </c>
      <c r="W13" s="69" t="str">
        <f>IF(Contribute="abcd",IF($D$5&lt;&gt;-1,_xll.RtContribute(SourceAlias,T13,Fields,U13:V13,"SCOPE:SERVER"),_xll.RtContribute(SourceAlias,"DDS_INSERT_S",$D$5:$F$5,T13:V13,"SCOPE:SERVER FTC:ALL")),"stopped")</f>
        <v>stopped</v>
      </c>
      <c r="X13" s="43" t="e">
        <f>ABS(_xll.RtGet(SourceAlias,$T13,$E$5)-U13)</f>
        <v>#VALUE!</v>
      </c>
      <c r="Y13" s="43" t="e">
        <f>ABS(_xll.RtGet(SourceAlias,$T13,$F$5)-V13)</f>
        <v>#VALUE!</v>
      </c>
      <c r="Z13" s="27" t="s">
        <v>198</v>
      </c>
      <c r="AA13" s="2"/>
      <c r="AB13" s="2"/>
      <c r="AC13" s="2"/>
      <c r="AD13" s="2"/>
      <c r="AE13" s="2"/>
      <c r="AF13" s="2"/>
    </row>
    <row r="14" spans="1:32" x14ac:dyDescent="0.2">
      <c r="A14" s="2"/>
      <c r="B14" s="25"/>
      <c r="C14" s="41" t="s">
        <v>91</v>
      </c>
      <c r="D14" s="42" t="str">
        <f t="shared" si="0"/>
        <v>JPYON3WD=</v>
      </c>
      <c r="E14" s="43">
        <f>'ON Pricing'!G12*100</f>
        <v>6.3752416025916345E-2</v>
      </c>
      <c r="F14" s="43">
        <f t="shared" si="3"/>
        <v>6.3752416025916345E-2</v>
      </c>
      <c r="G14" s="69" t="str">
        <f>IF(Contribute="abcd",IF($D$5&lt;&gt;-1,_xll.RtContribute(SourceAlias,D14,Fields,E14:F14,"SCOPE:SERVER"),_xll.RtContribute(SourceAlias,"DDS_INSERT_S",$D$5:$F$5,D14:F14,"SCOPE:SERVER FTC:ALL")),"stopped")</f>
        <v>stopped</v>
      </c>
      <c r="H14" s="43" t="e">
        <f>ABS(_xll.RtGet(SourceAlias,$D14,$E$5)-E14)</f>
        <v>#VALUE!</v>
      </c>
      <c r="I14" s="43" t="e">
        <f>ABS(_xll.RtGet(SourceAlias,$D14,$F$5)-F14)</f>
        <v>#VALUE!</v>
      </c>
      <c r="J14" s="26" t="s">
        <v>198</v>
      </c>
      <c r="K14" s="41" t="s">
        <v>91</v>
      </c>
      <c r="L14" s="42" t="str">
        <f t="shared" si="1"/>
        <v>JPY3M3WD=</v>
      </c>
      <c r="M14" s="43">
        <f>'3M Pricing'!I12*100</f>
        <v>0.12837814303079398</v>
      </c>
      <c r="N14" s="43">
        <f t="shared" si="4"/>
        <v>0.12837814303079398</v>
      </c>
      <c r="O14" s="69" t="str">
        <f>IF(Contribute="abcd",IF($D$5&lt;&gt;-1,_xll.RtContribute(SourceAlias,L14,Fields,M14:N14,"SCOPE:SERVER"),_xll.RtContribute(SourceAlias,"DDS_INSERT_S",$D$5:$F$5,L14:N14,"SCOPE:SERVER FTC:ALL")),"stopped")</f>
        <v>stopped</v>
      </c>
      <c r="P14" s="43" t="e">
        <f>ABS(_xll.RtGet(SourceAlias,$L14,$E$5)-M14)</f>
        <v>#VALUE!</v>
      </c>
      <c r="Q14" s="43" t="e">
        <f>ABS(_xll.RtGet(SourceAlias,$L14,$F$5)-N14)</f>
        <v>#VALUE!</v>
      </c>
      <c r="R14" s="26" t="s">
        <v>198</v>
      </c>
      <c r="S14" s="41" t="s">
        <v>91</v>
      </c>
      <c r="T14" s="42" t="str">
        <f t="shared" si="2"/>
        <v>JPY6M3WD=</v>
      </c>
      <c r="U14" s="43">
        <f>'6M Pricing'!I12*100</f>
        <v>0.16827595246799681</v>
      </c>
      <c r="V14" s="43">
        <f t="shared" si="5"/>
        <v>0.16827595246799681</v>
      </c>
      <c r="W14" s="69" t="str">
        <f>IF(Contribute="abcd",IF($D$5&lt;&gt;-1,_xll.RtContribute(SourceAlias,T14,Fields,U14:V14,"SCOPE:SERVER"),_xll.RtContribute(SourceAlias,"DDS_INSERT_S",$D$5:$F$5,T14:V14,"SCOPE:SERVER FTC:ALL")),"stopped")</f>
        <v>stopped</v>
      </c>
      <c r="X14" s="43" t="e">
        <f>ABS(_xll.RtGet(SourceAlias,$T14,$E$5)-U14)</f>
        <v>#VALUE!</v>
      </c>
      <c r="Y14" s="43" t="e">
        <f>ABS(_xll.RtGet(SourceAlias,$T14,$F$5)-V14)</f>
        <v>#VALUE!</v>
      </c>
      <c r="Z14" s="27" t="s">
        <v>198</v>
      </c>
      <c r="AA14" s="2"/>
      <c r="AB14" s="2"/>
      <c r="AC14" s="2"/>
      <c r="AD14" s="2"/>
      <c r="AE14" s="2"/>
      <c r="AF14" s="2"/>
    </row>
    <row r="15" spans="1:32" x14ac:dyDescent="0.2">
      <c r="A15" s="2"/>
      <c r="B15" s="25"/>
      <c r="C15" s="38" t="s">
        <v>92</v>
      </c>
      <c r="D15" s="39" t="str">
        <f t="shared" si="0"/>
        <v>JPYON1MD=</v>
      </c>
      <c r="E15" s="40">
        <f>'ON Pricing'!G13*100</f>
        <v>6.4999999999978159E-2</v>
      </c>
      <c r="F15" s="40">
        <f t="shared" si="3"/>
        <v>6.4999999999978159E-2</v>
      </c>
      <c r="G15" s="68" t="str">
        <f>IF(Contribute="abcd",IF($D$5&lt;&gt;-1,_xll.RtContribute(SourceAlias,D15,Fields,E15:F15,"SCOPE:SERVER"),_xll.RtContribute(SourceAlias,"DDS_INSERT_S",$D$5:$F$5,D15:F15,"SCOPE:SERVER FTC:ALL")),"stopped")</f>
        <v>stopped</v>
      </c>
      <c r="H15" s="40" t="e">
        <f>ABS(_xll.RtGet(SourceAlias,$D15,$E$5)-E15)</f>
        <v>#VALUE!</v>
      </c>
      <c r="I15" s="40" t="e">
        <f>ABS(_xll.RtGet(SourceAlias,$D15,$F$5)-F15)</f>
        <v>#VALUE!</v>
      </c>
      <c r="J15" s="26" t="s">
        <v>198</v>
      </c>
      <c r="K15" s="41" t="s">
        <v>92</v>
      </c>
      <c r="L15" s="42" t="str">
        <f t="shared" si="1"/>
        <v>JPY3M1MD=</v>
      </c>
      <c r="M15" s="43">
        <f>'3M Pricing'!I13*100</f>
        <v>0.12949999980437973</v>
      </c>
      <c r="N15" s="43">
        <f t="shared" si="4"/>
        <v>0.12949999980437973</v>
      </c>
      <c r="O15" s="69" t="str">
        <f>IF(Contribute="abcd",IF($D$5&lt;&gt;-1,_xll.RtContribute(SourceAlias,L15,Fields,M15:N15,"SCOPE:SERVER"),_xll.RtContribute(SourceAlias,"DDS_INSERT_S",$D$5:$F$5,L15:N15,"SCOPE:SERVER FTC:ALL")),"stopped")</f>
        <v>stopped</v>
      </c>
      <c r="P15" s="43" t="e">
        <f>ABS(_xll.RtGet(SourceAlias,$L15,$E$5)-M15)</f>
        <v>#VALUE!</v>
      </c>
      <c r="Q15" s="43" t="e">
        <f>ABS(_xll.RtGet(SourceAlias,$L15,$F$5)-N15)</f>
        <v>#VALUE!</v>
      </c>
      <c r="R15" s="26" t="s">
        <v>198</v>
      </c>
      <c r="S15" s="41" t="s">
        <v>92</v>
      </c>
      <c r="T15" s="42" t="str">
        <f t="shared" si="2"/>
        <v>JPY6M1MD=</v>
      </c>
      <c r="U15" s="43">
        <f>'6M Pricing'!I13*100</f>
        <v>0.16940000000007577</v>
      </c>
      <c r="V15" s="43">
        <f t="shared" si="5"/>
        <v>0.16940000000007577</v>
      </c>
      <c r="W15" s="69" t="str">
        <f>IF(Contribute="abcd",IF($D$5&lt;&gt;-1,_xll.RtContribute(SourceAlias,T15,Fields,U15:V15,"SCOPE:SERVER"),_xll.RtContribute(SourceAlias,"DDS_INSERT_S",$D$5:$F$5,T15:V15,"SCOPE:SERVER FTC:ALL")),"stopped")</f>
        <v>stopped</v>
      </c>
      <c r="X15" s="43" t="e">
        <f>ABS(_xll.RtGet(SourceAlias,$T15,$E$5)-U15)</f>
        <v>#VALUE!</v>
      </c>
      <c r="Y15" s="43" t="e">
        <f>ABS(_xll.RtGet(SourceAlias,$T15,$F$5)-V15)</f>
        <v>#VALUE!</v>
      </c>
      <c r="Z15" s="27" t="s">
        <v>198</v>
      </c>
      <c r="AA15" s="2"/>
      <c r="AB15" s="2"/>
      <c r="AC15" s="2"/>
      <c r="AD15" s="2"/>
      <c r="AE15" s="2"/>
      <c r="AF15" s="2"/>
    </row>
    <row r="16" spans="1:32" x14ac:dyDescent="0.2">
      <c r="A16" s="2"/>
      <c r="B16" s="25"/>
      <c r="C16" s="41" t="s">
        <v>93</v>
      </c>
      <c r="D16" s="42" t="str">
        <f t="shared" si="0"/>
        <v>JPYON2MD=</v>
      </c>
      <c r="E16" s="43">
        <f>'ON Pricing'!G14*100</f>
        <v>6.5000000000108887E-2</v>
      </c>
      <c r="F16" s="43">
        <f t="shared" si="3"/>
        <v>6.5000000000108887E-2</v>
      </c>
      <c r="G16" s="69" t="str">
        <f>IF(Contribute="abcd",IF($D$5&lt;&gt;-1,_xll.RtContribute(SourceAlias,D16,Fields,E16:F16,"SCOPE:SERVER"),_xll.RtContribute(SourceAlias,"DDS_INSERT_S",$D$5:$F$5,D16:F16,"SCOPE:SERVER FTC:ALL")),"stopped")</f>
        <v>stopped</v>
      </c>
      <c r="H16" s="43" t="e">
        <f>ABS(_xll.RtGet(SourceAlias,$D16,$E$5)-E16)</f>
        <v>#VALUE!</v>
      </c>
      <c r="I16" s="43" t="e">
        <f>ABS(_xll.RtGet(SourceAlias,$D16,$F$5)-F16)</f>
        <v>#VALUE!</v>
      </c>
      <c r="J16" s="26" t="s">
        <v>198</v>
      </c>
      <c r="K16" s="41" t="s">
        <v>93</v>
      </c>
      <c r="L16" s="42" t="str">
        <f t="shared" si="1"/>
        <v>JPY3M2MD=</v>
      </c>
      <c r="M16" s="43">
        <f>'3M Pricing'!I14*100</f>
        <v>0.13259999987624838</v>
      </c>
      <c r="N16" s="43">
        <f t="shared" si="4"/>
        <v>0.13259999987624838</v>
      </c>
      <c r="O16" s="69" t="str">
        <f>IF(Contribute="abcd",IF($D$5&lt;&gt;-1,_xll.RtContribute(SourceAlias,L16,Fields,M16:N16,"SCOPE:SERVER"),_xll.RtContribute(SourceAlias,"DDS_INSERT_S",$D$5:$F$5,L16:N16,"SCOPE:SERVER FTC:ALL")),"stopped")</f>
        <v>stopped</v>
      </c>
      <c r="P16" s="43" t="e">
        <f>ABS(_xll.RtGet(SourceAlias,$L16,$E$5)-M16)</f>
        <v>#VALUE!</v>
      </c>
      <c r="Q16" s="43" t="e">
        <f>ABS(_xll.RtGet(SourceAlias,$L16,$F$5)-N16)</f>
        <v>#VALUE!</v>
      </c>
      <c r="R16" s="26" t="s">
        <v>198</v>
      </c>
      <c r="S16" s="41" t="s">
        <v>93</v>
      </c>
      <c r="T16" s="42" t="str">
        <f t="shared" si="2"/>
        <v>JPY6M2MD=</v>
      </c>
      <c r="U16" s="43">
        <f>'6M Pricing'!I14*100</f>
        <v>0.17259999999989561</v>
      </c>
      <c r="V16" s="43">
        <f t="shared" si="5"/>
        <v>0.17259999999989561</v>
      </c>
      <c r="W16" s="69" t="str">
        <f>IF(Contribute="abcd",IF($D$5&lt;&gt;-1,_xll.RtContribute(SourceAlias,T16,Fields,U16:V16,"SCOPE:SERVER"),_xll.RtContribute(SourceAlias,"DDS_INSERT_S",$D$5:$F$5,T16:V16,"SCOPE:SERVER FTC:ALL")),"stopped")</f>
        <v>stopped</v>
      </c>
      <c r="X16" s="43" t="e">
        <f>ABS(_xll.RtGet(SourceAlias,$T16,$E$5)-U16)</f>
        <v>#VALUE!</v>
      </c>
      <c r="Y16" s="43" t="e">
        <f>ABS(_xll.RtGet(SourceAlias,$T16,$F$5)-V16)</f>
        <v>#VALUE!</v>
      </c>
      <c r="Z16" s="27" t="s">
        <v>198</v>
      </c>
      <c r="AA16" s="2"/>
      <c r="AB16" s="2"/>
      <c r="AC16" s="2"/>
      <c r="AD16" s="2"/>
      <c r="AE16" s="2"/>
      <c r="AF16" s="2"/>
    </row>
    <row r="17" spans="1:32" x14ac:dyDescent="0.2">
      <c r="A17" s="2"/>
      <c r="B17" s="25"/>
      <c r="C17" s="41" t="s">
        <v>94</v>
      </c>
      <c r="D17" s="42" t="str">
        <f t="shared" si="0"/>
        <v>JPYON3MD=</v>
      </c>
      <c r="E17" s="43">
        <f>'ON Pricing'!G15*100</f>
        <v>6.2500000000017236E-2</v>
      </c>
      <c r="F17" s="43">
        <f t="shared" si="3"/>
        <v>6.2500000000017236E-2</v>
      </c>
      <c r="G17" s="69" t="str">
        <f>IF(Contribute="abcd",IF($D$5&lt;&gt;-1,_xll.RtContribute(SourceAlias,D17,Fields,E17:F17,"SCOPE:SERVER"),_xll.RtContribute(SourceAlias,"DDS_INSERT_S",$D$5:$F$5,D17:F17,"SCOPE:SERVER FTC:ALL")),"stopped")</f>
        <v>stopped</v>
      </c>
      <c r="H17" s="43" t="e">
        <f>ABS(_xll.RtGet(SourceAlias,$D17,$E$5)-E17)</f>
        <v>#VALUE!</v>
      </c>
      <c r="I17" s="43" t="e">
        <f>ABS(_xll.RtGet(SourceAlias,$D17,$F$5)-F17)</f>
        <v>#VALUE!</v>
      </c>
      <c r="J17" s="26" t="s">
        <v>198</v>
      </c>
      <c r="K17" s="41" t="s">
        <v>94</v>
      </c>
      <c r="L17" s="42" t="str">
        <f t="shared" si="1"/>
        <v>JPY3M3MD=</v>
      </c>
      <c r="M17" s="43">
        <f>'3M Pricing'!I15*100</f>
        <v>0.13220000000380633</v>
      </c>
      <c r="N17" s="43">
        <f t="shared" si="4"/>
        <v>0.13220000000380633</v>
      </c>
      <c r="O17" s="69" t="str">
        <f>IF(Contribute="abcd",IF($D$5&lt;&gt;-1,_xll.RtContribute(SourceAlias,L17,Fields,M17:N17,"SCOPE:SERVER"),_xll.RtContribute(SourceAlias,"DDS_INSERT_S",$D$5:$F$5,L17:N17,"SCOPE:SERVER FTC:ALL")),"stopped")</f>
        <v>stopped</v>
      </c>
      <c r="P17" s="43" t="e">
        <f>ABS(_xll.RtGet(SourceAlias,$L17,$E$5)-M17)</f>
        <v>#VALUE!</v>
      </c>
      <c r="Q17" s="43" t="e">
        <f>ABS(_xll.RtGet(SourceAlias,$L17,$F$5)-N17)</f>
        <v>#VALUE!</v>
      </c>
      <c r="R17" s="26" t="s">
        <v>198</v>
      </c>
      <c r="S17" s="41" t="s">
        <v>94</v>
      </c>
      <c r="T17" s="42" t="str">
        <f t="shared" si="2"/>
        <v>JPY6M3MD=</v>
      </c>
      <c r="U17" s="43">
        <f>'6M Pricing'!I15*100</f>
        <v>0.17259999999997688</v>
      </c>
      <c r="V17" s="43">
        <f t="shared" si="5"/>
        <v>0.17259999999997688</v>
      </c>
      <c r="W17" s="69" t="str">
        <f>IF(Contribute="abcd",IF($D$5&lt;&gt;-1,_xll.RtContribute(SourceAlias,T17,Fields,U17:V17,"SCOPE:SERVER"),_xll.RtContribute(SourceAlias,"DDS_INSERT_S",$D$5:$F$5,T17:V17,"SCOPE:SERVER FTC:ALL")),"stopped")</f>
        <v>stopped</v>
      </c>
      <c r="X17" s="43" t="e">
        <f>ABS(_xll.RtGet(SourceAlias,$T17,$E$5)-U17)</f>
        <v>#VALUE!</v>
      </c>
      <c r="Y17" s="43" t="e">
        <f>ABS(_xll.RtGet(SourceAlias,$T17,$F$5)-V17)</f>
        <v>#VALUE!</v>
      </c>
      <c r="Z17" s="27" t="s">
        <v>198</v>
      </c>
      <c r="AA17" s="2"/>
      <c r="AB17" s="2"/>
      <c r="AC17" s="2"/>
      <c r="AD17" s="2"/>
      <c r="AE17" s="2"/>
      <c r="AF17" s="2"/>
    </row>
    <row r="18" spans="1:32" x14ac:dyDescent="0.2">
      <c r="A18" s="2"/>
      <c r="B18" s="25"/>
      <c r="C18" s="41" t="s">
        <v>95</v>
      </c>
      <c r="D18" s="42" t="str">
        <f t="shared" si="0"/>
        <v>JPYON4MD=</v>
      </c>
      <c r="E18" s="43">
        <f>'ON Pricing'!G16*100</f>
        <v>6.2499999999998224E-2</v>
      </c>
      <c r="F18" s="43">
        <f t="shared" si="3"/>
        <v>6.2499999999998224E-2</v>
      </c>
      <c r="G18" s="69" t="str">
        <f>IF(Contribute="abcd",IF($D$5&lt;&gt;-1,_xll.RtContribute(SourceAlias,D18,Fields,E18:F18,"SCOPE:SERVER"),_xll.RtContribute(SourceAlias,"DDS_INSERT_S",$D$5:$F$5,D18:F18,"SCOPE:SERVER FTC:ALL")),"stopped")</f>
        <v>stopped</v>
      </c>
      <c r="H18" s="43" t="e">
        <f>ABS(_xll.RtGet(SourceAlias,$D18,$E$5)-E18)</f>
        <v>#VALUE!</v>
      </c>
      <c r="I18" s="43" t="e">
        <f>ABS(_xll.RtGet(SourceAlias,$D18,$F$5)-F18)</f>
        <v>#VALUE!</v>
      </c>
      <c r="J18" s="26" t="s">
        <v>198</v>
      </c>
      <c r="K18" s="38" t="s">
        <v>150</v>
      </c>
      <c r="L18" s="39" t="str">
        <f t="shared" si="1"/>
        <v>JPY3M1x4F=</v>
      </c>
      <c r="M18" s="40">
        <f>'3M Pricing'!I16*100</f>
        <v>0.13499999993111042</v>
      </c>
      <c r="N18" s="40">
        <f t="shared" si="4"/>
        <v>0.13499999993111042</v>
      </c>
      <c r="O18" s="68" t="str">
        <f>IF(Contribute="abcd",IF($D$5&lt;&gt;-1,_xll.RtContribute(SourceAlias,L18,Fields,M18:N18,"SCOPE:SERVER"),_xll.RtContribute(SourceAlias,"DDS_INSERT_S",$D$5:$F$5,L18:N18,"SCOPE:SERVER FTC:ALL")),"stopped")</f>
        <v>stopped</v>
      </c>
      <c r="P18" s="40" t="e">
        <f>ABS(_xll.RtGet(SourceAlias,$L18,$E$5)-M18)</f>
        <v>#VALUE!</v>
      </c>
      <c r="Q18" s="40" t="e">
        <f>ABS(_xll.RtGet(SourceAlias,$L18,$F$5)-N18)</f>
        <v>#VALUE!</v>
      </c>
      <c r="R18" s="26" t="s">
        <v>198</v>
      </c>
      <c r="S18" s="41" t="s">
        <v>95</v>
      </c>
      <c r="T18" s="42" t="str">
        <f t="shared" si="2"/>
        <v>JPY6M4MD=</v>
      </c>
      <c r="U18" s="43">
        <f>'6M Pricing'!I16*100</f>
        <v>0.17479999999989815</v>
      </c>
      <c r="V18" s="43">
        <f t="shared" si="5"/>
        <v>0.17479999999989815</v>
      </c>
      <c r="W18" s="69" t="str">
        <f>IF(Contribute="abcd",IF($D$5&lt;&gt;-1,_xll.RtContribute(SourceAlias,T18,Fields,U18:V18,"SCOPE:SERVER"),_xll.RtContribute(SourceAlias,"DDS_INSERT_S",$D$5:$F$5,T18:V18,"SCOPE:SERVER FTC:ALL")),"stopped")</f>
        <v>stopped</v>
      </c>
      <c r="X18" s="43" t="e">
        <f>ABS(_xll.RtGet(SourceAlias,$T18,$E$5)-U18)</f>
        <v>#VALUE!</v>
      </c>
      <c r="Y18" s="43" t="e">
        <f>ABS(_xll.RtGet(SourceAlias,$T18,$F$5)-V18)</f>
        <v>#VALUE!</v>
      </c>
      <c r="Z18" s="27" t="s">
        <v>198</v>
      </c>
      <c r="AA18" s="2"/>
      <c r="AB18" s="2"/>
      <c r="AC18" s="2"/>
      <c r="AD18" s="2"/>
      <c r="AE18" s="2"/>
      <c r="AF18" s="2"/>
    </row>
    <row r="19" spans="1:32" x14ac:dyDescent="0.2">
      <c r="A19" s="2"/>
      <c r="B19" s="25"/>
      <c r="C19" s="41" t="s">
        <v>96</v>
      </c>
      <c r="D19" s="42" t="str">
        <f t="shared" si="0"/>
        <v>JPYON5MD=</v>
      </c>
      <c r="E19" s="43">
        <f>'ON Pricing'!G17*100</f>
        <v>6.2499999999974069E-2</v>
      </c>
      <c r="F19" s="43">
        <f t="shared" si="3"/>
        <v>6.2499999999974069E-2</v>
      </c>
      <c r="G19" s="69" t="str">
        <f>IF(Contribute="abcd",IF($D$5&lt;&gt;-1,_xll.RtContribute(SourceAlias,D19,Fields,E19:F19,"SCOPE:SERVER"),_xll.RtContribute(SourceAlias,"DDS_INSERT_S",$D$5:$F$5,D19:F19,"SCOPE:SERVER FTC:ALL")),"stopped")</f>
        <v>stopped</v>
      </c>
      <c r="H19" s="43" t="e">
        <f>ABS(_xll.RtGet(SourceAlias,$D19,$E$5)-E19)</f>
        <v>#VALUE!</v>
      </c>
      <c r="I19" s="43" t="e">
        <f>ABS(_xll.RtGet(SourceAlias,$D19,$F$5)-F19)</f>
        <v>#VALUE!</v>
      </c>
      <c r="J19" s="26" t="s">
        <v>198</v>
      </c>
      <c r="K19" s="41" t="s">
        <v>151</v>
      </c>
      <c r="L19" s="42" t="str">
        <f t="shared" si="1"/>
        <v>JPY3M2x5F=</v>
      </c>
      <c r="M19" s="43">
        <f>'3M Pricing'!I17*100</f>
        <v>0.1349999999240887</v>
      </c>
      <c r="N19" s="43">
        <f t="shared" si="4"/>
        <v>0.1349999999240887</v>
      </c>
      <c r="O19" s="69" t="str">
        <f>IF(Contribute="abcd",IF($D$5&lt;&gt;-1,_xll.RtContribute(SourceAlias,L19,Fields,M19:N19,"SCOPE:SERVER"),_xll.RtContribute(SourceAlias,"DDS_INSERT_S",$D$5:$F$5,L19:N19,"SCOPE:SERVER FTC:ALL")),"stopped")</f>
        <v>stopped</v>
      </c>
      <c r="P19" s="43" t="e">
        <f>ABS(_xll.RtGet(SourceAlias,$L19,$E$5)-M19)</f>
        <v>#VALUE!</v>
      </c>
      <c r="Q19" s="43" t="e">
        <f>ABS(_xll.RtGet(SourceAlias,$L19,$F$5)-N19)</f>
        <v>#VALUE!</v>
      </c>
      <c r="R19" s="26" t="s">
        <v>198</v>
      </c>
      <c r="S19" s="41" t="s">
        <v>96</v>
      </c>
      <c r="T19" s="42" t="str">
        <f t="shared" si="2"/>
        <v>JPY6M5MD=</v>
      </c>
      <c r="U19" s="43">
        <f>'6M Pricing'!I17*100</f>
        <v>0.17619999999997932</v>
      </c>
      <c r="V19" s="43">
        <f t="shared" si="5"/>
        <v>0.17619999999997932</v>
      </c>
      <c r="W19" s="69" t="str">
        <f>IF(Contribute="abcd",IF($D$5&lt;&gt;-1,_xll.RtContribute(SourceAlias,T19,Fields,U19:V19,"SCOPE:SERVER"),_xll.RtContribute(SourceAlias,"DDS_INSERT_S",$D$5:$F$5,T19:V19,"SCOPE:SERVER FTC:ALL")),"stopped")</f>
        <v>stopped</v>
      </c>
      <c r="X19" s="43" t="e">
        <f>ABS(_xll.RtGet(SourceAlias,$T19,$E$5)-U19)</f>
        <v>#VALUE!</v>
      </c>
      <c r="Y19" s="43" t="e">
        <f>ABS(_xll.RtGet(SourceAlias,$T19,$F$5)-V19)</f>
        <v>#VALUE!</v>
      </c>
      <c r="Z19" s="27" t="s">
        <v>198</v>
      </c>
      <c r="AA19" s="2"/>
      <c r="AB19" s="2"/>
      <c r="AC19" s="2"/>
      <c r="AD19" s="2"/>
      <c r="AE19" s="2"/>
      <c r="AF19" s="2"/>
    </row>
    <row r="20" spans="1:32" x14ac:dyDescent="0.2">
      <c r="A20" s="2"/>
      <c r="B20" s="25"/>
      <c r="C20" s="41" t="s">
        <v>97</v>
      </c>
      <c r="D20" s="42" t="str">
        <f t="shared" si="0"/>
        <v>JPYON6MD=</v>
      </c>
      <c r="E20" s="43">
        <f>'ON Pricing'!G18*100</f>
        <v>6.0000000000016554E-2</v>
      </c>
      <c r="F20" s="43">
        <f t="shared" si="3"/>
        <v>6.0000000000016554E-2</v>
      </c>
      <c r="G20" s="69" t="str">
        <f>IF(Contribute="abcd",IF($D$5&lt;&gt;-1,_xll.RtContribute(SourceAlias,D20,Fields,E20:F20,"SCOPE:SERVER"),_xll.RtContribute(SourceAlias,"DDS_INSERT_S",$D$5:$F$5,D20:F20,"SCOPE:SERVER FTC:ALL")),"stopped")</f>
        <v>stopped</v>
      </c>
      <c r="H20" s="43" t="e">
        <f>ABS(_xll.RtGet(SourceAlias,$D20,$E$5)-E20)</f>
        <v>#VALUE!</v>
      </c>
      <c r="I20" s="43" t="e">
        <f>ABS(_xll.RtGet(SourceAlias,$D20,$F$5)-F20)</f>
        <v>#VALUE!</v>
      </c>
      <c r="J20" s="26" t="s">
        <v>198</v>
      </c>
      <c r="K20" s="41" t="s">
        <v>152</v>
      </c>
      <c r="L20" s="42" t="str">
        <f t="shared" si="1"/>
        <v>JPY3M3x6F=</v>
      </c>
      <c r="M20" s="43">
        <f>'3M Pricing'!I18*100</f>
        <v>0.13000000001127809</v>
      </c>
      <c r="N20" s="43">
        <f t="shared" si="4"/>
        <v>0.13000000001127809</v>
      </c>
      <c r="O20" s="69" t="str">
        <f>IF(Contribute="abcd",IF($D$5&lt;&gt;-1,_xll.RtContribute(SourceAlias,L20,Fields,M20:N20,"SCOPE:SERVER"),_xll.RtContribute(SourceAlias,"DDS_INSERT_S",$D$5:$F$5,L20:N20,"SCOPE:SERVER FTC:ALL")),"stopped")</f>
        <v>stopped</v>
      </c>
      <c r="P20" s="43" t="e">
        <f>ABS(_xll.RtGet(SourceAlias,$L20,$E$5)-M20)</f>
        <v>#VALUE!</v>
      </c>
      <c r="Q20" s="43" t="e">
        <f>ABS(_xll.RtGet(SourceAlias,$L20,$F$5)-N20)</f>
        <v>#VALUE!</v>
      </c>
      <c r="R20" s="26" t="s">
        <v>198</v>
      </c>
      <c r="S20" s="41" t="s">
        <v>97</v>
      </c>
      <c r="T20" s="42" t="str">
        <f t="shared" si="2"/>
        <v>JPY6M6MD=</v>
      </c>
      <c r="U20" s="43">
        <f>'6M Pricing'!I18*100</f>
        <v>0.17470000000000108</v>
      </c>
      <c r="V20" s="43">
        <f t="shared" si="5"/>
        <v>0.17470000000000108</v>
      </c>
      <c r="W20" s="69" t="str">
        <f>IF(Contribute="abcd",IF($D$5&lt;&gt;-1,_xll.RtContribute(SourceAlias,T20,Fields,U20:V20,"SCOPE:SERVER"),_xll.RtContribute(SourceAlias,"DDS_INSERT_S",$D$5:$F$5,T20:V20,"SCOPE:SERVER FTC:ALL")),"stopped")</f>
        <v>stopped</v>
      </c>
      <c r="X20" s="43" t="e">
        <f>ABS(_xll.RtGet(SourceAlias,$T20,$E$5)-U20)</f>
        <v>#VALUE!</v>
      </c>
      <c r="Y20" s="43" t="e">
        <f>ABS(_xll.RtGet(SourceAlias,$T20,$F$5)-V20)</f>
        <v>#VALUE!</v>
      </c>
      <c r="Z20" s="27" t="s">
        <v>198</v>
      </c>
      <c r="AA20" s="2"/>
      <c r="AB20" s="2"/>
      <c r="AC20" s="2"/>
      <c r="AD20" s="2"/>
      <c r="AE20" s="2"/>
      <c r="AF20" s="2"/>
    </row>
    <row r="21" spans="1:32" x14ac:dyDescent="0.2">
      <c r="A21" s="2"/>
      <c r="B21" s="25"/>
      <c r="C21" s="41" t="s">
        <v>98</v>
      </c>
      <c r="D21" s="42"/>
      <c r="E21" s="43">
        <f>'ON Pricing'!G19*100</f>
        <v>5.9139179095752344E-2</v>
      </c>
      <c r="F21" s="43">
        <f t="shared" si="3"/>
        <v>5.9139179095752344E-2</v>
      </c>
      <c r="G21" s="69"/>
      <c r="H21" s="43"/>
      <c r="I21" s="43"/>
      <c r="J21" s="26" t="s">
        <v>198</v>
      </c>
      <c r="K21" s="41" t="s">
        <v>153</v>
      </c>
      <c r="L21" s="42" t="str">
        <f t="shared" si="1"/>
        <v>JPY3M4x7F=</v>
      </c>
      <c r="M21" s="43">
        <f>'3M Pricing'!I19*100</f>
        <v>0.12999999992960432</v>
      </c>
      <c r="N21" s="43">
        <f t="shared" si="4"/>
        <v>0.12999999992960432</v>
      </c>
      <c r="O21" s="69" t="str">
        <f>IF(Contribute="abcd",IF($D$5&lt;&gt;-1,_xll.RtContribute(SourceAlias,L21,Fields,M21:N21,"SCOPE:SERVER"),_xll.RtContribute(SourceAlias,"DDS_INSERT_S",$D$5:$F$5,L21:N21,"SCOPE:SERVER FTC:ALL")),"stopped")</f>
        <v>stopped</v>
      </c>
      <c r="P21" s="43" t="e">
        <f>ABS(_xll.RtGet(SourceAlias,$L21,$E$5)-M21)</f>
        <v>#VALUE!</v>
      </c>
      <c r="Q21" s="43" t="e">
        <f>ABS(_xll.RtGet(SourceAlias,$L21,$F$5)-N21)</f>
        <v>#VALUE!</v>
      </c>
      <c r="R21" s="26" t="s">
        <v>198</v>
      </c>
      <c r="S21" s="38" t="s">
        <v>154</v>
      </c>
      <c r="T21" s="39" t="str">
        <f t="shared" si="2"/>
        <v>JPY6M1x7F=</v>
      </c>
      <c r="U21" s="40">
        <f>'6M Pricing'!I19*100</f>
        <v>0.17499999999999064</v>
      </c>
      <c r="V21" s="40">
        <f t="shared" si="5"/>
        <v>0.17499999999999064</v>
      </c>
      <c r="W21" s="68" t="str">
        <f>IF(Contribute="abcd",IF($D$5&lt;&gt;-1,_xll.RtContribute(SourceAlias,T21,Fields,U21:V21,"SCOPE:SERVER"),_xll.RtContribute(SourceAlias,"DDS_INSERT_S",$D$5:$F$5,T21:V21,"SCOPE:SERVER FTC:ALL")),"stopped")</f>
        <v>stopped</v>
      </c>
      <c r="X21" s="40" t="e">
        <f>ABS(_xll.RtGet(SourceAlias,$T21,$E$5)-U21)</f>
        <v>#VALUE!</v>
      </c>
      <c r="Y21" s="40" t="e">
        <f>ABS(_xll.RtGet(SourceAlias,$T21,$F$5)-V21)</f>
        <v>#VALUE!</v>
      </c>
      <c r="Z21" s="27" t="s">
        <v>198</v>
      </c>
      <c r="AA21" s="2"/>
      <c r="AB21" s="2"/>
      <c r="AC21" s="2"/>
      <c r="AD21" s="2"/>
      <c r="AE21" s="2"/>
      <c r="AF21" s="2"/>
    </row>
    <row r="22" spans="1:32" x14ac:dyDescent="0.2">
      <c r="A22" s="2"/>
      <c r="B22" s="25"/>
      <c r="C22" s="41" t="s">
        <v>99</v>
      </c>
      <c r="D22" s="42"/>
      <c r="E22" s="43">
        <f>'ON Pricing'!G20*100</f>
        <v>5.948779010300409E-2</v>
      </c>
      <c r="F22" s="43">
        <f t="shared" si="3"/>
        <v>5.948779010300409E-2</v>
      </c>
      <c r="G22" s="69"/>
      <c r="H22" s="43"/>
      <c r="I22" s="43"/>
      <c r="J22" s="26" t="s">
        <v>198</v>
      </c>
      <c r="K22" s="41" t="s">
        <v>155</v>
      </c>
      <c r="L22" s="42" t="str">
        <f t="shared" si="1"/>
        <v>JPY3M5x8F=</v>
      </c>
      <c r="M22" s="43">
        <f>'3M Pricing'!I20*100</f>
        <v>0.12999999992693276</v>
      </c>
      <c r="N22" s="43">
        <f t="shared" si="4"/>
        <v>0.12999999992693276</v>
      </c>
      <c r="O22" s="69" t="str">
        <f>IF(Contribute="abcd",IF($D$5&lt;&gt;-1,_xll.RtContribute(SourceAlias,L22,Fields,M22:N22,"SCOPE:SERVER"),_xll.RtContribute(SourceAlias,"DDS_INSERT_S",$D$5:$F$5,L22:N22,"SCOPE:SERVER FTC:ALL")),"stopped")</f>
        <v>stopped</v>
      </c>
      <c r="P22" s="43" t="e">
        <f>ABS(_xll.RtGet(SourceAlias,$L22,$E$5)-M22)</f>
        <v>#VALUE!</v>
      </c>
      <c r="Q22" s="43" t="e">
        <f>ABS(_xll.RtGet(SourceAlias,$L22,$F$5)-N22)</f>
        <v>#VALUE!</v>
      </c>
      <c r="R22" s="26" t="s">
        <v>198</v>
      </c>
      <c r="S22" s="41" t="s">
        <v>156</v>
      </c>
      <c r="T22" s="42" t="str">
        <f t="shared" si="2"/>
        <v>JPY6M2x8F=</v>
      </c>
      <c r="U22" s="43">
        <f>'6M Pricing'!I20*100</f>
        <v>0.17499999999993865</v>
      </c>
      <c r="V22" s="43">
        <f t="shared" si="5"/>
        <v>0.17499999999993865</v>
      </c>
      <c r="W22" s="69" t="str">
        <f>IF(Contribute="abcd",IF($D$5&lt;&gt;-1,_xll.RtContribute(SourceAlias,T22,Fields,U22:V22,"SCOPE:SERVER"),_xll.RtContribute(SourceAlias,"DDS_INSERT_S",$D$5:$F$5,T22:V22,"SCOPE:SERVER FTC:ALL")),"stopped")</f>
        <v>stopped</v>
      </c>
      <c r="X22" s="43" t="e">
        <f>ABS(_xll.RtGet(SourceAlias,$T22,$E$5)-U22)</f>
        <v>#VALUE!</v>
      </c>
      <c r="Y22" s="43" t="e">
        <f>ABS(_xll.RtGet(SourceAlias,$T22,$F$5)-V22)</f>
        <v>#VALUE!</v>
      </c>
      <c r="Z22" s="27" t="s">
        <v>198</v>
      </c>
      <c r="AA22" s="2"/>
      <c r="AB22" s="2"/>
      <c r="AC22" s="2"/>
      <c r="AD22" s="2"/>
      <c r="AE22" s="2"/>
      <c r="AF22" s="2"/>
    </row>
    <row r="23" spans="1:32" x14ac:dyDescent="0.2">
      <c r="A23" s="2"/>
      <c r="B23" s="25"/>
      <c r="C23" s="41" t="s">
        <v>100</v>
      </c>
      <c r="D23" s="42" t="str">
        <f t="shared" si="0"/>
        <v>JPYON9MD=</v>
      </c>
      <c r="E23" s="43">
        <f>'ON Pricing'!G21*100</f>
        <v>5.999999999999598E-2</v>
      </c>
      <c r="F23" s="43">
        <f t="shared" si="3"/>
        <v>5.999999999999598E-2</v>
      </c>
      <c r="G23" s="69" t="str">
        <f>IF(Contribute="abcd",IF($D$5&lt;&gt;-1,_xll.RtContribute(SourceAlias,D23,Fields,E23:F23,"SCOPE:SERVER"),_xll.RtContribute(SourceAlias,"DDS_INSERT_S",$D$5:$F$5,D23:F23,"SCOPE:SERVER FTC:ALL")),"stopped")</f>
        <v>stopped</v>
      </c>
      <c r="H23" s="43" t="e">
        <f>ABS(_xll.RtGet(SourceAlias,$D23,$E$5)-E23)</f>
        <v>#VALUE!</v>
      </c>
      <c r="I23" s="43" t="e">
        <f>ABS(_xll.RtGet(SourceAlias,$D23,$F$5)-F23)</f>
        <v>#VALUE!</v>
      </c>
      <c r="J23" s="26" t="s">
        <v>198</v>
      </c>
      <c r="K23" s="41" t="s">
        <v>157</v>
      </c>
      <c r="L23" s="42" t="str">
        <f t="shared" si="1"/>
        <v>JPY3M6x9F=</v>
      </c>
      <c r="M23" s="43">
        <f>'3M Pricing'!I21*100</f>
        <v>0.1300000000000523</v>
      </c>
      <c r="N23" s="43">
        <f t="shared" si="4"/>
        <v>0.1300000000000523</v>
      </c>
      <c r="O23" s="69" t="str">
        <f>IF(Contribute="abcd",IF($D$5&lt;&gt;-1,_xll.RtContribute(SourceAlias,L23,Fields,M23:N23,"SCOPE:SERVER"),_xll.RtContribute(SourceAlias,"DDS_INSERT_S",$D$5:$F$5,L23:N23,"SCOPE:SERVER FTC:ALL")),"stopped")</f>
        <v>stopped</v>
      </c>
      <c r="P23" s="43" t="e">
        <f>ABS(_xll.RtGet(SourceAlias,$L23,$E$5)-M23)</f>
        <v>#VALUE!</v>
      </c>
      <c r="Q23" s="43" t="e">
        <f>ABS(_xll.RtGet(SourceAlias,$L23,$F$5)-N23)</f>
        <v>#VALUE!</v>
      </c>
      <c r="R23" s="26" t="s">
        <v>198</v>
      </c>
      <c r="S23" s="41" t="s">
        <v>158</v>
      </c>
      <c r="T23" s="42" t="str">
        <f t="shared" si="2"/>
        <v>JPY6M3x9F=</v>
      </c>
      <c r="U23" s="43">
        <f>'6M Pricing'!I21*100</f>
        <v>0.17499999999998256</v>
      </c>
      <c r="V23" s="43">
        <f t="shared" si="5"/>
        <v>0.17499999999998256</v>
      </c>
      <c r="W23" s="69" t="str">
        <f>IF(Contribute="abcd",IF($D$5&lt;&gt;-1,_xll.RtContribute(SourceAlias,T23,Fields,U23:V23,"SCOPE:SERVER"),_xll.RtContribute(SourceAlias,"DDS_INSERT_S",$D$5:$F$5,T23:V23,"SCOPE:SERVER FTC:ALL")),"stopped")</f>
        <v>stopped</v>
      </c>
      <c r="X23" s="43" t="e">
        <f>ABS(_xll.RtGet(SourceAlias,$T23,$E$5)-U23)</f>
        <v>#VALUE!</v>
      </c>
      <c r="Y23" s="43" t="e">
        <f>ABS(_xll.RtGet(SourceAlias,$T23,$F$5)-V23)</f>
        <v>#VALUE!</v>
      </c>
      <c r="Z23" s="27" t="s">
        <v>198</v>
      </c>
      <c r="AA23" s="2"/>
      <c r="AB23" s="2"/>
      <c r="AC23" s="2"/>
      <c r="AD23" s="2"/>
      <c r="AE23" s="2"/>
      <c r="AF23" s="2"/>
    </row>
    <row r="24" spans="1:32" x14ac:dyDescent="0.2">
      <c r="A24" s="2"/>
      <c r="B24" s="25"/>
      <c r="C24" s="41" t="s">
        <v>101</v>
      </c>
      <c r="D24" s="42"/>
      <c r="E24" s="43">
        <f>'ON Pricing'!G22*100</f>
        <v>6.0165053666307339E-2</v>
      </c>
      <c r="F24" s="43">
        <f t="shared" si="3"/>
        <v>6.0165053666307339E-2</v>
      </c>
      <c r="G24" s="69"/>
      <c r="H24" s="43"/>
      <c r="I24" s="43"/>
      <c r="J24" s="26" t="s">
        <v>198</v>
      </c>
      <c r="K24" s="41" t="s">
        <v>159</v>
      </c>
      <c r="L24" s="42"/>
      <c r="M24" s="43">
        <f>'3M Pricing'!I22*100</f>
        <v>0.12367924067853558</v>
      </c>
      <c r="N24" s="43">
        <f t="shared" si="4"/>
        <v>0.12367924067853558</v>
      </c>
      <c r="O24" s="69"/>
      <c r="P24" s="43"/>
      <c r="Q24" s="43"/>
      <c r="R24" s="26" t="s">
        <v>198</v>
      </c>
      <c r="S24" s="41" t="s">
        <v>160</v>
      </c>
      <c r="T24" s="42" t="str">
        <f t="shared" si="2"/>
        <v>JPY6M4x10F=</v>
      </c>
      <c r="U24" s="43">
        <f>'6M Pricing'!I22*100</f>
        <v>0.17499999999993865</v>
      </c>
      <c r="V24" s="43">
        <f t="shared" si="5"/>
        <v>0.17499999999993865</v>
      </c>
      <c r="W24" s="69" t="str">
        <f>IF(Contribute="abcd",IF($D$5&lt;&gt;-1,_xll.RtContribute(SourceAlias,T24,Fields,U24:V24,"SCOPE:SERVER"),_xll.RtContribute(SourceAlias,"DDS_INSERT_S",$D$5:$F$5,T24:V24,"SCOPE:SERVER FTC:ALL")),"stopped")</f>
        <v>stopped</v>
      </c>
      <c r="X24" s="43" t="e">
        <f>ABS(_xll.RtGet(SourceAlias,$T24,$E$5)-U24)</f>
        <v>#VALUE!</v>
      </c>
      <c r="Y24" s="43" t="e">
        <f>ABS(_xll.RtGet(SourceAlias,$T24,$F$5)-V24)</f>
        <v>#VALUE!</v>
      </c>
      <c r="Z24" s="27" t="s">
        <v>198</v>
      </c>
      <c r="AA24" s="2"/>
      <c r="AB24" s="2"/>
      <c r="AC24" s="2"/>
      <c r="AD24" s="2"/>
      <c r="AE24" s="2"/>
      <c r="AF24" s="2"/>
    </row>
    <row r="25" spans="1:32" x14ac:dyDescent="0.2">
      <c r="A25" s="2"/>
      <c r="B25" s="25"/>
      <c r="C25" s="41" t="s">
        <v>102</v>
      </c>
      <c r="D25" s="42"/>
      <c r="E25" s="43">
        <f>'ON Pricing'!G23*100</f>
        <v>6.0100863797606999E-2</v>
      </c>
      <c r="F25" s="43">
        <f t="shared" si="3"/>
        <v>6.0100863797606999E-2</v>
      </c>
      <c r="G25" s="69"/>
      <c r="H25" s="43"/>
      <c r="I25" s="43"/>
      <c r="J25" s="26" t="s">
        <v>198</v>
      </c>
      <c r="K25" s="41" t="s">
        <v>161</v>
      </c>
      <c r="L25" s="42"/>
      <c r="M25" s="43">
        <f>'3M Pricing'!I23*100</f>
        <v>0.12083627814856072</v>
      </c>
      <c r="N25" s="43">
        <f t="shared" si="4"/>
        <v>0.12083627814856072</v>
      </c>
      <c r="O25" s="69"/>
      <c r="P25" s="43"/>
      <c r="Q25" s="43"/>
      <c r="R25" s="26" t="s">
        <v>198</v>
      </c>
      <c r="S25" s="41" t="s">
        <v>162</v>
      </c>
      <c r="T25" s="42" t="str">
        <f t="shared" si="2"/>
        <v>JPY6M5x11F=</v>
      </c>
      <c r="U25" s="43">
        <f>'6M Pricing'!I23*100</f>
        <v>0.16999999999997176</v>
      </c>
      <c r="V25" s="43">
        <f t="shared" si="5"/>
        <v>0.16999999999997176</v>
      </c>
      <c r="W25" s="69" t="str">
        <f>IF(Contribute="abcd",IF($D$5&lt;&gt;-1,_xll.RtContribute(SourceAlias,T25,Fields,U25:V25,"SCOPE:SERVER"),_xll.RtContribute(SourceAlias,"DDS_INSERT_S",$D$5:$F$5,T25:V25,"SCOPE:SERVER FTC:ALL")),"stopped")</f>
        <v>stopped</v>
      </c>
      <c r="X25" s="43" t="e">
        <f>ABS(_xll.RtGet(SourceAlias,$T25,$E$5)-U25)</f>
        <v>#VALUE!</v>
      </c>
      <c r="Y25" s="43" t="e">
        <f>ABS(_xll.RtGet(SourceAlias,$T25,$F$5)-V25)</f>
        <v>#VALUE!</v>
      </c>
      <c r="Z25" s="27" t="s">
        <v>198</v>
      </c>
      <c r="AA25" s="2"/>
      <c r="AB25" s="2"/>
      <c r="AC25" s="2"/>
      <c r="AD25" s="2"/>
      <c r="AE25" s="2"/>
      <c r="AF25" s="2"/>
    </row>
    <row r="26" spans="1:32" x14ac:dyDescent="0.2">
      <c r="A26" s="2"/>
      <c r="B26" s="25"/>
      <c r="C26" s="41" t="s">
        <v>103</v>
      </c>
      <c r="D26" s="42" t="str">
        <f t="shared" si="0"/>
        <v>JPYON1YD=</v>
      </c>
      <c r="E26" s="43">
        <f>'ON Pricing'!G24*100</f>
        <v>5.9999999999993392E-2</v>
      </c>
      <c r="F26" s="43">
        <f t="shared" si="3"/>
        <v>5.9999999999993392E-2</v>
      </c>
      <c r="G26" s="69" t="str">
        <f>IF(Contribute="abcd",IF($D$5&lt;&gt;-1,_xll.RtContribute(SourceAlias,D26,Fields,E26:F26,"SCOPE:SERVER"),_xll.RtContribute(SourceAlias,"DDS_INSERT_S",$D$5:$F$5,D26:F26,"SCOPE:SERVER FTC:ALL")),"stopped")</f>
        <v>stopped</v>
      </c>
      <c r="H26" s="43" t="e">
        <f>ABS(_xll.RtGet(SourceAlias,$D26,$E$5)-E26)</f>
        <v>#VALUE!</v>
      </c>
      <c r="I26" s="43" t="e">
        <f>ABS(_xll.RtGet(SourceAlias,$D26,$F$5)-F26)</f>
        <v>#VALUE!</v>
      </c>
      <c r="J26" s="26" t="s">
        <v>198</v>
      </c>
      <c r="K26" s="41" t="s">
        <v>163</v>
      </c>
      <c r="L26" s="42" t="str">
        <f t="shared" si="1"/>
        <v>JPY3M9x12F=</v>
      </c>
      <c r="M26" s="43">
        <f>'3M Pricing'!I24*100</f>
        <v>0.12499999999952324</v>
      </c>
      <c r="N26" s="43">
        <f t="shared" si="4"/>
        <v>0.12499999999952324</v>
      </c>
      <c r="O26" s="69" t="str">
        <f>IF(Contribute="abcd",IF($D$5&lt;&gt;-1,_xll.RtContribute(SourceAlias,L26,Fields,M26:N26,"SCOPE:SERVER"),_xll.RtContribute(SourceAlias,"DDS_INSERT_S",$D$5:$F$5,L26:N26,"SCOPE:SERVER FTC:ALL")),"stopped")</f>
        <v>stopped</v>
      </c>
      <c r="P26" s="43" t="e">
        <f>ABS(_xll.RtGet(SourceAlias,$L26,$E$5)-M26)</f>
        <v>#VALUE!</v>
      </c>
      <c r="Q26" s="43" t="e">
        <f>ABS(_xll.RtGet(SourceAlias,$L26,$F$5)-N26)</f>
        <v>#VALUE!</v>
      </c>
      <c r="R26" s="26" t="s">
        <v>198</v>
      </c>
      <c r="S26" s="41" t="s">
        <v>164</v>
      </c>
      <c r="T26" s="42" t="str">
        <f t="shared" si="2"/>
        <v>JPY6M6x12F=</v>
      </c>
      <c r="U26" s="43">
        <f>'6M Pricing'!I24*100</f>
        <v>0.16999999999998755</v>
      </c>
      <c r="V26" s="43">
        <f t="shared" si="5"/>
        <v>0.16999999999998755</v>
      </c>
      <c r="W26" s="69" t="str">
        <f>IF(Contribute="abcd",IF($D$5&lt;&gt;-1,_xll.RtContribute(SourceAlias,T26,Fields,U26:V26,"SCOPE:SERVER"),_xll.RtContribute(SourceAlias,"DDS_INSERT_S",$D$5:$F$5,T26:V26,"SCOPE:SERVER FTC:ALL")),"stopped")</f>
        <v>stopped</v>
      </c>
      <c r="X26" s="43" t="e">
        <f>ABS(_xll.RtGet(SourceAlias,$T26,$E$5)-U26)</f>
        <v>#VALUE!</v>
      </c>
      <c r="Y26" s="43" t="e">
        <f>ABS(_xll.RtGet(SourceAlias,$T26,$F$5)-V26)</f>
        <v>#VALUE!</v>
      </c>
      <c r="Z26" s="27" t="s">
        <v>198</v>
      </c>
      <c r="AA26" s="2"/>
      <c r="AB26" s="2"/>
      <c r="AC26" s="2"/>
      <c r="AD26" s="2"/>
      <c r="AE26" s="2"/>
      <c r="AF26" s="2"/>
    </row>
    <row r="27" spans="1:32" x14ac:dyDescent="0.2">
      <c r="A27" s="2"/>
      <c r="B27" s="25"/>
      <c r="C27" s="41" t="s">
        <v>176</v>
      </c>
      <c r="D27" s="42"/>
      <c r="E27" s="43">
        <f>'ON Pricing'!G25*100</f>
        <v>5.9962623263781684E-2</v>
      </c>
      <c r="F27" s="43">
        <f t="shared" si="3"/>
        <v>5.9962623263781684E-2</v>
      </c>
      <c r="G27" s="69"/>
      <c r="H27" s="43"/>
      <c r="I27" s="43"/>
      <c r="J27" s="26" t="s">
        <v>198</v>
      </c>
      <c r="K27" s="41" t="s">
        <v>165</v>
      </c>
      <c r="L27" s="42"/>
      <c r="M27" s="43">
        <f>'3M Pricing'!I25*100</f>
        <v>0.12776203913860659</v>
      </c>
      <c r="N27" s="43">
        <f t="shared" si="4"/>
        <v>0.12776203913860659</v>
      </c>
      <c r="O27" s="69"/>
      <c r="P27" s="43"/>
      <c r="Q27" s="43"/>
      <c r="R27" s="26" t="s">
        <v>198</v>
      </c>
      <c r="S27" s="41" t="s">
        <v>166</v>
      </c>
      <c r="T27" s="42"/>
      <c r="U27" s="43">
        <f>'6M Pricing'!I25*100</f>
        <v>0.16957157086503374</v>
      </c>
      <c r="V27" s="43">
        <f t="shared" si="5"/>
        <v>0.16957157086503374</v>
      </c>
      <c r="W27" s="69"/>
      <c r="X27" s="43"/>
      <c r="Y27" s="43"/>
      <c r="Z27" s="27" t="s">
        <v>198</v>
      </c>
      <c r="AA27" s="2"/>
      <c r="AB27" s="2"/>
      <c r="AC27" s="2"/>
      <c r="AD27" s="2"/>
      <c r="AE27" s="2"/>
      <c r="AF27" s="2"/>
    </row>
    <row r="28" spans="1:32" x14ac:dyDescent="0.2">
      <c r="A28" s="2"/>
      <c r="B28" s="25"/>
      <c r="C28" s="41" t="s">
        <v>177</v>
      </c>
      <c r="D28" s="42"/>
      <c r="E28" s="43">
        <f>'ON Pricing'!G26*100</f>
        <v>5.9979073180629394E-2</v>
      </c>
      <c r="F28" s="43">
        <f t="shared" si="3"/>
        <v>5.9979073180629394E-2</v>
      </c>
      <c r="G28" s="69"/>
      <c r="H28" s="43"/>
      <c r="I28" s="43"/>
      <c r="J28" s="26" t="s">
        <v>198</v>
      </c>
      <c r="K28" s="41" t="s">
        <v>167</v>
      </c>
      <c r="L28" s="42"/>
      <c r="M28" s="43">
        <f>'3M Pricing'!I26*100</f>
        <v>0.12737010552492076</v>
      </c>
      <c r="N28" s="43">
        <f t="shared" si="4"/>
        <v>0.12737010552492076</v>
      </c>
      <c r="O28" s="69"/>
      <c r="P28" s="43"/>
      <c r="Q28" s="43"/>
      <c r="R28" s="26" t="s">
        <v>198</v>
      </c>
      <c r="S28" s="41" t="s">
        <v>168</v>
      </c>
      <c r="T28" s="42"/>
      <c r="U28" s="43">
        <f>'6M Pricing'!I26*100</f>
        <v>0.16765585384462389</v>
      </c>
      <c r="V28" s="43">
        <f t="shared" si="5"/>
        <v>0.16765585384462389</v>
      </c>
      <c r="W28" s="69"/>
      <c r="X28" s="43"/>
      <c r="Y28" s="43"/>
      <c r="Z28" s="27" t="s">
        <v>198</v>
      </c>
      <c r="AA28" s="2"/>
      <c r="AB28" s="2"/>
      <c r="AC28" s="2"/>
      <c r="AD28" s="2"/>
      <c r="AE28" s="2"/>
      <c r="AF28" s="2"/>
    </row>
    <row r="29" spans="1:32" x14ac:dyDescent="0.2">
      <c r="A29" s="2"/>
      <c r="B29" s="25"/>
      <c r="C29" s="41" t="s">
        <v>178</v>
      </c>
      <c r="D29" s="42"/>
      <c r="E29" s="43">
        <f>'ON Pricing'!G27*100</f>
        <v>6.001268454519057E-2</v>
      </c>
      <c r="F29" s="43">
        <f t="shared" si="3"/>
        <v>6.001268454519057E-2</v>
      </c>
      <c r="G29" s="69"/>
      <c r="H29" s="43"/>
      <c r="I29" s="43"/>
      <c r="J29" s="26" t="s">
        <v>198</v>
      </c>
      <c r="K29" s="41" t="s">
        <v>169</v>
      </c>
      <c r="L29" s="42" t="str">
        <f t="shared" si="1"/>
        <v>JPY3M12x15F=</v>
      </c>
      <c r="M29" s="43">
        <f>'3M Pricing'!I27*100</f>
        <v>0.12499999999586635</v>
      </c>
      <c r="N29" s="43">
        <f t="shared" si="4"/>
        <v>0.12499999999586635</v>
      </c>
      <c r="O29" s="69" t="str">
        <f>IF(Contribute="abcd",IF($D$5&lt;&gt;-1,_xll.RtContribute(SourceAlias,L29,Fields,M29:N29,"SCOPE:SERVER"),_xll.RtContribute(SourceAlias,"DDS_INSERT_S",$D$5:$F$5,L29:N29,"SCOPE:SERVER FTC:ALL")),"stopped")</f>
        <v>stopped</v>
      </c>
      <c r="P29" s="43" t="e">
        <f>ABS(_xll.RtGet(SourceAlias,$L29,$E$5)-M29)</f>
        <v>#VALUE!</v>
      </c>
      <c r="Q29" s="43" t="e">
        <f>ABS(_xll.RtGet(SourceAlias,$L29,$F$5)-N29)</f>
        <v>#VALUE!</v>
      </c>
      <c r="R29" s="26" t="s">
        <v>198</v>
      </c>
      <c r="S29" s="41" t="s">
        <v>170</v>
      </c>
      <c r="T29" s="42"/>
      <c r="U29" s="43">
        <f>'6M Pricing'!I27*100</f>
        <v>0.16570575170529508</v>
      </c>
      <c r="V29" s="43">
        <f t="shared" si="5"/>
        <v>0.16570575170529508</v>
      </c>
      <c r="W29" s="69"/>
      <c r="X29" s="43"/>
      <c r="Y29" s="43"/>
      <c r="Z29" s="27" t="s">
        <v>198</v>
      </c>
      <c r="AA29" s="2"/>
      <c r="AB29" s="2"/>
      <c r="AC29" s="2"/>
      <c r="AD29" s="2"/>
      <c r="AE29" s="2"/>
      <c r="AF29" s="2"/>
    </row>
    <row r="30" spans="1:32" x14ac:dyDescent="0.2">
      <c r="A30" s="2"/>
      <c r="B30" s="25"/>
      <c r="C30" s="41" t="s">
        <v>179</v>
      </c>
      <c r="D30" s="42"/>
      <c r="E30" s="43">
        <f>'ON Pricing'!G28*100</f>
        <v>6.0040708629293664E-2</v>
      </c>
      <c r="F30" s="43">
        <f t="shared" si="3"/>
        <v>6.0040708629293664E-2</v>
      </c>
      <c r="G30" s="69"/>
      <c r="H30" s="43"/>
      <c r="I30" s="43"/>
      <c r="J30" s="26" t="s">
        <v>198</v>
      </c>
      <c r="K30" s="41" t="s">
        <v>171</v>
      </c>
      <c r="L30" s="42"/>
      <c r="M30" s="43">
        <f>'3M Pricing'!I28*100</f>
        <v>0.12141326753396134</v>
      </c>
      <c r="N30" s="43">
        <f t="shared" si="4"/>
        <v>0.12141326753396134</v>
      </c>
      <c r="O30" s="69"/>
      <c r="P30" s="43"/>
      <c r="Q30" s="43"/>
      <c r="R30" s="26" t="s">
        <v>198</v>
      </c>
      <c r="S30" s="41" t="s">
        <v>172</v>
      </c>
      <c r="T30" s="42"/>
      <c r="U30" s="43">
        <f>'6M Pricing'!I28*100</f>
        <v>0.16179072231262845</v>
      </c>
      <c r="V30" s="43">
        <f t="shared" si="5"/>
        <v>0.16179072231262845</v>
      </c>
      <c r="W30" s="69"/>
      <c r="X30" s="43"/>
      <c r="Y30" s="43"/>
      <c r="Z30" s="27" t="s">
        <v>198</v>
      </c>
      <c r="AA30" s="2"/>
      <c r="AB30" s="2"/>
      <c r="AC30" s="2"/>
      <c r="AD30" s="2"/>
      <c r="AE30" s="2"/>
      <c r="AF30" s="2"/>
    </row>
    <row r="31" spans="1:32" x14ac:dyDescent="0.2">
      <c r="A31" s="2"/>
      <c r="B31" s="25"/>
      <c r="C31" s="41" t="s">
        <v>180</v>
      </c>
      <c r="D31" s="42"/>
      <c r="E31" s="43">
        <f>'ON Pricing'!G29*100</f>
        <v>6.0041018627293219E-2</v>
      </c>
      <c r="F31" s="43">
        <f t="shared" si="3"/>
        <v>6.0041018627293219E-2</v>
      </c>
      <c r="G31" s="69"/>
      <c r="H31" s="43"/>
      <c r="I31" s="43"/>
      <c r="J31" s="26" t="s">
        <v>198</v>
      </c>
      <c r="K31" s="41" t="s">
        <v>173</v>
      </c>
      <c r="L31" s="42"/>
      <c r="M31" s="43">
        <f>'3M Pricing'!I29*100</f>
        <v>0.11812752751778548</v>
      </c>
      <c r="N31" s="43">
        <f t="shared" si="4"/>
        <v>0.11812752751778548</v>
      </c>
      <c r="O31" s="69"/>
      <c r="P31" s="43"/>
      <c r="Q31" s="43"/>
      <c r="R31" s="26" t="s">
        <v>198</v>
      </c>
      <c r="S31" s="41" t="s">
        <v>174</v>
      </c>
      <c r="T31" s="42"/>
      <c r="U31" s="43">
        <f>'6M Pricing'!I29*100</f>
        <v>0.16301838729381199</v>
      </c>
      <c r="V31" s="43">
        <f t="shared" si="5"/>
        <v>0.16301838729381199</v>
      </c>
      <c r="W31" s="69"/>
      <c r="X31" s="43"/>
      <c r="Y31" s="43"/>
      <c r="Z31" s="27" t="s">
        <v>198</v>
      </c>
      <c r="AA31" s="2"/>
      <c r="AB31" s="2"/>
      <c r="AC31" s="2"/>
      <c r="AD31" s="2"/>
      <c r="AE31" s="2"/>
      <c r="AF31" s="2"/>
    </row>
    <row r="32" spans="1:32" x14ac:dyDescent="0.2">
      <c r="A32" s="2"/>
      <c r="B32" s="25"/>
      <c r="C32" s="41" t="s">
        <v>197</v>
      </c>
      <c r="D32" s="42" t="str">
        <f t="shared" si="0"/>
        <v>JPYON1Y6MD=</v>
      </c>
      <c r="E32" s="43">
        <f>'ON Pricing'!G30*100</f>
        <v>5.99999999999907E-2</v>
      </c>
      <c r="F32" s="43">
        <f t="shared" si="3"/>
        <v>5.99999999999907E-2</v>
      </c>
      <c r="G32" s="69" t="str">
        <f>IF(Contribute="abcd",IF($D$5&lt;&gt;-1,_xll.RtContribute(SourceAlias,D32,Fields,E32:F32,"SCOPE:SERVER"),_xll.RtContribute(SourceAlias,"DDS_INSERT_S",$D$5:$F$5,D32:F32,"SCOPE:SERVER FTC:ALL")),"stopped")</f>
        <v>stopped</v>
      </c>
      <c r="H32" s="43" t="e">
        <f>ABS(_xll.RtGet(SourceAlias,$D32,$E$5)-E32)</f>
        <v>#VALUE!</v>
      </c>
      <c r="I32" s="43" t="e">
        <f>ABS(_xll.RtGet(SourceAlias,$D32,$F$5)-F32)</f>
        <v>#VALUE!</v>
      </c>
      <c r="J32" s="26" t="s">
        <v>198</v>
      </c>
      <c r="K32" s="38" t="s">
        <v>187</v>
      </c>
      <c r="L32" s="39" t="str">
        <f t="shared" si="1"/>
        <v>JPY3M18M=</v>
      </c>
      <c r="M32" s="40">
        <f>'3M Pricing'!I30*100</f>
        <v>0.12806397131383035</v>
      </c>
      <c r="N32" s="40">
        <f t="shared" si="4"/>
        <v>0.12806397131383035</v>
      </c>
      <c r="O32" s="68" t="str">
        <f>IF(Contribute="abcd",IF($D$5&lt;&gt;-1,_xll.RtContribute(SourceAlias,L32,Fields,M32:N32,"SCOPE:SERVER"),_xll.RtContribute(SourceAlias,"DDS_INSERT_S",$D$5:$F$5,L32:N32,"SCOPE:SERVER FTC:ALL")),"stopped")</f>
        <v>stopped</v>
      </c>
      <c r="P32" s="40" t="e">
        <f>ABS(_xll.RtGet(SourceAlias,$L32,$E$5)-M32)</f>
        <v>#VALUE!</v>
      </c>
      <c r="Q32" s="40" t="e">
        <f>ABS(_xll.RtGet(SourceAlias,$L32,$F$5)-N32)</f>
        <v>#VALUE!</v>
      </c>
      <c r="R32" s="26" t="s">
        <v>198</v>
      </c>
      <c r="S32" s="38" t="s">
        <v>187</v>
      </c>
      <c r="T32" s="39" t="str">
        <f t="shared" si="2"/>
        <v>JPY6M18M=</v>
      </c>
      <c r="U32" s="40">
        <f>'6M Pricing'!I30*100</f>
        <v>0.17249999999974433</v>
      </c>
      <c r="V32" s="40">
        <f t="shared" si="5"/>
        <v>0.17249999999974433</v>
      </c>
      <c r="W32" s="68" t="str">
        <f>IF(Contribute="abcd",IF($D$5&lt;&gt;-1,_xll.RtContribute(SourceAlias,T32,Fields,U32:V32,"SCOPE:SERVER"),_xll.RtContribute(SourceAlias,"DDS_INSERT_S",$D$5:$F$5,T32:V32,"SCOPE:SERVER FTC:ALL")),"stopped")</f>
        <v>stopped</v>
      </c>
      <c r="X32" s="40" t="e">
        <f>ABS(_xll.RtGet(SourceAlias,$T32,$E$5)-U32)</f>
        <v>#VALUE!</v>
      </c>
      <c r="Y32" s="40" t="e">
        <f>ABS(_xll.RtGet(SourceAlias,$T32,$F$5)-V32)</f>
        <v>#VALUE!</v>
      </c>
      <c r="Z32" s="27" t="s">
        <v>198</v>
      </c>
      <c r="AA32" s="2"/>
      <c r="AB32" s="2"/>
      <c r="AC32" s="2"/>
      <c r="AD32" s="2"/>
      <c r="AE32" s="2"/>
      <c r="AF32" s="2"/>
    </row>
    <row r="33" spans="1:32" x14ac:dyDescent="0.2">
      <c r="A33" s="2"/>
      <c r="B33" s="25"/>
      <c r="C33" s="41" t="s">
        <v>182</v>
      </c>
      <c r="D33" s="42"/>
      <c r="E33" s="43">
        <f>'ON Pricing'!G31*100</f>
        <v>5.9758712709183481E-2</v>
      </c>
      <c r="F33" s="43">
        <f t="shared" si="3"/>
        <v>5.9758712709183481E-2</v>
      </c>
      <c r="G33" s="69"/>
      <c r="H33" s="43"/>
      <c r="I33" s="43"/>
      <c r="J33" s="26" t="s">
        <v>198</v>
      </c>
      <c r="K33" s="41" t="s">
        <v>181</v>
      </c>
      <c r="L33" s="42"/>
      <c r="M33" s="43">
        <f>'3M Pricing'!I31*100</f>
        <v>0.12580128793331583</v>
      </c>
      <c r="N33" s="43">
        <f t="shared" si="4"/>
        <v>0.12580128793331583</v>
      </c>
      <c r="O33" s="69"/>
      <c r="P33" s="43"/>
      <c r="Q33" s="43"/>
      <c r="R33" s="26" t="s">
        <v>198</v>
      </c>
      <c r="S33" s="41" t="s">
        <v>181</v>
      </c>
      <c r="T33" s="42"/>
      <c r="U33" s="43">
        <f>'6M Pricing'!I31*100</f>
        <v>0.17160835652629783</v>
      </c>
      <c r="V33" s="43">
        <f t="shared" si="5"/>
        <v>0.17160835652629783</v>
      </c>
      <c r="W33" s="69"/>
      <c r="X33" s="43"/>
      <c r="Y33" s="43"/>
      <c r="Z33" s="27" t="s">
        <v>198</v>
      </c>
      <c r="AA33" s="2"/>
      <c r="AB33" s="2"/>
      <c r="AC33" s="2"/>
      <c r="AD33" s="2"/>
      <c r="AE33" s="2"/>
      <c r="AF33" s="2"/>
    </row>
    <row r="34" spans="1:32" x14ac:dyDescent="0.2">
      <c r="A34" s="2"/>
      <c r="B34" s="25"/>
      <c r="C34" s="41" t="s">
        <v>104</v>
      </c>
      <c r="D34" s="42" t="str">
        <f t="shared" si="0"/>
        <v>JPYON2YD=</v>
      </c>
      <c r="E34" s="43">
        <f>'ON Pricing'!G32*100</f>
        <v>6.0000000000003065E-2</v>
      </c>
      <c r="F34" s="43">
        <f t="shared" si="3"/>
        <v>6.0000000000003065E-2</v>
      </c>
      <c r="G34" s="69" t="str">
        <f>IF(Contribute="abcd",IF($D$5&lt;&gt;-1,_xll.RtContribute(SourceAlias,D34,Fields,E34:F34,"SCOPE:SERVER"),_xll.RtContribute(SourceAlias,"DDS_INSERT_S",$D$5:$F$5,D34:F34,"SCOPE:SERVER FTC:ALL")),"stopped")</f>
        <v>stopped</v>
      </c>
      <c r="H34" s="43" t="e">
        <f>ABS(_xll.RtGet(SourceAlias,$D34,$E$5)-E34)</f>
        <v>#VALUE!</v>
      </c>
      <c r="I34" s="43" t="e">
        <f>ABS(_xll.RtGet(SourceAlias,$D34,$F$5)-F34)</f>
        <v>#VALUE!</v>
      </c>
      <c r="J34" s="26" t="s">
        <v>198</v>
      </c>
      <c r="K34" s="41" t="s">
        <v>43</v>
      </c>
      <c r="L34" s="42" t="str">
        <f t="shared" si="1"/>
        <v>JPY3M2Y=</v>
      </c>
      <c r="M34" s="43">
        <f>'3M Pricing'!I32*100</f>
        <v>0.12433667559648062</v>
      </c>
      <c r="N34" s="43">
        <f t="shared" si="4"/>
        <v>0.12433667559648062</v>
      </c>
      <c r="O34" s="69" t="str">
        <f>IF(Contribute="abcd",IF($D$5&lt;&gt;-1,_xll.RtContribute(SourceAlias,L34,Fields,M34:N34,"SCOPE:SERVER"),_xll.RtContribute(SourceAlias,"DDS_INSERT_S",$D$5:$F$5,L34:N34,"SCOPE:SERVER FTC:ALL")),"stopped")</f>
        <v>stopped</v>
      </c>
      <c r="P34" s="43" t="e">
        <f>ABS(_xll.RtGet(SourceAlias,$L34,$E$5)-M34)</f>
        <v>#VALUE!</v>
      </c>
      <c r="Q34" s="43" t="e">
        <f>ABS(_xll.RtGet(SourceAlias,$L34,$F$5)-N34)</f>
        <v>#VALUE!</v>
      </c>
      <c r="R34" s="26" t="s">
        <v>198</v>
      </c>
      <c r="S34" s="41" t="s">
        <v>43</v>
      </c>
      <c r="T34" s="42" t="str">
        <f t="shared" si="2"/>
        <v>JPY6M2Y=</v>
      </c>
      <c r="U34" s="43">
        <f>'6M Pricing'!I32*100</f>
        <v>0.17249999999981425</v>
      </c>
      <c r="V34" s="43">
        <f t="shared" si="5"/>
        <v>0.17249999999981425</v>
      </c>
      <c r="W34" s="69" t="str">
        <f>IF(Contribute="abcd",IF($D$5&lt;&gt;-1,_xll.RtContribute(SourceAlias,T34,Fields,U34:V34,"SCOPE:SERVER"),_xll.RtContribute(SourceAlias,"DDS_INSERT_S",$D$5:$F$5,T34:V34,"SCOPE:SERVER FTC:ALL")),"stopped")</f>
        <v>stopped</v>
      </c>
      <c r="X34" s="43" t="e">
        <f>ABS(_xll.RtGet(SourceAlias,$T34,$E$5)-U34)</f>
        <v>#VALUE!</v>
      </c>
      <c r="Y34" s="43" t="e">
        <f>ABS(_xll.RtGet(SourceAlias,$T34,$F$5)-V34)</f>
        <v>#VALUE!</v>
      </c>
      <c r="Z34" s="27" t="s">
        <v>198</v>
      </c>
      <c r="AA34" s="2"/>
      <c r="AB34" s="2"/>
      <c r="AC34" s="2"/>
      <c r="AD34" s="2"/>
      <c r="AE34" s="2"/>
      <c r="AF34" s="2"/>
    </row>
    <row r="35" spans="1:32" x14ac:dyDescent="0.2">
      <c r="A35" s="2"/>
      <c r="B35" s="25"/>
      <c r="C35" s="41" t="s">
        <v>185</v>
      </c>
      <c r="D35" s="42"/>
      <c r="E35" s="43">
        <f>'ON Pricing'!G33*100</f>
        <v>6.1216997223890256E-2</v>
      </c>
      <c r="F35" s="43">
        <f t="shared" si="3"/>
        <v>6.1216997223890256E-2</v>
      </c>
      <c r="G35" s="69"/>
      <c r="H35" s="43"/>
      <c r="I35" s="43"/>
      <c r="J35" s="26" t="s">
        <v>198</v>
      </c>
      <c r="K35" s="41" t="s">
        <v>183</v>
      </c>
      <c r="L35" s="42"/>
      <c r="M35" s="43">
        <f>'3M Pricing'!I33*100</f>
        <v>0.1238367565486251</v>
      </c>
      <c r="N35" s="43">
        <f t="shared" si="4"/>
        <v>0.1238367565486251</v>
      </c>
      <c r="O35" s="69"/>
      <c r="P35" s="43"/>
      <c r="Q35" s="43"/>
      <c r="R35" s="26" t="s">
        <v>198</v>
      </c>
      <c r="S35" s="41" t="s">
        <v>183</v>
      </c>
      <c r="T35" s="42"/>
      <c r="U35" s="43">
        <f>'6M Pricing'!I33*100</f>
        <v>0.17365470842198519</v>
      </c>
      <c r="V35" s="43">
        <f t="shared" si="5"/>
        <v>0.17365470842198519</v>
      </c>
      <c r="W35" s="69"/>
      <c r="X35" s="43"/>
      <c r="Y35" s="43"/>
      <c r="Z35" s="27" t="s">
        <v>198</v>
      </c>
      <c r="AA35" s="2"/>
      <c r="AB35" s="2"/>
      <c r="AC35" s="2"/>
      <c r="AD35" s="2"/>
      <c r="AE35" s="2"/>
      <c r="AF35" s="2"/>
    </row>
    <row r="36" spans="1:32" x14ac:dyDescent="0.2">
      <c r="A36" s="2"/>
      <c r="B36" s="25"/>
      <c r="C36" s="41" t="s">
        <v>184</v>
      </c>
      <c r="D36" s="42"/>
      <c r="E36" s="43">
        <f>'ON Pricing'!G34*100</f>
        <v>6.3034320929553161E-2</v>
      </c>
      <c r="F36" s="43">
        <f t="shared" si="3"/>
        <v>6.3034320929553161E-2</v>
      </c>
      <c r="G36" s="69"/>
      <c r="H36" s="43"/>
      <c r="I36" s="43"/>
      <c r="J36" s="26" t="s">
        <v>198</v>
      </c>
      <c r="K36" s="41" t="s">
        <v>188</v>
      </c>
      <c r="L36" s="42"/>
      <c r="M36" s="43">
        <f>'3M Pricing'!I34*100</f>
        <v>0.12460835322625835</v>
      </c>
      <c r="N36" s="43">
        <f t="shared" si="4"/>
        <v>0.12460835322625835</v>
      </c>
      <c r="O36" s="69"/>
      <c r="P36" s="43"/>
      <c r="Q36" s="43"/>
      <c r="R36" s="26" t="s">
        <v>198</v>
      </c>
      <c r="S36" s="41" t="s">
        <v>188</v>
      </c>
      <c r="T36" s="42"/>
      <c r="U36" s="43">
        <f>'6M Pricing'!I34*100</f>
        <v>0.17638505811994495</v>
      </c>
      <c r="V36" s="43">
        <f t="shared" si="5"/>
        <v>0.17638505811994495</v>
      </c>
      <c r="W36" s="69"/>
      <c r="X36" s="43"/>
      <c r="Y36" s="43"/>
      <c r="Z36" s="27" t="s">
        <v>198</v>
      </c>
      <c r="AA36" s="2"/>
      <c r="AB36" s="2"/>
      <c r="AC36" s="2"/>
      <c r="AD36" s="2"/>
      <c r="AE36" s="2"/>
      <c r="AF36" s="2"/>
    </row>
    <row r="37" spans="1:32" x14ac:dyDescent="0.2">
      <c r="A37" s="2"/>
      <c r="B37" s="25"/>
      <c r="C37" s="41" t="s">
        <v>186</v>
      </c>
      <c r="D37" s="42"/>
      <c r="E37" s="43">
        <f>'ON Pricing'!G35*100</f>
        <v>6.5175438262741622E-2</v>
      </c>
      <c r="F37" s="43">
        <f t="shared" si="3"/>
        <v>6.5175438262741622E-2</v>
      </c>
      <c r="G37" s="69"/>
      <c r="H37" s="43"/>
      <c r="I37" s="43"/>
      <c r="J37" s="26" t="s">
        <v>198</v>
      </c>
      <c r="K37" s="41" t="s">
        <v>189</v>
      </c>
      <c r="L37" s="42"/>
      <c r="M37" s="43">
        <f>'3M Pricing'!I35*100</f>
        <v>0.12650667884086772</v>
      </c>
      <c r="N37" s="43">
        <f t="shared" si="4"/>
        <v>0.12650667884086772</v>
      </c>
      <c r="O37" s="69"/>
      <c r="P37" s="43"/>
      <c r="Q37" s="43"/>
      <c r="R37" s="26" t="s">
        <v>198</v>
      </c>
      <c r="S37" s="41" t="s">
        <v>189</v>
      </c>
      <c r="T37" s="42"/>
      <c r="U37" s="43">
        <f>'6M Pricing'!I35*100</f>
        <v>0.18002412903590953</v>
      </c>
      <c r="V37" s="43">
        <f t="shared" si="5"/>
        <v>0.18002412903590953</v>
      </c>
      <c r="W37" s="69"/>
      <c r="X37" s="43"/>
      <c r="Y37" s="43"/>
      <c r="Z37" s="27" t="s">
        <v>198</v>
      </c>
      <c r="AA37" s="2"/>
      <c r="AB37" s="2"/>
      <c r="AC37" s="2"/>
      <c r="AD37" s="2"/>
      <c r="AE37" s="2"/>
      <c r="AF37" s="2"/>
    </row>
    <row r="38" spans="1:32" x14ac:dyDescent="0.2">
      <c r="A38" s="2"/>
      <c r="B38" s="25"/>
      <c r="C38" s="41" t="s">
        <v>105</v>
      </c>
      <c r="D38" s="42" t="str">
        <f t="shared" ref="D38:D65" si="6">Currency&amp;"ON"&amp;C38&amp;"="</f>
        <v>JPYON3YD=</v>
      </c>
      <c r="E38" s="43">
        <f>'ON Pricing'!G36*100</f>
        <v>6.7499999999999824E-2</v>
      </c>
      <c r="F38" s="43">
        <f t="shared" si="3"/>
        <v>6.7499999999999824E-2</v>
      </c>
      <c r="G38" s="69" t="str">
        <f>IF(Contribute="abcd",IF($D$5&lt;&gt;-1,_xll.RtContribute(SourceAlias,D38,Fields,E38:F38,"SCOPE:SERVER"),_xll.RtContribute(SourceAlias,"DDS_INSERT_S",$D$5:$F$5,D38:F38,"SCOPE:SERVER FTC:ALL")),"stopped")</f>
        <v>stopped</v>
      </c>
      <c r="H38" s="43" t="e">
        <f>ABS(_xll.RtGet(SourceAlias,$D38,$E$5)-E38)</f>
        <v>#VALUE!</v>
      </c>
      <c r="I38" s="43" t="e">
        <f>ABS(_xll.RtGet(SourceAlias,$D38,$F$5)-F38)</f>
        <v>#VALUE!</v>
      </c>
      <c r="J38" s="26" t="s">
        <v>198</v>
      </c>
      <c r="K38" s="41" t="s">
        <v>47</v>
      </c>
      <c r="L38" s="42" t="str">
        <f t="shared" ref="L38:L65" si="7">Currency&amp;"3M"&amp;K38&amp;"="</f>
        <v>JPY3M3Y=</v>
      </c>
      <c r="M38" s="43">
        <f>'3M Pricing'!I36*100</f>
        <v>0.12923131809068417</v>
      </c>
      <c r="N38" s="43">
        <f t="shared" si="4"/>
        <v>0.12923131809068417</v>
      </c>
      <c r="O38" s="69" t="str">
        <f>IF(Contribute="abcd",IF($D$5&lt;&gt;-1,_xll.RtContribute(SourceAlias,L38,Fields,M38:N38,"SCOPE:SERVER"),_xll.RtContribute(SourceAlias,"DDS_INSERT_S",$D$5:$F$5,L38:N38,"SCOPE:SERVER FTC:ALL")),"stopped")</f>
        <v>stopped</v>
      </c>
      <c r="P38" s="43" t="e">
        <f>ABS(_xll.RtGet(SourceAlias,$L38,$E$5)-M38)</f>
        <v>#VALUE!</v>
      </c>
      <c r="Q38" s="43" t="e">
        <f>ABS(_xll.RtGet(SourceAlias,$L38,$F$5)-N38)</f>
        <v>#VALUE!</v>
      </c>
      <c r="R38" s="26" t="s">
        <v>198</v>
      </c>
      <c r="S38" s="41" t="s">
        <v>47</v>
      </c>
      <c r="T38" s="42" t="str">
        <f t="shared" ref="T38:T65" si="8">Currency&amp;"6M"&amp;S38&amp;"="</f>
        <v>JPY6M3Y=</v>
      </c>
      <c r="U38" s="43">
        <f>'6M Pricing'!I36*100</f>
        <v>0.18500001843327391</v>
      </c>
      <c r="V38" s="43">
        <f t="shared" si="5"/>
        <v>0.18500001843327391</v>
      </c>
      <c r="W38" s="69" t="str">
        <f>IF(Contribute="abcd",IF($D$5&lt;&gt;-1,_xll.RtContribute(SourceAlias,T38,Fields,U38:V38,"SCOPE:SERVER"),_xll.RtContribute(SourceAlias,"DDS_INSERT_S",$D$5:$F$5,T38:V38,"SCOPE:SERVER FTC:ALL")),"stopped")</f>
        <v>stopped</v>
      </c>
      <c r="X38" s="43" t="e">
        <f>ABS(_xll.RtGet(SourceAlias,$T38,$E$5)-U38)</f>
        <v>#VALUE!</v>
      </c>
      <c r="Y38" s="43" t="e">
        <f>ABS(_xll.RtGet(SourceAlias,$T38,$F$5)-V38)</f>
        <v>#VALUE!</v>
      </c>
      <c r="Z38" s="27" t="s">
        <v>198</v>
      </c>
      <c r="AA38" s="2"/>
      <c r="AB38" s="2"/>
      <c r="AC38" s="2"/>
      <c r="AD38" s="2"/>
      <c r="AE38" s="2"/>
      <c r="AF38" s="2"/>
    </row>
    <row r="39" spans="1:32" x14ac:dyDescent="0.2">
      <c r="A39" s="2"/>
      <c r="B39" s="25"/>
      <c r="C39" s="41" t="s">
        <v>106</v>
      </c>
      <c r="D39" s="42" t="str">
        <f t="shared" si="6"/>
        <v>JPYON4YD=</v>
      </c>
      <c r="E39" s="43">
        <f>'ON Pricing'!G37*100</f>
        <v>8.000000000000855E-2</v>
      </c>
      <c r="F39" s="43">
        <f t="shared" si="3"/>
        <v>8.000000000000855E-2</v>
      </c>
      <c r="G39" s="69" t="str">
        <f>IF(Contribute="abcd",IF($D$5&lt;&gt;-1,_xll.RtContribute(SourceAlias,D39,Fields,E39:F39,"SCOPE:SERVER"),_xll.RtContribute(SourceAlias,"DDS_INSERT_S",$D$5:$F$5,D39:F39,"SCOPE:SERVER FTC:ALL")),"stopped")</f>
        <v>stopped</v>
      </c>
      <c r="H39" s="43" t="e">
        <f>ABS(_xll.RtGet(SourceAlias,$D39,$E$5)-E39)</f>
        <v>#VALUE!</v>
      </c>
      <c r="I39" s="43" t="e">
        <f>ABS(_xll.RtGet(SourceAlias,$D39,$F$5)-F39)</f>
        <v>#VALUE!</v>
      </c>
      <c r="J39" s="26" t="s">
        <v>198</v>
      </c>
      <c r="K39" s="41" t="s">
        <v>48</v>
      </c>
      <c r="L39" s="42" t="str">
        <f t="shared" si="7"/>
        <v>JPY3M4Y=</v>
      </c>
      <c r="M39" s="43">
        <f>'3M Pricing'!I37*100</f>
        <v>0.151590431004552</v>
      </c>
      <c r="N39" s="43">
        <f t="shared" si="4"/>
        <v>0.151590431004552</v>
      </c>
      <c r="O39" s="69" t="str">
        <f>IF(Contribute="abcd",IF($D$5&lt;&gt;-1,_xll.RtContribute(SourceAlias,L39,Fields,M39:N39,"SCOPE:SERVER"),_xll.RtContribute(SourceAlias,"DDS_INSERT_S",$D$5:$F$5,L39:N39,"SCOPE:SERVER FTC:ALL")),"stopped")</f>
        <v>stopped</v>
      </c>
      <c r="P39" s="43" t="e">
        <f>ABS(_xll.RtGet(SourceAlias,$L39,$E$5)-M39)</f>
        <v>#VALUE!</v>
      </c>
      <c r="Q39" s="43" t="e">
        <f>ABS(_xll.RtGet(SourceAlias,$L39,$F$5)-N39)</f>
        <v>#VALUE!</v>
      </c>
      <c r="R39" s="26" t="s">
        <v>198</v>
      </c>
      <c r="S39" s="41" t="s">
        <v>48</v>
      </c>
      <c r="T39" s="42" t="str">
        <f t="shared" si="8"/>
        <v>JPY6M4Y=</v>
      </c>
      <c r="U39" s="43">
        <f>'6M Pricing'!I37*100</f>
        <v>0.21750005828431604</v>
      </c>
      <c r="V39" s="43">
        <f t="shared" si="5"/>
        <v>0.21750005828431604</v>
      </c>
      <c r="W39" s="69" t="str">
        <f>IF(Contribute="abcd",IF($D$5&lt;&gt;-1,_xll.RtContribute(SourceAlias,T39,Fields,U39:V39,"SCOPE:SERVER"),_xll.RtContribute(SourceAlias,"DDS_INSERT_S",$D$5:$F$5,T39:V39,"SCOPE:SERVER FTC:ALL")),"stopped")</f>
        <v>stopped</v>
      </c>
      <c r="X39" s="43" t="e">
        <f>ABS(_xll.RtGet(SourceAlias,$T39,$E$5)-U39)</f>
        <v>#VALUE!</v>
      </c>
      <c r="Y39" s="43" t="e">
        <f>ABS(_xll.RtGet(SourceAlias,$T39,$F$5)-V39)</f>
        <v>#VALUE!</v>
      </c>
      <c r="Z39" s="27" t="s">
        <v>198</v>
      </c>
      <c r="AA39" s="2"/>
      <c r="AB39" s="2"/>
      <c r="AC39" s="2"/>
      <c r="AD39" s="2"/>
      <c r="AE39" s="2"/>
      <c r="AF39" s="2"/>
    </row>
    <row r="40" spans="1:32" x14ac:dyDescent="0.2">
      <c r="A40" s="2"/>
      <c r="B40" s="25"/>
      <c r="C40" s="41" t="s">
        <v>107</v>
      </c>
      <c r="D40" s="42" t="str">
        <f t="shared" si="6"/>
        <v>JPYON5YD=</v>
      </c>
      <c r="E40" s="43">
        <f>'ON Pricing'!G38*100</f>
        <v>0.1074999999999984</v>
      </c>
      <c r="F40" s="43">
        <f t="shared" si="3"/>
        <v>0.1074999999999984</v>
      </c>
      <c r="G40" s="69" t="str">
        <f>IF(Contribute="abcd",IF($D$5&lt;&gt;-1,_xll.RtContribute(SourceAlias,D40,Fields,E40:F40,"SCOPE:SERVER"),_xll.RtContribute(SourceAlias,"DDS_INSERT_S",$D$5:$F$5,D40:F40,"SCOPE:SERVER FTC:ALL")),"stopped")</f>
        <v>stopped</v>
      </c>
      <c r="H40" s="43" t="e">
        <f>ABS(_xll.RtGet(SourceAlias,$D40,$E$5)-E40)</f>
        <v>#VALUE!</v>
      </c>
      <c r="I40" s="43" t="e">
        <f>ABS(_xll.RtGet(SourceAlias,$D40,$F$5)-F40)</f>
        <v>#VALUE!</v>
      </c>
      <c r="J40" s="26" t="s">
        <v>198</v>
      </c>
      <c r="K40" s="41" t="s">
        <v>49</v>
      </c>
      <c r="L40" s="42" t="str">
        <f t="shared" si="7"/>
        <v>JPY3M5Y=</v>
      </c>
      <c r="M40" s="43">
        <f>'3M Pricing'!I38*100</f>
        <v>0.19644758919808167</v>
      </c>
      <c r="N40" s="43">
        <f t="shared" si="4"/>
        <v>0.19644758919808167</v>
      </c>
      <c r="O40" s="69" t="str">
        <f>IF(Contribute="abcd",IF($D$5&lt;&gt;-1,_xll.RtContribute(SourceAlias,L40,Fields,M40:N40,"SCOPE:SERVER"),_xll.RtContribute(SourceAlias,"DDS_INSERT_S",$D$5:$F$5,L40:N40,"SCOPE:SERVER FTC:ALL")),"stopped")</f>
        <v>stopped</v>
      </c>
      <c r="P40" s="43" t="e">
        <f>ABS(_xll.RtGet(SourceAlias,$L40,$E$5)-M40)</f>
        <v>#VALUE!</v>
      </c>
      <c r="Q40" s="43" t="e">
        <f>ABS(_xll.RtGet(SourceAlias,$L40,$F$5)-N40)</f>
        <v>#VALUE!</v>
      </c>
      <c r="R40" s="26" t="s">
        <v>198</v>
      </c>
      <c r="S40" s="41" t="s">
        <v>49</v>
      </c>
      <c r="T40" s="42" t="str">
        <f t="shared" si="8"/>
        <v>JPY6M5Y=</v>
      </c>
      <c r="U40" s="43">
        <f>'6M Pricing'!I38*100</f>
        <v>0.27250004669167854</v>
      </c>
      <c r="V40" s="43">
        <f t="shared" si="5"/>
        <v>0.27250004669167854</v>
      </c>
      <c r="W40" s="69" t="str">
        <f>IF(Contribute="abcd",IF($D$5&lt;&gt;-1,_xll.RtContribute(SourceAlias,T40,Fields,U40:V40,"SCOPE:SERVER"),_xll.RtContribute(SourceAlias,"DDS_INSERT_S",$D$5:$F$5,T40:V40,"SCOPE:SERVER FTC:ALL")),"stopped")</f>
        <v>stopped</v>
      </c>
      <c r="X40" s="43" t="e">
        <f>ABS(_xll.RtGet(SourceAlias,$T40,$E$5)-U40)</f>
        <v>#VALUE!</v>
      </c>
      <c r="Y40" s="43" t="e">
        <f>ABS(_xll.RtGet(SourceAlias,$T40,$F$5)-V40)</f>
        <v>#VALUE!</v>
      </c>
      <c r="Z40" s="27" t="s">
        <v>198</v>
      </c>
      <c r="AA40" s="2"/>
      <c r="AB40" s="2"/>
      <c r="AC40" s="2"/>
      <c r="AD40" s="2"/>
      <c r="AE40" s="2"/>
      <c r="AF40" s="2"/>
    </row>
    <row r="41" spans="1:32" x14ac:dyDescent="0.2">
      <c r="A41" s="2"/>
      <c r="B41" s="25"/>
      <c r="C41" s="41" t="s">
        <v>108</v>
      </c>
      <c r="D41" s="42" t="str">
        <f t="shared" si="6"/>
        <v>JPYON6YD=</v>
      </c>
      <c r="E41" s="43">
        <f>'ON Pricing'!G39*100</f>
        <v>0.16000000000000869</v>
      </c>
      <c r="F41" s="43">
        <f t="shared" si="3"/>
        <v>0.16000000000000869</v>
      </c>
      <c r="G41" s="69" t="str">
        <f>IF(Contribute="abcd",IF($D$5&lt;&gt;-1,_xll.RtContribute(SourceAlias,D41,Fields,E41:F41,"SCOPE:SERVER"),_xll.RtContribute(SourceAlias,"DDS_INSERT_S",$D$5:$F$5,D41:F41,"SCOPE:SERVER FTC:ALL")),"stopped")</f>
        <v>stopped</v>
      </c>
      <c r="H41" s="43" t="e">
        <f>ABS(_xll.RtGet(SourceAlias,$D41,$E$5)-E41)</f>
        <v>#VALUE!</v>
      </c>
      <c r="I41" s="43" t="e">
        <f>ABS(_xll.RtGet(SourceAlias,$D41,$F$5)-F41)</f>
        <v>#VALUE!</v>
      </c>
      <c r="J41" s="26" t="s">
        <v>198</v>
      </c>
      <c r="K41" s="41" t="s">
        <v>50</v>
      </c>
      <c r="L41" s="42" t="str">
        <f t="shared" si="7"/>
        <v>JPY3M6Y=</v>
      </c>
      <c r="M41" s="43">
        <f>'3M Pricing'!I39*100</f>
        <v>0.26130116638358059</v>
      </c>
      <c r="N41" s="43">
        <f t="shared" si="4"/>
        <v>0.26130116638358059</v>
      </c>
      <c r="O41" s="69" t="str">
        <f>IF(Contribute="abcd",IF($D$5&lt;&gt;-1,_xll.RtContribute(SourceAlias,L41,Fields,M41:N41,"SCOPE:SERVER"),_xll.RtContribute(SourceAlias,"DDS_INSERT_S",$D$5:$F$5,L41:N41,"SCOPE:SERVER FTC:ALL")),"stopped")</f>
        <v>stopped</v>
      </c>
      <c r="P41" s="43" t="e">
        <f>ABS(_xll.RtGet(SourceAlias,$L41,$E$5)-M41)</f>
        <v>#VALUE!</v>
      </c>
      <c r="Q41" s="43" t="e">
        <f>ABS(_xll.RtGet(SourceAlias,$L41,$F$5)-N41)</f>
        <v>#VALUE!</v>
      </c>
      <c r="R41" s="26" t="s">
        <v>198</v>
      </c>
      <c r="S41" s="41" t="s">
        <v>50</v>
      </c>
      <c r="T41" s="42" t="str">
        <f t="shared" si="8"/>
        <v>JPY6M6Y=</v>
      </c>
      <c r="U41" s="43">
        <f>'6M Pricing'!I39*100</f>
        <v>0.34750003892568215</v>
      </c>
      <c r="V41" s="43">
        <f t="shared" si="5"/>
        <v>0.34750003892568215</v>
      </c>
      <c r="W41" s="69" t="str">
        <f>IF(Contribute="abcd",IF($D$5&lt;&gt;-1,_xll.RtContribute(SourceAlias,T41,Fields,U41:V41,"SCOPE:SERVER"),_xll.RtContribute(SourceAlias,"DDS_INSERT_S",$D$5:$F$5,T41:V41,"SCOPE:SERVER FTC:ALL")),"stopped")</f>
        <v>stopped</v>
      </c>
      <c r="X41" s="43" t="e">
        <f>ABS(_xll.RtGet(SourceAlias,$T41,$E$5)-U41)</f>
        <v>#VALUE!</v>
      </c>
      <c r="Y41" s="43" t="e">
        <f>ABS(_xll.RtGet(SourceAlias,$T41,$F$5)-V41)</f>
        <v>#VALUE!</v>
      </c>
      <c r="Z41" s="27" t="s">
        <v>198</v>
      </c>
      <c r="AA41" s="2"/>
      <c r="AB41" s="2"/>
      <c r="AC41" s="2"/>
      <c r="AD41" s="2"/>
      <c r="AE41" s="2"/>
      <c r="AF41" s="2"/>
    </row>
    <row r="42" spans="1:32" x14ac:dyDescent="0.2">
      <c r="A42" s="2"/>
      <c r="B42" s="25"/>
      <c r="C42" s="41" t="s">
        <v>109</v>
      </c>
      <c r="D42" s="42" t="str">
        <f t="shared" si="6"/>
        <v>JPYON7YD=</v>
      </c>
      <c r="E42" s="43">
        <f>'ON Pricing'!G40*100</f>
        <v>0.23000000000000528</v>
      </c>
      <c r="F42" s="43">
        <f t="shared" si="3"/>
        <v>0.23000000000000528</v>
      </c>
      <c r="G42" s="69" t="str">
        <f>IF(Contribute="abcd",IF($D$5&lt;&gt;-1,_xll.RtContribute(SourceAlias,D42,Fields,E42:F42,"SCOPE:SERVER"),_xll.RtContribute(SourceAlias,"DDS_INSERT_S",$D$5:$F$5,D42:F42,"SCOPE:SERVER FTC:ALL")),"stopped")</f>
        <v>stopped</v>
      </c>
      <c r="H42" s="43" t="e">
        <f>ABS(_xll.RtGet(SourceAlias,$D42,$E$5)-E42)</f>
        <v>#VALUE!</v>
      </c>
      <c r="I42" s="43" t="e">
        <f>ABS(_xll.RtGet(SourceAlias,$D42,$F$5)-F42)</f>
        <v>#VALUE!</v>
      </c>
      <c r="J42" s="26" t="s">
        <v>198</v>
      </c>
      <c r="K42" s="41" t="s">
        <v>51</v>
      </c>
      <c r="L42" s="42" t="str">
        <f t="shared" si="7"/>
        <v>JPY3M7Y=</v>
      </c>
      <c r="M42" s="43">
        <f>'3M Pricing'!I40*100</f>
        <v>0.34118695913033636</v>
      </c>
      <c r="N42" s="43">
        <f t="shared" si="4"/>
        <v>0.34118695913033636</v>
      </c>
      <c r="O42" s="69" t="str">
        <f>IF(Contribute="abcd",IF($D$5&lt;&gt;-1,_xll.RtContribute(SourceAlias,L42,Fields,M42:N42,"SCOPE:SERVER"),_xll.RtContribute(SourceAlias,"DDS_INSERT_S",$D$5:$F$5,L42:N42,"SCOPE:SERVER FTC:ALL")),"stopped")</f>
        <v>stopped</v>
      </c>
      <c r="P42" s="43" t="e">
        <f>ABS(_xll.RtGet(SourceAlias,$L42,$E$5)-M42)</f>
        <v>#VALUE!</v>
      </c>
      <c r="Q42" s="43" t="e">
        <f>ABS(_xll.RtGet(SourceAlias,$L42,$F$5)-N42)</f>
        <v>#VALUE!</v>
      </c>
      <c r="R42" s="26" t="s">
        <v>198</v>
      </c>
      <c r="S42" s="41" t="s">
        <v>51</v>
      </c>
      <c r="T42" s="42" t="str">
        <f t="shared" si="8"/>
        <v>JPY6M7Y=</v>
      </c>
      <c r="U42" s="43">
        <f>'6M Pricing'!I40*100</f>
        <v>0.43500003341184568</v>
      </c>
      <c r="V42" s="43">
        <f t="shared" si="5"/>
        <v>0.43500003341184568</v>
      </c>
      <c r="W42" s="69" t="str">
        <f>IF(Contribute="abcd",IF($D$5&lt;&gt;-1,_xll.RtContribute(SourceAlias,T42,Fields,U42:V42,"SCOPE:SERVER"),_xll.RtContribute(SourceAlias,"DDS_INSERT_S",$D$5:$F$5,T42:V42,"SCOPE:SERVER FTC:ALL")),"stopped")</f>
        <v>stopped</v>
      </c>
      <c r="X42" s="43" t="e">
        <f>ABS(_xll.RtGet(SourceAlias,$T42,$E$5)-U42)</f>
        <v>#VALUE!</v>
      </c>
      <c r="Y42" s="43" t="e">
        <f>ABS(_xll.RtGet(SourceAlias,$T42,$F$5)-V42)</f>
        <v>#VALUE!</v>
      </c>
      <c r="Z42" s="27" t="s">
        <v>198</v>
      </c>
      <c r="AA42" s="2"/>
      <c r="AB42" s="2"/>
      <c r="AC42" s="2"/>
      <c r="AD42" s="2"/>
      <c r="AE42" s="2"/>
      <c r="AF42" s="2"/>
    </row>
    <row r="43" spans="1:32" x14ac:dyDescent="0.2">
      <c r="A43" s="2"/>
      <c r="B43" s="25"/>
      <c r="C43" s="41" t="s">
        <v>110</v>
      </c>
      <c r="D43" s="42" t="str">
        <f t="shared" si="6"/>
        <v>JPYON8YD=</v>
      </c>
      <c r="E43" s="43">
        <f>'ON Pricing'!G41*100</f>
        <v>0.30249999999999916</v>
      </c>
      <c r="F43" s="43">
        <f t="shared" si="3"/>
        <v>0.30249999999999916</v>
      </c>
      <c r="G43" s="69" t="str">
        <f>IF(Contribute="abcd",IF($D$5&lt;&gt;-1,_xll.RtContribute(SourceAlias,D43,Fields,E43:F43,"SCOPE:SERVER"),_xll.RtContribute(SourceAlias,"DDS_INSERT_S",$D$5:$F$5,D43:F43,"SCOPE:SERVER FTC:ALL")),"stopped")</f>
        <v>stopped</v>
      </c>
      <c r="H43" s="43" t="e">
        <f>ABS(_xll.RtGet(SourceAlias,$D43,$E$5)-E43)</f>
        <v>#VALUE!</v>
      </c>
      <c r="I43" s="43" t="e">
        <f>ABS(_xll.RtGet(SourceAlias,$D43,$F$5)-F43)</f>
        <v>#VALUE!</v>
      </c>
      <c r="J43" s="26" t="s">
        <v>198</v>
      </c>
      <c r="K43" s="41" t="s">
        <v>52</v>
      </c>
      <c r="L43" s="42" t="str">
        <f t="shared" si="7"/>
        <v>JPY3M8Y=</v>
      </c>
      <c r="M43" s="43">
        <f>'3M Pricing'!I41*100</f>
        <v>0.42607121087586936</v>
      </c>
      <c r="N43" s="43">
        <f t="shared" si="4"/>
        <v>0.42607121087586936</v>
      </c>
      <c r="O43" s="69" t="str">
        <f>IF(Contribute="abcd",IF($D$5&lt;&gt;-1,_xll.RtContribute(SourceAlias,L43,Fields,M43:N43,"SCOPE:SERVER"),_xll.RtContribute(SourceAlias,"DDS_INSERT_S",$D$5:$F$5,L43:N43,"SCOPE:SERVER FTC:ALL")),"stopped")</f>
        <v>stopped</v>
      </c>
      <c r="P43" s="43" t="e">
        <f>ABS(_xll.RtGet(SourceAlias,$L43,$E$5)-M43)</f>
        <v>#VALUE!</v>
      </c>
      <c r="Q43" s="43" t="e">
        <f>ABS(_xll.RtGet(SourceAlias,$L43,$F$5)-N43)</f>
        <v>#VALUE!</v>
      </c>
      <c r="R43" s="26" t="s">
        <v>198</v>
      </c>
      <c r="S43" s="41" t="s">
        <v>52</v>
      </c>
      <c r="T43" s="42" t="str">
        <f t="shared" si="8"/>
        <v>JPY6M8Y=</v>
      </c>
      <c r="U43" s="43">
        <f>'6M Pricing'!I41*100</f>
        <v>0.52750004961445573</v>
      </c>
      <c r="V43" s="43">
        <f t="shared" si="5"/>
        <v>0.52750004961445573</v>
      </c>
      <c r="W43" s="69" t="str">
        <f>IF(Contribute="abcd",IF($D$5&lt;&gt;-1,_xll.RtContribute(SourceAlias,T43,Fields,U43:V43,"SCOPE:SERVER"),_xll.RtContribute(SourceAlias,"DDS_INSERT_S",$D$5:$F$5,T43:V43,"SCOPE:SERVER FTC:ALL")),"stopped")</f>
        <v>stopped</v>
      </c>
      <c r="X43" s="43" t="e">
        <f>ABS(_xll.RtGet(SourceAlias,$T43,$E$5)-U43)</f>
        <v>#VALUE!</v>
      </c>
      <c r="Y43" s="43" t="e">
        <f>ABS(_xll.RtGet(SourceAlias,$T43,$F$5)-V43)</f>
        <v>#VALUE!</v>
      </c>
      <c r="Z43" s="27" t="s">
        <v>198</v>
      </c>
      <c r="AA43" s="2"/>
      <c r="AB43" s="2"/>
      <c r="AC43" s="2"/>
      <c r="AD43" s="2"/>
      <c r="AE43" s="2"/>
      <c r="AF43" s="2"/>
    </row>
    <row r="44" spans="1:32" x14ac:dyDescent="0.2">
      <c r="A44" s="2"/>
      <c r="B44" s="25"/>
      <c r="C44" s="41" t="s">
        <v>111</v>
      </c>
      <c r="D44" s="42" t="str">
        <f t="shared" si="6"/>
        <v>JPYON9YD=</v>
      </c>
      <c r="E44" s="43">
        <f>'ON Pricing'!G42*100</f>
        <v>0.37750000000000128</v>
      </c>
      <c r="F44" s="43">
        <f t="shared" si="3"/>
        <v>0.37750000000000128</v>
      </c>
      <c r="G44" s="69" t="str">
        <f>IF(Contribute="abcd",IF($D$5&lt;&gt;-1,_xll.RtContribute(SourceAlias,D44,Fields,E44:F44,"SCOPE:SERVER"),_xll.RtContribute(SourceAlias,"DDS_INSERT_S",$D$5:$F$5,D44:F44,"SCOPE:SERVER FTC:ALL")),"stopped")</f>
        <v>stopped</v>
      </c>
      <c r="H44" s="43" t="e">
        <f>ABS(_xll.RtGet(SourceAlias,$D44,$E$5)-E44)</f>
        <v>#VALUE!</v>
      </c>
      <c r="I44" s="43" t="e">
        <f>ABS(_xll.RtGet(SourceAlias,$D44,$F$5)-F44)</f>
        <v>#VALUE!</v>
      </c>
      <c r="J44" s="26" t="s">
        <v>198</v>
      </c>
      <c r="K44" s="41" t="s">
        <v>53</v>
      </c>
      <c r="L44" s="42" t="str">
        <f t="shared" si="7"/>
        <v>JPY3M9Y=</v>
      </c>
      <c r="M44" s="43">
        <f>'3M Pricing'!I42*100</f>
        <v>0.51091772972637561</v>
      </c>
      <c r="N44" s="43">
        <f t="shared" si="4"/>
        <v>0.51091772972637561</v>
      </c>
      <c r="O44" s="69" t="str">
        <f>IF(Contribute="abcd",IF($D$5&lt;&gt;-1,_xll.RtContribute(SourceAlias,L44,Fields,M44:N44,"SCOPE:SERVER"),_xll.RtContribute(SourceAlias,"DDS_INSERT_S",$D$5:$F$5,L44:N44,"SCOPE:SERVER FTC:ALL")),"stopped")</f>
        <v>stopped</v>
      </c>
      <c r="P44" s="43" t="e">
        <f>ABS(_xll.RtGet(SourceAlias,$L44,$E$5)-M44)</f>
        <v>#VALUE!</v>
      </c>
      <c r="Q44" s="43" t="e">
        <f>ABS(_xll.RtGet(SourceAlias,$L44,$F$5)-N44)</f>
        <v>#VALUE!</v>
      </c>
      <c r="R44" s="26" t="s">
        <v>198</v>
      </c>
      <c r="S44" s="41" t="s">
        <v>53</v>
      </c>
      <c r="T44" s="42" t="str">
        <f t="shared" si="8"/>
        <v>JPY6M9Y=</v>
      </c>
      <c r="U44" s="43">
        <f>'6M Pricing'!I42*100</f>
        <v>0.62250008620232211</v>
      </c>
      <c r="V44" s="43">
        <f t="shared" si="5"/>
        <v>0.62250008620232211</v>
      </c>
      <c r="W44" s="69" t="str">
        <f>IF(Contribute="abcd",IF($D$5&lt;&gt;-1,_xll.RtContribute(SourceAlias,T44,Fields,U44:V44,"SCOPE:SERVER"),_xll.RtContribute(SourceAlias,"DDS_INSERT_S",$D$5:$F$5,T44:V44,"SCOPE:SERVER FTC:ALL")),"stopped")</f>
        <v>stopped</v>
      </c>
      <c r="X44" s="43" t="e">
        <f>ABS(_xll.RtGet(SourceAlias,$T44,$E$5)-U44)</f>
        <v>#VALUE!</v>
      </c>
      <c r="Y44" s="43" t="e">
        <f>ABS(_xll.RtGet(SourceAlias,$T44,$F$5)-V44)</f>
        <v>#VALUE!</v>
      </c>
      <c r="Z44" s="27" t="s">
        <v>198</v>
      </c>
      <c r="AA44" s="2"/>
      <c r="AB44" s="2"/>
      <c r="AC44" s="2"/>
      <c r="AD44" s="2"/>
      <c r="AE44" s="2"/>
      <c r="AF44" s="2"/>
    </row>
    <row r="45" spans="1:32" x14ac:dyDescent="0.2">
      <c r="A45" s="2"/>
      <c r="B45" s="25"/>
      <c r="C45" s="41" t="s">
        <v>112</v>
      </c>
      <c r="D45" s="42" t="str">
        <f t="shared" si="6"/>
        <v>JPYON10YD=</v>
      </c>
      <c r="E45" s="43">
        <f>'ON Pricing'!G43*100</f>
        <v>0.4525000000000024</v>
      </c>
      <c r="F45" s="43">
        <f t="shared" si="3"/>
        <v>0.4525000000000024</v>
      </c>
      <c r="G45" s="69" t="str">
        <f>IF(Contribute="abcd",IF($D$5&lt;&gt;-1,_xll.RtContribute(SourceAlias,D45,Fields,E45:F45,"SCOPE:SERVER"),_xll.RtContribute(SourceAlias,"DDS_INSERT_S",$D$5:$F$5,D45:F45,"SCOPE:SERVER FTC:ALL")),"stopped")</f>
        <v>stopped</v>
      </c>
      <c r="H45" s="43" t="e">
        <f>ABS(_xll.RtGet(SourceAlias,$D45,$E$5)-E45)</f>
        <v>#VALUE!</v>
      </c>
      <c r="I45" s="43" t="e">
        <f>ABS(_xll.RtGet(SourceAlias,$D45,$F$5)-F45)</f>
        <v>#VALUE!</v>
      </c>
      <c r="J45" s="26" t="s">
        <v>198</v>
      </c>
      <c r="K45" s="41" t="s">
        <v>54</v>
      </c>
      <c r="L45" s="42" t="str">
        <f t="shared" si="7"/>
        <v>JPY3M10Y=</v>
      </c>
      <c r="M45" s="43">
        <f>'3M Pricing'!I43*100</f>
        <v>0.59829862292311997</v>
      </c>
      <c r="N45" s="43">
        <f t="shared" si="4"/>
        <v>0.59829862292311997</v>
      </c>
      <c r="O45" s="69" t="str">
        <f>IF(Contribute="abcd",IF($D$5&lt;&gt;-1,_xll.RtContribute(SourceAlias,L45,Fields,M45:N45,"SCOPE:SERVER"),_xll.RtContribute(SourceAlias,"DDS_INSERT_S",$D$5:$F$5,L45:N45,"SCOPE:SERVER FTC:ALL")),"stopped")</f>
        <v>stopped</v>
      </c>
      <c r="P45" s="43" t="e">
        <f>ABS(_xll.RtGet(SourceAlias,$L45,$E$5)-M45)</f>
        <v>#VALUE!</v>
      </c>
      <c r="Q45" s="43" t="e">
        <f>ABS(_xll.RtGet(SourceAlias,$L45,$F$5)-N45)</f>
        <v>#VALUE!</v>
      </c>
      <c r="R45" s="26" t="s">
        <v>198</v>
      </c>
      <c r="S45" s="41" t="s">
        <v>54</v>
      </c>
      <c r="T45" s="42" t="str">
        <f t="shared" si="8"/>
        <v>JPY6M10Y=</v>
      </c>
      <c r="U45" s="43">
        <f>'6M Pricing'!I43*100</f>
        <v>0.7175000905155432</v>
      </c>
      <c r="V45" s="43">
        <f t="shared" si="5"/>
        <v>0.7175000905155432</v>
      </c>
      <c r="W45" s="69" t="str">
        <f>IF(Contribute="abcd",IF($D$5&lt;&gt;-1,_xll.RtContribute(SourceAlias,T45,Fields,U45:V45,"SCOPE:SERVER"),_xll.RtContribute(SourceAlias,"DDS_INSERT_S",$D$5:$F$5,T45:V45,"SCOPE:SERVER FTC:ALL")),"stopped")</f>
        <v>stopped</v>
      </c>
      <c r="X45" s="43" t="e">
        <f>ABS(_xll.RtGet(SourceAlias,$T45,$E$5)-U45)</f>
        <v>#VALUE!</v>
      </c>
      <c r="Y45" s="43" t="e">
        <f>ABS(_xll.RtGet(SourceAlias,$T45,$F$5)-V45)</f>
        <v>#VALUE!</v>
      </c>
      <c r="Z45" s="27" t="s">
        <v>198</v>
      </c>
      <c r="AA45" s="2"/>
      <c r="AB45" s="2"/>
      <c r="AC45" s="2"/>
      <c r="AD45" s="2"/>
      <c r="AE45" s="2"/>
      <c r="AF45" s="2"/>
    </row>
    <row r="46" spans="1:32" x14ac:dyDescent="0.2">
      <c r="A46" s="2"/>
      <c r="B46" s="25"/>
      <c r="C46" s="41" t="s">
        <v>113</v>
      </c>
      <c r="D46" s="42"/>
      <c r="E46" s="43">
        <f>'ON Pricing'!G44*100</f>
        <v>0.53536217699521937</v>
      </c>
      <c r="F46" s="43">
        <f t="shared" si="3"/>
        <v>0.53536217699521937</v>
      </c>
      <c r="G46" s="69"/>
      <c r="H46" s="43"/>
      <c r="I46" s="43"/>
      <c r="J46" s="26" t="s">
        <v>198</v>
      </c>
      <c r="K46" s="41" t="s">
        <v>55</v>
      </c>
      <c r="L46" s="42"/>
      <c r="M46" s="43">
        <f>'3M Pricing'!I44*100</f>
        <v>0.68849360891828104</v>
      </c>
      <c r="N46" s="43">
        <f t="shared" si="4"/>
        <v>0.68849360891828104</v>
      </c>
      <c r="O46" s="69"/>
      <c r="P46" s="43"/>
      <c r="Q46" s="43"/>
      <c r="R46" s="26" t="s">
        <v>198</v>
      </c>
      <c r="S46" s="41" t="s">
        <v>55</v>
      </c>
      <c r="T46" s="42"/>
      <c r="U46" s="43">
        <f>'6M Pricing'!I44*100</f>
        <v>0.81313884893620347</v>
      </c>
      <c r="V46" s="43">
        <f t="shared" si="5"/>
        <v>0.81313884893620347</v>
      </c>
      <c r="W46" s="69"/>
      <c r="X46" s="43"/>
      <c r="Y46" s="43"/>
      <c r="Z46" s="27" t="s">
        <v>198</v>
      </c>
      <c r="AA46" s="2"/>
      <c r="AB46" s="2"/>
      <c r="AC46" s="2"/>
      <c r="AD46" s="2"/>
      <c r="AE46" s="2"/>
      <c r="AF46" s="2"/>
    </row>
    <row r="47" spans="1:32" x14ac:dyDescent="0.2">
      <c r="A47" s="2"/>
      <c r="B47" s="25"/>
      <c r="C47" s="41" t="s">
        <v>114</v>
      </c>
      <c r="D47" s="42" t="str">
        <f t="shared" si="6"/>
        <v>JPYON12YD=</v>
      </c>
      <c r="E47" s="43">
        <f>'ON Pricing'!G45*100</f>
        <v>0.62250000000000372</v>
      </c>
      <c r="F47" s="43">
        <f t="shared" si="3"/>
        <v>0.62250000000000372</v>
      </c>
      <c r="G47" s="69" t="str">
        <f>IF(Contribute="abcd",IF($D$5&lt;&gt;-1,_xll.RtContribute(SourceAlias,D47,Fields,E47:F47,"SCOPE:SERVER"),_xll.RtContribute(SourceAlias,"DDS_INSERT_S",$D$5:$F$5,D47:F47,"SCOPE:SERVER FTC:ALL")),"stopped")</f>
        <v>stopped</v>
      </c>
      <c r="H47" s="43" t="e">
        <f>ABS(_xll.RtGet(SourceAlias,$D47,$E$5)-E47)</f>
        <v>#VALUE!</v>
      </c>
      <c r="I47" s="43" t="e">
        <f>ABS(_xll.RtGet(SourceAlias,$D47,$F$5)-F47)</f>
        <v>#VALUE!</v>
      </c>
      <c r="J47" s="26" t="s">
        <v>198</v>
      </c>
      <c r="K47" s="41" t="s">
        <v>56</v>
      </c>
      <c r="L47" s="42" t="str">
        <f t="shared" si="7"/>
        <v>JPY3M12Y=</v>
      </c>
      <c r="M47" s="43">
        <f>'3M Pricing'!I45*100</f>
        <v>0.77869911817675541</v>
      </c>
      <c r="N47" s="43">
        <f t="shared" si="4"/>
        <v>0.77869911817675541</v>
      </c>
      <c r="O47" s="69" t="str">
        <f>IF(Contribute="abcd",IF($D$5&lt;&gt;-1,_xll.RtContribute(SourceAlias,L47,Fields,M47:N47,"SCOPE:SERVER"),_xll.RtContribute(SourceAlias,"DDS_INSERT_S",$D$5:$F$5,L47:N47,"SCOPE:SERVER FTC:ALL")),"stopped")</f>
        <v>stopped</v>
      </c>
      <c r="P47" s="43" t="e">
        <f>ABS(_xll.RtGet(SourceAlias,$L47,$E$5)-M47)</f>
        <v>#VALUE!</v>
      </c>
      <c r="Q47" s="43" t="e">
        <f>ABS(_xll.RtGet(SourceAlias,$L47,$F$5)-N47)</f>
        <v>#VALUE!</v>
      </c>
      <c r="R47" s="26" t="s">
        <v>198</v>
      </c>
      <c r="S47" s="41" t="s">
        <v>56</v>
      </c>
      <c r="T47" s="42" t="str">
        <f t="shared" si="8"/>
        <v>JPY6M12Y=</v>
      </c>
      <c r="U47" s="43">
        <f>'6M Pricing'!I45*100</f>
        <v>0.90750007608618144</v>
      </c>
      <c r="V47" s="43">
        <f t="shared" si="5"/>
        <v>0.90750007608618144</v>
      </c>
      <c r="W47" s="69" t="str">
        <f>IF(Contribute="abcd",IF($D$5&lt;&gt;-1,_xll.RtContribute(SourceAlias,T47,Fields,U47:V47,"SCOPE:SERVER"),_xll.RtContribute(SourceAlias,"DDS_INSERT_S",$D$5:$F$5,T47:V47,"SCOPE:SERVER FTC:ALL")),"stopped")</f>
        <v>stopped</v>
      </c>
      <c r="X47" s="43" t="e">
        <f>ABS(_xll.RtGet(SourceAlias,$T47,$E$5)-U47)</f>
        <v>#VALUE!</v>
      </c>
      <c r="Y47" s="43" t="e">
        <f>ABS(_xll.RtGet(SourceAlias,$T47,$F$5)-V47)</f>
        <v>#VALUE!</v>
      </c>
      <c r="Z47" s="27" t="s">
        <v>198</v>
      </c>
      <c r="AA47" s="2"/>
      <c r="AB47" s="2"/>
      <c r="AC47" s="2"/>
      <c r="AD47" s="2"/>
      <c r="AE47" s="2"/>
      <c r="AF47" s="2"/>
    </row>
    <row r="48" spans="1:32" x14ac:dyDescent="0.2">
      <c r="A48" s="2"/>
      <c r="B48" s="25"/>
      <c r="C48" s="41" t="s">
        <v>115</v>
      </c>
      <c r="D48" s="42"/>
      <c r="E48" s="43">
        <f>'ON Pricing'!G46*100</f>
        <v>0.70938608871337361</v>
      </c>
      <c r="F48" s="43">
        <f t="shared" si="3"/>
        <v>0.70938608871337361</v>
      </c>
      <c r="G48" s="69"/>
      <c r="H48" s="43"/>
      <c r="I48" s="43"/>
      <c r="J48" s="26" t="s">
        <v>198</v>
      </c>
      <c r="K48" s="41" t="s">
        <v>57</v>
      </c>
      <c r="L48" s="42"/>
      <c r="M48" s="43">
        <f>'3M Pricing'!I46*100</f>
        <v>0.86694231621324158</v>
      </c>
      <c r="N48" s="43">
        <f t="shared" si="4"/>
        <v>0.86694231621324158</v>
      </c>
      <c r="O48" s="69"/>
      <c r="P48" s="43"/>
      <c r="Q48" s="43"/>
      <c r="R48" s="26" t="s">
        <v>198</v>
      </c>
      <c r="S48" s="41" t="s">
        <v>57</v>
      </c>
      <c r="T48" s="42"/>
      <c r="U48" s="43">
        <f>'6M Pricing'!I46*100</f>
        <v>0.9990828592958424</v>
      </c>
      <c r="V48" s="43">
        <f t="shared" si="5"/>
        <v>0.9990828592958424</v>
      </c>
      <c r="W48" s="69"/>
      <c r="X48" s="43"/>
      <c r="Y48" s="43"/>
      <c r="Z48" s="27" t="s">
        <v>198</v>
      </c>
      <c r="AA48" s="2"/>
      <c r="AB48" s="2"/>
      <c r="AC48" s="2"/>
      <c r="AD48" s="2"/>
      <c r="AE48" s="2"/>
      <c r="AF48" s="2"/>
    </row>
    <row r="49" spans="1:32" x14ac:dyDescent="0.2">
      <c r="A49" s="2"/>
      <c r="B49" s="25"/>
      <c r="C49" s="41" t="s">
        <v>116</v>
      </c>
      <c r="D49" s="42"/>
      <c r="E49" s="43">
        <f>'ON Pricing'!G47*100</f>
        <v>0.79452906756214936</v>
      </c>
      <c r="F49" s="43">
        <f t="shared" si="3"/>
        <v>0.79452906756214936</v>
      </c>
      <c r="G49" s="69"/>
      <c r="H49" s="43"/>
      <c r="I49" s="43"/>
      <c r="J49" s="26" t="s">
        <v>198</v>
      </c>
      <c r="K49" s="41" t="s">
        <v>58</v>
      </c>
      <c r="L49" s="42"/>
      <c r="M49" s="43">
        <f>'3M Pricing'!I47*100</f>
        <v>0.95255376324495222</v>
      </c>
      <c r="N49" s="43">
        <f t="shared" si="4"/>
        <v>0.95255376324495222</v>
      </c>
      <c r="O49" s="69"/>
      <c r="P49" s="43"/>
      <c r="Q49" s="43"/>
      <c r="R49" s="26" t="s">
        <v>198</v>
      </c>
      <c r="S49" s="41" t="s">
        <v>58</v>
      </c>
      <c r="T49" s="42"/>
      <c r="U49" s="43">
        <f>'6M Pricing'!I47*100</f>
        <v>1.0874207194308447</v>
      </c>
      <c r="V49" s="43">
        <f t="shared" si="5"/>
        <v>1.0874207194308447</v>
      </c>
      <c r="W49" s="69"/>
      <c r="X49" s="43"/>
      <c r="Y49" s="43"/>
      <c r="Z49" s="27" t="s">
        <v>198</v>
      </c>
      <c r="AA49" s="2"/>
      <c r="AB49" s="2"/>
      <c r="AC49" s="2"/>
      <c r="AD49" s="2"/>
      <c r="AE49" s="2"/>
      <c r="AF49" s="2"/>
    </row>
    <row r="50" spans="1:32" x14ac:dyDescent="0.2">
      <c r="A50" s="2"/>
      <c r="B50" s="25"/>
      <c r="C50" s="41" t="s">
        <v>117</v>
      </c>
      <c r="D50" s="42" t="str">
        <f t="shared" si="6"/>
        <v>JPYON15YD=</v>
      </c>
      <c r="E50" s="43">
        <f>'ON Pricing'!G48*100</f>
        <v>0.87499999999999856</v>
      </c>
      <c r="F50" s="43">
        <f t="shared" si="3"/>
        <v>0.87499999999999856</v>
      </c>
      <c r="G50" s="69" t="str">
        <f>IF(Contribute="abcd",IF($D$5&lt;&gt;-1,_xll.RtContribute(SourceAlias,D50,Fields,E50:F50,"SCOPE:SERVER"),_xll.RtContribute(SourceAlias,"DDS_INSERT_S",$D$5:$F$5,D50:F50,"SCOPE:SERVER FTC:ALL")),"stopped")</f>
        <v>stopped</v>
      </c>
      <c r="H50" s="43" t="e">
        <f>ABS(_xll.RtGet(SourceAlias,$D50,$E$5)-E50)</f>
        <v>#VALUE!</v>
      </c>
      <c r="I50" s="43" t="e">
        <f>ABS(_xll.RtGet(SourceAlias,$D50,$F$5)-F50)</f>
        <v>#VALUE!</v>
      </c>
      <c r="J50" s="26" t="s">
        <v>198</v>
      </c>
      <c r="K50" s="41" t="s">
        <v>59</v>
      </c>
      <c r="L50" s="42" t="str">
        <f t="shared" si="7"/>
        <v>JPY3M15Y=</v>
      </c>
      <c r="M50" s="43">
        <f>'3M Pricing'!I48*100</f>
        <v>1.0329728373329155</v>
      </c>
      <c r="N50" s="43">
        <f t="shared" si="4"/>
        <v>1.0329728373329155</v>
      </c>
      <c r="O50" s="69" t="str">
        <f>IF(Contribute="abcd",IF($D$5&lt;&gt;-1,_xll.RtContribute(SourceAlias,L50,Fields,M50:N50,"SCOPE:SERVER"),_xll.RtContribute(SourceAlias,"DDS_INSERT_S",$D$5:$F$5,L50:N50,"SCOPE:SERVER FTC:ALL")),"stopped")</f>
        <v>stopped</v>
      </c>
      <c r="P50" s="43" t="e">
        <f>ABS(_xll.RtGet(SourceAlias,$L50,$E$5)-M50)</f>
        <v>#VALUE!</v>
      </c>
      <c r="Q50" s="43" t="e">
        <f>ABS(_xll.RtGet(SourceAlias,$L50,$F$5)-N50)</f>
        <v>#VALUE!</v>
      </c>
      <c r="R50" s="26" t="s">
        <v>198</v>
      </c>
      <c r="S50" s="41" t="s">
        <v>59</v>
      </c>
      <c r="T50" s="42" t="str">
        <f t="shared" si="8"/>
        <v>JPY6M15Y=</v>
      </c>
      <c r="U50" s="43">
        <f>'6M Pricing'!I48*100</f>
        <v>1.1700000427882054</v>
      </c>
      <c r="V50" s="43">
        <f t="shared" si="5"/>
        <v>1.1700000427882054</v>
      </c>
      <c r="W50" s="69" t="str">
        <f>IF(Contribute="abcd",IF($D$5&lt;&gt;-1,_xll.RtContribute(SourceAlias,T50,Fields,U50:V50,"SCOPE:SERVER"),_xll.RtContribute(SourceAlias,"DDS_INSERT_S",$D$5:$F$5,T50:V50,"SCOPE:SERVER FTC:ALL")),"stopped")</f>
        <v>stopped</v>
      </c>
      <c r="X50" s="43" t="e">
        <f>ABS(_xll.RtGet(SourceAlias,$T50,$E$5)-U50)</f>
        <v>#VALUE!</v>
      </c>
      <c r="Y50" s="43" t="e">
        <f>ABS(_xll.RtGet(SourceAlias,$T50,$F$5)-V50)</f>
        <v>#VALUE!</v>
      </c>
      <c r="Z50" s="27" t="s">
        <v>198</v>
      </c>
      <c r="AA50" s="2"/>
      <c r="AB50" s="2"/>
      <c r="AC50" s="2"/>
      <c r="AD50" s="2"/>
      <c r="AE50" s="2"/>
      <c r="AF50" s="2"/>
    </row>
    <row r="51" spans="1:32" x14ac:dyDescent="0.2">
      <c r="A51" s="2"/>
      <c r="B51" s="25"/>
      <c r="C51" s="41" t="s">
        <v>118</v>
      </c>
      <c r="D51" s="42"/>
      <c r="E51" s="43">
        <f>'ON Pricing'!G49*100</f>
        <v>0.9507700812001979</v>
      </c>
      <c r="F51" s="43">
        <f t="shared" si="3"/>
        <v>0.9507700812001979</v>
      </c>
      <c r="G51" s="69"/>
      <c r="H51" s="43"/>
      <c r="I51" s="43"/>
      <c r="J51" s="26" t="s">
        <v>198</v>
      </c>
      <c r="K51" s="41" t="s">
        <v>60</v>
      </c>
      <c r="L51" s="42"/>
      <c r="M51" s="43">
        <f>'3M Pricing'!I49*100</f>
        <v>1.1084526520182711</v>
      </c>
      <c r="N51" s="43">
        <f t="shared" si="4"/>
        <v>1.1084526520182711</v>
      </c>
      <c r="O51" s="69"/>
      <c r="P51" s="43"/>
      <c r="Q51" s="43"/>
      <c r="R51" s="26" t="s">
        <v>198</v>
      </c>
      <c r="S51" s="41" t="s">
        <v>60</v>
      </c>
      <c r="T51" s="42"/>
      <c r="U51" s="43">
        <f>'6M Pricing'!I49*100</f>
        <v>1.2471851599827664</v>
      </c>
      <c r="V51" s="43">
        <f t="shared" si="5"/>
        <v>1.2471851599827664</v>
      </c>
      <c r="W51" s="69"/>
      <c r="X51" s="43"/>
      <c r="Y51" s="43"/>
      <c r="Z51" s="27" t="s">
        <v>198</v>
      </c>
      <c r="AA51" s="2"/>
      <c r="AB51" s="2"/>
      <c r="AC51" s="2"/>
      <c r="AD51" s="2"/>
      <c r="AE51" s="2"/>
      <c r="AF51" s="2"/>
    </row>
    <row r="52" spans="1:32" x14ac:dyDescent="0.2">
      <c r="A52" s="2"/>
      <c r="B52" s="25"/>
      <c r="C52" s="41" t="s">
        <v>119</v>
      </c>
      <c r="D52" s="42"/>
      <c r="E52" s="43">
        <f>'ON Pricing'!G50*100</f>
        <v>1.0211030448043801</v>
      </c>
      <c r="F52" s="43">
        <f t="shared" si="3"/>
        <v>1.0211030448043801</v>
      </c>
      <c r="G52" s="69"/>
      <c r="H52" s="43"/>
      <c r="I52" s="43"/>
      <c r="J52" s="26" t="s">
        <v>198</v>
      </c>
      <c r="K52" s="41" t="s">
        <v>61</v>
      </c>
      <c r="L52" s="42"/>
      <c r="M52" s="43">
        <f>'3M Pricing'!I50*100</f>
        <v>1.1784749310324378</v>
      </c>
      <c r="N52" s="43">
        <f t="shared" si="4"/>
        <v>1.1784749310324378</v>
      </c>
      <c r="O52" s="69"/>
      <c r="P52" s="43"/>
      <c r="Q52" s="43"/>
      <c r="R52" s="26" t="s">
        <v>198</v>
      </c>
      <c r="S52" s="41" t="s">
        <v>61</v>
      </c>
      <c r="T52" s="42"/>
      <c r="U52" s="43">
        <f>'6M Pricing'!I50*100</f>
        <v>1.318527349460592</v>
      </c>
      <c r="V52" s="43">
        <f t="shared" si="5"/>
        <v>1.318527349460592</v>
      </c>
      <c r="W52" s="69"/>
      <c r="X52" s="43"/>
      <c r="Y52" s="43"/>
      <c r="Z52" s="27" t="s">
        <v>198</v>
      </c>
      <c r="AA52" s="2"/>
      <c r="AB52" s="2"/>
      <c r="AC52" s="2"/>
      <c r="AD52" s="2"/>
      <c r="AE52" s="2"/>
      <c r="AF52" s="2"/>
    </row>
    <row r="53" spans="1:32" x14ac:dyDescent="0.2">
      <c r="A53" s="2"/>
      <c r="B53" s="25"/>
      <c r="C53" s="41" t="s">
        <v>120</v>
      </c>
      <c r="D53" s="42"/>
      <c r="E53" s="43">
        <f>'ON Pricing'!G51*100</f>
        <v>1.0852412858593725</v>
      </c>
      <c r="F53" s="43">
        <f t="shared" si="3"/>
        <v>1.0852412858593725</v>
      </c>
      <c r="G53" s="69"/>
      <c r="H53" s="43"/>
      <c r="I53" s="43"/>
      <c r="J53" s="26" t="s">
        <v>198</v>
      </c>
      <c r="K53" s="41" t="s">
        <v>62</v>
      </c>
      <c r="L53" s="42"/>
      <c r="M53" s="43">
        <f>'3M Pricing'!I51*100</f>
        <v>1.2424530308090791</v>
      </c>
      <c r="N53" s="43">
        <f t="shared" si="4"/>
        <v>1.2424530308090791</v>
      </c>
      <c r="O53" s="69"/>
      <c r="P53" s="43"/>
      <c r="Q53" s="43"/>
      <c r="R53" s="26" t="s">
        <v>198</v>
      </c>
      <c r="S53" s="41" t="s">
        <v>62</v>
      </c>
      <c r="T53" s="42"/>
      <c r="U53" s="43">
        <f>'6M Pricing'!I51*100</f>
        <v>1.3834909406937337</v>
      </c>
      <c r="V53" s="43">
        <f t="shared" si="5"/>
        <v>1.3834909406937337</v>
      </c>
      <c r="W53" s="69"/>
      <c r="X53" s="43"/>
      <c r="Y53" s="43"/>
      <c r="Z53" s="27" t="s">
        <v>198</v>
      </c>
      <c r="AA53" s="2"/>
      <c r="AB53" s="2"/>
      <c r="AC53" s="2"/>
      <c r="AD53" s="2"/>
      <c r="AE53" s="2"/>
      <c r="AF53" s="2"/>
    </row>
    <row r="54" spans="1:32" x14ac:dyDescent="0.2">
      <c r="A54" s="2"/>
      <c r="B54" s="25"/>
      <c r="C54" s="41" t="s">
        <v>121</v>
      </c>
      <c r="D54" s="42"/>
      <c r="E54" s="43">
        <f>'ON Pricing'!G52*100</f>
        <v>1.1423377258805265</v>
      </c>
      <c r="F54" s="43">
        <f t="shared" si="3"/>
        <v>1.1423377258805265</v>
      </c>
      <c r="G54" s="69"/>
      <c r="H54" s="43"/>
      <c r="I54" s="43"/>
      <c r="J54" s="26" t="s">
        <v>198</v>
      </c>
      <c r="K54" s="41" t="s">
        <v>63</v>
      </c>
      <c r="L54" s="42"/>
      <c r="M54" s="43">
        <f>'3M Pricing'!I52*100</f>
        <v>1.2996726857360732</v>
      </c>
      <c r="N54" s="43">
        <f t="shared" si="4"/>
        <v>1.2996726857360732</v>
      </c>
      <c r="O54" s="69"/>
      <c r="P54" s="43"/>
      <c r="Q54" s="43"/>
      <c r="R54" s="26" t="s">
        <v>198</v>
      </c>
      <c r="S54" s="41" t="s">
        <v>63</v>
      </c>
      <c r="T54" s="42"/>
      <c r="U54" s="43">
        <f>'6M Pricing'!I52*100</f>
        <v>1.4413988846723234</v>
      </c>
      <c r="V54" s="43">
        <f t="shared" si="5"/>
        <v>1.4413988846723234</v>
      </c>
      <c r="W54" s="69"/>
      <c r="X54" s="43"/>
      <c r="Y54" s="43"/>
      <c r="Z54" s="27" t="s">
        <v>198</v>
      </c>
      <c r="AA54" s="2"/>
      <c r="AB54" s="2"/>
      <c r="AC54" s="2"/>
      <c r="AD54" s="2"/>
      <c r="AE54" s="2"/>
      <c r="AF54" s="2"/>
    </row>
    <row r="55" spans="1:32" x14ac:dyDescent="0.2">
      <c r="A55" s="2"/>
      <c r="B55" s="25"/>
      <c r="C55" s="41" t="s">
        <v>122</v>
      </c>
      <c r="D55" s="42" t="str">
        <f t="shared" si="6"/>
        <v>JPYON20YD=</v>
      </c>
      <c r="E55" s="43">
        <f>'ON Pricing'!G53*100</f>
        <v>1.192499999999997</v>
      </c>
      <c r="F55" s="43">
        <f t="shared" si="3"/>
        <v>1.192499999999997</v>
      </c>
      <c r="G55" s="69" t="str">
        <f>IF(Contribute="abcd",IF($D$5&lt;&gt;-1,_xll.RtContribute(SourceAlias,D55,Fields,E55:F55,"SCOPE:SERVER"),_xll.RtContribute(SourceAlias,"DDS_INSERT_S",$D$5:$F$5,D55:F55,"SCOPE:SERVER FTC:ALL")),"stopped")</f>
        <v>stopped</v>
      </c>
      <c r="H55" s="43" t="e">
        <f>ABS(_xll.RtGet(SourceAlias,$D55,$E$5)-E55)</f>
        <v>#VALUE!</v>
      </c>
      <c r="I55" s="43" t="e">
        <f>ABS(_xll.RtGet(SourceAlias,$D55,$F$5)-F55)</f>
        <v>#VALUE!</v>
      </c>
      <c r="J55" s="26" t="s">
        <v>198</v>
      </c>
      <c r="K55" s="41" t="s">
        <v>64</v>
      </c>
      <c r="L55" s="42" t="str">
        <f t="shared" si="7"/>
        <v>JPY3M20Y=</v>
      </c>
      <c r="M55" s="43">
        <f>'3M Pricing'!I53*100</f>
        <v>1.3503423740141787</v>
      </c>
      <c r="N55" s="43">
        <f t="shared" si="4"/>
        <v>1.3503423740141787</v>
      </c>
      <c r="O55" s="69" t="str">
        <f>IF(Contribute="abcd",IF($D$5&lt;&gt;-1,_xll.RtContribute(SourceAlias,L55,Fields,M55:N55,"SCOPE:SERVER"),_xll.RtContribute(SourceAlias,"DDS_INSERT_S",$D$5:$F$5,L55:N55,"SCOPE:SERVER FTC:ALL")),"stopped")</f>
        <v>stopped</v>
      </c>
      <c r="P55" s="43" t="e">
        <f>ABS(_xll.RtGet(SourceAlias,$L55,$E$5)-M55)</f>
        <v>#VALUE!</v>
      </c>
      <c r="Q55" s="43" t="e">
        <f>ABS(_xll.RtGet(SourceAlias,$L55,$F$5)-N55)</f>
        <v>#VALUE!</v>
      </c>
      <c r="R55" s="26" t="s">
        <v>198</v>
      </c>
      <c r="S55" s="41" t="s">
        <v>64</v>
      </c>
      <c r="T55" s="42" t="str">
        <f t="shared" si="8"/>
        <v>JPY6M20Y=</v>
      </c>
      <c r="U55" s="43">
        <f>'6M Pricing'!I53*100</f>
        <v>1.4924999965018193</v>
      </c>
      <c r="V55" s="43">
        <f t="shared" si="5"/>
        <v>1.4924999965018193</v>
      </c>
      <c r="W55" s="69" t="str">
        <f>IF(Contribute="abcd",IF($D$5&lt;&gt;-1,_xll.RtContribute(SourceAlias,T55,Fields,U55:V55,"SCOPE:SERVER"),_xll.RtContribute(SourceAlias,"DDS_INSERT_S",$D$5:$F$5,T55:V55,"SCOPE:SERVER FTC:ALL")),"stopped")</f>
        <v>stopped</v>
      </c>
      <c r="X55" s="43" t="e">
        <f>ABS(_xll.RtGet(SourceAlias,$T55,$E$5)-U55)</f>
        <v>#VALUE!</v>
      </c>
      <c r="Y55" s="43" t="e">
        <f>ABS(_xll.RtGet(SourceAlias,$T55,$F$5)-V55)</f>
        <v>#VALUE!</v>
      </c>
      <c r="Z55" s="27" t="s">
        <v>198</v>
      </c>
      <c r="AA55" s="2"/>
      <c r="AB55" s="2"/>
      <c r="AC55" s="2"/>
      <c r="AD55" s="2"/>
      <c r="AE55" s="2"/>
      <c r="AF55" s="2"/>
    </row>
    <row r="56" spans="1:32" x14ac:dyDescent="0.2">
      <c r="A56" s="2"/>
      <c r="B56" s="25"/>
      <c r="C56" s="41" t="s">
        <v>123</v>
      </c>
      <c r="D56" s="42"/>
      <c r="E56" s="43">
        <f>'ON Pricing'!G54*100</f>
        <v>1.2351302569653468</v>
      </c>
      <c r="F56" s="43">
        <f t="shared" si="3"/>
        <v>1.2351302569653468</v>
      </c>
      <c r="G56" s="69"/>
      <c r="H56" s="43"/>
      <c r="I56" s="43"/>
      <c r="J56" s="26" t="s">
        <v>198</v>
      </c>
      <c r="K56" s="41" t="s">
        <v>65</v>
      </c>
      <c r="L56" s="42"/>
      <c r="M56" s="43">
        <f>'3M Pricing'!I54*100</f>
        <v>1.3938769792191703</v>
      </c>
      <c r="N56" s="43">
        <f t="shared" si="4"/>
        <v>1.3938769792191703</v>
      </c>
      <c r="O56" s="69"/>
      <c r="P56" s="43"/>
      <c r="Q56" s="43"/>
      <c r="R56" s="26" t="s">
        <v>198</v>
      </c>
      <c r="S56" s="41" t="s">
        <v>65</v>
      </c>
      <c r="T56" s="42"/>
      <c r="U56" s="43">
        <f>'6M Pricing'!I54*100</f>
        <v>1.5362457584956333</v>
      </c>
      <c r="V56" s="43">
        <f t="shared" si="5"/>
        <v>1.5362457584956333</v>
      </c>
      <c r="W56" s="69"/>
      <c r="X56" s="43"/>
      <c r="Y56" s="43"/>
      <c r="Z56" s="27" t="s">
        <v>198</v>
      </c>
      <c r="AA56" s="2"/>
      <c r="AB56" s="2"/>
      <c r="AC56" s="2"/>
      <c r="AD56" s="2"/>
      <c r="AE56" s="2"/>
      <c r="AF56" s="2"/>
    </row>
    <row r="57" spans="1:32" x14ac:dyDescent="0.2">
      <c r="A57" s="2"/>
      <c r="B57" s="25"/>
      <c r="C57" s="41" t="s">
        <v>124</v>
      </c>
      <c r="D57" s="42"/>
      <c r="E57" s="43">
        <f>'ON Pricing'!G55*100</f>
        <v>1.2719250360120573</v>
      </c>
      <c r="F57" s="43">
        <f t="shared" si="3"/>
        <v>1.2719250360120573</v>
      </c>
      <c r="G57" s="69"/>
      <c r="H57" s="43"/>
      <c r="I57" s="43"/>
      <c r="J57" s="26" t="s">
        <v>198</v>
      </c>
      <c r="K57" s="41" t="s">
        <v>66</v>
      </c>
      <c r="L57" s="42"/>
      <c r="M57" s="43">
        <f>'3M Pricing'!I55*100</f>
        <v>1.431767241193421</v>
      </c>
      <c r="N57" s="43">
        <f t="shared" si="4"/>
        <v>1.431767241193421</v>
      </c>
      <c r="O57" s="69"/>
      <c r="P57" s="43"/>
      <c r="Q57" s="43"/>
      <c r="R57" s="26" t="s">
        <v>198</v>
      </c>
      <c r="S57" s="41" t="s">
        <v>66</v>
      </c>
      <c r="T57" s="42"/>
      <c r="U57" s="43">
        <f>'6M Pricing'!I55*100</f>
        <v>1.5742229580622551</v>
      </c>
      <c r="V57" s="43">
        <f t="shared" si="5"/>
        <v>1.5742229580622551</v>
      </c>
      <c r="W57" s="69"/>
      <c r="X57" s="43"/>
      <c r="Y57" s="43"/>
      <c r="Z57" s="27" t="s">
        <v>198</v>
      </c>
      <c r="AA57" s="2"/>
      <c r="AB57" s="2"/>
      <c r="AC57" s="2"/>
      <c r="AD57" s="2"/>
      <c r="AE57" s="2"/>
      <c r="AF57" s="2"/>
    </row>
    <row r="58" spans="1:32" x14ac:dyDescent="0.2">
      <c r="A58" s="2"/>
      <c r="B58" s="25"/>
      <c r="C58" s="41" t="s">
        <v>125</v>
      </c>
      <c r="D58" s="42"/>
      <c r="E58" s="43">
        <f>'ON Pricing'!G56*100</f>
        <v>1.3039595406171005</v>
      </c>
      <c r="F58" s="43">
        <f t="shared" si="3"/>
        <v>1.3039595406171005</v>
      </c>
      <c r="G58" s="69"/>
      <c r="H58" s="43"/>
      <c r="I58" s="43"/>
      <c r="J58" s="26" t="s">
        <v>198</v>
      </c>
      <c r="K58" s="41" t="s">
        <v>67</v>
      </c>
      <c r="L58" s="42"/>
      <c r="M58" s="43">
        <f>'3M Pricing'!I56*100</f>
        <v>1.4648650142018613</v>
      </c>
      <c r="N58" s="43">
        <f t="shared" si="4"/>
        <v>1.4648650142018613</v>
      </c>
      <c r="O58" s="69"/>
      <c r="P58" s="43"/>
      <c r="Q58" s="43"/>
      <c r="R58" s="26" t="s">
        <v>198</v>
      </c>
      <c r="S58" s="41" t="s">
        <v>67</v>
      </c>
      <c r="T58" s="42"/>
      <c r="U58" s="43">
        <f>'6M Pricing'!I56*100</f>
        <v>1.607368815695345</v>
      </c>
      <c r="V58" s="43">
        <f t="shared" si="5"/>
        <v>1.607368815695345</v>
      </c>
      <c r="W58" s="69"/>
      <c r="X58" s="43"/>
      <c r="Y58" s="43"/>
      <c r="Z58" s="27" t="s">
        <v>198</v>
      </c>
      <c r="AA58" s="2"/>
      <c r="AB58" s="2"/>
      <c r="AC58" s="2"/>
      <c r="AD58" s="2"/>
      <c r="AE58" s="2"/>
      <c r="AF58" s="2"/>
    </row>
    <row r="59" spans="1:32" x14ac:dyDescent="0.2">
      <c r="A59" s="2"/>
      <c r="B59" s="25"/>
      <c r="C59" s="41" t="s">
        <v>126</v>
      </c>
      <c r="D59" s="42"/>
      <c r="E59" s="43">
        <f>'ON Pricing'!G57*100</f>
        <v>1.3322153195097162</v>
      </c>
      <c r="F59" s="43">
        <f t="shared" si="3"/>
        <v>1.3322153195097162</v>
      </c>
      <c r="G59" s="69"/>
      <c r="H59" s="43"/>
      <c r="I59" s="43"/>
      <c r="J59" s="26" t="s">
        <v>198</v>
      </c>
      <c r="K59" s="41" t="s">
        <v>68</v>
      </c>
      <c r="L59" s="42"/>
      <c r="M59" s="43">
        <f>'3M Pricing'!I57*100</f>
        <v>1.4939720783095858</v>
      </c>
      <c r="N59" s="43">
        <f t="shared" si="4"/>
        <v>1.4939720783095858</v>
      </c>
      <c r="O59" s="69"/>
      <c r="P59" s="43"/>
      <c r="Q59" s="43"/>
      <c r="R59" s="26" t="s">
        <v>198</v>
      </c>
      <c r="S59" s="41" t="s">
        <v>68</v>
      </c>
      <c r="T59" s="42"/>
      <c r="U59" s="43">
        <f>'6M Pricing'!I57*100</f>
        <v>1.6365550294896354</v>
      </c>
      <c r="V59" s="43">
        <f t="shared" si="5"/>
        <v>1.6365550294896354</v>
      </c>
      <c r="W59" s="69"/>
      <c r="X59" s="43"/>
      <c r="Y59" s="43"/>
      <c r="Z59" s="27" t="s">
        <v>198</v>
      </c>
      <c r="AA59" s="2"/>
      <c r="AB59" s="2"/>
      <c r="AC59" s="2"/>
      <c r="AD59" s="2"/>
      <c r="AE59" s="2"/>
      <c r="AF59" s="2"/>
    </row>
    <row r="60" spans="1:32" x14ac:dyDescent="0.2">
      <c r="A60" s="2"/>
      <c r="B60" s="25"/>
      <c r="C60" s="41" t="s">
        <v>127</v>
      </c>
      <c r="D60" s="42" t="str">
        <f t="shared" si="6"/>
        <v>JPYON25YD=</v>
      </c>
      <c r="E60" s="43">
        <f>'ON Pricing'!G58*100</f>
        <v>1.3575000000000004</v>
      </c>
      <c r="F60" s="43">
        <f t="shared" si="3"/>
        <v>1.3575000000000004</v>
      </c>
      <c r="G60" s="69" t="str">
        <f>IF(Contribute="abcd",IF($D$5&lt;&gt;-1,_xll.RtContribute(SourceAlias,D60,Fields,E60:F60,"SCOPE:SERVER"),_xll.RtContribute(SourceAlias,"DDS_INSERT_S",$D$5:$F$5,D60:F60,"SCOPE:SERVER FTC:ALL")),"stopped")</f>
        <v>stopped</v>
      </c>
      <c r="H60" s="43" t="e">
        <f>ABS(_xll.RtGet(SourceAlias,$D60,$E$5)-E60)</f>
        <v>#VALUE!</v>
      </c>
      <c r="I60" s="43" t="e">
        <f>ABS(_xll.RtGet(SourceAlias,$D60,$F$5)-F60)</f>
        <v>#VALUE!</v>
      </c>
      <c r="J60" s="26" t="s">
        <v>198</v>
      </c>
      <c r="K60" s="41" t="s">
        <v>69</v>
      </c>
      <c r="L60" s="42" t="str">
        <f t="shared" si="7"/>
        <v>JPY3M25Y=</v>
      </c>
      <c r="M60" s="43">
        <f>'3M Pricing'!I58*100</f>
        <v>1.5197498600075836</v>
      </c>
      <c r="N60" s="43">
        <f t="shared" si="4"/>
        <v>1.5197498600075836</v>
      </c>
      <c r="O60" s="69" t="str">
        <f>IF(Contribute="abcd",IF($D$5&lt;&gt;-1,_xll.RtContribute(SourceAlias,L60,Fields,M60:N60,"SCOPE:SERVER"),_xll.RtContribute(SourceAlias,"DDS_INSERT_S",$D$5:$F$5,L60:N60,"SCOPE:SERVER FTC:ALL")),"stopped")</f>
        <v>stopped</v>
      </c>
      <c r="P60" s="43" t="e">
        <f>ABS(_xll.RtGet(SourceAlias,$L60,$E$5)-M60)</f>
        <v>#VALUE!</v>
      </c>
      <c r="Q60" s="43" t="e">
        <f>ABS(_xll.RtGet(SourceAlias,$L60,$F$5)-N60)</f>
        <v>#VALUE!</v>
      </c>
      <c r="R60" s="26" t="s">
        <v>198</v>
      </c>
      <c r="S60" s="41" t="s">
        <v>69</v>
      </c>
      <c r="T60" s="42" t="str">
        <f t="shared" si="8"/>
        <v>JPY6M25Y=</v>
      </c>
      <c r="U60" s="43">
        <f>'6M Pricing'!I58*100</f>
        <v>1.6624999718376114</v>
      </c>
      <c r="V60" s="43">
        <f t="shared" si="5"/>
        <v>1.6624999718376114</v>
      </c>
      <c r="W60" s="69" t="str">
        <f>IF(Contribute="abcd",IF($D$5&lt;&gt;-1,_xll.RtContribute(SourceAlias,T60,Fields,U60:V60,"SCOPE:SERVER"),_xll.RtContribute(SourceAlias,"DDS_INSERT_S",$D$5:$F$5,T60:V60,"SCOPE:SERVER FTC:ALL")),"stopped")</f>
        <v>stopped</v>
      </c>
      <c r="X60" s="43" t="e">
        <f>ABS(_xll.RtGet(SourceAlias,$T60,$E$5)-U60)</f>
        <v>#VALUE!</v>
      </c>
      <c r="Y60" s="43" t="e">
        <f>ABS(_xll.RtGet(SourceAlias,$T60,$F$5)-V60)</f>
        <v>#VALUE!</v>
      </c>
      <c r="Z60" s="27" t="s">
        <v>198</v>
      </c>
      <c r="AA60" s="2"/>
      <c r="AB60" s="2"/>
      <c r="AC60" s="2"/>
      <c r="AD60" s="2"/>
      <c r="AE60" s="2"/>
      <c r="AF60" s="2"/>
    </row>
    <row r="61" spans="1:32" x14ac:dyDescent="0.2">
      <c r="A61" s="2"/>
      <c r="B61" s="25"/>
      <c r="C61" s="41" t="s">
        <v>128</v>
      </c>
      <c r="D61" s="42"/>
      <c r="E61" s="43">
        <f>'ON Pricing'!G59*100</f>
        <v>1.3805633630660794</v>
      </c>
      <c r="F61" s="43">
        <f t="shared" si="3"/>
        <v>1.3805633630660794</v>
      </c>
      <c r="G61" s="69"/>
      <c r="H61" s="43"/>
      <c r="I61" s="43"/>
      <c r="J61" s="26" t="s">
        <v>198</v>
      </c>
      <c r="K61" s="41" t="s">
        <v>70</v>
      </c>
      <c r="L61" s="42"/>
      <c r="M61" s="43">
        <f>'3M Pricing'!I59*100</f>
        <v>1.5428685263545459</v>
      </c>
      <c r="N61" s="43">
        <f t="shared" si="4"/>
        <v>1.5428685263545459</v>
      </c>
      <c r="O61" s="69"/>
      <c r="P61" s="43"/>
      <c r="Q61" s="43"/>
      <c r="R61" s="26" t="s">
        <v>198</v>
      </c>
      <c r="S61" s="41" t="s">
        <v>70</v>
      </c>
      <c r="T61" s="42"/>
      <c r="U61" s="43">
        <f>'6M Pricing'!I59*100</f>
        <v>1.6859080153541266</v>
      </c>
      <c r="V61" s="43">
        <f t="shared" si="5"/>
        <v>1.6859080153541266</v>
      </c>
      <c r="W61" s="69"/>
      <c r="X61" s="43"/>
      <c r="Y61" s="43"/>
      <c r="Z61" s="27" t="s">
        <v>198</v>
      </c>
      <c r="AA61" s="2"/>
      <c r="AB61" s="2"/>
      <c r="AC61" s="2"/>
      <c r="AD61" s="2"/>
      <c r="AE61" s="2"/>
      <c r="AF61" s="2"/>
    </row>
    <row r="62" spans="1:32" x14ac:dyDescent="0.2">
      <c r="A62" s="2"/>
      <c r="B62" s="25"/>
      <c r="C62" s="41" t="s">
        <v>129</v>
      </c>
      <c r="D62" s="42"/>
      <c r="E62" s="43">
        <f>'ON Pricing'!G60*100</f>
        <v>1.4014581933346448</v>
      </c>
      <c r="F62" s="43">
        <f t="shared" si="3"/>
        <v>1.4014581933346448</v>
      </c>
      <c r="G62" s="69"/>
      <c r="H62" s="43"/>
      <c r="I62" s="43"/>
      <c r="J62" s="26" t="s">
        <v>198</v>
      </c>
      <c r="K62" s="41" t="s">
        <v>71</v>
      </c>
      <c r="L62" s="42"/>
      <c r="M62" s="43">
        <f>'3M Pricing'!I60*100</f>
        <v>1.5634818963048143</v>
      </c>
      <c r="N62" s="43">
        <f t="shared" si="4"/>
        <v>1.5634818963048143</v>
      </c>
      <c r="O62" s="69"/>
      <c r="P62" s="43"/>
      <c r="Q62" s="43"/>
      <c r="R62" s="26" t="s">
        <v>198</v>
      </c>
      <c r="S62" s="41" t="s">
        <v>71</v>
      </c>
      <c r="T62" s="42"/>
      <c r="U62" s="43">
        <f>'6M Pricing'!I60*100</f>
        <v>1.7068981999432051</v>
      </c>
      <c r="V62" s="43">
        <f t="shared" si="5"/>
        <v>1.7068981999432051</v>
      </c>
      <c r="W62" s="69"/>
      <c r="X62" s="43"/>
      <c r="Y62" s="43"/>
      <c r="Z62" s="27" t="s">
        <v>198</v>
      </c>
      <c r="AA62" s="2"/>
      <c r="AB62" s="2"/>
      <c r="AC62" s="2"/>
      <c r="AD62" s="2"/>
      <c r="AE62" s="2"/>
      <c r="AF62" s="2"/>
    </row>
    <row r="63" spans="1:32" x14ac:dyDescent="0.2">
      <c r="A63" s="2"/>
      <c r="B63" s="25"/>
      <c r="C63" s="41" t="s">
        <v>130</v>
      </c>
      <c r="D63" s="42"/>
      <c r="E63" s="43">
        <f>'ON Pricing'!G61*100</f>
        <v>1.4207044909497246</v>
      </c>
      <c r="F63" s="43">
        <f t="shared" si="3"/>
        <v>1.4207044909497246</v>
      </c>
      <c r="G63" s="69"/>
      <c r="H63" s="43"/>
      <c r="I63" s="43"/>
      <c r="J63" s="26" t="s">
        <v>198</v>
      </c>
      <c r="K63" s="41" t="s">
        <v>72</v>
      </c>
      <c r="L63" s="42"/>
      <c r="M63" s="43">
        <f>'3M Pricing'!I61*100</f>
        <v>1.5822280650921179</v>
      </c>
      <c r="N63" s="43">
        <f t="shared" si="4"/>
        <v>1.5822280650921179</v>
      </c>
      <c r="O63" s="69"/>
      <c r="P63" s="43"/>
      <c r="Q63" s="43"/>
      <c r="R63" s="26" t="s">
        <v>198</v>
      </c>
      <c r="S63" s="41" t="s">
        <v>72</v>
      </c>
      <c r="T63" s="42"/>
      <c r="U63" s="43">
        <f>'6M Pricing'!I61*100</f>
        <v>1.7260746712387693</v>
      </c>
      <c r="V63" s="43">
        <f t="shared" si="5"/>
        <v>1.7260746712387693</v>
      </c>
      <c r="W63" s="69"/>
      <c r="X63" s="43"/>
      <c r="Y63" s="43"/>
      <c r="Z63" s="27" t="s">
        <v>198</v>
      </c>
      <c r="AA63" s="2"/>
      <c r="AB63" s="2"/>
      <c r="AC63" s="2"/>
      <c r="AD63" s="2"/>
      <c r="AE63" s="2"/>
      <c r="AF63" s="2"/>
    </row>
    <row r="64" spans="1:32" x14ac:dyDescent="0.2">
      <c r="A64" s="2"/>
      <c r="B64" s="25"/>
      <c r="C64" s="41" t="s">
        <v>131</v>
      </c>
      <c r="D64" s="42"/>
      <c r="E64" s="43">
        <f>'ON Pricing'!G62*100</f>
        <v>1.4384711184049543</v>
      </c>
      <c r="F64" s="43">
        <f t="shared" si="3"/>
        <v>1.4384711184049543</v>
      </c>
      <c r="G64" s="69"/>
      <c r="H64" s="43"/>
      <c r="I64" s="43"/>
      <c r="J64" s="26" t="s">
        <v>198</v>
      </c>
      <c r="K64" s="41" t="s">
        <v>73</v>
      </c>
      <c r="L64" s="42"/>
      <c r="M64" s="43">
        <f>'3M Pricing'!I62*100</f>
        <v>1.5993781633277642</v>
      </c>
      <c r="N64" s="43">
        <f t="shared" si="4"/>
        <v>1.5993781633277642</v>
      </c>
      <c r="O64" s="69"/>
      <c r="P64" s="43"/>
      <c r="Q64" s="43"/>
      <c r="R64" s="26" t="s">
        <v>198</v>
      </c>
      <c r="S64" s="41" t="s">
        <v>73</v>
      </c>
      <c r="T64" s="42"/>
      <c r="U64" s="43">
        <f>'6M Pricing'!I62*100</f>
        <v>1.7436753471022792</v>
      </c>
      <c r="V64" s="43">
        <f t="shared" si="5"/>
        <v>1.7436753471022792</v>
      </c>
      <c r="W64" s="69"/>
      <c r="X64" s="43"/>
      <c r="Y64" s="43"/>
      <c r="Z64" s="27" t="s">
        <v>198</v>
      </c>
      <c r="AA64" s="2"/>
      <c r="AB64" s="2"/>
      <c r="AC64" s="2"/>
      <c r="AD64" s="2"/>
      <c r="AE64" s="2"/>
      <c r="AF64" s="2"/>
    </row>
    <row r="65" spans="1:32" x14ac:dyDescent="0.2">
      <c r="A65" s="2"/>
      <c r="B65" s="25"/>
      <c r="C65" s="44" t="s">
        <v>132</v>
      </c>
      <c r="D65" s="45" t="str">
        <f t="shared" si="6"/>
        <v>JPYON30YD=</v>
      </c>
      <c r="E65" s="46">
        <f>'ON Pricing'!G63*100</f>
        <v>1.4550000000000007</v>
      </c>
      <c r="F65" s="46">
        <f t="shared" si="3"/>
        <v>1.4550000000000007</v>
      </c>
      <c r="G65" s="70" t="str">
        <f>IF(Contribute="abcd",IF($D$5&lt;&gt;-1,_xll.RtContribute(SourceAlias,D65,Fields,E65:F65,"SCOPE:SERVER"),_xll.RtContribute(SourceAlias,"DDS_INSERT_S",$D$5:$F$5,D65:F65,"SCOPE:SERVER FTC:ALL")),"stopped")</f>
        <v>stopped</v>
      </c>
      <c r="H65" s="46" t="e">
        <f>ABS(_xll.RtGet(SourceAlias,$D65,$E$5)-E65)</f>
        <v>#VALUE!</v>
      </c>
      <c r="I65" s="46" t="e">
        <f>ABS(_xll.RtGet(SourceAlias,$D65,$F$5)-F65)</f>
        <v>#VALUE!</v>
      </c>
      <c r="J65" s="26" t="s">
        <v>198</v>
      </c>
      <c r="K65" s="44" t="s">
        <v>74</v>
      </c>
      <c r="L65" s="45" t="str">
        <f t="shared" si="7"/>
        <v>JPY3M30Y=</v>
      </c>
      <c r="M65" s="46">
        <f>'3M Pricing'!I63*100</f>
        <v>1.6152577334678804</v>
      </c>
      <c r="N65" s="46">
        <f t="shared" si="4"/>
        <v>1.6152577334678804</v>
      </c>
      <c r="O65" s="70" t="str">
        <f>IF(Contribute="abcd",IF($D$5&lt;&gt;-1,_xll.RtContribute(SourceAlias,L65,Fields,M65:N65,"SCOPE:SERVER"),_xll.RtContribute(SourceAlias,"DDS_INSERT_S",$D$5:$F$5,L65:N65,"SCOPE:SERVER FTC:ALL")),"stopped")</f>
        <v>stopped</v>
      </c>
      <c r="P65" s="46" t="e">
        <f>ABS(_xll.RtGet(SourceAlias,$L65,$E$5)-M65)</f>
        <v>#VALUE!</v>
      </c>
      <c r="Q65" s="46" t="e">
        <f>ABS(_xll.RtGet(SourceAlias,$L65,$F$5)-N65)</f>
        <v>#VALUE!</v>
      </c>
      <c r="R65" s="26" t="s">
        <v>198</v>
      </c>
      <c r="S65" s="44" t="s">
        <v>74</v>
      </c>
      <c r="T65" s="45" t="str">
        <f t="shared" si="8"/>
        <v>JPY6M30Y=</v>
      </c>
      <c r="U65" s="46">
        <f>'6M Pricing'!I63*100</f>
        <v>1.7599999651657581</v>
      </c>
      <c r="V65" s="46">
        <f t="shared" si="5"/>
        <v>1.7599999651657581</v>
      </c>
      <c r="W65" s="70" t="str">
        <f>IF(Contribute="abcd",IF($D$5&lt;&gt;-1,_xll.RtContribute(SourceAlias,T65,Fields,U65:V65,"SCOPE:SERVER"),_xll.RtContribute(SourceAlias,"DDS_INSERT_S",$D$5:$F$5,T65:V65,"SCOPE:SERVER FTC:ALL")),"stopped")</f>
        <v>stopped</v>
      </c>
      <c r="X65" s="46" t="e">
        <f>ABS(_xll.RtGet(SourceAlias,$T65,$E$5)-U65)</f>
        <v>#VALUE!</v>
      </c>
      <c r="Y65" s="46" t="e">
        <f>ABS(_xll.RtGet(SourceAlias,$T65,$F$5)-V65)</f>
        <v>#VALUE!</v>
      </c>
      <c r="Z65" s="27" t="s">
        <v>198</v>
      </c>
      <c r="AA65" s="2"/>
      <c r="AB65" s="2"/>
      <c r="AC65" s="2"/>
      <c r="AD65" s="2"/>
      <c r="AE65" s="2"/>
      <c r="AF65" s="2"/>
    </row>
    <row r="66" spans="1:32" ht="12" thickBot="1" x14ac:dyDescent="0.25">
      <c r="A66" s="2"/>
      <c r="B66" s="28"/>
      <c r="C66" s="29"/>
      <c r="D66" s="29"/>
      <c r="E66" s="29"/>
      <c r="F66" s="29"/>
      <c r="G66" s="30"/>
      <c r="H66" s="30"/>
      <c r="I66" s="30"/>
      <c r="J66" s="29"/>
      <c r="K66" s="29"/>
      <c r="L66" s="29"/>
      <c r="M66" s="29"/>
      <c r="N66" s="29"/>
      <c r="O66" s="30"/>
      <c r="P66" s="30"/>
      <c r="Q66" s="30"/>
      <c r="R66" s="29"/>
      <c r="S66" s="29"/>
      <c r="T66" s="29"/>
      <c r="U66" s="29"/>
      <c r="V66" s="29"/>
      <c r="W66" s="30"/>
      <c r="X66" s="30"/>
      <c r="Y66" s="30"/>
      <c r="Z66" s="31"/>
      <c r="AA66" s="2"/>
      <c r="AB66" s="2"/>
      <c r="AC66" s="2"/>
      <c r="AD66" s="2"/>
      <c r="AE66" s="2"/>
      <c r="AF66" s="2"/>
    </row>
    <row r="67" spans="1:32" x14ac:dyDescent="0.2">
      <c r="A67" s="2"/>
      <c r="B67" s="2"/>
      <c r="C67" s="2"/>
      <c r="D67" s="2"/>
      <c r="E67" s="2"/>
      <c r="F67" s="2"/>
      <c r="G67" s="3"/>
      <c r="H67" s="3"/>
      <c r="I67" s="3"/>
      <c r="J67" s="2"/>
      <c r="K67" s="2"/>
      <c r="L67" s="2"/>
      <c r="M67" s="2"/>
      <c r="N67" s="2"/>
      <c r="O67" s="3"/>
      <c r="P67" s="3"/>
      <c r="Q67" s="3"/>
      <c r="R67" s="2"/>
      <c r="S67" s="2"/>
      <c r="T67" s="2"/>
      <c r="U67" s="2"/>
      <c r="V67" s="2"/>
      <c r="W67" s="3"/>
      <c r="X67" s="3"/>
      <c r="Y67" s="3"/>
      <c r="Z67" s="2"/>
      <c r="AA67" s="2"/>
      <c r="AB67" s="2"/>
      <c r="AC67" s="2"/>
      <c r="AD67" s="2"/>
      <c r="AE67" s="2"/>
      <c r="AF67" s="2"/>
    </row>
    <row r="68" spans="1:32" x14ac:dyDescent="0.2">
      <c r="A68" s="2"/>
      <c r="B68" s="2"/>
      <c r="C68" s="2"/>
      <c r="D68" s="2"/>
      <c r="E68" s="2"/>
      <c r="F68" s="2"/>
      <c r="G68" s="3"/>
      <c r="H68" s="3"/>
      <c r="I68" s="3"/>
      <c r="J68" s="2"/>
      <c r="K68" s="2"/>
      <c r="L68" s="2"/>
      <c r="M68" s="2"/>
      <c r="N68" s="2"/>
      <c r="O68" s="3"/>
      <c r="P68" s="3"/>
      <c r="Q68" s="3"/>
      <c r="R68" s="2"/>
      <c r="S68" s="2"/>
      <c r="T68" s="2"/>
      <c r="U68" s="2"/>
      <c r="V68" s="2"/>
      <c r="W68" s="3"/>
      <c r="X68" s="3"/>
      <c r="Y68" s="3"/>
      <c r="Z68" s="2"/>
      <c r="AA68" s="2"/>
      <c r="AB68" s="2"/>
      <c r="AC68" s="2"/>
      <c r="AD68" s="2"/>
      <c r="AE68" s="2"/>
      <c r="AF68" s="2"/>
    </row>
    <row r="69" spans="1:32" x14ac:dyDescent="0.2">
      <c r="A69" s="2"/>
      <c r="B69" s="2"/>
      <c r="C69" s="2"/>
      <c r="D69" s="2"/>
      <c r="E69" s="2"/>
      <c r="F69" s="2"/>
      <c r="G69" s="3"/>
      <c r="H69" s="3"/>
      <c r="I69" s="3"/>
      <c r="J69" s="2"/>
      <c r="K69" s="2"/>
      <c r="L69" s="2"/>
      <c r="M69" s="2"/>
      <c r="N69" s="2"/>
      <c r="O69" s="3"/>
      <c r="P69" s="3"/>
      <c r="Q69" s="3"/>
      <c r="R69" s="2"/>
      <c r="S69" s="2"/>
      <c r="T69" s="2"/>
      <c r="U69" s="2"/>
      <c r="V69" s="2"/>
      <c r="W69" s="3"/>
      <c r="X69" s="3"/>
      <c r="Y69" s="3"/>
      <c r="Z69" s="2"/>
      <c r="AA69" s="2"/>
      <c r="AB69" s="2"/>
      <c r="AC69" s="2"/>
      <c r="AD69" s="2"/>
      <c r="AE69" s="2"/>
      <c r="AF69" s="2"/>
    </row>
    <row r="70" spans="1:32" x14ac:dyDescent="0.2">
      <c r="A70" s="2"/>
      <c r="B70" s="2"/>
      <c r="C70" s="2"/>
      <c r="D70" s="2"/>
      <c r="E70" s="2"/>
      <c r="F70" s="2"/>
      <c r="G70" s="3"/>
      <c r="H70" s="3"/>
      <c r="I70" s="3"/>
      <c r="J70" s="2"/>
      <c r="K70" s="2"/>
      <c r="L70" s="2"/>
      <c r="M70" s="2"/>
      <c r="N70" s="2"/>
      <c r="O70" s="3"/>
      <c r="P70" s="3"/>
      <c r="Q70" s="3"/>
      <c r="R70" s="2"/>
      <c r="S70" s="2"/>
      <c r="T70" s="2"/>
      <c r="U70" s="2"/>
      <c r="V70" s="2"/>
      <c r="W70" s="3"/>
      <c r="X70" s="3"/>
      <c r="Y70" s="3"/>
      <c r="Z70" s="2"/>
      <c r="AA70" s="2"/>
      <c r="AB70" s="2"/>
      <c r="AC70" s="2"/>
      <c r="AD70" s="2"/>
      <c r="AE70" s="2"/>
      <c r="AF70" s="2"/>
    </row>
    <row r="71" spans="1:32" x14ac:dyDescent="0.2">
      <c r="A71" s="2"/>
      <c r="B71" s="2"/>
      <c r="C71" s="2"/>
      <c r="D71" s="2"/>
      <c r="E71" s="2"/>
      <c r="F71" s="2"/>
      <c r="G71" s="3"/>
      <c r="H71" s="3"/>
      <c r="I71" s="3"/>
      <c r="J71" s="2"/>
      <c r="K71" s="2"/>
      <c r="L71" s="2"/>
      <c r="M71" s="2"/>
      <c r="N71" s="2"/>
      <c r="O71" s="3"/>
      <c r="P71" s="3"/>
      <c r="Q71" s="3"/>
      <c r="R71" s="2"/>
      <c r="S71" s="2"/>
      <c r="T71" s="2"/>
      <c r="U71" s="2"/>
      <c r="V71" s="2"/>
      <c r="W71" s="3"/>
      <c r="X71" s="3"/>
      <c r="Y71" s="3"/>
      <c r="Z71" s="2"/>
      <c r="AA71" s="2"/>
      <c r="AB71" s="2"/>
      <c r="AC71" s="2"/>
      <c r="AD71" s="2"/>
      <c r="AE71" s="2"/>
      <c r="AF71" s="2"/>
    </row>
    <row r="72" spans="1:32" x14ac:dyDescent="0.2">
      <c r="A72" s="2"/>
      <c r="B72" s="2"/>
      <c r="C72" s="2"/>
      <c r="D72" s="2"/>
      <c r="E72" s="2"/>
      <c r="F72" s="2"/>
      <c r="G72" s="3"/>
      <c r="H72" s="3"/>
      <c r="I72" s="3"/>
      <c r="J72" s="2"/>
      <c r="K72" s="2"/>
      <c r="L72" s="2"/>
      <c r="M72" s="2"/>
      <c r="N72" s="2"/>
      <c r="O72" s="3"/>
      <c r="P72" s="3"/>
      <c r="Q72" s="3"/>
      <c r="R72" s="2"/>
      <c r="S72" s="2"/>
      <c r="T72" s="2"/>
      <c r="U72" s="2"/>
      <c r="V72" s="2"/>
      <c r="W72" s="3"/>
      <c r="X72" s="3"/>
      <c r="Y72" s="3"/>
      <c r="Z72" s="2"/>
      <c r="AA72" s="2"/>
      <c r="AB72" s="2"/>
      <c r="AC72" s="2"/>
      <c r="AD72" s="2"/>
      <c r="AE72" s="2"/>
      <c r="AF72" s="2"/>
    </row>
    <row r="73" spans="1:32" x14ac:dyDescent="0.2">
      <c r="A73" s="2"/>
      <c r="B73" s="2"/>
      <c r="C73" s="2"/>
      <c r="D73" s="2"/>
      <c r="E73" s="2"/>
      <c r="F73" s="2"/>
      <c r="G73" s="3"/>
      <c r="H73" s="3"/>
      <c r="I73" s="3"/>
      <c r="J73" s="2"/>
      <c r="K73" s="2"/>
      <c r="L73" s="2"/>
      <c r="M73" s="2"/>
      <c r="N73" s="2"/>
      <c r="O73" s="3"/>
      <c r="P73" s="3"/>
      <c r="Q73" s="3"/>
      <c r="R73" s="2"/>
      <c r="S73" s="2"/>
      <c r="T73" s="2"/>
      <c r="U73" s="2"/>
      <c r="V73" s="2"/>
      <c r="W73" s="3"/>
      <c r="X73" s="3"/>
      <c r="Y73" s="3"/>
      <c r="Z73" s="2"/>
      <c r="AA73" s="2"/>
      <c r="AB73" s="2"/>
      <c r="AC73" s="2"/>
      <c r="AD73" s="2"/>
      <c r="AE73" s="2"/>
      <c r="AF73" s="2"/>
    </row>
    <row r="74" spans="1:32" x14ac:dyDescent="0.2">
      <c r="A74" s="2"/>
      <c r="B74" s="2"/>
      <c r="C74" s="2"/>
      <c r="D74" s="2"/>
      <c r="E74" s="2"/>
      <c r="F74" s="2"/>
      <c r="G74" s="3"/>
      <c r="H74" s="3"/>
      <c r="I74" s="3"/>
      <c r="J74" s="2"/>
      <c r="K74" s="2"/>
      <c r="L74" s="2"/>
      <c r="M74" s="2"/>
      <c r="N74" s="2"/>
      <c r="O74" s="3"/>
      <c r="P74" s="3"/>
      <c r="Q74" s="3"/>
      <c r="R74" s="2"/>
      <c r="S74" s="2"/>
      <c r="T74" s="2"/>
      <c r="U74" s="2"/>
      <c r="V74" s="2"/>
      <c r="W74" s="3"/>
      <c r="X74" s="3"/>
      <c r="Y74" s="3"/>
      <c r="Z74" s="2"/>
      <c r="AA74" s="2"/>
      <c r="AB74" s="2"/>
      <c r="AC74" s="2"/>
      <c r="AD74" s="2"/>
      <c r="AE74" s="2"/>
      <c r="AF74" s="2"/>
    </row>
    <row r="75" spans="1:32" x14ac:dyDescent="0.2">
      <c r="A75" s="2"/>
      <c r="B75" s="2"/>
      <c r="C75" s="2"/>
      <c r="D75" s="2"/>
      <c r="E75" s="2"/>
      <c r="F75" s="2"/>
      <c r="G75" s="3"/>
      <c r="H75" s="3"/>
      <c r="I75" s="3"/>
      <c r="J75" s="2"/>
      <c r="K75" s="2"/>
      <c r="L75" s="2"/>
      <c r="M75" s="2"/>
      <c r="N75" s="2"/>
      <c r="O75" s="3"/>
      <c r="P75" s="3"/>
      <c r="Q75" s="3"/>
      <c r="R75" s="2"/>
      <c r="S75" s="2"/>
      <c r="T75" s="2"/>
      <c r="U75" s="2"/>
      <c r="V75" s="2"/>
      <c r="W75" s="3"/>
      <c r="X75" s="3"/>
      <c r="Y75" s="3"/>
      <c r="Z75" s="2"/>
      <c r="AA75" s="2"/>
      <c r="AB75" s="2"/>
      <c r="AC75" s="2"/>
      <c r="AD75" s="2"/>
      <c r="AE75" s="2"/>
      <c r="AF75" s="2"/>
    </row>
    <row r="76" spans="1:32" x14ac:dyDescent="0.2">
      <c r="A76" s="2"/>
      <c r="B76" s="2"/>
      <c r="C76" s="2"/>
      <c r="D76" s="2"/>
      <c r="E76" s="2"/>
      <c r="F76" s="2"/>
      <c r="G76" s="3"/>
      <c r="H76" s="3"/>
      <c r="I76" s="3"/>
      <c r="J76" s="2"/>
      <c r="K76" s="2"/>
      <c r="L76" s="2"/>
      <c r="M76" s="2"/>
      <c r="N76" s="2"/>
      <c r="O76" s="3"/>
      <c r="P76" s="3"/>
      <c r="Q76" s="3"/>
      <c r="R76" s="2"/>
      <c r="S76" s="2"/>
      <c r="T76" s="2"/>
      <c r="U76" s="2"/>
      <c r="V76" s="2"/>
      <c r="W76" s="3"/>
      <c r="X76" s="3"/>
      <c r="Y76" s="3"/>
      <c r="Z76" s="2"/>
      <c r="AA76" s="2"/>
      <c r="AB76" s="2"/>
      <c r="AC76" s="2"/>
      <c r="AD76" s="2"/>
      <c r="AE76" s="2"/>
      <c r="AF76" s="2"/>
    </row>
    <row r="77" spans="1:32" x14ac:dyDescent="0.2">
      <c r="A77" s="2"/>
      <c r="B77" s="2"/>
      <c r="C77" s="2"/>
      <c r="D77" s="2"/>
      <c r="E77" s="2"/>
      <c r="F77" s="2"/>
      <c r="G77" s="3"/>
      <c r="H77" s="3"/>
      <c r="I77" s="3"/>
      <c r="J77" s="2"/>
      <c r="K77" s="2"/>
      <c r="L77" s="2"/>
      <c r="M77" s="2"/>
      <c r="N77" s="2"/>
      <c r="O77" s="3"/>
      <c r="P77" s="3"/>
      <c r="Q77" s="3"/>
      <c r="R77" s="2"/>
      <c r="S77" s="2"/>
      <c r="T77" s="2"/>
      <c r="U77" s="2"/>
      <c r="V77" s="2"/>
      <c r="W77" s="3"/>
      <c r="X77" s="3"/>
      <c r="Y77" s="3"/>
      <c r="Z77" s="2"/>
      <c r="AA77" s="2"/>
      <c r="AB77" s="2"/>
      <c r="AC77" s="2"/>
      <c r="AD77" s="2"/>
      <c r="AE77" s="2"/>
      <c r="AF77" s="2"/>
    </row>
    <row r="78" spans="1:32" x14ac:dyDescent="0.2">
      <c r="A78" s="2"/>
      <c r="B78" s="2"/>
      <c r="C78" s="2"/>
      <c r="D78" s="2"/>
      <c r="E78" s="2"/>
      <c r="F78" s="2"/>
      <c r="G78" s="3"/>
      <c r="H78" s="3"/>
      <c r="I78" s="3"/>
      <c r="J78" s="2"/>
      <c r="K78" s="2"/>
      <c r="L78" s="2"/>
      <c r="M78" s="2"/>
      <c r="N78" s="2"/>
      <c r="O78" s="3"/>
      <c r="P78" s="3"/>
      <c r="Q78" s="3"/>
      <c r="R78" s="2"/>
      <c r="S78" s="2"/>
      <c r="T78" s="2"/>
      <c r="U78" s="2"/>
      <c r="V78" s="2"/>
      <c r="W78" s="3"/>
      <c r="X78" s="3"/>
      <c r="Y78" s="3"/>
      <c r="Z78" s="2"/>
      <c r="AA78" s="2"/>
      <c r="AB78" s="2"/>
      <c r="AC78" s="2"/>
      <c r="AD78" s="2"/>
      <c r="AE78" s="2"/>
      <c r="AF78" s="2"/>
    </row>
    <row r="79" spans="1:32" x14ac:dyDescent="0.2">
      <c r="A79" s="2"/>
      <c r="B79" s="2"/>
      <c r="C79" s="2"/>
      <c r="D79" s="2"/>
      <c r="E79" s="2"/>
      <c r="F79" s="2"/>
      <c r="G79" s="3"/>
      <c r="H79" s="3"/>
      <c r="I79" s="3"/>
      <c r="J79" s="2"/>
      <c r="K79" s="2"/>
      <c r="L79" s="2"/>
      <c r="M79" s="2"/>
      <c r="N79" s="2"/>
      <c r="O79" s="3"/>
      <c r="P79" s="3"/>
      <c r="Q79" s="3"/>
      <c r="R79" s="2"/>
      <c r="S79" s="2"/>
      <c r="T79" s="2"/>
      <c r="U79" s="2"/>
      <c r="V79" s="2"/>
      <c r="W79" s="3"/>
      <c r="X79" s="3"/>
      <c r="Y79" s="3"/>
      <c r="Z79" s="2"/>
      <c r="AA79" s="2"/>
      <c r="AB79" s="2"/>
      <c r="AC79" s="2"/>
      <c r="AD79" s="2"/>
      <c r="AE79" s="2"/>
      <c r="AF79" s="2"/>
    </row>
    <row r="80" spans="1:32" x14ac:dyDescent="0.2">
      <c r="A80" s="2"/>
      <c r="B80" s="2"/>
      <c r="C80" s="2"/>
      <c r="D80" s="2"/>
      <c r="E80" s="2"/>
      <c r="F80" s="2"/>
      <c r="G80" s="3"/>
      <c r="H80" s="3"/>
      <c r="I80" s="3"/>
      <c r="J80" s="2"/>
      <c r="K80" s="2"/>
      <c r="L80" s="2"/>
      <c r="M80" s="2"/>
      <c r="N80" s="2"/>
      <c r="O80" s="3"/>
      <c r="P80" s="3"/>
      <c r="Q80" s="3"/>
      <c r="R80" s="2"/>
      <c r="S80" s="2"/>
      <c r="T80" s="2"/>
      <c r="U80" s="2"/>
      <c r="V80" s="2"/>
      <c r="W80" s="3"/>
      <c r="X80" s="3"/>
      <c r="Y80" s="3"/>
      <c r="Z80" s="2"/>
      <c r="AA80" s="2"/>
      <c r="AB80" s="2"/>
      <c r="AC80" s="2"/>
      <c r="AD80" s="2"/>
      <c r="AE80" s="2"/>
      <c r="AF80" s="2"/>
    </row>
    <row r="81" spans="1:32" x14ac:dyDescent="0.2">
      <c r="A81" s="2"/>
      <c r="B81" s="2"/>
      <c r="C81" s="2"/>
      <c r="D81" s="2"/>
      <c r="E81" s="2"/>
      <c r="F81" s="2"/>
      <c r="G81" s="3"/>
      <c r="H81" s="3"/>
      <c r="I81" s="3"/>
      <c r="J81" s="2"/>
      <c r="K81" s="2"/>
      <c r="L81" s="2"/>
      <c r="M81" s="2"/>
      <c r="N81" s="2"/>
      <c r="O81" s="3"/>
      <c r="P81" s="3"/>
      <c r="Q81" s="3"/>
      <c r="R81" s="2"/>
      <c r="S81" s="2"/>
      <c r="T81" s="2"/>
      <c r="U81" s="2"/>
      <c r="V81" s="2"/>
      <c r="W81" s="3"/>
      <c r="X81" s="3"/>
      <c r="Y81" s="3"/>
      <c r="Z81" s="2"/>
      <c r="AA81" s="2"/>
      <c r="AB81" s="2"/>
      <c r="AC81" s="2"/>
      <c r="AD81" s="2"/>
      <c r="AE81" s="2"/>
      <c r="AF81" s="2"/>
    </row>
    <row r="82" spans="1:32" x14ac:dyDescent="0.2">
      <c r="A82" s="2"/>
      <c r="B82" s="2"/>
      <c r="C82" s="2"/>
      <c r="D82" s="2"/>
      <c r="E82" s="2"/>
      <c r="F82" s="2"/>
      <c r="G82" s="3"/>
      <c r="H82" s="3"/>
      <c r="I82" s="3"/>
      <c r="J82" s="2"/>
      <c r="K82" s="2"/>
      <c r="L82" s="2"/>
      <c r="M82" s="2"/>
      <c r="N82" s="2"/>
      <c r="O82" s="3"/>
      <c r="P82" s="3"/>
      <c r="Q82" s="3"/>
      <c r="R82" s="2"/>
      <c r="S82" s="2"/>
      <c r="T82" s="2"/>
      <c r="U82" s="2"/>
      <c r="V82" s="2"/>
      <c r="W82" s="3"/>
      <c r="X82" s="3"/>
      <c r="Y82" s="3"/>
      <c r="Z82" s="2"/>
      <c r="AA82" s="2"/>
      <c r="AB82" s="2"/>
      <c r="AC82" s="2"/>
      <c r="AD82" s="2"/>
      <c r="AE82" s="2"/>
      <c r="AF82" s="2"/>
    </row>
    <row r="83" spans="1:32" x14ac:dyDescent="0.2">
      <c r="A83" s="2"/>
      <c r="B83" s="2"/>
      <c r="C83" s="2"/>
      <c r="D83" s="2"/>
      <c r="E83" s="2"/>
      <c r="F83" s="2"/>
      <c r="G83" s="3"/>
      <c r="H83" s="3"/>
      <c r="I83" s="3"/>
      <c r="J83" s="2"/>
      <c r="K83" s="2"/>
      <c r="L83" s="2"/>
      <c r="M83" s="2"/>
      <c r="N83" s="2"/>
      <c r="O83" s="3"/>
      <c r="P83" s="3"/>
      <c r="Q83" s="3"/>
      <c r="R83" s="2"/>
      <c r="S83" s="2"/>
      <c r="T83" s="2"/>
      <c r="U83" s="2"/>
      <c r="V83" s="2"/>
      <c r="W83" s="3"/>
      <c r="X83" s="3"/>
      <c r="Y83" s="3"/>
      <c r="Z83" s="2"/>
      <c r="AA83" s="2"/>
      <c r="AB83" s="2"/>
      <c r="AC83" s="2"/>
      <c r="AD83" s="2"/>
      <c r="AE83" s="2"/>
      <c r="AF83" s="2"/>
    </row>
    <row r="84" spans="1:32" x14ac:dyDescent="0.2">
      <c r="A84" s="2"/>
      <c r="B84" s="2"/>
      <c r="C84" s="2"/>
      <c r="D84" s="2"/>
      <c r="E84" s="2"/>
      <c r="F84" s="2"/>
      <c r="G84" s="3"/>
      <c r="H84" s="3"/>
      <c r="I84" s="3"/>
      <c r="J84" s="2"/>
      <c r="K84" s="2"/>
      <c r="L84" s="2"/>
      <c r="M84" s="2"/>
      <c r="N84" s="2"/>
      <c r="O84" s="3"/>
      <c r="P84" s="3"/>
      <c r="Q84" s="3"/>
      <c r="R84" s="2"/>
      <c r="S84" s="2"/>
      <c r="T84" s="2"/>
      <c r="U84" s="2"/>
      <c r="V84" s="2"/>
      <c r="W84" s="3"/>
      <c r="X84" s="3"/>
      <c r="Y84" s="3"/>
      <c r="Z84" s="2"/>
      <c r="AA84" s="2"/>
      <c r="AB84" s="2"/>
      <c r="AC84" s="2"/>
      <c r="AD84" s="2"/>
      <c r="AE84" s="2"/>
      <c r="AF84" s="2"/>
    </row>
    <row r="85" spans="1:32" x14ac:dyDescent="0.2">
      <c r="A85" s="2"/>
      <c r="B85" s="2"/>
      <c r="C85" s="2"/>
      <c r="D85" s="2"/>
      <c r="E85" s="2"/>
      <c r="F85" s="2"/>
      <c r="G85" s="3"/>
      <c r="H85" s="3"/>
      <c r="I85" s="3"/>
      <c r="J85" s="2"/>
      <c r="K85" s="2"/>
      <c r="L85" s="2"/>
      <c r="M85" s="2"/>
      <c r="N85" s="2"/>
      <c r="O85" s="3"/>
      <c r="P85" s="3"/>
      <c r="Q85" s="3"/>
      <c r="R85" s="2"/>
      <c r="S85" s="2"/>
      <c r="T85" s="2"/>
      <c r="U85" s="2"/>
      <c r="V85" s="2"/>
      <c r="W85" s="3"/>
      <c r="X85" s="3"/>
      <c r="Y85" s="3"/>
      <c r="Z85" s="2"/>
      <c r="AA85" s="2"/>
      <c r="AB85" s="2"/>
      <c r="AC85" s="2"/>
      <c r="AD85" s="2"/>
      <c r="AE85" s="2"/>
      <c r="AF85" s="2"/>
    </row>
    <row r="86" spans="1:32" x14ac:dyDescent="0.2">
      <c r="A86" s="2"/>
      <c r="B86" s="2"/>
      <c r="C86" s="2"/>
      <c r="D86" s="2"/>
      <c r="E86" s="2"/>
      <c r="F86" s="2"/>
      <c r="G86" s="3"/>
      <c r="H86" s="3"/>
      <c r="I86" s="3"/>
      <c r="J86" s="2"/>
      <c r="K86" s="2"/>
      <c r="L86" s="2"/>
      <c r="M86" s="2"/>
      <c r="N86" s="2"/>
      <c r="O86" s="3"/>
      <c r="P86" s="3"/>
      <c r="Q86" s="3"/>
      <c r="R86" s="2"/>
      <c r="S86" s="2"/>
      <c r="T86" s="2"/>
      <c r="U86" s="2"/>
      <c r="V86" s="2"/>
      <c r="W86" s="3"/>
      <c r="X86" s="3"/>
      <c r="Y86" s="3"/>
      <c r="Z86" s="2"/>
      <c r="AA86" s="2"/>
      <c r="AB86" s="2"/>
      <c r="AC86" s="2"/>
      <c r="AD86" s="2"/>
      <c r="AE86" s="2"/>
      <c r="AF86" s="2"/>
    </row>
    <row r="87" spans="1:32" x14ac:dyDescent="0.2">
      <c r="A87" s="2"/>
      <c r="B87" s="2"/>
      <c r="C87" s="2"/>
      <c r="D87" s="2"/>
      <c r="E87" s="2"/>
      <c r="F87" s="2"/>
      <c r="G87" s="3"/>
      <c r="H87" s="3"/>
      <c r="I87" s="3"/>
      <c r="J87" s="2"/>
      <c r="K87" s="2"/>
      <c r="L87" s="2"/>
      <c r="M87" s="2"/>
      <c r="N87" s="2"/>
      <c r="O87" s="3"/>
      <c r="P87" s="3"/>
      <c r="Q87" s="3"/>
      <c r="R87" s="2"/>
      <c r="S87" s="2"/>
      <c r="T87" s="2"/>
      <c r="U87" s="2"/>
      <c r="V87" s="2"/>
      <c r="W87" s="3"/>
      <c r="X87" s="3"/>
      <c r="Y87" s="3"/>
      <c r="Z87" s="2"/>
      <c r="AA87" s="2"/>
      <c r="AB87" s="2"/>
      <c r="AC87" s="2"/>
      <c r="AD87" s="2"/>
      <c r="AE87" s="2"/>
      <c r="AF87" s="2"/>
    </row>
    <row r="88" spans="1:32" x14ac:dyDescent="0.2">
      <c r="A88" s="2"/>
      <c r="B88" s="2"/>
      <c r="C88" s="2"/>
      <c r="D88" s="2"/>
      <c r="E88" s="2"/>
      <c r="F88" s="2"/>
      <c r="G88" s="3"/>
      <c r="H88" s="3"/>
      <c r="I88" s="3"/>
      <c r="J88" s="2"/>
      <c r="K88" s="2"/>
      <c r="L88" s="2"/>
      <c r="M88" s="2"/>
      <c r="N88" s="2"/>
      <c r="O88" s="3"/>
      <c r="P88" s="3"/>
      <c r="Q88" s="3"/>
      <c r="R88" s="2"/>
      <c r="S88" s="2"/>
      <c r="T88" s="2"/>
      <c r="U88" s="2"/>
      <c r="V88" s="2"/>
      <c r="W88" s="3"/>
      <c r="X88" s="3"/>
      <c r="Y88" s="3"/>
      <c r="Z88" s="2"/>
      <c r="AA88" s="2"/>
      <c r="AB88" s="2"/>
      <c r="AC88" s="2"/>
      <c r="AD88" s="2"/>
      <c r="AE88" s="2"/>
      <c r="AF88" s="2"/>
    </row>
    <row r="89" spans="1:32" x14ac:dyDescent="0.2">
      <c r="A89" s="2"/>
      <c r="B89" s="2"/>
      <c r="C89" s="2"/>
      <c r="D89" s="2"/>
      <c r="E89" s="2"/>
      <c r="F89" s="2"/>
      <c r="G89" s="3"/>
      <c r="H89" s="3"/>
      <c r="I89" s="3"/>
      <c r="J89" s="2"/>
      <c r="K89" s="2"/>
      <c r="L89" s="2"/>
      <c r="M89" s="2"/>
      <c r="N89" s="2"/>
      <c r="O89" s="3"/>
      <c r="P89" s="3"/>
      <c r="Q89" s="3"/>
      <c r="R89" s="2"/>
      <c r="S89" s="2"/>
      <c r="T89" s="2"/>
      <c r="U89" s="2"/>
      <c r="V89" s="2"/>
      <c r="W89" s="3"/>
      <c r="X89" s="3"/>
      <c r="Y89" s="3"/>
      <c r="Z89" s="2"/>
      <c r="AA89" s="2"/>
      <c r="AB89" s="2"/>
      <c r="AC89" s="2"/>
      <c r="AD89" s="2"/>
      <c r="AE89" s="2"/>
      <c r="AF89" s="2"/>
    </row>
    <row r="90" spans="1:32" x14ac:dyDescent="0.2">
      <c r="A90" s="2"/>
      <c r="B90" s="2"/>
      <c r="C90" s="2"/>
      <c r="D90" s="2"/>
      <c r="E90" s="2"/>
      <c r="F90" s="2"/>
      <c r="G90" s="3"/>
      <c r="H90" s="3"/>
      <c r="I90" s="3"/>
      <c r="J90" s="2"/>
      <c r="K90" s="2"/>
      <c r="L90" s="2"/>
      <c r="M90" s="2"/>
      <c r="N90" s="2"/>
      <c r="O90" s="3"/>
      <c r="P90" s="3"/>
      <c r="Q90" s="3"/>
      <c r="R90" s="2"/>
      <c r="S90" s="2"/>
      <c r="T90" s="2"/>
      <c r="U90" s="2"/>
      <c r="V90" s="2"/>
      <c r="W90" s="3"/>
      <c r="X90" s="3"/>
      <c r="Y90" s="3"/>
      <c r="Z90" s="2"/>
      <c r="AA90" s="2"/>
      <c r="AB90" s="2"/>
      <c r="AC90" s="2"/>
      <c r="AD90" s="2"/>
      <c r="AE90" s="2"/>
      <c r="AF90" s="2"/>
    </row>
    <row r="91" spans="1:32" x14ac:dyDescent="0.2">
      <c r="A91" s="2"/>
      <c r="B91" s="2"/>
      <c r="C91" s="2"/>
      <c r="D91" s="2"/>
      <c r="E91" s="2"/>
      <c r="F91" s="2"/>
      <c r="G91" s="3"/>
      <c r="H91" s="3"/>
      <c r="I91" s="3"/>
      <c r="J91" s="2"/>
      <c r="K91" s="2"/>
      <c r="L91" s="2"/>
      <c r="M91" s="2"/>
      <c r="N91" s="2"/>
      <c r="O91" s="3"/>
      <c r="P91" s="3"/>
      <c r="Q91" s="3"/>
      <c r="R91" s="2"/>
      <c r="S91" s="2"/>
      <c r="T91" s="2"/>
      <c r="U91" s="2"/>
      <c r="V91" s="2"/>
      <c r="W91" s="3"/>
      <c r="X91" s="3"/>
      <c r="Y91" s="3"/>
      <c r="Z91" s="2"/>
      <c r="AA91" s="2"/>
      <c r="AB91" s="2"/>
      <c r="AC91" s="2"/>
      <c r="AD91" s="2"/>
      <c r="AE91" s="2"/>
      <c r="AF91" s="2"/>
    </row>
    <row r="92" spans="1:32" x14ac:dyDescent="0.2">
      <c r="A92" s="2"/>
      <c r="B92" s="2"/>
      <c r="C92" s="2"/>
      <c r="D92" s="2"/>
      <c r="E92" s="2"/>
      <c r="F92" s="2"/>
      <c r="G92" s="3"/>
      <c r="H92" s="3"/>
      <c r="I92" s="3"/>
      <c r="J92" s="2"/>
      <c r="K92" s="2"/>
      <c r="L92" s="2"/>
      <c r="M92" s="2"/>
      <c r="N92" s="2"/>
      <c r="O92" s="3"/>
      <c r="P92" s="3"/>
      <c r="Q92" s="3"/>
      <c r="R92" s="2"/>
      <c r="S92" s="2"/>
      <c r="T92" s="2"/>
      <c r="U92" s="2"/>
      <c r="V92" s="2"/>
      <c r="W92" s="3"/>
      <c r="X92" s="3"/>
      <c r="Y92" s="3"/>
      <c r="Z92" s="2"/>
      <c r="AA92" s="2"/>
      <c r="AB92" s="2"/>
      <c r="AC92" s="2"/>
      <c r="AD92" s="2"/>
      <c r="AE92" s="2"/>
      <c r="AF92" s="2"/>
    </row>
    <row r="93" spans="1:32" x14ac:dyDescent="0.2">
      <c r="A93" s="2"/>
      <c r="B93" s="2"/>
      <c r="C93" s="2"/>
      <c r="D93" s="2"/>
      <c r="E93" s="2"/>
      <c r="F93" s="2"/>
      <c r="G93" s="3"/>
      <c r="H93" s="3"/>
      <c r="I93" s="3"/>
      <c r="J93" s="2"/>
      <c r="K93" s="2"/>
      <c r="L93" s="2"/>
      <c r="M93" s="2"/>
      <c r="N93" s="2"/>
      <c r="O93" s="3"/>
      <c r="P93" s="3"/>
      <c r="Q93" s="3"/>
      <c r="R93" s="2"/>
      <c r="S93" s="2"/>
      <c r="T93" s="2"/>
      <c r="U93" s="2"/>
      <c r="V93" s="2"/>
      <c r="W93" s="3"/>
      <c r="X93" s="3"/>
      <c r="Y93" s="3"/>
      <c r="Z93" s="2"/>
      <c r="AA93" s="2"/>
      <c r="AB93" s="2"/>
      <c r="AC93" s="2"/>
      <c r="AD93" s="2"/>
      <c r="AE93" s="2"/>
      <c r="AF93" s="2"/>
    </row>
    <row r="94" spans="1:32" x14ac:dyDescent="0.2">
      <c r="A94" s="2"/>
      <c r="B94" s="2"/>
      <c r="C94" s="2"/>
      <c r="D94" s="2"/>
      <c r="E94" s="2"/>
      <c r="F94" s="2"/>
      <c r="G94" s="3"/>
      <c r="H94" s="3"/>
      <c r="I94" s="3"/>
      <c r="J94" s="2"/>
      <c r="K94" s="2"/>
      <c r="L94" s="2"/>
      <c r="M94" s="2"/>
      <c r="N94" s="2"/>
      <c r="O94" s="3"/>
      <c r="P94" s="3"/>
      <c r="Q94" s="3"/>
      <c r="R94" s="2"/>
      <c r="S94" s="2"/>
      <c r="T94" s="2"/>
      <c r="U94" s="2"/>
      <c r="V94" s="2"/>
      <c r="W94" s="3"/>
      <c r="X94" s="3"/>
      <c r="Y94" s="3"/>
      <c r="Z94" s="2"/>
      <c r="AA94" s="2"/>
      <c r="AB94" s="2"/>
      <c r="AC94" s="2"/>
      <c r="AD94" s="2"/>
      <c r="AE94" s="2"/>
      <c r="AF94" s="2"/>
    </row>
    <row r="95" spans="1:32" x14ac:dyDescent="0.2">
      <c r="A95" s="2"/>
      <c r="B95" s="2"/>
      <c r="C95" s="2"/>
      <c r="D95" s="2"/>
      <c r="E95" s="2"/>
      <c r="F95" s="2"/>
      <c r="G95" s="3"/>
      <c r="H95" s="3"/>
      <c r="I95" s="3"/>
      <c r="J95" s="2"/>
      <c r="K95" s="2"/>
      <c r="L95" s="2"/>
      <c r="M95" s="2"/>
      <c r="N95" s="2"/>
      <c r="O95" s="3"/>
      <c r="P95" s="3"/>
      <c r="Q95" s="3"/>
      <c r="R95" s="2"/>
      <c r="S95" s="2"/>
      <c r="T95" s="2"/>
      <c r="U95" s="2"/>
      <c r="V95" s="2"/>
      <c r="W95" s="3"/>
      <c r="X95" s="3"/>
      <c r="Y95" s="3"/>
      <c r="Z95" s="2"/>
      <c r="AA95" s="2"/>
      <c r="AB95" s="2"/>
      <c r="AC95" s="2"/>
      <c r="AD95" s="2"/>
      <c r="AE95" s="2"/>
      <c r="AF95" s="2"/>
    </row>
    <row r="96" spans="1:32" x14ac:dyDescent="0.2">
      <c r="A96" s="2"/>
      <c r="B96" s="2"/>
      <c r="C96" s="2"/>
      <c r="D96" s="2"/>
      <c r="E96" s="2"/>
      <c r="F96" s="2"/>
      <c r="G96" s="3"/>
      <c r="H96" s="3"/>
      <c r="I96" s="3"/>
      <c r="J96" s="2"/>
      <c r="K96" s="2"/>
      <c r="L96" s="2"/>
      <c r="M96" s="2"/>
      <c r="N96" s="2"/>
      <c r="O96" s="3"/>
      <c r="P96" s="3"/>
      <c r="Q96" s="3"/>
      <c r="R96" s="2"/>
      <c r="S96" s="2"/>
      <c r="T96" s="2"/>
      <c r="U96" s="2"/>
      <c r="V96" s="2"/>
      <c r="W96" s="3"/>
      <c r="X96" s="3"/>
      <c r="Y96" s="3"/>
      <c r="Z96" s="2"/>
      <c r="AA96" s="2"/>
      <c r="AB96" s="2"/>
      <c r="AC96" s="2"/>
      <c r="AD96" s="2"/>
      <c r="AE96" s="2"/>
      <c r="AF96" s="2"/>
    </row>
    <row r="97" spans="1:32" x14ac:dyDescent="0.2">
      <c r="A97" s="2"/>
      <c r="B97" s="2"/>
      <c r="C97" s="2"/>
      <c r="D97" s="2"/>
      <c r="E97" s="2"/>
      <c r="F97" s="2"/>
      <c r="G97" s="3"/>
      <c r="H97" s="3"/>
      <c r="I97" s="3"/>
      <c r="J97" s="2"/>
      <c r="K97" s="2"/>
      <c r="L97" s="2"/>
      <c r="M97" s="2"/>
      <c r="N97" s="2"/>
      <c r="O97" s="3"/>
      <c r="P97" s="3"/>
      <c r="Q97" s="3"/>
      <c r="R97" s="2"/>
      <c r="S97" s="2"/>
      <c r="T97" s="2"/>
      <c r="U97" s="2"/>
      <c r="V97" s="2"/>
      <c r="W97" s="3"/>
      <c r="X97" s="3"/>
      <c r="Y97" s="3"/>
      <c r="Z97" s="2"/>
      <c r="AA97" s="2"/>
      <c r="AB97" s="2"/>
      <c r="AC97" s="2"/>
      <c r="AD97" s="2"/>
      <c r="AE97" s="2"/>
      <c r="AF97" s="2"/>
    </row>
    <row r="98" spans="1:32" x14ac:dyDescent="0.2">
      <c r="A98" s="2"/>
      <c r="B98" s="2"/>
      <c r="C98" s="2"/>
      <c r="D98" s="2"/>
      <c r="E98" s="2"/>
      <c r="F98" s="2"/>
      <c r="G98" s="3"/>
      <c r="H98" s="3"/>
      <c r="I98" s="3"/>
      <c r="J98" s="2"/>
      <c r="K98" s="2"/>
      <c r="L98" s="2"/>
      <c r="M98" s="2"/>
      <c r="N98" s="2"/>
      <c r="O98" s="3"/>
      <c r="P98" s="3"/>
      <c r="Q98" s="3"/>
      <c r="R98" s="2"/>
      <c r="S98" s="2"/>
      <c r="T98" s="2"/>
      <c r="U98" s="2"/>
      <c r="V98" s="2"/>
      <c r="W98" s="3"/>
      <c r="X98" s="3"/>
      <c r="Y98" s="3"/>
      <c r="Z98" s="2"/>
      <c r="AA98" s="2"/>
      <c r="AB98" s="2"/>
      <c r="AC98" s="2"/>
      <c r="AD98" s="2"/>
      <c r="AE98" s="2"/>
      <c r="AF98" s="2"/>
    </row>
    <row r="99" spans="1:32" x14ac:dyDescent="0.2">
      <c r="A99" s="2"/>
      <c r="B99" s="2"/>
      <c r="C99" s="2"/>
      <c r="D99" s="2"/>
      <c r="E99" s="2"/>
      <c r="F99" s="2"/>
      <c r="G99" s="3"/>
      <c r="H99" s="3"/>
      <c r="I99" s="3"/>
      <c r="J99" s="2"/>
      <c r="K99" s="2"/>
      <c r="L99" s="2"/>
      <c r="M99" s="2"/>
      <c r="N99" s="2"/>
      <c r="O99" s="3"/>
      <c r="P99" s="3"/>
      <c r="Q99" s="3"/>
      <c r="R99" s="2"/>
      <c r="S99" s="2"/>
      <c r="T99" s="2"/>
      <c r="U99" s="2"/>
      <c r="V99" s="2"/>
      <c r="W99" s="3"/>
      <c r="X99" s="3"/>
      <c r="Y99" s="3"/>
      <c r="Z99" s="2"/>
      <c r="AA99" s="2"/>
      <c r="AB99" s="2"/>
      <c r="AC99" s="2"/>
      <c r="AD99" s="2"/>
      <c r="AE99" s="2"/>
      <c r="AF99" s="2"/>
    </row>
    <row r="100" spans="1:32" x14ac:dyDescent="0.2">
      <c r="A100" s="2"/>
      <c r="B100" s="2"/>
      <c r="C100" s="2"/>
      <c r="D100" s="2"/>
      <c r="E100" s="2"/>
      <c r="F100" s="2"/>
      <c r="G100" s="3"/>
      <c r="H100" s="3"/>
      <c r="I100" s="3"/>
      <c r="J100" s="2"/>
      <c r="K100" s="2"/>
      <c r="L100" s="2"/>
      <c r="M100" s="2"/>
      <c r="N100" s="2"/>
      <c r="O100" s="3"/>
      <c r="P100" s="3"/>
      <c r="Q100" s="3"/>
      <c r="R100" s="2"/>
      <c r="S100" s="2"/>
      <c r="T100" s="2"/>
      <c r="U100" s="2"/>
      <c r="V100" s="2"/>
      <c r="W100" s="3"/>
      <c r="X100" s="3"/>
      <c r="Y100" s="3"/>
      <c r="Z100" s="2"/>
      <c r="AA100" s="2"/>
      <c r="AB100" s="2"/>
      <c r="AC100" s="2"/>
      <c r="AD100" s="2"/>
      <c r="AE100" s="2"/>
      <c r="AF100" s="2"/>
    </row>
  </sheetData>
  <conditionalFormatting sqref="F3">
    <cfRule type="cellIs" dxfId="0" priority="2" operator="equal">
      <formula>"abcd"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C4" sqref="C4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6" style="7" customWidth="1"/>
    <col min="4" max="4" width="15.28515625" style="7" customWidth="1"/>
    <col min="5" max="6" width="17.28515625" style="7" customWidth="1"/>
    <col min="7" max="7" width="8.28515625" style="7" customWidth="1"/>
    <col min="8" max="8" width="2.85546875" style="7" hidden="1" customWidth="1" outlineLevel="1"/>
    <col min="9" max="9" width="15.140625" style="7" hidden="1" customWidth="1" outlineLevel="1"/>
    <col min="10" max="10" width="2.7109375" style="1" customWidth="1" collapsed="1"/>
    <col min="11" max="143" width="14.85546875" style="1" customWidth="1"/>
    <col min="144" max="16384" width="2.85546875" style="1"/>
  </cols>
  <sheetData>
    <row r="1" spans="1:26" ht="12" thickBot="1" x14ac:dyDescent="0.25">
      <c r="A1" s="2"/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6"/>
      <c r="C2" s="77"/>
      <c r="D2" s="77"/>
      <c r="E2" s="77"/>
      <c r="F2" s="77"/>
      <c r="G2" s="77"/>
      <c r="H2" s="77"/>
      <c r="I2" s="77"/>
      <c r="J2" s="2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8"/>
      <c r="C3" s="71" t="s">
        <v>75</v>
      </c>
      <c r="D3" s="71" t="s">
        <v>77</v>
      </c>
      <c r="E3" s="80"/>
      <c r="F3" s="80"/>
      <c r="G3" s="80"/>
      <c r="H3" s="80"/>
      <c r="I3" s="71" t="s">
        <v>196</v>
      </c>
      <c r="J3" s="2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8"/>
      <c r="C4" s="64" t="s">
        <v>24</v>
      </c>
      <c r="D4" s="64" t="str">
        <f>Currency&amp;CurveTenor</f>
        <v>JPYON</v>
      </c>
      <c r="E4" s="80"/>
      <c r="F4" s="80"/>
      <c r="G4" s="80"/>
      <c r="H4" s="80"/>
      <c r="I4" s="64" t="str">
        <f>_xll.qlOvernightIndex(,"Tonar",0,Currency,Calendar2,"Actual/365 (Fixed)",YieldCurve,,Trigger)</f>
        <v>obj_00483#0000</v>
      </c>
      <c r="J4" s="2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8"/>
      <c r="C5" s="80"/>
      <c r="D5" s="80"/>
      <c r="E5" s="80"/>
      <c r="F5" s="80"/>
      <c r="G5" s="80"/>
      <c r="H5" s="80"/>
      <c r="I5" s="80"/>
      <c r="J5" s="27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8"/>
      <c r="C6" s="86"/>
      <c r="D6" s="86" t="s">
        <v>85</v>
      </c>
      <c r="E6" s="86" t="s">
        <v>138</v>
      </c>
      <c r="F6" s="86" t="s">
        <v>83</v>
      </c>
      <c r="G6" s="87" t="s">
        <v>82</v>
      </c>
      <c r="H6" s="80"/>
      <c r="I6" s="13" t="s">
        <v>76</v>
      </c>
      <c r="J6" s="27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8"/>
      <c r="C7" s="92" t="s">
        <v>24</v>
      </c>
      <c r="D7" s="97" t="s">
        <v>143</v>
      </c>
      <c r="E7" s="94">
        <f t="shared" ref="E7:E34" si="0">EvaluationDate</f>
        <v>41824</v>
      </c>
      <c r="F7" s="94">
        <f>_xll.qlCalendarAdvance(Calendar,EvaluationDate,"1D","f",TRUE,Trigger)</f>
        <v>41827</v>
      </c>
      <c r="G7" s="11">
        <f>_xll.qlIndexFixing(I7,E7,TRUE,InterestRatesTrigger)</f>
        <v>6.3343549251193565E-4</v>
      </c>
      <c r="H7" s="80"/>
      <c r="I7" s="97" t="str">
        <f>_xll.qlLibor(,Currency,C7,YieldCurve,,Trigger)</f>
        <v>obj_0048b#0000</v>
      </c>
      <c r="J7" s="2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8"/>
      <c r="C8" s="96" t="s">
        <v>25</v>
      </c>
      <c r="D8" s="97" t="s">
        <v>143</v>
      </c>
      <c r="E8" s="98">
        <f t="shared" si="0"/>
        <v>41824</v>
      </c>
      <c r="F8" s="98">
        <f>_xll.qlCalendarAdvance(Calendar,EvaluationDate,"2D","f",TRUE,Trigger)</f>
        <v>41828</v>
      </c>
      <c r="G8" s="11">
        <f>_xll.qlIndexFixing(I8,E8,TRUE,InterestRatesTrigger)</f>
        <v>6.3359038591670469E-4</v>
      </c>
      <c r="H8" s="80"/>
      <c r="I8" s="97" t="str">
        <f>_xll.qlLibor(,Currency,C8,YieldCurve,,Trigger)</f>
        <v>obj_00485#0000</v>
      </c>
      <c r="J8" s="2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8"/>
      <c r="C9" s="96" t="s">
        <v>26</v>
      </c>
      <c r="D9" s="97" t="s">
        <v>143</v>
      </c>
      <c r="E9" s="98">
        <f t="shared" si="0"/>
        <v>41824</v>
      </c>
      <c r="F9" s="98">
        <f>_xll.qlCalendarAdvance(Calendar,SettlementDate,"1D","f",TRUE,Trigger)</f>
        <v>41829</v>
      </c>
      <c r="G9" s="11">
        <f>_xll.qlIndexFixing(I9,E9,TRUE,InterestRatesTrigger)</f>
        <v>6.3372410695095027E-4</v>
      </c>
      <c r="H9" s="80"/>
      <c r="I9" s="97" t="str">
        <f>_xll.qlLibor(,Currency,C9,YieldCurve,,Trigger)</f>
        <v>obj_00482#0000</v>
      </c>
      <c r="J9" s="2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8"/>
      <c r="C10" s="96" t="s">
        <v>27</v>
      </c>
      <c r="D10" s="97" t="s">
        <v>143</v>
      </c>
      <c r="E10" s="98">
        <f t="shared" si="0"/>
        <v>41824</v>
      </c>
      <c r="F10" s="98">
        <f>_xll.qlCalendarAdvance(Calendar,SettlementDate,"1W","f",TRUE,Trigger)</f>
        <v>41835</v>
      </c>
      <c r="G10" s="11">
        <f>_xll.qlIndexFixing(I10,E10,TRUE,InterestRatesTrigger)</f>
        <v>6.3439606609070969E-4</v>
      </c>
      <c r="H10" s="80"/>
      <c r="I10" s="97" t="str">
        <f>_xll.qlLibor(,Currency,C10,YieldCurve,,Trigger)</f>
        <v>obj_0048e#0000</v>
      </c>
      <c r="J10" s="2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8"/>
      <c r="C11" s="96" t="s">
        <v>28</v>
      </c>
      <c r="D11" s="97" t="s">
        <v>143</v>
      </c>
      <c r="E11" s="98">
        <f t="shared" si="0"/>
        <v>41824</v>
      </c>
      <c r="F11" s="98">
        <f>_xll.qlCalendarAdvance(Calendar,SettlementDate,C11,"f",TRUE,Trigger)</f>
        <v>41842</v>
      </c>
      <c r="G11" s="11">
        <f>_xll.qlIndexFixing(I11,E11,TRUE,InterestRatesTrigger)</f>
        <v>6.3568707370009747E-4</v>
      </c>
      <c r="H11" s="80"/>
      <c r="I11" s="97" t="str">
        <f>_xll.qlLibor(,Currency,C11,YieldCurve,,Trigger)</f>
        <v>obj_0048a#0000</v>
      </c>
      <c r="J11" s="2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8"/>
      <c r="C12" s="96" t="s">
        <v>29</v>
      </c>
      <c r="D12" s="97" t="s">
        <v>143</v>
      </c>
      <c r="E12" s="98">
        <f t="shared" si="0"/>
        <v>41824</v>
      </c>
      <c r="F12" s="98">
        <f>_xll.qlCalendarAdvance(Calendar,SettlementDate,C12,"f",TRUE,Trigger)</f>
        <v>41849</v>
      </c>
      <c r="G12" s="11">
        <f>_xll.qlIndexFixing(I12,E12,TRUE,InterestRatesTrigger)</f>
        <v>6.3752416025916346E-4</v>
      </c>
      <c r="H12" s="80"/>
      <c r="I12" s="97" t="str">
        <f>_xll.qlLibor(,Currency,C12,YieldCurve,,Trigger)</f>
        <v>obj_0048c#0000</v>
      </c>
      <c r="J12" s="2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8"/>
      <c r="C13" s="92" t="s">
        <v>30</v>
      </c>
      <c r="D13" s="93" t="s">
        <v>133</v>
      </c>
      <c r="E13" s="94">
        <f t="shared" si="0"/>
        <v>41824</v>
      </c>
      <c r="F13" s="94">
        <f>_xll.qlCalendarAdvance(Calendar,SettlementDate,C13,"mf",TRUE,Trigger)</f>
        <v>41859</v>
      </c>
      <c r="G13" s="10">
        <f>_xll.qlOvernightIndexedSwapFairRate(I13,InterestRatesTrigger)</f>
        <v>6.4999999999978161E-4</v>
      </c>
      <c r="H13" s="80"/>
      <c r="I13" s="93" t="str">
        <f>_xll.qlMakeOIS(,C13,OvernightIndex,,"0D","Actual/365 (Fixed)",,,Trigger)</f>
        <v>obj_004f3#0000</v>
      </c>
      <c r="J13" s="2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8"/>
      <c r="C14" s="96" t="s">
        <v>31</v>
      </c>
      <c r="D14" s="97" t="s">
        <v>133</v>
      </c>
      <c r="E14" s="98">
        <f t="shared" si="0"/>
        <v>41824</v>
      </c>
      <c r="F14" s="98">
        <f>_xll.qlCalendarAdvance(Calendar,SettlementDate,C14,"mf",TRUE,Trigger)</f>
        <v>41890</v>
      </c>
      <c r="G14" s="11">
        <f>_xll.qlOvernightIndexedSwapFairRate(I14,InterestRatesTrigger)</f>
        <v>6.5000000000108894E-4</v>
      </c>
      <c r="H14" s="80"/>
      <c r="I14" s="97" t="str">
        <f>_xll.qlMakeOIS(,C14,OvernightIndex,,"0D","Actual/365 (Fixed)",,,Trigger)</f>
        <v>obj_004e5#0000</v>
      </c>
      <c r="J14" s="2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8"/>
      <c r="C15" s="96" t="s">
        <v>32</v>
      </c>
      <c r="D15" s="97" t="s">
        <v>133</v>
      </c>
      <c r="E15" s="98">
        <f t="shared" si="0"/>
        <v>41824</v>
      </c>
      <c r="F15" s="98">
        <f>_xll.qlCalendarAdvance(Calendar,SettlementDate,C15,"mf",TRUE,Trigger)</f>
        <v>41920</v>
      </c>
      <c r="G15" s="11">
        <f>_xll.qlOvernightIndexedSwapFairRate(I15,InterestRatesTrigger)</f>
        <v>6.250000000001724E-4</v>
      </c>
      <c r="H15" s="80"/>
      <c r="I15" s="97" t="str">
        <f>_xll.qlMakeOIS(,C15,OvernightIndex,,"0D","Actual/365 (Fixed)",,,Trigger)</f>
        <v>obj_004bb#0000</v>
      </c>
      <c r="J15" s="2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8"/>
      <c r="C16" s="96" t="s">
        <v>33</v>
      </c>
      <c r="D16" s="97" t="s">
        <v>133</v>
      </c>
      <c r="E16" s="98">
        <f t="shared" si="0"/>
        <v>41824</v>
      </c>
      <c r="F16" s="98">
        <f>_xll.qlCalendarAdvance(Calendar,SettlementDate,C16,"mf",TRUE,Trigger)</f>
        <v>41953</v>
      </c>
      <c r="G16" s="11">
        <f>_xll.qlOvernightIndexedSwapFairRate(I16,InterestRatesTrigger)</f>
        <v>6.2499999999998223E-4</v>
      </c>
      <c r="H16" s="80"/>
      <c r="I16" s="97" t="str">
        <f>_xll.qlMakeOIS(,C16,OvernightIndex,,"0D","Actual/365 (Fixed)",,,Trigger)</f>
        <v>obj_004d1#0000</v>
      </c>
      <c r="J16" s="2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8"/>
      <c r="C17" s="96" t="s">
        <v>34</v>
      </c>
      <c r="D17" s="97" t="s">
        <v>133</v>
      </c>
      <c r="E17" s="98">
        <f t="shared" si="0"/>
        <v>41824</v>
      </c>
      <c r="F17" s="98">
        <f>_xll.qlCalendarAdvance(Calendar,SettlementDate,C17,"mf",TRUE,Trigger)</f>
        <v>41981</v>
      </c>
      <c r="G17" s="11">
        <f>_xll.qlOvernightIndexedSwapFairRate(I17,InterestRatesTrigger)</f>
        <v>6.2499999999974067E-4</v>
      </c>
      <c r="H17" s="80"/>
      <c r="I17" s="97" t="str">
        <f>_xll.qlMakeOIS(,C17,OvernightIndex,,"0D","Actual/365 (Fixed)",,,Trigger)</f>
        <v>obj_004f7#0000</v>
      </c>
      <c r="J17" s="27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8"/>
      <c r="C18" s="96" t="s">
        <v>23</v>
      </c>
      <c r="D18" s="97" t="s">
        <v>133</v>
      </c>
      <c r="E18" s="98">
        <f t="shared" si="0"/>
        <v>41824</v>
      </c>
      <c r="F18" s="98">
        <f>_xll.qlCalendarAdvance(Calendar,SettlementDate,C18,"mf",TRUE,Trigger)</f>
        <v>42012</v>
      </c>
      <c r="G18" s="11">
        <f>_xll.qlOvernightIndexedSwapFairRate(I18,InterestRatesTrigger)</f>
        <v>6.0000000000016551E-4</v>
      </c>
      <c r="H18" s="80"/>
      <c r="I18" s="97" t="str">
        <f>_xll.qlMakeOIS(,C18,OvernightIndex,,"0D","Actual/365 (Fixed)",,,Trigger)</f>
        <v>obj_004e9#0000</v>
      </c>
      <c r="J18" s="2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8"/>
      <c r="C19" s="96" t="s">
        <v>35</v>
      </c>
      <c r="D19" s="97" t="s">
        <v>133</v>
      </c>
      <c r="E19" s="98">
        <f t="shared" si="0"/>
        <v>41824</v>
      </c>
      <c r="F19" s="98">
        <f>_xll.qlCalendarAdvance(Calendar,SettlementDate,C19,"mf",TRUE,Trigger)</f>
        <v>42044</v>
      </c>
      <c r="G19" s="11">
        <f>_xll.qlOvernightIndexedSwapFairRate(I19,InterestRatesTrigger)</f>
        <v>5.9139179095752347E-4</v>
      </c>
      <c r="H19" s="80"/>
      <c r="I19" s="97" t="str">
        <f>_xll.qlMakeOIS(,C19,OvernightIndex,,"0D","Actual/365 (Fixed)",,,Trigger)</f>
        <v>obj_004c1#0000</v>
      </c>
      <c r="J19" s="2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8"/>
      <c r="C20" s="96" t="s">
        <v>36</v>
      </c>
      <c r="D20" s="97" t="s">
        <v>133</v>
      </c>
      <c r="E20" s="98">
        <f t="shared" si="0"/>
        <v>41824</v>
      </c>
      <c r="F20" s="98">
        <f>_xll.qlCalendarAdvance(Calendar,SettlementDate,C20,"mf",TRUE,Trigger)</f>
        <v>42072</v>
      </c>
      <c r="G20" s="11">
        <f>_xll.qlOvernightIndexedSwapFairRate(I20,InterestRatesTrigger)</f>
        <v>5.9487790103004089E-4</v>
      </c>
      <c r="H20" s="80"/>
      <c r="I20" s="97" t="str">
        <f>_xll.qlMakeOIS(,C20,OvernightIndex,,"0D","Actual/365 (Fixed)",,,Trigger)</f>
        <v>obj_004cd#0000</v>
      </c>
      <c r="J20" s="2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8"/>
      <c r="C21" s="96" t="s">
        <v>37</v>
      </c>
      <c r="D21" s="97" t="s">
        <v>133</v>
      </c>
      <c r="E21" s="98">
        <f t="shared" si="0"/>
        <v>41824</v>
      </c>
      <c r="F21" s="98">
        <f>_xll.qlCalendarAdvance(Calendar,SettlementDate,C21,"mf",TRUE,Trigger)</f>
        <v>42102</v>
      </c>
      <c r="G21" s="11">
        <f>_xll.qlOvernightIndexedSwapFairRate(I21,InterestRatesTrigger)</f>
        <v>5.9999999999995983E-4</v>
      </c>
      <c r="H21" s="80"/>
      <c r="I21" s="97" t="str">
        <f>_xll.qlMakeOIS(,C21,OvernightIndex,,"0D","Actual/365 (Fixed)",,,Trigger)</f>
        <v>obj_0050c#0000</v>
      </c>
      <c r="J21" s="2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8"/>
      <c r="C22" s="96" t="s">
        <v>38</v>
      </c>
      <c r="D22" s="97" t="s">
        <v>133</v>
      </c>
      <c r="E22" s="98">
        <f t="shared" si="0"/>
        <v>41824</v>
      </c>
      <c r="F22" s="98">
        <f>_xll.qlCalendarAdvance(Calendar,SettlementDate,C22,"mf",TRUE,Trigger)</f>
        <v>42132</v>
      </c>
      <c r="G22" s="11">
        <f>_xll.qlOvernightIndexedSwapFairRate(I22,InterestRatesTrigger)</f>
        <v>6.0165053666307337E-4</v>
      </c>
      <c r="H22" s="80"/>
      <c r="I22" s="97" t="str">
        <f>_xll.qlMakeOIS(,C22,OvernightIndex,,"0D","Actual/365 (Fixed)",,,Trigger)</f>
        <v>obj_0049a#0000</v>
      </c>
      <c r="J22" s="2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8"/>
      <c r="C23" s="96" t="s">
        <v>39</v>
      </c>
      <c r="D23" s="97" t="s">
        <v>133</v>
      </c>
      <c r="E23" s="98">
        <f t="shared" si="0"/>
        <v>41824</v>
      </c>
      <c r="F23" s="98">
        <f>_xll.qlCalendarAdvance(Calendar,SettlementDate,C23,"mf",TRUE,Trigger)</f>
        <v>42163</v>
      </c>
      <c r="G23" s="11">
        <f>_xll.qlOvernightIndexedSwapFairRate(I23,InterestRatesTrigger)</f>
        <v>6.0100863797606997E-4</v>
      </c>
      <c r="H23" s="80"/>
      <c r="I23" s="97" t="str">
        <f>_xll.qlMakeOIS(,C23,OvernightIndex,,"0D","Actual/365 (Fixed)",,,Trigger)</f>
        <v>obj_004fd#0000</v>
      </c>
      <c r="J23" s="2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8"/>
      <c r="C24" s="96" t="s">
        <v>40</v>
      </c>
      <c r="D24" s="97" t="s">
        <v>133</v>
      </c>
      <c r="E24" s="98">
        <f t="shared" si="0"/>
        <v>41824</v>
      </c>
      <c r="F24" s="98">
        <f>_xll.qlCalendarAdvance(Calendar,SettlementDate,C24,"mf",TRUE,Trigger)</f>
        <v>42193</v>
      </c>
      <c r="G24" s="11">
        <f>_xll.qlOvernightIndexedSwapFairRate(I24,InterestRatesTrigger)</f>
        <v>5.9999999999993392E-4</v>
      </c>
      <c r="H24" s="80"/>
      <c r="I24" s="97" t="str">
        <f>_xll.qlMakeOIS(,C24,OvernightIndex,,"0D","Actual/365 (Fixed)",,,Trigger)</f>
        <v>obj_004c2#0000</v>
      </c>
      <c r="J24" s="2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8"/>
      <c r="C25" s="41" t="s">
        <v>190</v>
      </c>
      <c r="D25" s="97" t="s">
        <v>133</v>
      </c>
      <c r="E25" s="98">
        <f t="shared" si="0"/>
        <v>41824</v>
      </c>
      <c r="F25" s="98">
        <f>_xll.qlCalendarAdvance(Calendar,SettlementDate,C25,"mf",TRUE,Trigger)</f>
        <v>42226</v>
      </c>
      <c r="G25" s="11">
        <f>_xll.qlOvernightIndexedSwapFairRate(I25,InterestRatesTrigger)</f>
        <v>5.996262326378168E-4</v>
      </c>
      <c r="H25" s="80"/>
      <c r="I25" s="97" t="str">
        <f>_xll.qlMakeOIS(,C25,OvernightIndex,,"0D","Actual/365 (Fixed)",,,Trigger)</f>
        <v>obj_004be#0000</v>
      </c>
      <c r="J25" s="2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8"/>
      <c r="C26" s="41" t="s">
        <v>191</v>
      </c>
      <c r="D26" s="97" t="s">
        <v>133</v>
      </c>
      <c r="E26" s="98">
        <f t="shared" si="0"/>
        <v>41824</v>
      </c>
      <c r="F26" s="98">
        <f>_xll.qlCalendarAdvance(Calendar,SettlementDate,C26,"mf",TRUE,Trigger)</f>
        <v>42255</v>
      </c>
      <c r="G26" s="11">
        <f>_xll.qlOvernightIndexedSwapFairRate(I26,InterestRatesTrigger)</f>
        <v>5.9979073180629395E-4</v>
      </c>
      <c r="H26" s="80"/>
      <c r="I26" s="97" t="str">
        <f>_xll.qlMakeOIS(,C26,OvernightIndex,,"0D","Actual/365 (Fixed)",,,Trigger)</f>
        <v>obj_004fe#0000</v>
      </c>
      <c r="J26" s="2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8"/>
      <c r="C27" s="41" t="s">
        <v>192</v>
      </c>
      <c r="D27" s="97" t="s">
        <v>133</v>
      </c>
      <c r="E27" s="98">
        <f t="shared" si="0"/>
        <v>41824</v>
      </c>
      <c r="F27" s="98">
        <f>_xll.qlCalendarAdvance(Calendar,SettlementDate,C27,"mf",TRUE,Trigger)</f>
        <v>42285</v>
      </c>
      <c r="G27" s="11">
        <f>_xll.qlOvernightIndexedSwapFairRate(I27,InterestRatesTrigger)</f>
        <v>6.0012684545190573E-4</v>
      </c>
      <c r="H27" s="80"/>
      <c r="I27" s="97" t="str">
        <f>_xll.qlMakeOIS(,C27,OvernightIndex,,"0D","Actual/365 (Fixed)",,,Trigger)</f>
        <v>obj_004ee#0000</v>
      </c>
      <c r="J27" s="27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8"/>
      <c r="C28" s="41" t="s">
        <v>193</v>
      </c>
      <c r="D28" s="97" t="s">
        <v>133</v>
      </c>
      <c r="E28" s="98">
        <f t="shared" si="0"/>
        <v>41824</v>
      </c>
      <c r="F28" s="98">
        <f>_xll.qlCalendarAdvance(Calendar,SettlementDate,C28,"mf",TRUE,Trigger)</f>
        <v>42317</v>
      </c>
      <c r="G28" s="11">
        <f>_xll.qlOvernightIndexedSwapFairRate(I28,InterestRatesTrigger)</f>
        <v>6.0040708629293662E-4</v>
      </c>
      <c r="H28" s="80"/>
      <c r="I28" s="97" t="str">
        <f>_xll.qlMakeOIS(,C28,OvernightIndex,,"0D","Actual/365 (Fixed)",,,Trigger)</f>
        <v>obj_004a1#0000</v>
      </c>
      <c r="J28" s="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8"/>
      <c r="C29" s="41" t="s">
        <v>194</v>
      </c>
      <c r="D29" s="97" t="s">
        <v>133</v>
      </c>
      <c r="E29" s="98">
        <f t="shared" si="0"/>
        <v>41824</v>
      </c>
      <c r="F29" s="98">
        <f>_xll.qlCalendarAdvance(Calendar,SettlementDate,C29,"mf",TRUE,Trigger)</f>
        <v>42346</v>
      </c>
      <c r="G29" s="11">
        <f>_xll.qlOvernightIndexedSwapFairRate(I29,InterestRatesTrigger)</f>
        <v>6.004101862729322E-4</v>
      </c>
      <c r="H29" s="80"/>
      <c r="I29" s="97" t="str">
        <f>_xll.qlMakeOIS(,C29,OvernightIndex,,"0D","Actual/365 (Fixed)",,,Trigger)</f>
        <v>obj_004d7#0000</v>
      </c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8"/>
      <c r="C30" s="41" t="s">
        <v>187</v>
      </c>
      <c r="D30" s="97" t="s">
        <v>133</v>
      </c>
      <c r="E30" s="98">
        <f t="shared" si="0"/>
        <v>41824</v>
      </c>
      <c r="F30" s="98">
        <f>_xll.qlCalendarAdvance(Calendar,SettlementDate,C30,"mf",TRUE,Trigger)</f>
        <v>42377</v>
      </c>
      <c r="G30" s="11">
        <f>_xll.qlOvernightIndexedSwapFairRate(I30,InterestRatesTrigger)</f>
        <v>5.9999999999990703E-4</v>
      </c>
      <c r="H30" s="80"/>
      <c r="I30" s="97" t="str">
        <f>_xll.qlMakeOIS(,C30,OvernightIndex,,"0D","Actual/365 (Fixed)",,,Trigger)</f>
        <v>obj_00498#0000</v>
      </c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8"/>
      <c r="C31" s="41" t="s">
        <v>181</v>
      </c>
      <c r="D31" s="97" t="s">
        <v>133</v>
      </c>
      <c r="E31" s="98">
        <f t="shared" si="0"/>
        <v>41824</v>
      </c>
      <c r="F31" s="98">
        <f>_xll.qlCalendarAdvance(Calendar,SettlementDate,C31,"mf",TRUE,Trigger)</f>
        <v>42468</v>
      </c>
      <c r="G31" s="11">
        <f>_xll.qlOvernightIndexedSwapFairRate(I31,InterestRatesTrigger)</f>
        <v>5.9758712709183479E-4</v>
      </c>
      <c r="H31" s="80"/>
      <c r="I31" s="97" t="str">
        <f>_xll.qlMakeOIS(,C31,OvernightIndex,,"0D","Actual/365 (Fixed)",,,Trigger)</f>
        <v>obj_00501#0000</v>
      </c>
      <c r="J31" s="2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8"/>
      <c r="C32" s="96" t="s">
        <v>43</v>
      </c>
      <c r="D32" s="97" t="s">
        <v>133</v>
      </c>
      <c r="E32" s="98">
        <f t="shared" si="0"/>
        <v>41824</v>
      </c>
      <c r="F32" s="98">
        <f>_xll.qlCalendarAdvance(Calendar,SettlementDate,C32,"mf",TRUE,Trigger)</f>
        <v>42559</v>
      </c>
      <c r="G32" s="11">
        <f>_xll.qlOvernightIndexedSwapFairRate(I32,InterestRatesTrigger)</f>
        <v>6.0000000000003063E-4</v>
      </c>
      <c r="H32" s="80"/>
      <c r="I32" s="97" t="str">
        <f>_xll.qlMakeOIS(,C32,OvernightIndex,,"0D","Actual/365 (Fixed)",,,Trigger)</f>
        <v>obj_004f0#0000</v>
      </c>
      <c r="J32" s="2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8"/>
      <c r="C33" s="41" t="s">
        <v>183</v>
      </c>
      <c r="D33" s="97" t="s">
        <v>133</v>
      </c>
      <c r="E33" s="98">
        <f t="shared" si="0"/>
        <v>41824</v>
      </c>
      <c r="F33" s="98">
        <f>_xll.qlCalendarAdvance(Calendar,SettlementDate,C33,"mf",TRUE,Trigger)</f>
        <v>42654</v>
      </c>
      <c r="G33" s="11">
        <f>_xll.qlOvernightIndexedSwapFairRate(I33,InterestRatesTrigger)</f>
        <v>6.1216997223890253E-4</v>
      </c>
      <c r="H33" s="80"/>
      <c r="I33" s="97" t="str">
        <f>_xll.qlMakeOIS(,C33,OvernightIndex,,"0D","Actual/365 (Fixed)",,,Trigger)</f>
        <v>obj_004a7#0000</v>
      </c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8"/>
      <c r="C34" s="41" t="s">
        <v>188</v>
      </c>
      <c r="D34" s="97" t="s">
        <v>133</v>
      </c>
      <c r="E34" s="98">
        <f t="shared" si="0"/>
        <v>41824</v>
      </c>
      <c r="F34" s="98">
        <f>_xll.qlCalendarAdvance(Calendar,SettlementDate,C34,"mf",TRUE,Trigger)</f>
        <v>42745</v>
      </c>
      <c r="G34" s="11">
        <f>_xll.qlOvernightIndexedSwapFairRate(I34,InterestRatesTrigger)</f>
        <v>6.3034320929553165E-4</v>
      </c>
      <c r="H34" s="80"/>
      <c r="I34" s="97" t="str">
        <f>_xll.qlMakeOIS(,C34,OvernightIndex,,"0D","Actual/365 (Fixed)",,,Trigger)</f>
        <v>obj_004aa#0000</v>
      </c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8"/>
      <c r="C35" s="41" t="s">
        <v>189</v>
      </c>
      <c r="D35" s="97" t="s">
        <v>133</v>
      </c>
      <c r="E35" s="98">
        <f t="shared" ref="E35:E63" si="1">EvaluationDate</f>
        <v>41824</v>
      </c>
      <c r="F35" s="98">
        <f>_xll.qlCalendarAdvance(Calendar,SettlementDate,C35,"mf",TRUE,Trigger)</f>
        <v>42835</v>
      </c>
      <c r="G35" s="11">
        <f>_xll.qlOvernightIndexedSwapFairRate(I35,InterestRatesTrigger)</f>
        <v>6.5175438262741624E-4</v>
      </c>
      <c r="H35" s="80"/>
      <c r="I35" s="97" t="str">
        <f>_xll.qlMakeOIS(,C35,OvernightIndex,,"0D","Actual/365 (Fixed)",,,Trigger)</f>
        <v>obj_004f4#0000</v>
      </c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8"/>
      <c r="C36" s="96" t="s">
        <v>47</v>
      </c>
      <c r="D36" s="97" t="s">
        <v>133</v>
      </c>
      <c r="E36" s="98">
        <f t="shared" si="1"/>
        <v>41824</v>
      </c>
      <c r="F36" s="98">
        <f>_xll.qlCalendarAdvance(Calendar,SettlementDate,C36,"mf",TRUE,Trigger)</f>
        <v>42926</v>
      </c>
      <c r="G36" s="11">
        <f>_xll.qlOvernightIndexedSwapFairRate(I36,InterestRatesTrigger)</f>
        <v>6.749999999999983E-4</v>
      </c>
      <c r="H36" s="80"/>
      <c r="I36" s="97" t="str">
        <f>_xll.qlMakeOIS(,C36,OvernightIndex,,"0D","Actual/365 (Fixed)",,,Trigger)</f>
        <v>obj_004e8#0000</v>
      </c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8"/>
      <c r="C37" s="96" t="s">
        <v>48</v>
      </c>
      <c r="D37" s="97" t="s">
        <v>133</v>
      </c>
      <c r="E37" s="98">
        <f t="shared" si="1"/>
        <v>41824</v>
      </c>
      <c r="F37" s="98">
        <f>_xll.qlCalendarAdvance(Calendar,SettlementDate,C37,"mf",TRUE,Trigger)</f>
        <v>43290</v>
      </c>
      <c r="G37" s="11">
        <f>_xll.qlOvernightIndexedSwapFairRate(I37,InterestRatesTrigger)</f>
        <v>8.0000000000008547E-4</v>
      </c>
      <c r="H37" s="80"/>
      <c r="I37" s="97" t="str">
        <f>_xll.qlMakeOIS(,C37,OvernightIndex,,"0D","Actual/365 (Fixed)",,,Trigger)</f>
        <v>obj_004d4#0000</v>
      </c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8"/>
      <c r="C38" s="96" t="s">
        <v>49</v>
      </c>
      <c r="D38" s="97" t="s">
        <v>133</v>
      </c>
      <c r="E38" s="98">
        <f t="shared" si="1"/>
        <v>41824</v>
      </c>
      <c r="F38" s="98">
        <f>_xll.qlCalendarAdvance(Calendar,SettlementDate,C38,"mf",TRUE,Trigger)</f>
        <v>43654</v>
      </c>
      <c r="G38" s="11">
        <f>_xll.qlOvernightIndexedSwapFairRate(I38,InterestRatesTrigger)</f>
        <v>1.074999999999984E-3</v>
      </c>
      <c r="H38" s="80"/>
      <c r="I38" s="97" t="str">
        <f>_xll.qlMakeOIS(,C38,OvernightIndex,,"0D","Actual/365 (Fixed)",,,Trigger)</f>
        <v>obj_004a5#0000</v>
      </c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8"/>
      <c r="C39" s="96" t="s">
        <v>50</v>
      </c>
      <c r="D39" s="97" t="s">
        <v>133</v>
      </c>
      <c r="E39" s="98">
        <f t="shared" si="1"/>
        <v>41824</v>
      </c>
      <c r="F39" s="98">
        <f>_xll.qlCalendarAdvance(Calendar,SettlementDate,C39,"mf",TRUE,Trigger)</f>
        <v>44020</v>
      </c>
      <c r="G39" s="11">
        <f>_xll.qlOvernightIndexedSwapFairRate(I39,InterestRatesTrigger)</f>
        <v>1.6000000000000868E-3</v>
      </c>
      <c r="H39" s="80"/>
      <c r="I39" s="97" t="str">
        <f>_xll.qlMakeOIS(,C39,OvernightIndex,,"0D","Actual/365 (Fixed)",,,Trigger)</f>
        <v>obj_0050b#0000</v>
      </c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8"/>
      <c r="C40" s="96" t="s">
        <v>51</v>
      </c>
      <c r="D40" s="97" t="s">
        <v>133</v>
      </c>
      <c r="E40" s="98">
        <f t="shared" si="1"/>
        <v>41824</v>
      </c>
      <c r="F40" s="98">
        <f>_xll.qlCalendarAdvance(Calendar,SettlementDate,C40,"mf",TRUE,Trigger)</f>
        <v>44385</v>
      </c>
      <c r="G40" s="11">
        <f>_xll.qlOvernightIndexedSwapFairRate(I40,InterestRatesTrigger)</f>
        <v>2.3000000000000529E-3</v>
      </c>
      <c r="H40" s="80"/>
      <c r="I40" s="97" t="str">
        <f>_xll.qlMakeOIS(,C40,OvernightIndex,,"0D","Actual/365 (Fixed)",,,Trigger)</f>
        <v>obj_004a3#0000</v>
      </c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8"/>
      <c r="C41" s="96" t="s">
        <v>52</v>
      </c>
      <c r="D41" s="97" t="s">
        <v>133</v>
      </c>
      <c r="E41" s="98">
        <f t="shared" si="1"/>
        <v>41824</v>
      </c>
      <c r="F41" s="98">
        <f>_xll.qlCalendarAdvance(Calendar,SettlementDate,C41,"mf",TRUE,Trigger)</f>
        <v>44750</v>
      </c>
      <c r="G41" s="11">
        <f>_xll.qlOvernightIndexedSwapFairRate(I41,InterestRatesTrigger)</f>
        <v>3.0249999999999917E-3</v>
      </c>
      <c r="H41" s="80"/>
      <c r="I41" s="97" t="str">
        <f>_xll.qlMakeOIS(,C41,OvernightIndex,,"0D","Actual/365 (Fixed)",,,Trigger)</f>
        <v>obj_004e3#0000</v>
      </c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8"/>
      <c r="C42" s="96" t="s">
        <v>53</v>
      </c>
      <c r="D42" s="97" t="s">
        <v>133</v>
      </c>
      <c r="E42" s="98">
        <f t="shared" si="1"/>
        <v>41824</v>
      </c>
      <c r="F42" s="98">
        <f>_xll.qlCalendarAdvance(Calendar,SettlementDate,C42,"mf",TRUE,Trigger)</f>
        <v>45117</v>
      </c>
      <c r="G42" s="11">
        <f>_xll.qlOvernightIndexedSwapFairRate(I42,InterestRatesTrigger)</f>
        <v>3.7750000000000127E-3</v>
      </c>
      <c r="H42" s="80"/>
      <c r="I42" s="97" t="str">
        <f>_xll.qlMakeOIS(,C42,OvernightIndex,,"0D","Actual/365 (Fixed)",,,Trigger)</f>
        <v>obj_004a4#0000</v>
      </c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8"/>
      <c r="C43" s="96" t="s">
        <v>54</v>
      </c>
      <c r="D43" s="97" t="s">
        <v>133</v>
      </c>
      <c r="E43" s="98">
        <f t="shared" si="1"/>
        <v>41824</v>
      </c>
      <c r="F43" s="98">
        <f>_xll.qlCalendarAdvance(Calendar,SettlementDate,C43,"mf",TRUE,Trigger)</f>
        <v>45481</v>
      </c>
      <c r="G43" s="11">
        <f>_xll.qlOvernightIndexedSwapFairRate(I43,InterestRatesTrigger)</f>
        <v>4.5250000000000238E-3</v>
      </c>
      <c r="H43" s="80"/>
      <c r="I43" s="97" t="str">
        <f>_xll.qlMakeOIS(,C43,OvernightIndex,,"0D","Actual/365 (Fixed)",,,Trigger)</f>
        <v>obj_004fa#0000</v>
      </c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8"/>
      <c r="C44" s="96" t="s">
        <v>55</v>
      </c>
      <c r="D44" s="97" t="s">
        <v>133</v>
      </c>
      <c r="E44" s="98">
        <f t="shared" si="1"/>
        <v>41824</v>
      </c>
      <c r="F44" s="98">
        <f>_xll.qlCalendarAdvance(Calendar,SettlementDate,C44,"mf",TRUE,Trigger)</f>
        <v>45846</v>
      </c>
      <c r="G44" s="11">
        <f>_xll.qlOvernightIndexedSwapFairRate(I44,InterestRatesTrigger)</f>
        <v>5.3536217699521943E-3</v>
      </c>
      <c r="H44" s="80"/>
      <c r="I44" s="97" t="str">
        <f>_xll.qlMakeOIS(,C44,OvernightIndex,,"0D","Actual/365 (Fixed)",,,Trigger)</f>
        <v>obj_004cb#0000</v>
      </c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8"/>
      <c r="C45" s="96" t="s">
        <v>56</v>
      </c>
      <c r="D45" s="97" t="s">
        <v>133</v>
      </c>
      <c r="E45" s="98">
        <f t="shared" si="1"/>
        <v>41824</v>
      </c>
      <c r="F45" s="98">
        <f>_xll.qlCalendarAdvance(Calendar,SettlementDate,C45,"mf",TRUE,Trigger)</f>
        <v>46211</v>
      </c>
      <c r="G45" s="11">
        <f>_xll.qlOvernightIndexedSwapFairRate(I45,InterestRatesTrigger)</f>
        <v>6.2250000000000369E-3</v>
      </c>
      <c r="H45" s="80"/>
      <c r="I45" s="97" t="str">
        <f>_xll.qlMakeOIS(,C45,OvernightIndex,,"0D","Actual/365 (Fixed)",,,Trigger)</f>
        <v>obj_004a6#0000</v>
      </c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8"/>
      <c r="C46" s="96" t="s">
        <v>57</v>
      </c>
      <c r="D46" s="97" t="s">
        <v>133</v>
      </c>
      <c r="E46" s="98">
        <f t="shared" si="1"/>
        <v>41824</v>
      </c>
      <c r="F46" s="98">
        <f>_xll.qlCalendarAdvance(Calendar,SettlementDate,C46,"mf",TRUE,Trigger)</f>
        <v>46576</v>
      </c>
      <c r="G46" s="11">
        <f>_xll.qlOvernightIndexedSwapFairRate(I46,InterestRatesTrigger)</f>
        <v>7.0938608871337358E-3</v>
      </c>
      <c r="H46" s="80"/>
      <c r="I46" s="97" t="str">
        <f>_xll.qlMakeOIS(,C46,OvernightIndex,,"0D","Actual/365 (Fixed)",,,Trigger)</f>
        <v>obj_004bd#0000</v>
      </c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8"/>
      <c r="C47" s="96" t="s">
        <v>58</v>
      </c>
      <c r="D47" s="97" t="s">
        <v>133</v>
      </c>
      <c r="E47" s="98">
        <f t="shared" si="1"/>
        <v>41824</v>
      </c>
      <c r="F47" s="98">
        <f>_xll.qlCalendarAdvance(Calendar,SettlementDate,C47,"mf",TRUE,Trigger)</f>
        <v>46944</v>
      </c>
      <c r="G47" s="11">
        <f>_xll.qlOvernightIndexedSwapFairRate(I47,InterestRatesTrigger)</f>
        <v>7.9452906756214935E-3</v>
      </c>
      <c r="H47" s="80"/>
      <c r="I47" s="97" t="str">
        <f>_xll.qlMakeOIS(,C47,OvernightIndex,,"0D","Actual/365 (Fixed)",,,Trigger)</f>
        <v>obj_004d3#0000</v>
      </c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8"/>
      <c r="C48" s="96" t="s">
        <v>59</v>
      </c>
      <c r="D48" s="97" t="s">
        <v>133</v>
      </c>
      <c r="E48" s="98">
        <f t="shared" si="1"/>
        <v>41824</v>
      </c>
      <c r="F48" s="98">
        <f>_xll.qlCalendarAdvance(Calendar,SettlementDate,C48,"mf",TRUE,Trigger)</f>
        <v>47308</v>
      </c>
      <c r="G48" s="11">
        <f>_xll.qlOvernightIndexedSwapFairRate(I48,InterestRatesTrigger)</f>
        <v>8.7499999999999852E-3</v>
      </c>
      <c r="H48" s="80"/>
      <c r="I48" s="97" t="str">
        <f>_xll.qlMakeOIS(,C48,OvernightIndex,,"0D","Actual/365 (Fixed)",,,Trigger)</f>
        <v>obj_004c9#0000</v>
      </c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8"/>
      <c r="C49" s="96" t="s">
        <v>60</v>
      </c>
      <c r="D49" s="97" t="s">
        <v>133</v>
      </c>
      <c r="E49" s="98">
        <f t="shared" si="1"/>
        <v>41824</v>
      </c>
      <c r="F49" s="98">
        <f>_xll.qlCalendarAdvance(Calendar,SettlementDate,C49,"mf",TRUE,Trigger)</f>
        <v>47672</v>
      </c>
      <c r="G49" s="11">
        <f>_xll.qlOvernightIndexedSwapFairRate(I49,InterestRatesTrigger)</f>
        <v>9.5077008120019787E-3</v>
      </c>
      <c r="H49" s="80"/>
      <c r="I49" s="97" t="str">
        <f>_xll.qlMakeOIS(,C49,OvernightIndex,,"0D","Actual/365 (Fixed)",,,Trigger)</f>
        <v>obj_004b6#0000</v>
      </c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8"/>
      <c r="C50" s="96" t="s">
        <v>61</v>
      </c>
      <c r="D50" s="97" t="s">
        <v>133</v>
      </c>
      <c r="E50" s="98">
        <f t="shared" si="1"/>
        <v>41824</v>
      </c>
      <c r="F50" s="98">
        <f>_xll.qlCalendarAdvance(Calendar,SettlementDate,C50,"mf",TRUE,Trigger)</f>
        <v>48037</v>
      </c>
      <c r="G50" s="11">
        <f>_xll.qlOvernightIndexedSwapFairRate(I50,InterestRatesTrigger)</f>
        <v>1.0211030448043801E-2</v>
      </c>
      <c r="H50" s="80"/>
      <c r="I50" s="97" t="str">
        <f>_xll.qlMakeOIS(,C50,OvernightIndex,,"0D","Actual/365 (Fixed)",,,Trigger)</f>
        <v>obj_004f1#0000</v>
      </c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8"/>
      <c r="C51" s="96" t="s">
        <v>62</v>
      </c>
      <c r="D51" s="97" t="s">
        <v>133</v>
      </c>
      <c r="E51" s="98">
        <f t="shared" si="1"/>
        <v>41824</v>
      </c>
      <c r="F51" s="98">
        <f>_xll.qlCalendarAdvance(Calendar,SettlementDate,C51,"mf",TRUE,Trigger)</f>
        <v>48403</v>
      </c>
      <c r="G51" s="11">
        <f>_xll.qlOvernightIndexedSwapFairRate(I51,InterestRatesTrigger)</f>
        <v>1.0852412858593726E-2</v>
      </c>
      <c r="H51" s="80"/>
      <c r="I51" s="97" t="str">
        <f>_xll.qlMakeOIS(,C51,OvernightIndex,,"0D","Actual/365 (Fixed)",,,Trigger)</f>
        <v>obj_00508#0000</v>
      </c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8"/>
      <c r="C52" s="96" t="s">
        <v>63</v>
      </c>
      <c r="D52" s="97" t="s">
        <v>133</v>
      </c>
      <c r="E52" s="98">
        <f t="shared" si="1"/>
        <v>41824</v>
      </c>
      <c r="F52" s="98">
        <f>_xll.qlCalendarAdvance(Calendar,SettlementDate,C52,"mf",TRUE,Trigger)</f>
        <v>48768</v>
      </c>
      <c r="G52" s="11">
        <f>_xll.qlOvernightIndexedSwapFairRate(I52,InterestRatesTrigger)</f>
        <v>1.1423377258805266E-2</v>
      </c>
      <c r="H52" s="80"/>
      <c r="I52" s="97" t="str">
        <f>_xll.qlMakeOIS(,C52,OvernightIndex,,"0D","Actual/365 (Fixed)",,,Trigger)</f>
        <v>obj_004d2#0000</v>
      </c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8"/>
      <c r="C53" s="96" t="s">
        <v>64</v>
      </c>
      <c r="D53" s="97" t="s">
        <v>133</v>
      </c>
      <c r="E53" s="98">
        <f t="shared" si="1"/>
        <v>41824</v>
      </c>
      <c r="F53" s="98">
        <f>_xll.qlCalendarAdvance(Calendar,SettlementDate,C53,"mf",TRUE,Trigger)</f>
        <v>49135</v>
      </c>
      <c r="G53" s="11">
        <f>_xll.qlOvernightIndexedSwapFairRate(I53,InterestRatesTrigger)</f>
        <v>1.192499999999997E-2</v>
      </c>
      <c r="H53" s="80"/>
      <c r="I53" s="97" t="str">
        <f>_xll.qlMakeOIS(,C53,OvernightIndex,,"0D","Actual/365 (Fixed)",,,Trigger)</f>
        <v>obj_004fc#0000</v>
      </c>
      <c r="J53" s="27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8"/>
      <c r="C54" s="96" t="s">
        <v>65</v>
      </c>
      <c r="D54" s="97" t="s">
        <v>133</v>
      </c>
      <c r="E54" s="98">
        <f t="shared" si="1"/>
        <v>41824</v>
      </c>
      <c r="F54" s="98">
        <f>_xll.qlCalendarAdvance(Calendar,SettlementDate,C54,"mf",TRUE,Trigger)</f>
        <v>49499</v>
      </c>
      <c r="G54" s="11">
        <f>_xll.qlOvernightIndexedSwapFairRate(I54,InterestRatesTrigger)</f>
        <v>1.2351302569653468E-2</v>
      </c>
      <c r="H54" s="80"/>
      <c r="I54" s="97" t="str">
        <f>_xll.qlMakeOIS(,C54,OvernightIndex,,"0D","Actual/365 (Fixed)",,,Trigger)</f>
        <v>obj_004a9#0000</v>
      </c>
      <c r="J54" s="2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8"/>
      <c r="C55" s="96" t="s">
        <v>66</v>
      </c>
      <c r="D55" s="97" t="s">
        <v>133</v>
      </c>
      <c r="E55" s="98">
        <f t="shared" si="1"/>
        <v>41824</v>
      </c>
      <c r="F55" s="98">
        <f>_xll.qlCalendarAdvance(Calendar,SettlementDate,C55,"mf",TRUE,Trigger)</f>
        <v>49864</v>
      </c>
      <c r="G55" s="11">
        <f>_xll.qlOvernightIndexedSwapFairRate(I55,InterestRatesTrigger)</f>
        <v>1.2719250360120574E-2</v>
      </c>
      <c r="H55" s="80"/>
      <c r="I55" s="97" t="str">
        <f>_xll.qlMakeOIS(,C55,OvernightIndex,,"0D","Actual/365 (Fixed)",,,Trigger)</f>
        <v>obj_0049c#0000</v>
      </c>
      <c r="J55" s="2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8"/>
      <c r="C56" s="96" t="s">
        <v>67</v>
      </c>
      <c r="D56" s="97" t="s">
        <v>133</v>
      </c>
      <c r="E56" s="98">
        <f t="shared" si="1"/>
        <v>41824</v>
      </c>
      <c r="F56" s="98">
        <f>_xll.qlCalendarAdvance(Calendar,SettlementDate,C56,"mf",TRUE,Trigger)</f>
        <v>50229</v>
      </c>
      <c r="G56" s="11">
        <f>_xll.qlOvernightIndexedSwapFairRate(I56,InterestRatesTrigger)</f>
        <v>1.3039595406171006E-2</v>
      </c>
      <c r="H56" s="80"/>
      <c r="I56" s="97" t="str">
        <f>_xll.qlMakeOIS(,C56,OvernightIndex,,"0D","Actual/365 (Fixed)",,,Trigger)</f>
        <v>obj_00505#0000</v>
      </c>
      <c r="J56" s="27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8"/>
      <c r="C57" s="96" t="s">
        <v>68</v>
      </c>
      <c r="D57" s="97" t="s">
        <v>133</v>
      </c>
      <c r="E57" s="98">
        <f t="shared" si="1"/>
        <v>41824</v>
      </c>
      <c r="F57" s="98">
        <f>_xll.qlCalendarAdvance(Calendar,SettlementDate,C57,"mf",TRUE,Trigger)</f>
        <v>50594</v>
      </c>
      <c r="G57" s="11">
        <f>_xll.qlOvernightIndexedSwapFairRate(I57,InterestRatesTrigger)</f>
        <v>1.3322153195097162E-2</v>
      </c>
      <c r="H57" s="80"/>
      <c r="I57" s="97" t="str">
        <f>_xll.qlMakeOIS(,C57,OvernightIndex,,"0D","Actual/365 (Fixed)",,,Trigger)</f>
        <v>obj_0049e#0000</v>
      </c>
      <c r="J57" s="2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8"/>
      <c r="C58" s="96" t="s">
        <v>69</v>
      </c>
      <c r="D58" s="97" t="s">
        <v>133</v>
      </c>
      <c r="E58" s="98">
        <f t="shared" si="1"/>
        <v>41824</v>
      </c>
      <c r="F58" s="98">
        <f>_xll.qlCalendarAdvance(Calendar,SettlementDate,C58,"mf",TRUE,Trigger)</f>
        <v>50959</v>
      </c>
      <c r="G58" s="11">
        <f>_xll.qlOvernightIndexedSwapFairRate(I58,InterestRatesTrigger)</f>
        <v>1.3575000000000004E-2</v>
      </c>
      <c r="H58" s="80"/>
      <c r="I58" s="97" t="str">
        <f>_xll.qlMakeOIS(,C58,OvernightIndex,,"0D","Actual/365 (Fixed)",,,Trigger)</f>
        <v>obj_004ca#0000</v>
      </c>
      <c r="J58" s="2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8"/>
      <c r="C59" s="96" t="s">
        <v>70</v>
      </c>
      <c r="D59" s="97" t="s">
        <v>133</v>
      </c>
      <c r="E59" s="98">
        <f t="shared" si="1"/>
        <v>41824</v>
      </c>
      <c r="F59" s="98">
        <f>_xll.qlCalendarAdvance(Calendar,SettlementDate,C59,"mf",TRUE,Trigger)</f>
        <v>51326</v>
      </c>
      <c r="G59" s="11">
        <f>_xll.qlOvernightIndexedSwapFairRate(I59,InterestRatesTrigger)</f>
        <v>1.3805633630660794E-2</v>
      </c>
      <c r="H59" s="80"/>
      <c r="I59" s="97" t="str">
        <f>_xll.qlMakeOIS(,C59,OvernightIndex,,"0D","Actual/365 (Fixed)",,,Trigger)</f>
        <v>obj_004b7#0000</v>
      </c>
      <c r="J59" s="2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8"/>
      <c r="C60" s="96" t="s">
        <v>71</v>
      </c>
      <c r="D60" s="97" t="s">
        <v>133</v>
      </c>
      <c r="E60" s="98">
        <f t="shared" si="1"/>
        <v>41824</v>
      </c>
      <c r="F60" s="98">
        <f>_xll.qlCalendarAdvance(Calendar,SettlementDate,C60,"mf",TRUE,Trigger)</f>
        <v>51690</v>
      </c>
      <c r="G60" s="11">
        <f>_xll.qlOvernightIndexedSwapFairRate(I60,InterestRatesTrigger)</f>
        <v>1.4014581933346449E-2</v>
      </c>
      <c r="H60" s="80"/>
      <c r="I60" s="97" t="str">
        <f>_xll.qlMakeOIS(,C60,OvernightIndex,,"0D","Actual/365 (Fixed)",,,Trigger)</f>
        <v>obj_004c4#0000</v>
      </c>
      <c r="J60" s="2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8"/>
      <c r="C61" s="96" t="s">
        <v>72</v>
      </c>
      <c r="D61" s="97" t="s">
        <v>133</v>
      </c>
      <c r="E61" s="98">
        <f t="shared" si="1"/>
        <v>41824</v>
      </c>
      <c r="F61" s="98">
        <f>_xll.qlCalendarAdvance(Calendar,SettlementDate,C61,"mf",TRUE,Trigger)</f>
        <v>52055</v>
      </c>
      <c r="G61" s="11">
        <f>_xll.qlOvernightIndexedSwapFairRate(I61,InterestRatesTrigger)</f>
        <v>1.4207044909497245E-2</v>
      </c>
      <c r="H61" s="80"/>
      <c r="I61" s="97" t="str">
        <f>_xll.qlMakeOIS(,C61,OvernightIndex,,"0D","Actual/365 (Fixed)",,,Trigger)</f>
        <v>obj_004b3#0000</v>
      </c>
      <c r="J61" s="27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8"/>
      <c r="C62" s="96" t="s">
        <v>73</v>
      </c>
      <c r="D62" s="97" t="s">
        <v>133</v>
      </c>
      <c r="E62" s="98">
        <f t="shared" si="1"/>
        <v>41824</v>
      </c>
      <c r="F62" s="98">
        <f>_xll.qlCalendarAdvance(Calendar,SettlementDate,C62,"mf",TRUE,Trigger)</f>
        <v>52420</v>
      </c>
      <c r="G62" s="11">
        <f>_xll.qlOvernightIndexedSwapFairRate(I62,InterestRatesTrigger)</f>
        <v>1.4384711184049544E-2</v>
      </c>
      <c r="H62" s="80"/>
      <c r="I62" s="97" t="str">
        <f>_xll.qlMakeOIS(,C62,OvernightIndex,,"0D","Actual/365 (Fixed)",,,Trigger)</f>
        <v>obj_004b5#0000</v>
      </c>
      <c r="J62" s="27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8"/>
      <c r="C63" s="105" t="s">
        <v>74</v>
      </c>
      <c r="D63" s="106" t="s">
        <v>133</v>
      </c>
      <c r="E63" s="107">
        <f t="shared" si="1"/>
        <v>41824</v>
      </c>
      <c r="F63" s="107">
        <f>_xll.qlCalendarAdvance(Calendar,SettlementDate,C63,"mf",TRUE,Trigger)</f>
        <v>52786</v>
      </c>
      <c r="G63" s="12">
        <f>_xll.qlOvernightIndexedSwapFairRate(I63,InterestRatesTrigger)</f>
        <v>1.4550000000000007E-2</v>
      </c>
      <c r="H63" s="80"/>
      <c r="I63" s="106" t="str">
        <f>_xll.qlMakeOIS(,C63,OvernightIndex,,"0D","Actual/365 (Fixed)",,,Trigger)</f>
        <v>obj_00503#0000</v>
      </c>
      <c r="J63" s="2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79"/>
      <c r="C64" s="82"/>
      <c r="D64" s="82"/>
      <c r="E64" s="82"/>
      <c r="F64" s="81"/>
      <c r="G64" s="81"/>
      <c r="H64" s="81"/>
      <c r="I64" s="82"/>
      <c r="J64" s="3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6"/>
      <c r="D65" s="6"/>
      <c r="E65" s="6"/>
      <c r="F65" s="6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6"/>
      <c r="D66" s="6"/>
      <c r="E66" s="6"/>
      <c r="F66" s="6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6"/>
      <c r="D67" s="6"/>
      <c r="E67" s="6"/>
      <c r="F67" s="6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6"/>
      <c r="D68" s="6"/>
      <c r="E68" s="6"/>
      <c r="F68" s="6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6"/>
      <c r="D69" s="6"/>
      <c r="E69" s="6"/>
      <c r="F69" s="6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6"/>
      <c r="D70" s="6"/>
      <c r="E70" s="6"/>
      <c r="F70" s="6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6"/>
      <c r="D71" s="6"/>
      <c r="E71" s="6"/>
      <c r="F71" s="6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6"/>
      <c r="D72" s="6"/>
      <c r="E72" s="6"/>
      <c r="F72" s="6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6"/>
      <c r="D73" s="6"/>
      <c r="E73" s="6"/>
      <c r="F73" s="6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6"/>
      <c r="D74" s="6"/>
      <c r="E74" s="6"/>
      <c r="F74" s="6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6"/>
      <c r="D75" s="6"/>
      <c r="E75" s="6"/>
      <c r="F75" s="6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6"/>
      <c r="D76" s="6"/>
      <c r="E76" s="6"/>
      <c r="F76" s="6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6"/>
      <c r="D77" s="6"/>
      <c r="E77" s="6"/>
      <c r="F77" s="6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6"/>
      <c r="D78" s="6"/>
      <c r="E78" s="6"/>
      <c r="F78" s="6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6"/>
      <c r="D79" s="6"/>
      <c r="E79" s="6"/>
      <c r="F79" s="6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6"/>
      <c r="D80" s="6"/>
      <c r="E80" s="6"/>
      <c r="F80" s="6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6"/>
      <c r="D82" s="6"/>
      <c r="E82" s="6"/>
      <c r="F82" s="6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6"/>
      <c r="D83" s="6"/>
      <c r="E83" s="6"/>
      <c r="F83" s="6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6"/>
      <c r="D84" s="6"/>
      <c r="E84" s="6"/>
      <c r="F84" s="6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6"/>
      <c r="D85" s="6"/>
      <c r="E85" s="6"/>
      <c r="F85" s="6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6"/>
      <c r="D86" s="6"/>
      <c r="E86" s="6"/>
      <c r="F86" s="6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6"/>
      <c r="D87" s="6"/>
      <c r="E87" s="6"/>
      <c r="F87" s="6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6"/>
      <c r="D88" s="6"/>
      <c r="E88" s="6"/>
      <c r="F88" s="6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6"/>
      <c r="D89" s="6"/>
      <c r="E89" s="6"/>
      <c r="F89" s="6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6"/>
      <c r="D90" s="6"/>
      <c r="E90" s="6"/>
      <c r="F90" s="6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6"/>
      <c r="D91" s="6"/>
      <c r="E91" s="6"/>
      <c r="F91" s="6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6"/>
      <c r="D92" s="6"/>
      <c r="E92" s="6"/>
      <c r="F92" s="6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6"/>
      <c r="D93" s="6"/>
      <c r="E93" s="6"/>
      <c r="F93" s="6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6"/>
      <c r="D94" s="6"/>
      <c r="E94" s="6"/>
      <c r="F94" s="6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6"/>
      <c r="D95" s="6"/>
      <c r="E95" s="6"/>
      <c r="F95" s="6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6"/>
      <c r="D96" s="6"/>
      <c r="E96" s="6"/>
      <c r="F96" s="6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6"/>
      <c r="D97" s="6"/>
      <c r="E97" s="6"/>
      <c r="F97" s="6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6"/>
      <c r="D98" s="6"/>
      <c r="E98" s="6"/>
      <c r="F98" s="6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6"/>
      <c r="D99" s="6"/>
      <c r="E99" s="6"/>
      <c r="F99" s="6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6"/>
      <c r="D100" s="6"/>
      <c r="E100" s="6"/>
      <c r="F100" s="6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  <ignoredErrors>
    <ignoredError sqref="G44 G45:G63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E4" sqref="E4"/>
    </sheetView>
  </sheetViews>
  <sheetFormatPr defaultColWidth="2.85546875" defaultRowHeight="11.25" outlineLevelCol="1" x14ac:dyDescent="0.2"/>
  <cols>
    <col min="1" max="1" width="2.85546875" style="1"/>
    <col min="2" max="2" width="2.7109375" style="7" customWidth="1"/>
    <col min="3" max="3" width="4" style="15" customWidth="1"/>
    <col min="4" max="4" width="2" style="7" customWidth="1"/>
    <col min="5" max="5" width="6" style="7" customWidth="1"/>
    <col min="6" max="6" width="15.140625" style="7" bestFit="1" customWidth="1"/>
    <col min="7" max="8" width="17.28515625" style="7" customWidth="1"/>
    <col min="9" max="9" width="8.28515625" style="7" customWidth="1"/>
    <col min="10" max="10" width="2.85546875" style="7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147" width="14.85546875" style="1" customWidth="1"/>
    <col min="148" max="16384" width="2.85546875" style="1"/>
  </cols>
  <sheetData>
    <row r="1" spans="1:26" ht="12" thickBot="1" x14ac:dyDescent="0.25">
      <c r="A1" s="2"/>
      <c r="B1" s="6"/>
      <c r="C1" s="14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76"/>
      <c r="C2" s="88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78"/>
      <c r="C3" s="89"/>
      <c r="D3" s="80"/>
      <c r="E3" s="71" t="s">
        <v>75</v>
      </c>
      <c r="F3" s="71" t="s">
        <v>77</v>
      </c>
      <c r="G3" s="80"/>
      <c r="H3" s="80"/>
      <c r="I3" s="80"/>
      <c r="J3" s="80"/>
      <c r="M3" s="80"/>
      <c r="N3" s="80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78"/>
      <c r="C4" s="89"/>
      <c r="D4" s="80"/>
      <c r="E4" s="64" t="s">
        <v>32</v>
      </c>
      <c r="F4" s="64" t="str">
        <f>Currency&amp;CurveTenor</f>
        <v>JPY3M</v>
      </c>
      <c r="G4" s="80"/>
      <c r="H4" s="80"/>
      <c r="I4" s="80"/>
      <c r="J4" s="80"/>
      <c r="M4" s="80"/>
      <c r="N4" s="80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78"/>
      <c r="C5" s="8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78"/>
      <c r="C6" s="131"/>
      <c r="D6" s="132"/>
      <c r="E6" s="133"/>
      <c r="F6" s="86" t="s">
        <v>85</v>
      </c>
      <c r="G6" s="86" t="s">
        <v>138</v>
      </c>
      <c r="H6" s="86" t="s">
        <v>83</v>
      </c>
      <c r="I6" s="87" t="s">
        <v>82</v>
      </c>
      <c r="J6" s="80"/>
      <c r="K6" s="71" t="s">
        <v>139</v>
      </c>
      <c r="L6" s="80"/>
      <c r="M6" s="80"/>
      <c r="N6" s="80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78"/>
      <c r="C7" s="90"/>
      <c r="D7" s="91"/>
      <c r="E7" s="92" t="s">
        <v>24</v>
      </c>
      <c r="F7" s="93" t="s">
        <v>140</v>
      </c>
      <c r="G7" s="94">
        <f t="shared" ref="G7:G15" si="0">EvaluationDate</f>
        <v>41824</v>
      </c>
      <c r="H7" s="94">
        <f>_xll.qlCalendarAdvance(Calendar,EvaluationDate,"1D","f",TRUE,Trigger)</f>
        <v>41827</v>
      </c>
      <c r="I7" s="8">
        <f>_xll.qlInterpolationInterpolate(K7,-2,TRUE)</f>
        <v>1.2738627790449138E-3</v>
      </c>
      <c r="J7" s="80"/>
      <c r="K7" s="64" t="str">
        <f>_xll.qlInterpolation(,InterpolationType,C9:C15,I9:I15,,Trigger)</f>
        <v>obj_0050e#0003</v>
      </c>
      <c r="L7" s="80"/>
      <c r="M7" s="80"/>
      <c r="N7" s="80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78"/>
      <c r="C8" s="95"/>
      <c r="D8" s="80"/>
      <c r="E8" s="96" t="s">
        <v>25</v>
      </c>
      <c r="F8" s="97" t="s">
        <v>140</v>
      </c>
      <c r="G8" s="98">
        <f t="shared" si="0"/>
        <v>41824</v>
      </c>
      <c r="H8" s="98">
        <f>_xll.qlCalendarAdvance(Calendar,EvaluationDate,"2D","f",TRUE,Trigger)</f>
        <v>41828</v>
      </c>
      <c r="I8" s="9">
        <f>_xll.qlInterpolationInterpolate(K7,-1,TRUE)</f>
        <v>1.2740114837056838E-3</v>
      </c>
      <c r="J8" s="80"/>
      <c r="K8" s="13" t="s">
        <v>78</v>
      </c>
      <c r="L8" s="80"/>
      <c r="M8" s="80"/>
      <c r="N8" s="80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78"/>
      <c r="C9" s="134">
        <f t="shared" ref="C9:C15" si="1">H9-SettlementDate</f>
        <v>1</v>
      </c>
      <c r="D9" s="99"/>
      <c r="E9" s="92" t="s">
        <v>26</v>
      </c>
      <c r="F9" s="93" t="s">
        <v>143</v>
      </c>
      <c r="G9" s="94">
        <f t="shared" si="0"/>
        <v>41824</v>
      </c>
      <c r="H9" s="94">
        <f>_xll.qlCalendarAdvance(Calendar,SettlementDate,"1D","f",TRUE,Trigger)</f>
        <v>41829</v>
      </c>
      <c r="I9" s="10">
        <f>_xll.qlIndexFixing(K9,G9,TRUE,InterestRatesTrigger)</f>
        <v>1.2742634043938494E-3</v>
      </c>
      <c r="J9" s="80"/>
      <c r="K9" s="93" t="str">
        <f>_xll.qlLibor(,Currency,E9,YieldCurve,,Trigger)</f>
        <v>obj_00490#0000</v>
      </c>
      <c r="L9" s="80"/>
      <c r="M9" s="80"/>
      <c r="N9" s="80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78"/>
      <c r="C10" s="135">
        <f t="shared" si="1"/>
        <v>7</v>
      </c>
      <c r="D10" s="100"/>
      <c r="E10" s="96" t="s">
        <v>27</v>
      </c>
      <c r="F10" s="97" t="s">
        <v>143</v>
      </c>
      <c r="G10" s="98">
        <f t="shared" si="0"/>
        <v>41824</v>
      </c>
      <c r="H10" s="98">
        <f>_xll.qlCalendarAdvance(Calendar,SettlementDate,"1W","f",TRUE,Trigger)</f>
        <v>41835</v>
      </c>
      <c r="I10" s="11">
        <f>_xll.qlIndexFixing(K10,G10,TRUE,InterestRatesTrigger)</f>
        <v>1.2753102937119415E-3</v>
      </c>
      <c r="J10" s="80"/>
      <c r="K10" s="97" t="str">
        <f>_xll.qlLibor(,Currency,E10,YieldCurve,,Trigger)</f>
        <v>obj_00495#0000</v>
      </c>
      <c r="L10" s="80"/>
      <c r="M10" s="80"/>
      <c r="N10" s="80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78"/>
      <c r="C11" s="135">
        <f t="shared" si="1"/>
        <v>14</v>
      </c>
      <c r="D11" s="100"/>
      <c r="E11" s="96" t="s">
        <v>28</v>
      </c>
      <c r="F11" s="97" t="s">
        <v>143</v>
      </c>
      <c r="G11" s="98">
        <f t="shared" si="0"/>
        <v>41824</v>
      </c>
      <c r="H11" s="98">
        <f>_xll.qlCalendarAdvance(Calendar,SettlementDate,E11,"f",TRUE,Trigger)</f>
        <v>41842</v>
      </c>
      <c r="I11" s="11">
        <f>_xll.qlIndexFixing(K11,G11,TRUE,InterestRatesTrigger)</f>
        <v>1.2784908438723264E-3</v>
      </c>
      <c r="J11" s="80"/>
      <c r="K11" s="97" t="str">
        <f>_xll.qlLibor(,Currency,E11,YieldCurve,,Trigger)</f>
        <v>obj_0048f#0000</v>
      </c>
      <c r="L11" s="80"/>
      <c r="M11" s="80"/>
      <c r="N11" s="80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78"/>
      <c r="C12" s="135">
        <f t="shared" si="1"/>
        <v>21</v>
      </c>
      <c r="D12" s="100"/>
      <c r="E12" s="96" t="s">
        <v>29</v>
      </c>
      <c r="F12" s="97" t="s">
        <v>143</v>
      </c>
      <c r="G12" s="98">
        <f t="shared" si="0"/>
        <v>41824</v>
      </c>
      <c r="H12" s="98">
        <f>_xll.qlCalendarAdvance(Calendar,SettlementDate,E12,"f",TRUE,Trigger)</f>
        <v>41849</v>
      </c>
      <c r="I12" s="11">
        <f>_xll.qlIndexFixing(K12,G12,TRUE,InterestRatesTrigger)</f>
        <v>1.2837814303079398E-3</v>
      </c>
      <c r="J12" s="80"/>
      <c r="K12" s="97" t="str">
        <f>_xll.qlLibor(,Currency,E12,YieldCurve,,Trigger)</f>
        <v>obj_00493#0000</v>
      </c>
      <c r="L12" s="80"/>
      <c r="M12" s="80"/>
      <c r="N12" s="80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8"/>
      <c r="C13" s="135">
        <f t="shared" si="1"/>
        <v>31</v>
      </c>
      <c r="D13" s="100"/>
      <c r="E13" s="96" t="s">
        <v>30</v>
      </c>
      <c r="F13" s="97" t="s">
        <v>143</v>
      </c>
      <c r="G13" s="98">
        <f t="shared" si="0"/>
        <v>41824</v>
      </c>
      <c r="H13" s="98">
        <f>_xll.qlCalendarAdvance(Calendar,SettlementDate,E13,"mf",TRUE,Trigger)</f>
        <v>41859</v>
      </c>
      <c r="I13" s="11">
        <f>_xll.qlIndexFixing(K13,G13,TRUE,InterestRatesTrigger)</f>
        <v>1.2949999980437974E-3</v>
      </c>
      <c r="J13" s="80"/>
      <c r="K13" s="97" t="str">
        <f>_xll.qlLibor(,Currency,E13,YieldCurve,,Trigger)</f>
        <v>obj_00494#0000</v>
      </c>
      <c r="L13" s="80"/>
      <c r="M13" s="80"/>
      <c r="N13" s="80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78"/>
      <c r="C14" s="135">
        <f t="shared" si="1"/>
        <v>62</v>
      </c>
      <c r="D14" s="100"/>
      <c r="E14" s="96" t="s">
        <v>31</v>
      </c>
      <c r="F14" s="97" t="s">
        <v>143</v>
      </c>
      <c r="G14" s="98">
        <f t="shared" si="0"/>
        <v>41824</v>
      </c>
      <c r="H14" s="98">
        <f>_xll.qlCalendarAdvance(Calendar,SettlementDate,E14,"mf",TRUE,Trigger)</f>
        <v>41890</v>
      </c>
      <c r="I14" s="11">
        <f>_xll.qlIndexFixing(K14,G14,TRUE,InterestRatesTrigger)</f>
        <v>1.3259999987624838E-3</v>
      </c>
      <c r="J14" s="80"/>
      <c r="K14" s="97" t="str">
        <f>_xll.qlLibor(,Currency,E14,YieldCurve,,Trigger)</f>
        <v>obj_00492#0000</v>
      </c>
      <c r="L14" s="80"/>
      <c r="M14" s="80"/>
      <c r="N14" s="80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78"/>
      <c r="C15" s="135">
        <f t="shared" si="1"/>
        <v>92</v>
      </c>
      <c r="D15" s="100"/>
      <c r="E15" s="96" t="s">
        <v>32</v>
      </c>
      <c r="F15" s="97" t="s">
        <v>143</v>
      </c>
      <c r="G15" s="98">
        <f t="shared" si="0"/>
        <v>41824</v>
      </c>
      <c r="H15" s="98">
        <f>_xll.qlCalendarAdvance(Calendar,SettlementDate,E15,"mf",TRUE,Trigger)</f>
        <v>41920</v>
      </c>
      <c r="I15" s="11">
        <f>_xll.qlIndexFixing(K15,G15,TRUE,InterestRatesTrigger)</f>
        <v>1.3220000000380633E-3</v>
      </c>
      <c r="J15" s="80"/>
      <c r="K15" s="138" t="str">
        <f>_xll.qlLibor(,Currency,E15,YieldCurve,,Trigger)</f>
        <v>obj_00491#0000</v>
      </c>
      <c r="L15" s="80"/>
      <c r="M15" s="80"/>
      <c r="N15" s="80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78"/>
      <c r="C16" s="90">
        <v>1</v>
      </c>
      <c r="D16" s="91" t="s">
        <v>144</v>
      </c>
      <c r="E16" s="92" t="str">
        <f>C16+3&amp;"M"</f>
        <v>4M</v>
      </c>
      <c r="F16" s="93" t="s">
        <v>137</v>
      </c>
      <c r="G16" s="94">
        <f>_xll.qlInterestRateIndexFixingDate(IborIndex,_xll.qlCalendarAdvance(Calendar,SettlementDate,C16&amp;"M","mf",TRUE))</f>
        <v>41857</v>
      </c>
      <c r="H16" s="94">
        <f>_xll.qlCalendarAdvance(Calendar,SettlementDate,E16,"mf",TRUE,Trigger)</f>
        <v>41953</v>
      </c>
      <c r="I16" s="10">
        <f>_xll.qlIndexFixing(IborIndex,G16,TRUE,InterestRatesTrigger)</f>
        <v>1.3499999993111043E-3</v>
      </c>
      <c r="J16" s="80"/>
      <c r="K16" s="91"/>
      <c r="L16" s="80"/>
      <c r="M16" s="80"/>
      <c r="N16" s="80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78"/>
      <c r="C17" s="95">
        <v>2</v>
      </c>
      <c r="D17" s="80" t="s">
        <v>144</v>
      </c>
      <c r="E17" s="96" t="str">
        <f t="shared" ref="E17:E29" si="2">C17+3&amp;"M"</f>
        <v>5M</v>
      </c>
      <c r="F17" s="97" t="s">
        <v>137</v>
      </c>
      <c r="G17" s="98">
        <f>_xll.qlInterestRateIndexFixingDate(IborIndex,_xll.qlCalendarAdvance(Calendar,SettlementDate,C17&amp;"M","mf",TRUE))</f>
        <v>41886</v>
      </c>
      <c r="H17" s="98">
        <f>_xll.qlCalendarAdvance(Calendar,SettlementDate,E17,"mf",TRUE,Trigger)</f>
        <v>41981</v>
      </c>
      <c r="I17" s="11">
        <f>_xll.qlIndexFixing(IborIndex,G17,TRUE,InterestRatesTrigger)</f>
        <v>1.349999999240887E-3</v>
      </c>
      <c r="J17" s="80"/>
      <c r="K17" s="80"/>
      <c r="L17" s="80"/>
      <c r="M17" s="80"/>
      <c r="N17" s="80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8"/>
      <c r="C18" s="95">
        <v>3</v>
      </c>
      <c r="D18" s="80" t="s">
        <v>144</v>
      </c>
      <c r="E18" s="96" t="str">
        <f t="shared" si="2"/>
        <v>6M</v>
      </c>
      <c r="F18" s="97" t="s">
        <v>137</v>
      </c>
      <c r="G18" s="98">
        <f>_xll.qlInterestRateIndexFixingDate(IborIndex,_xll.qlCalendarAdvance(Calendar,SettlementDate,C18&amp;"M","mf",TRUE))</f>
        <v>41918</v>
      </c>
      <c r="H18" s="98">
        <f>_xll.qlCalendarAdvance(Calendar,SettlementDate,E18,"mf",TRUE,Trigger)</f>
        <v>42012</v>
      </c>
      <c r="I18" s="11">
        <f>_xll.qlIndexFixing(IborIndex,G18,TRUE,InterestRatesTrigger)</f>
        <v>1.300000000112781E-3</v>
      </c>
      <c r="J18" s="80"/>
      <c r="K18" s="80"/>
      <c r="L18" s="80"/>
      <c r="M18" s="80"/>
      <c r="N18" s="80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78"/>
      <c r="C19" s="95">
        <v>4</v>
      </c>
      <c r="D19" s="80" t="s">
        <v>144</v>
      </c>
      <c r="E19" s="96" t="str">
        <f t="shared" si="2"/>
        <v>7M</v>
      </c>
      <c r="F19" s="97" t="s">
        <v>137</v>
      </c>
      <c r="G19" s="98">
        <f>_xll.qlInterestRateIndexFixingDate(IborIndex,_xll.qlCalendarAdvance(Calendar,SettlementDate,C19&amp;"M","mf",TRUE))</f>
        <v>41949</v>
      </c>
      <c r="H19" s="98">
        <f>_xll.qlCalendarAdvance(Calendar,SettlementDate,E19,"mf",TRUE,Trigger)</f>
        <v>42044</v>
      </c>
      <c r="I19" s="11">
        <f>_xll.qlIndexFixing(IborIndex,G19,TRUE,InterestRatesTrigger)</f>
        <v>1.2999999992960431E-3</v>
      </c>
      <c r="J19" s="80"/>
      <c r="K19" s="80"/>
      <c r="L19" s="80"/>
      <c r="M19" s="80"/>
      <c r="N19" s="80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78"/>
      <c r="C20" s="95">
        <v>5</v>
      </c>
      <c r="D20" s="80" t="s">
        <v>144</v>
      </c>
      <c r="E20" s="96" t="str">
        <f t="shared" si="2"/>
        <v>8M</v>
      </c>
      <c r="F20" s="97" t="s">
        <v>137</v>
      </c>
      <c r="G20" s="98">
        <f>_xll.qlInterestRateIndexFixingDate(IborIndex,_xll.qlCalendarAdvance(Calendar,SettlementDate,C20&amp;"M","mf",TRUE))</f>
        <v>41977</v>
      </c>
      <c r="H20" s="98">
        <f>_xll.qlCalendarAdvance(Calendar,SettlementDate,E20,"mf",TRUE,Trigger)</f>
        <v>42072</v>
      </c>
      <c r="I20" s="11">
        <f>_xll.qlIndexFixing(IborIndex,G20,TRUE,InterestRatesTrigger)</f>
        <v>1.2999999992693277E-3</v>
      </c>
      <c r="J20" s="80"/>
      <c r="K20" s="80"/>
      <c r="L20" s="80"/>
      <c r="M20" s="80"/>
      <c r="N20" s="80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78"/>
      <c r="C21" s="95">
        <v>6</v>
      </c>
      <c r="D21" s="80" t="s">
        <v>144</v>
      </c>
      <c r="E21" s="96" t="str">
        <f t="shared" si="2"/>
        <v>9M</v>
      </c>
      <c r="F21" s="97" t="s">
        <v>137</v>
      </c>
      <c r="G21" s="98">
        <f>_xll.qlInterestRateIndexFixingDate(IborIndex,_xll.qlCalendarAdvance(Calendar,SettlementDate,C21&amp;"M","mf",TRUE))</f>
        <v>42010</v>
      </c>
      <c r="H21" s="98">
        <f>_xll.qlCalendarAdvance(Calendar,SettlementDate,E21,"mf",TRUE,Trigger)</f>
        <v>42102</v>
      </c>
      <c r="I21" s="11">
        <f>_xll.qlIndexFixing(IborIndex,G21,TRUE,InterestRatesTrigger)</f>
        <v>1.300000000000523E-3</v>
      </c>
      <c r="J21" s="80"/>
      <c r="K21" s="80"/>
      <c r="L21" s="80"/>
      <c r="M21" s="80"/>
      <c r="N21" s="80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78"/>
      <c r="C22" s="95">
        <v>7</v>
      </c>
      <c r="D22" s="80" t="s">
        <v>144</v>
      </c>
      <c r="E22" s="96" t="str">
        <f t="shared" si="2"/>
        <v>10M</v>
      </c>
      <c r="F22" s="97" t="s">
        <v>137</v>
      </c>
      <c r="G22" s="98">
        <f>_xll.qlInterestRateIndexFixingDate(IborIndex,_xll.qlCalendarAdvance(Calendar,SettlementDate,C22&amp;"M","mf",TRUE))</f>
        <v>42040</v>
      </c>
      <c r="H22" s="98">
        <f>_xll.qlCalendarAdvance(Calendar,SettlementDate,E22,"mf",TRUE,Trigger)</f>
        <v>42132</v>
      </c>
      <c r="I22" s="11">
        <f>_xll.qlIndexFixing(IborIndex,G22,TRUE,InterestRatesTrigger)</f>
        <v>1.2367924067853558E-3</v>
      </c>
      <c r="J22" s="80"/>
      <c r="K22" s="130"/>
      <c r="L22" s="80"/>
      <c r="M22" s="80"/>
      <c r="N22" s="80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78"/>
      <c r="C23" s="95">
        <v>8</v>
      </c>
      <c r="D23" s="80" t="s">
        <v>144</v>
      </c>
      <c r="E23" s="96" t="str">
        <f t="shared" si="2"/>
        <v>11M</v>
      </c>
      <c r="F23" s="97" t="s">
        <v>137</v>
      </c>
      <c r="G23" s="98">
        <f>_xll.qlInterestRateIndexFixingDate(IborIndex,_xll.qlCalendarAdvance(Calendar,SettlementDate,C23&amp;"M","mf",TRUE))</f>
        <v>42068</v>
      </c>
      <c r="H23" s="98">
        <f>_xll.qlCalendarAdvance(Calendar,SettlementDate,E23,"mf",TRUE,Trigger)</f>
        <v>42163</v>
      </c>
      <c r="I23" s="11">
        <f>_xll.qlIndexFixing(IborIndex,G23,TRUE,InterestRatesTrigger)</f>
        <v>1.2083627814856073E-3</v>
      </c>
      <c r="J23" s="80"/>
      <c r="K23" s="80"/>
      <c r="L23" s="80"/>
      <c r="M23" s="80"/>
      <c r="N23" s="80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78"/>
      <c r="C24" s="95">
        <v>9</v>
      </c>
      <c r="D24" s="80" t="s">
        <v>144</v>
      </c>
      <c r="E24" s="96" t="str">
        <f t="shared" si="2"/>
        <v>12M</v>
      </c>
      <c r="F24" s="97" t="s">
        <v>137</v>
      </c>
      <c r="G24" s="98">
        <f>_xll.qlInterestRateIndexFixingDate(IborIndex,_xll.qlCalendarAdvance(Calendar,SettlementDate,C24&amp;"M","mf",TRUE))</f>
        <v>42096</v>
      </c>
      <c r="H24" s="98">
        <f>_xll.qlCalendarAdvance(Calendar,SettlementDate,E24,"mf",TRUE,Trigger)</f>
        <v>42193</v>
      </c>
      <c r="I24" s="11">
        <f>_xll.qlIndexFixing(IborIndex,G24,TRUE,InterestRatesTrigger)</f>
        <v>1.2499999999952324E-3</v>
      </c>
      <c r="J24" s="80"/>
      <c r="K24" s="80"/>
      <c r="L24" s="80"/>
      <c r="M24" s="80"/>
      <c r="N24" s="80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78"/>
      <c r="C25" s="95">
        <v>10</v>
      </c>
      <c r="D25" s="80" t="s">
        <v>144</v>
      </c>
      <c r="E25" s="96" t="str">
        <f t="shared" si="2"/>
        <v>13M</v>
      </c>
      <c r="F25" s="97" t="s">
        <v>137</v>
      </c>
      <c r="G25" s="98">
        <f>_xll.qlInterestRateIndexFixingDate(IborIndex,_xll.qlCalendarAdvance(Calendar,SettlementDate,C25&amp;"M","mf",TRUE))</f>
        <v>42130</v>
      </c>
      <c r="H25" s="98">
        <f>_xll.qlCalendarAdvance(Calendar,SettlementDate,E25,"mf",TRUE,Trigger)</f>
        <v>42226</v>
      </c>
      <c r="I25" s="11">
        <f>_xll.qlIndexFixing(IborIndex,G25,TRUE,InterestRatesTrigger)</f>
        <v>1.2776203913860658E-3</v>
      </c>
      <c r="J25" s="80"/>
      <c r="K25" s="80"/>
      <c r="L25" s="80"/>
      <c r="M25" s="80"/>
      <c r="N25" s="80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78"/>
      <c r="C26" s="95">
        <v>11</v>
      </c>
      <c r="D26" s="80" t="s">
        <v>144</v>
      </c>
      <c r="E26" s="96" t="str">
        <f t="shared" si="2"/>
        <v>14M</v>
      </c>
      <c r="F26" s="97" t="s">
        <v>137</v>
      </c>
      <c r="G26" s="98">
        <f>_xll.qlInterestRateIndexFixingDate(IborIndex,_xll.qlCalendarAdvance(Calendar,SettlementDate,C26&amp;"M","mf",TRUE))</f>
        <v>42159</v>
      </c>
      <c r="H26" s="98">
        <f>_xll.qlCalendarAdvance(Calendar,SettlementDate,E26,"mf",TRUE,Trigger)</f>
        <v>42255</v>
      </c>
      <c r="I26" s="11">
        <f>_xll.qlIndexFixing(IborIndex,G26,TRUE,InterestRatesTrigger)</f>
        <v>1.2737010552492077E-3</v>
      </c>
      <c r="J26" s="80"/>
      <c r="K26" s="80"/>
      <c r="L26" s="80"/>
      <c r="M26" s="80"/>
      <c r="N26" s="80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78"/>
      <c r="C27" s="95">
        <v>12</v>
      </c>
      <c r="D27" s="80" t="s">
        <v>144</v>
      </c>
      <c r="E27" s="96" t="str">
        <f t="shared" si="2"/>
        <v>15M</v>
      </c>
      <c r="F27" s="97" t="s">
        <v>137</v>
      </c>
      <c r="G27" s="98">
        <f>_xll.qlInterestRateIndexFixingDate(IborIndex,_xll.qlCalendarAdvance(Calendar,SettlementDate,C27&amp;"M","mf",TRUE))</f>
        <v>42191</v>
      </c>
      <c r="H27" s="98">
        <f>_xll.qlCalendarAdvance(Calendar,SettlementDate,E27,"mf",TRUE,Trigger)</f>
        <v>42285</v>
      </c>
      <c r="I27" s="11">
        <f>_xll.qlIndexFixing(IborIndex,G27,TRUE,InterestRatesTrigger)</f>
        <v>1.2499999999586635E-3</v>
      </c>
      <c r="J27" s="80"/>
      <c r="K27" s="80"/>
      <c r="L27" s="80"/>
      <c r="M27" s="80"/>
      <c r="N27" s="80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78"/>
      <c r="C28" s="95">
        <v>13</v>
      </c>
      <c r="D28" s="80" t="s">
        <v>144</v>
      </c>
      <c r="E28" s="96" t="str">
        <f t="shared" si="2"/>
        <v>16M</v>
      </c>
      <c r="F28" s="97" t="s">
        <v>137</v>
      </c>
      <c r="G28" s="98">
        <f>_xll.qlInterestRateIndexFixingDate(IborIndex,_xll.qlCalendarAdvance(Calendar,SettlementDate,C28&amp;"M","mf",TRUE))</f>
        <v>42222</v>
      </c>
      <c r="H28" s="98">
        <f>_xll.qlCalendarAdvance(Calendar,SettlementDate,E28,"mf",TRUE,Trigger)</f>
        <v>42317</v>
      </c>
      <c r="I28" s="11">
        <f>_xll.qlIndexFixing(IborIndex,G28,TRUE,InterestRatesTrigger)</f>
        <v>1.2141326753396134E-3</v>
      </c>
      <c r="J28" s="80"/>
      <c r="K28" s="80"/>
      <c r="L28" s="80"/>
      <c r="M28" s="80"/>
      <c r="N28" s="80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78"/>
      <c r="C29" s="95">
        <v>14</v>
      </c>
      <c r="D29" s="80" t="s">
        <v>144</v>
      </c>
      <c r="E29" s="96" t="str">
        <f t="shared" si="2"/>
        <v>17M</v>
      </c>
      <c r="F29" s="97" t="s">
        <v>137</v>
      </c>
      <c r="G29" s="98">
        <f>_xll.qlInterestRateIndexFixingDate(IborIndex,_xll.qlCalendarAdvance(Calendar,SettlementDate,C29&amp;"M","mf",TRUE))</f>
        <v>42251</v>
      </c>
      <c r="H29" s="98">
        <f>_xll.qlCalendarAdvance(Calendar,SettlementDate,E29,"mf",TRUE,Trigger)</f>
        <v>42346</v>
      </c>
      <c r="I29" s="11">
        <f>_xll.qlIndexFixing(IborIndex,G29,TRUE,InterestRatesTrigger)</f>
        <v>1.1812752751778548E-3</v>
      </c>
      <c r="J29" s="80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78"/>
      <c r="C30" s="90"/>
      <c r="D30" s="101"/>
      <c r="E30" s="92" t="s">
        <v>41</v>
      </c>
      <c r="F30" s="93" t="s">
        <v>142</v>
      </c>
      <c r="G30" s="94">
        <f t="shared" ref="G30:G31" si="3">EvaluationDate</f>
        <v>41824</v>
      </c>
      <c r="H30" s="94">
        <f>_xll.qlCalendarAdvance(Calendar,SettlementDate,E30,"mf",TRUE,Trigger)</f>
        <v>42377</v>
      </c>
      <c r="I30" s="10">
        <f>_xll.qlIndexFixing(K30,G30,TRUE,InterestRatesTrigger)</f>
        <v>1.2806397131383035E-3</v>
      </c>
      <c r="J30" s="80"/>
      <c r="K30" s="97" t="str">
        <f>_xll.qlSwapIndex(,"Libor",E30,SettlementDays,Currency,Calendar,"6M",M30,N30,IborIndex,"JPYON",,Trigger)</f>
        <v>obj_004d5#0000</v>
      </c>
      <c r="L30" s="97" t="s">
        <v>23</v>
      </c>
      <c r="M30" s="97" t="s">
        <v>134</v>
      </c>
      <c r="N30" s="97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78"/>
      <c r="C31" s="95"/>
      <c r="D31" s="80"/>
      <c r="E31" s="96" t="s">
        <v>42</v>
      </c>
      <c r="F31" s="97" t="s">
        <v>142</v>
      </c>
      <c r="G31" s="98">
        <f t="shared" si="3"/>
        <v>41824</v>
      </c>
      <c r="H31" s="98">
        <f>_xll.qlCalendarAdvance(Calendar,SettlementDate,E31,"mf",TRUE,Trigger)</f>
        <v>42468</v>
      </c>
      <c r="I31" s="11">
        <f>_xll.qlIndexFixing(K31,G31,TRUE,InterestRatesTrigger)</f>
        <v>1.2580128793331583E-3</v>
      </c>
      <c r="J31" s="80"/>
      <c r="K31" s="97" t="str">
        <f>_xll.qlSwapIndex(,"Libor",E31,SettlementDays,Currency,Calendar,"6M",M31,N31,IborIndex,"JPYON",,Trigger)</f>
        <v>obj_004c8#0000</v>
      </c>
      <c r="L31" s="97" t="s">
        <v>23</v>
      </c>
      <c r="M31" s="97" t="s">
        <v>134</v>
      </c>
      <c r="N31" s="97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78"/>
      <c r="C32" s="95"/>
      <c r="D32" s="102"/>
      <c r="E32" s="96" t="s">
        <v>43</v>
      </c>
      <c r="F32" s="97" t="s">
        <v>142</v>
      </c>
      <c r="G32" s="98">
        <f t="shared" ref="G32:G63" si="4">EvaluationDate</f>
        <v>41824</v>
      </c>
      <c r="H32" s="98">
        <f>_xll.qlCalendarAdvance(Calendar,SettlementDate,E32,"mf",TRUE,Trigger)</f>
        <v>42559</v>
      </c>
      <c r="I32" s="11">
        <f>_xll.qlIndexFixing(K32,G32,TRUE,InterestRatesTrigger)</f>
        <v>1.2433667559648063E-3</v>
      </c>
      <c r="J32" s="80"/>
      <c r="K32" s="97" t="str">
        <f>_xll.qlSwapIndex(,"Libor",E32,SettlementDays,Currency,Calendar,"6M",M32,N32,IborIndex,"JPYON",,Trigger)</f>
        <v>obj_00500#0000</v>
      </c>
      <c r="L32" s="97" t="s">
        <v>23</v>
      </c>
      <c r="M32" s="97" t="s">
        <v>134</v>
      </c>
      <c r="N32" s="97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78"/>
      <c r="C33" s="95"/>
      <c r="D33" s="80"/>
      <c r="E33" s="96" t="s">
        <v>44</v>
      </c>
      <c r="F33" s="97" t="s">
        <v>142</v>
      </c>
      <c r="G33" s="98">
        <f t="shared" si="4"/>
        <v>41824</v>
      </c>
      <c r="H33" s="98">
        <f>_xll.qlCalendarAdvance(Calendar,SettlementDate,E33,"mf",TRUE,Trigger)</f>
        <v>42654</v>
      </c>
      <c r="I33" s="11">
        <f>_xll.qlIndexFixing(K33,G33,TRUE,InterestRatesTrigger)</f>
        <v>1.2383675654862509E-3</v>
      </c>
      <c r="J33" s="80"/>
      <c r="K33" s="97" t="str">
        <f>_xll.qlSwapIndex(,"Libor",E33,SettlementDays,Currency,Calendar,"6M",M33,N33,IborIndex,"JPYON",,Trigger)</f>
        <v>obj_0049f#0000</v>
      </c>
      <c r="L33" s="97" t="s">
        <v>23</v>
      </c>
      <c r="M33" s="97" t="s">
        <v>134</v>
      </c>
      <c r="N33" s="97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78"/>
      <c r="C34" s="95"/>
      <c r="D34" s="80"/>
      <c r="E34" s="96" t="s">
        <v>45</v>
      </c>
      <c r="F34" s="97" t="s">
        <v>142</v>
      </c>
      <c r="G34" s="98">
        <f t="shared" si="4"/>
        <v>41824</v>
      </c>
      <c r="H34" s="98">
        <f>_xll.qlCalendarAdvance(Calendar,SettlementDate,E34,"mf",TRUE,Trigger)</f>
        <v>42745</v>
      </c>
      <c r="I34" s="11">
        <f>_xll.qlIndexFixing(K34,G34,TRUE,InterestRatesTrigger)</f>
        <v>1.2460835322625834E-3</v>
      </c>
      <c r="J34" s="80"/>
      <c r="K34" s="97" t="str">
        <f>_xll.qlSwapIndex(,"Libor",E34,SettlementDays,Currency,Calendar,"6M",M34,N34,IborIndex,"JPYON",,Trigger)</f>
        <v>obj_004da#0000</v>
      </c>
      <c r="L34" s="97" t="s">
        <v>23</v>
      </c>
      <c r="M34" s="97" t="s">
        <v>134</v>
      </c>
      <c r="N34" s="97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78"/>
      <c r="C35" s="95"/>
      <c r="D35" s="80"/>
      <c r="E35" s="96" t="s">
        <v>46</v>
      </c>
      <c r="F35" s="97" t="s">
        <v>142</v>
      </c>
      <c r="G35" s="98">
        <f t="shared" si="4"/>
        <v>41824</v>
      </c>
      <c r="H35" s="98">
        <f>_xll.qlCalendarAdvance(Calendar,SettlementDate,E35,"mf",TRUE,Trigger)</f>
        <v>42835</v>
      </c>
      <c r="I35" s="11">
        <f>_xll.qlIndexFixing(K35,G35,TRUE,InterestRatesTrigger)</f>
        <v>1.2650667884086771E-3</v>
      </c>
      <c r="J35" s="80"/>
      <c r="K35" s="97" t="str">
        <f>_xll.qlSwapIndex(,"Libor",E35,SettlementDays,Currency,Calendar,"6M",M35,N35,IborIndex,"JPYON",,Trigger)</f>
        <v>obj_004c6#0000</v>
      </c>
      <c r="L35" s="97" t="s">
        <v>23</v>
      </c>
      <c r="M35" s="97" t="s">
        <v>134</v>
      </c>
      <c r="N35" s="97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78"/>
      <c r="C36" s="95"/>
      <c r="D36" s="80"/>
      <c r="E36" s="96" t="s">
        <v>47</v>
      </c>
      <c r="F36" s="97" t="s">
        <v>142</v>
      </c>
      <c r="G36" s="98">
        <f t="shared" si="4"/>
        <v>41824</v>
      </c>
      <c r="H36" s="98">
        <f>_xll.qlCalendarAdvance(Calendar,SettlementDate,E36,"mf",TRUE,Trigger)</f>
        <v>42926</v>
      </c>
      <c r="I36" s="11">
        <f>_xll.qlIndexFixing(K36,G36,TRUE,InterestRatesTrigger)</f>
        <v>1.2923131809068416E-3</v>
      </c>
      <c r="J36" s="80"/>
      <c r="K36" s="97" t="str">
        <f>_xll.qlSwapIndex(,"Libor",E36,SettlementDays,Currency,Calendar,"6M",M36,N36,IborIndex,"JPYON",,Trigger)</f>
        <v>obj_004dc#0000</v>
      </c>
      <c r="L36" s="97" t="s">
        <v>23</v>
      </c>
      <c r="M36" s="97" t="s">
        <v>134</v>
      </c>
      <c r="N36" s="97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78"/>
      <c r="C37" s="95"/>
      <c r="D37" s="80"/>
      <c r="E37" s="96" t="s">
        <v>48</v>
      </c>
      <c r="F37" s="97" t="s">
        <v>142</v>
      </c>
      <c r="G37" s="98">
        <f t="shared" si="4"/>
        <v>41824</v>
      </c>
      <c r="H37" s="98">
        <f>_xll.qlCalendarAdvance(Calendar,SettlementDate,E37,"mf",TRUE,Trigger)</f>
        <v>43290</v>
      </c>
      <c r="I37" s="11">
        <f>_xll.qlIndexFixing(K37,G37,TRUE,InterestRatesTrigger)</f>
        <v>1.5159043100455201E-3</v>
      </c>
      <c r="J37" s="80"/>
      <c r="K37" s="97" t="str">
        <f>_xll.qlSwapIndex(,"Libor",E37,SettlementDays,Currency,Calendar,"6M",M37,N37,IborIndex,"JPYON",,Trigger)</f>
        <v>obj_004af#0000</v>
      </c>
      <c r="L37" s="97" t="s">
        <v>23</v>
      </c>
      <c r="M37" s="97" t="s">
        <v>134</v>
      </c>
      <c r="N37" s="97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78"/>
      <c r="C38" s="95"/>
      <c r="D38" s="80"/>
      <c r="E38" s="96" t="s">
        <v>49</v>
      </c>
      <c r="F38" s="97" t="s">
        <v>142</v>
      </c>
      <c r="G38" s="98">
        <f t="shared" si="4"/>
        <v>41824</v>
      </c>
      <c r="H38" s="98">
        <f>_xll.qlCalendarAdvance(Calendar,SettlementDate,E38,"mf",TRUE,Trigger)</f>
        <v>43654</v>
      </c>
      <c r="I38" s="11">
        <f>_xll.qlIndexFixing(K38,G38,TRUE,InterestRatesTrigger)</f>
        <v>1.9644758919808167E-3</v>
      </c>
      <c r="J38" s="80"/>
      <c r="K38" s="97" t="str">
        <f>_xll.qlSwapIndex(,"Libor",E38,SettlementDays,Currency,Calendar,"6M",M38,N38,IborIndex,"JPYON",,Trigger)</f>
        <v>obj_00506#0000</v>
      </c>
      <c r="L38" s="97" t="s">
        <v>23</v>
      </c>
      <c r="M38" s="97" t="s">
        <v>134</v>
      </c>
      <c r="N38" s="97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78"/>
      <c r="C39" s="95"/>
      <c r="D39" s="80"/>
      <c r="E39" s="96" t="s">
        <v>50</v>
      </c>
      <c r="F39" s="97" t="s">
        <v>142</v>
      </c>
      <c r="G39" s="98">
        <f t="shared" si="4"/>
        <v>41824</v>
      </c>
      <c r="H39" s="98">
        <f>_xll.qlCalendarAdvance(Calendar,SettlementDate,E39,"mf",TRUE,Trigger)</f>
        <v>44020</v>
      </c>
      <c r="I39" s="11">
        <f>_xll.qlIndexFixing(K39,G39,TRUE,InterestRatesTrigger)</f>
        <v>2.6130116638358059E-3</v>
      </c>
      <c r="J39" s="80"/>
      <c r="K39" s="97" t="str">
        <f>_xll.qlSwapIndex(,"Libor",E39,SettlementDays,Currency,Calendar,"6M",M39,N39,IborIndex,"JPYON",,Trigger)</f>
        <v>obj_004f2#0000</v>
      </c>
      <c r="L39" s="97" t="s">
        <v>23</v>
      </c>
      <c r="M39" s="97" t="s">
        <v>134</v>
      </c>
      <c r="N39" s="97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78"/>
      <c r="C40" s="95"/>
      <c r="D40" s="80"/>
      <c r="E40" s="96" t="s">
        <v>51</v>
      </c>
      <c r="F40" s="97" t="s">
        <v>142</v>
      </c>
      <c r="G40" s="98">
        <f t="shared" si="4"/>
        <v>41824</v>
      </c>
      <c r="H40" s="98">
        <f>_xll.qlCalendarAdvance(Calendar,SettlementDate,E40,"mf",TRUE,Trigger)</f>
        <v>44385</v>
      </c>
      <c r="I40" s="11">
        <f>_xll.qlIndexFixing(K40,G40,TRUE,InterestRatesTrigger)</f>
        <v>3.4118695913033636E-3</v>
      </c>
      <c r="J40" s="80"/>
      <c r="K40" s="97" t="str">
        <f>_xll.qlSwapIndex(,"Libor",E40,SettlementDays,Currency,Calendar,"6M",M40,N40,IborIndex,"JPYON",,Trigger)</f>
        <v>obj_004a0#0000</v>
      </c>
      <c r="L40" s="97" t="s">
        <v>23</v>
      </c>
      <c r="M40" s="97" t="s">
        <v>134</v>
      </c>
      <c r="N40" s="97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78"/>
      <c r="C41" s="95"/>
      <c r="D41" s="80"/>
      <c r="E41" s="96" t="s">
        <v>52</v>
      </c>
      <c r="F41" s="97" t="s">
        <v>142</v>
      </c>
      <c r="G41" s="98">
        <f t="shared" si="4"/>
        <v>41824</v>
      </c>
      <c r="H41" s="98">
        <f>_xll.qlCalendarAdvance(Calendar,SettlementDate,E41,"mf",TRUE,Trigger)</f>
        <v>44750</v>
      </c>
      <c r="I41" s="11">
        <f>_xll.qlIndexFixing(K41,G41,TRUE,InterestRatesTrigger)</f>
        <v>4.2607121087586937E-3</v>
      </c>
      <c r="J41" s="80"/>
      <c r="K41" s="97" t="str">
        <f>_xll.qlSwapIndex(,"Libor",E41,SettlementDays,Currency,Calendar,"6M",M41,N41,IborIndex,"JPYON",,Trigger)</f>
        <v>obj_004db#0000</v>
      </c>
      <c r="L41" s="97" t="s">
        <v>23</v>
      </c>
      <c r="M41" s="97" t="s">
        <v>134</v>
      </c>
      <c r="N41" s="97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78"/>
      <c r="C42" s="95"/>
      <c r="D42" s="80"/>
      <c r="E42" s="96" t="s">
        <v>53</v>
      </c>
      <c r="F42" s="97" t="s">
        <v>142</v>
      </c>
      <c r="G42" s="98">
        <f t="shared" si="4"/>
        <v>41824</v>
      </c>
      <c r="H42" s="98">
        <f>_xll.qlCalendarAdvance(Calendar,SettlementDate,E42,"mf",TRUE,Trigger)</f>
        <v>45117</v>
      </c>
      <c r="I42" s="11">
        <f>_xll.qlIndexFixing(K42,G42,TRUE,InterestRatesTrigger)</f>
        <v>5.1091772972637565E-3</v>
      </c>
      <c r="J42" s="80"/>
      <c r="K42" s="97" t="str">
        <f>_xll.qlSwapIndex(,"Libor",E42,SettlementDays,Currency,Calendar,"6M",M42,N42,IborIndex,"JPYON",,Trigger)</f>
        <v>obj_004ef#0000</v>
      </c>
      <c r="L42" s="97" t="s">
        <v>23</v>
      </c>
      <c r="M42" s="97" t="s">
        <v>134</v>
      </c>
      <c r="N42" s="97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78"/>
      <c r="C43" s="95"/>
      <c r="D43" s="80"/>
      <c r="E43" s="96" t="s">
        <v>54</v>
      </c>
      <c r="F43" s="97" t="s">
        <v>142</v>
      </c>
      <c r="G43" s="98">
        <f t="shared" si="4"/>
        <v>41824</v>
      </c>
      <c r="H43" s="98">
        <f>_xll.qlCalendarAdvance(Calendar,SettlementDate,E43,"mf",TRUE,Trigger)</f>
        <v>45481</v>
      </c>
      <c r="I43" s="11">
        <f>_xll.qlIndexFixing(K43,G43,TRUE,InterestRatesTrigger)</f>
        <v>5.9829862292311992E-3</v>
      </c>
      <c r="J43" s="80"/>
      <c r="K43" s="97" t="str">
        <f>_xll.qlSwapIndex(,"Libor",E43,SettlementDays,Currency,Calendar,"6M",M43,N43,IborIndex,"JPYON",,Trigger)</f>
        <v>obj_004eb#0000</v>
      </c>
      <c r="L43" s="97" t="s">
        <v>23</v>
      </c>
      <c r="M43" s="97" t="s">
        <v>134</v>
      </c>
      <c r="N43" s="97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78"/>
      <c r="C44" s="95"/>
      <c r="D44" s="80"/>
      <c r="E44" s="96" t="s">
        <v>55</v>
      </c>
      <c r="F44" s="97" t="s">
        <v>142</v>
      </c>
      <c r="G44" s="98">
        <f t="shared" si="4"/>
        <v>41824</v>
      </c>
      <c r="H44" s="98">
        <f>_xll.qlCalendarAdvance(Calendar,SettlementDate,E44,"mf",TRUE,Trigger)</f>
        <v>45846</v>
      </c>
      <c r="I44" s="11">
        <f>_xll.qlIndexFixing(K44,G44,TRUE,InterestRatesTrigger)</f>
        <v>6.8849360891828099E-3</v>
      </c>
      <c r="J44" s="80"/>
      <c r="K44" s="97" t="str">
        <f>_xll.qlSwapIndex(,"Libor",E44,SettlementDays,Currency,Calendar,"6M",M44,N44,IborIndex,"JPYON",,Trigger)</f>
        <v>obj_004b1#0000</v>
      </c>
      <c r="L44" s="97" t="s">
        <v>23</v>
      </c>
      <c r="M44" s="97" t="s">
        <v>134</v>
      </c>
      <c r="N44" s="97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78"/>
      <c r="C45" s="95"/>
      <c r="D45" s="80"/>
      <c r="E45" s="96" t="s">
        <v>56</v>
      </c>
      <c r="F45" s="97" t="s">
        <v>142</v>
      </c>
      <c r="G45" s="98">
        <f t="shared" si="4"/>
        <v>41824</v>
      </c>
      <c r="H45" s="98">
        <f>_xll.qlCalendarAdvance(Calendar,SettlementDate,E45,"mf",TRUE,Trigger)</f>
        <v>46211</v>
      </c>
      <c r="I45" s="11">
        <f>_xll.qlIndexFixing(K45,G45,TRUE,InterestRatesTrigger)</f>
        <v>7.7869911817675542E-3</v>
      </c>
      <c r="J45" s="80"/>
      <c r="K45" s="97" t="str">
        <f>_xll.qlSwapIndex(,"Libor",E45,SettlementDays,Currency,Calendar,"6M",M45,N45,IborIndex,"JPYON",,Trigger)</f>
        <v>obj_004c3#0000</v>
      </c>
      <c r="L45" s="97" t="s">
        <v>23</v>
      </c>
      <c r="M45" s="97" t="s">
        <v>134</v>
      </c>
      <c r="N45" s="97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78"/>
      <c r="C46" s="95"/>
      <c r="D46" s="80"/>
      <c r="E46" s="96" t="s">
        <v>57</v>
      </c>
      <c r="F46" s="97" t="s">
        <v>142</v>
      </c>
      <c r="G46" s="98">
        <f t="shared" si="4"/>
        <v>41824</v>
      </c>
      <c r="H46" s="98">
        <f>_xll.qlCalendarAdvance(Calendar,SettlementDate,E46,"mf",TRUE,Trigger)</f>
        <v>46576</v>
      </c>
      <c r="I46" s="11">
        <f>_xll.qlIndexFixing(K46,G46,TRUE,InterestRatesTrigger)</f>
        <v>8.6694231621324159E-3</v>
      </c>
      <c r="J46" s="80"/>
      <c r="K46" s="97" t="str">
        <f>_xll.qlSwapIndex(,"Libor",E46,SettlementDays,Currency,Calendar,"6M",M46,N46,IborIndex,"JPYON",,Trigger)</f>
        <v>obj_004ea#0000</v>
      </c>
      <c r="L46" s="97" t="s">
        <v>23</v>
      </c>
      <c r="M46" s="97" t="s">
        <v>134</v>
      </c>
      <c r="N46" s="97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78"/>
      <c r="C47" s="95"/>
      <c r="D47" s="80"/>
      <c r="E47" s="96" t="s">
        <v>58</v>
      </c>
      <c r="F47" s="97" t="s">
        <v>142</v>
      </c>
      <c r="G47" s="98">
        <f t="shared" si="4"/>
        <v>41824</v>
      </c>
      <c r="H47" s="98">
        <f>_xll.qlCalendarAdvance(Calendar,SettlementDate,E47,"mf",TRUE,Trigger)</f>
        <v>46944</v>
      </c>
      <c r="I47" s="11">
        <f>_xll.qlIndexFixing(K47,G47,TRUE,InterestRatesTrigger)</f>
        <v>9.5255376324495222E-3</v>
      </c>
      <c r="J47" s="80"/>
      <c r="K47" s="97" t="str">
        <f>_xll.qlSwapIndex(,"Libor",E47,SettlementDays,Currency,Calendar,"6M",M47,N47,IborIndex,"JPYON",,Trigger)</f>
        <v>obj_00497#0000</v>
      </c>
      <c r="L47" s="97" t="s">
        <v>23</v>
      </c>
      <c r="M47" s="97" t="s">
        <v>134</v>
      </c>
      <c r="N47" s="97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78"/>
      <c r="C48" s="95"/>
      <c r="D48" s="80"/>
      <c r="E48" s="96" t="s">
        <v>59</v>
      </c>
      <c r="F48" s="97" t="s">
        <v>142</v>
      </c>
      <c r="G48" s="98">
        <f t="shared" si="4"/>
        <v>41824</v>
      </c>
      <c r="H48" s="98">
        <f>_xll.qlCalendarAdvance(Calendar,SettlementDate,E48,"mf",TRUE,Trigger)</f>
        <v>47308</v>
      </c>
      <c r="I48" s="11">
        <f>_xll.qlIndexFixing(K48,G48,TRUE,InterestRatesTrigger)</f>
        <v>1.0329728373329156E-2</v>
      </c>
      <c r="J48" s="80"/>
      <c r="K48" s="97" t="str">
        <f>_xll.qlSwapIndex(,"Libor",E48,SettlementDays,Currency,Calendar,"6M",M48,N48,IborIndex,"JPYON",,Trigger)</f>
        <v>obj_004ff#0000</v>
      </c>
      <c r="L48" s="97" t="s">
        <v>23</v>
      </c>
      <c r="M48" s="97" t="s">
        <v>134</v>
      </c>
      <c r="N48" s="97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78"/>
      <c r="C49" s="95"/>
      <c r="D49" s="80"/>
      <c r="E49" s="96" t="s">
        <v>60</v>
      </c>
      <c r="F49" s="97" t="s">
        <v>142</v>
      </c>
      <c r="G49" s="98">
        <f t="shared" si="4"/>
        <v>41824</v>
      </c>
      <c r="H49" s="98">
        <f>_xll.qlCalendarAdvance(Calendar,SettlementDate,E49,"mf",TRUE,Trigger)</f>
        <v>47672</v>
      </c>
      <c r="I49" s="11">
        <f>_xll.qlIndexFixing(K49,G49,TRUE,InterestRatesTrigger)</f>
        <v>1.1084526520182712E-2</v>
      </c>
      <c r="J49" s="80"/>
      <c r="K49" s="97" t="str">
        <f>_xll.qlSwapIndex(,"Libor",E49,SettlementDays,Currency,Calendar,"6M",M49,N49,IborIndex,"JPYON",,Trigger)</f>
        <v>obj_004d0#0000</v>
      </c>
      <c r="L49" s="97" t="s">
        <v>23</v>
      </c>
      <c r="M49" s="97" t="s">
        <v>134</v>
      </c>
      <c r="N49" s="97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78"/>
      <c r="C50" s="95"/>
      <c r="D50" s="80"/>
      <c r="E50" s="96" t="s">
        <v>61</v>
      </c>
      <c r="F50" s="97" t="s">
        <v>142</v>
      </c>
      <c r="G50" s="98">
        <f t="shared" si="4"/>
        <v>41824</v>
      </c>
      <c r="H50" s="98">
        <f>_xll.qlCalendarAdvance(Calendar,SettlementDate,E50,"mf",TRUE,Trigger)</f>
        <v>48037</v>
      </c>
      <c r="I50" s="11">
        <f>_xll.qlIndexFixing(K50,G50,TRUE,InterestRatesTrigger)</f>
        <v>1.1784749310324378E-2</v>
      </c>
      <c r="J50" s="80"/>
      <c r="K50" s="97" t="str">
        <f>_xll.qlSwapIndex(,"Libor",E50,SettlementDays,Currency,Calendar,"6M",M50,N50,IborIndex,"JPYON",,Trigger)</f>
        <v>obj_004e7#0000</v>
      </c>
      <c r="L50" s="97" t="s">
        <v>23</v>
      </c>
      <c r="M50" s="97" t="s">
        <v>134</v>
      </c>
      <c r="N50" s="97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78"/>
      <c r="C51" s="95"/>
      <c r="D51" s="80"/>
      <c r="E51" s="96" t="s">
        <v>62</v>
      </c>
      <c r="F51" s="97" t="s">
        <v>142</v>
      </c>
      <c r="G51" s="98">
        <f t="shared" si="4"/>
        <v>41824</v>
      </c>
      <c r="H51" s="98">
        <f>_xll.qlCalendarAdvance(Calendar,SettlementDate,E51,"mf",TRUE,Trigger)</f>
        <v>48403</v>
      </c>
      <c r="I51" s="11">
        <f>_xll.qlIndexFixing(K51,G51,TRUE,InterestRatesTrigger)</f>
        <v>1.242453030809079E-2</v>
      </c>
      <c r="J51" s="80"/>
      <c r="K51" s="97" t="str">
        <f>_xll.qlSwapIndex(,"Libor",E51,SettlementDays,Currency,Calendar,"6M",M51,N51,IborIndex,"JPYON",,Trigger)</f>
        <v>obj_004c7#0000</v>
      </c>
      <c r="L51" s="97" t="s">
        <v>23</v>
      </c>
      <c r="M51" s="97" t="s">
        <v>134</v>
      </c>
      <c r="N51" s="97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78"/>
      <c r="C52" s="95"/>
      <c r="D52" s="80"/>
      <c r="E52" s="96" t="s">
        <v>63</v>
      </c>
      <c r="F52" s="97" t="s">
        <v>142</v>
      </c>
      <c r="G52" s="98">
        <f t="shared" si="4"/>
        <v>41824</v>
      </c>
      <c r="H52" s="98">
        <f>_xll.qlCalendarAdvance(Calendar,SettlementDate,E52,"mf",TRUE,Trigger)</f>
        <v>48768</v>
      </c>
      <c r="I52" s="11">
        <f>_xll.qlIndexFixing(K52,G52,TRUE,InterestRatesTrigger)</f>
        <v>1.2996726857360733E-2</v>
      </c>
      <c r="J52" s="80"/>
      <c r="K52" s="97" t="str">
        <f>_xll.qlSwapIndex(,"Libor",E52,SettlementDays,Currency,Calendar,"6M",M52,N52,IborIndex,"JPYON",,Trigger)</f>
        <v>obj_004bf#0000</v>
      </c>
      <c r="L52" s="97" t="s">
        <v>23</v>
      </c>
      <c r="M52" s="97" t="s">
        <v>134</v>
      </c>
      <c r="N52" s="97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78"/>
      <c r="C53" s="95"/>
      <c r="D53" s="80"/>
      <c r="E53" s="96" t="s">
        <v>64</v>
      </c>
      <c r="F53" s="97" t="s">
        <v>142</v>
      </c>
      <c r="G53" s="98">
        <f t="shared" si="4"/>
        <v>41824</v>
      </c>
      <c r="H53" s="98">
        <f>_xll.qlCalendarAdvance(Calendar,SettlementDate,E53,"mf",TRUE,Trigger)</f>
        <v>49135</v>
      </c>
      <c r="I53" s="11">
        <f>_xll.qlIndexFixing(K53,G53,TRUE,InterestRatesTrigger)</f>
        <v>1.3503423740141787E-2</v>
      </c>
      <c r="J53" s="80"/>
      <c r="K53" s="97" t="str">
        <f>_xll.qlSwapIndex(,"Libor",E53,SettlementDays,Currency,Calendar,"6M",M53,N53,IborIndex,"JPYON",,Trigger)</f>
        <v>obj_004b0#0000</v>
      </c>
      <c r="L53" s="97" t="s">
        <v>23</v>
      </c>
      <c r="M53" s="97" t="s">
        <v>134</v>
      </c>
      <c r="N53" s="97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78"/>
      <c r="C54" s="95"/>
      <c r="D54" s="80"/>
      <c r="E54" s="96" t="s">
        <v>65</v>
      </c>
      <c r="F54" s="97" t="s">
        <v>142</v>
      </c>
      <c r="G54" s="98">
        <f t="shared" si="4"/>
        <v>41824</v>
      </c>
      <c r="H54" s="98">
        <f>_xll.qlCalendarAdvance(Calendar,SettlementDate,E54,"mf",TRUE,Trigger)</f>
        <v>49499</v>
      </c>
      <c r="I54" s="11">
        <f>_xll.qlIndexFixing(K54,G54,TRUE,InterestRatesTrigger)</f>
        <v>1.3938769792191703E-2</v>
      </c>
      <c r="J54" s="80"/>
      <c r="K54" s="97" t="str">
        <f>_xll.qlSwapIndex(,"Libor",E54,SettlementDays,Currency,Calendar,"6M",M54,N54,IborIndex,"JPYON",,Trigger)</f>
        <v>obj_004a8#0000</v>
      </c>
      <c r="L54" s="97" t="s">
        <v>23</v>
      </c>
      <c r="M54" s="97" t="s">
        <v>134</v>
      </c>
      <c r="N54" s="97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78"/>
      <c r="C55" s="95"/>
      <c r="D55" s="80"/>
      <c r="E55" s="96" t="s">
        <v>66</v>
      </c>
      <c r="F55" s="97" t="s">
        <v>142</v>
      </c>
      <c r="G55" s="98">
        <f t="shared" si="4"/>
        <v>41824</v>
      </c>
      <c r="H55" s="98">
        <f>_xll.qlCalendarAdvance(Calendar,SettlementDate,E55,"mf",TRUE,Trigger)</f>
        <v>49864</v>
      </c>
      <c r="I55" s="11">
        <f>_xll.qlIndexFixing(K55,G55,TRUE,InterestRatesTrigger)</f>
        <v>1.4317672411934211E-2</v>
      </c>
      <c r="J55" s="80"/>
      <c r="K55" s="97" t="str">
        <f>_xll.qlSwapIndex(,"Libor",E55,SettlementDays,Currency,Calendar,"6M",M55,N55,IborIndex,"JPYON",,Trigger)</f>
        <v>obj_00509#0000</v>
      </c>
      <c r="L55" s="97" t="s">
        <v>23</v>
      </c>
      <c r="M55" s="97" t="s">
        <v>134</v>
      </c>
      <c r="N55" s="97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78"/>
      <c r="C56" s="95"/>
      <c r="D56" s="80"/>
      <c r="E56" s="96" t="s">
        <v>67</v>
      </c>
      <c r="F56" s="97" t="s">
        <v>142</v>
      </c>
      <c r="G56" s="98">
        <f t="shared" si="4"/>
        <v>41824</v>
      </c>
      <c r="H56" s="98">
        <f>_xll.qlCalendarAdvance(Calendar,SettlementDate,E56,"mf",TRUE,Trigger)</f>
        <v>50229</v>
      </c>
      <c r="I56" s="11">
        <f>_xll.qlIndexFixing(K56,G56,TRUE,InterestRatesTrigger)</f>
        <v>1.4648650142018613E-2</v>
      </c>
      <c r="J56" s="80"/>
      <c r="K56" s="97" t="str">
        <f>_xll.qlSwapIndex(,"Libor",E56,SettlementDays,Currency,Calendar,"6M",M56,N56,IborIndex,"JPYON",,Trigger)</f>
        <v>obj_004d9#0000</v>
      </c>
      <c r="L56" s="97" t="s">
        <v>23</v>
      </c>
      <c r="M56" s="97" t="s">
        <v>134</v>
      </c>
      <c r="N56" s="97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78"/>
      <c r="C57" s="95"/>
      <c r="D57" s="80"/>
      <c r="E57" s="96" t="s">
        <v>68</v>
      </c>
      <c r="F57" s="97" t="s">
        <v>142</v>
      </c>
      <c r="G57" s="98">
        <f t="shared" si="4"/>
        <v>41824</v>
      </c>
      <c r="H57" s="98">
        <f>_xll.qlCalendarAdvance(Calendar,SettlementDate,E57,"mf",TRUE,Trigger)</f>
        <v>50594</v>
      </c>
      <c r="I57" s="11">
        <f>_xll.qlIndexFixing(K57,G57,TRUE,InterestRatesTrigger)</f>
        <v>1.4939720783095857E-2</v>
      </c>
      <c r="J57" s="80"/>
      <c r="K57" s="97" t="str">
        <f>_xll.qlSwapIndex(,"Libor",E57,SettlementDays,Currency,Calendar,"6M",M57,N57,IborIndex,"JPYON",,Trigger)</f>
        <v>obj_00496#0000</v>
      </c>
      <c r="L57" s="97" t="s">
        <v>23</v>
      </c>
      <c r="M57" s="97" t="s">
        <v>134</v>
      </c>
      <c r="N57" s="97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78"/>
      <c r="C58" s="95"/>
      <c r="D58" s="80"/>
      <c r="E58" s="96" t="s">
        <v>69</v>
      </c>
      <c r="F58" s="97" t="s">
        <v>142</v>
      </c>
      <c r="G58" s="98">
        <f t="shared" si="4"/>
        <v>41824</v>
      </c>
      <c r="H58" s="98">
        <f>_xll.qlCalendarAdvance(Calendar,SettlementDate,E58,"mf",TRUE,Trigger)</f>
        <v>50959</v>
      </c>
      <c r="I58" s="11">
        <f>_xll.qlIndexFixing(K58,G58,TRUE,InterestRatesTrigger)</f>
        <v>1.5197498600075837E-2</v>
      </c>
      <c r="J58" s="80"/>
      <c r="K58" s="97" t="str">
        <f>_xll.qlSwapIndex(,"Libor",E58,SettlementDays,Currency,Calendar,"6M",M58,N58,IborIndex,"JPYON",,Trigger)</f>
        <v>obj_004b9#0000</v>
      </c>
      <c r="L58" s="97" t="s">
        <v>23</v>
      </c>
      <c r="M58" s="97" t="s">
        <v>134</v>
      </c>
      <c r="N58" s="97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78"/>
      <c r="C59" s="95"/>
      <c r="D59" s="80"/>
      <c r="E59" s="96" t="s">
        <v>70</v>
      </c>
      <c r="F59" s="97" t="s">
        <v>142</v>
      </c>
      <c r="G59" s="98">
        <f t="shared" si="4"/>
        <v>41824</v>
      </c>
      <c r="H59" s="98">
        <f>_xll.qlCalendarAdvance(Calendar,SettlementDate,E59,"mf",TRUE,Trigger)</f>
        <v>51326</v>
      </c>
      <c r="I59" s="11">
        <f>_xll.qlIndexFixing(K59,G59,TRUE,InterestRatesTrigger)</f>
        <v>1.5428685263545459E-2</v>
      </c>
      <c r="J59" s="80"/>
      <c r="K59" s="97" t="str">
        <f>_xll.qlSwapIndex(,"Libor",E59,SettlementDays,Currency,Calendar,"6M",M59,N59,IborIndex,"JPYON",,Trigger)</f>
        <v>obj_004ba#0000</v>
      </c>
      <c r="L59" s="97" t="s">
        <v>23</v>
      </c>
      <c r="M59" s="97" t="s">
        <v>134</v>
      </c>
      <c r="N59" s="97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78"/>
      <c r="C60" s="95"/>
      <c r="D60" s="80"/>
      <c r="E60" s="96" t="s">
        <v>71</v>
      </c>
      <c r="F60" s="97" t="s">
        <v>142</v>
      </c>
      <c r="G60" s="98">
        <f t="shared" si="4"/>
        <v>41824</v>
      </c>
      <c r="H60" s="98">
        <f>_xll.qlCalendarAdvance(Calendar,SettlementDate,E60,"mf",TRUE,Trigger)</f>
        <v>51690</v>
      </c>
      <c r="I60" s="11">
        <f>_xll.qlIndexFixing(K60,G60,TRUE,InterestRatesTrigger)</f>
        <v>1.5634818963048143E-2</v>
      </c>
      <c r="J60" s="80"/>
      <c r="K60" s="97" t="str">
        <f>_xll.qlSwapIndex(,"Libor",E60,SettlementDays,Currency,Calendar,"6M",M60,N60,IborIndex,"JPYON",,Trigger)</f>
        <v>obj_004b4#0000</v>
      </c>
      <c r="L60" s="97" t="s">
        <v>23</v>
      </c>
      <c r="M60" s="97" t="s">
        <v>134</v>
      </c>
      <c r="N60" s="97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78"/>
      <c r="C61" s="95"/>
      <c r="D61" s="80"/>
      <c r="E61" s="96" t="s">
        <v>72</v>
      </c>
      <c r="F61" s="97" t="s">
        <v>142</v>
      </c>
      <c r="G61" s="98">
        <f t="shared" si="4"/>
        <v>41824</v>
      </c>
      <c r="H61" s="98">
        <f>_xll.qlCalendarAdvance(Calendar,SettlementDate,E61,"mf",TRUE,Trigger)</f>
        <v>52055</v>
      </c>
      <c r="I61" s="11">
        <f>_xll.qlIndexFixing(K61,G61,TRUE,InterestRatesTrigger)</f>
        <v>1.5822280650921179E-2</v>
      </c>
      <c r="J61" s="80"/>
      <c r="K61" s="97" t="str">
        <f>_xll.qlSwapIndex(,"Libor",E61,SettlementDays,Currency,Calendar,"6M",M61,N61,IborIndex,"JPYON",,Trigger)</f>
        <v>obj_00499#0000</v>
      </c>
      <c r="L61" s="97" t="s">
        <v>23</v>
      </c>
      <c r="M61" s="97" t="s">
        <v>134</v>
      </c>
      <c r="N61" s="97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78"/>
      <c r="C62" s="95"/>
      <c r="D62" s="80"/>
      <c r="E62" s="96" t="s">
        <v>73</v>
      </c>
      <c r="F62" s="97" t="s">
        <v>142</v>
      </c>
      <c r="G62" s="98">
        <f t="shared" si="4"/>
        <v>41824</v>
      </c>
      <c r="H62" s="98">
        <f>_xll.qlCalendarAdvance(Calendar,SettlementDate,E62,"mf",TRUE,Trigger)</f>
        <v>52420</v>
      </c>
      <c r="I62" s="11">
        <f>_xll.qlIndexFixing(K62,G62,TRUE,InterestRatesTrigger)</f>
        <v>1.5993781633277641E-2</v>
      </c>
      <c r="J62" s="80"/>
      <c r="K62" s="97" t="str">
        <f>_xll.qlSwapIndex(,"Libor",E62,SettlementDays,Currency,Calendar,"6M",M62,N62,IborIndex,"JPYON",,Trigger)</f>
        <v>obj_004e1#0000</v>
      </c>
      <c r="L62" s="97" t="s">
        <v>23</v>
      </c>
      <c r="M62" s="97" t="s">
        <v>134</v>
      </c>
      <c r="N62" s="97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78"/>
      <c r="C63" s="103"/>
      <c r="D63" s="104"/>
      <c r="E63" s="105" t="s">
        <v>74</v>
      </c>
      <c r="F63" s="106" t="s">
        <v>142</v>
      </c>
      <c r="G63" s="107">
        <f t="shared" si="4"/>
        <v>41824</v>
      </c>
      <c r="H63" s="107">
        <f>_xll.qlCalendarAdvance(Calendar,SettlementDate,E63,"mf",TRUE,Trigger)</f>
        <v>52786</v>
      </c>
      <c r="I63" s="12">
        <f>_xll.qlIndexFixing(K63,G63,TRUE,InterestRatesTrigger)</f>
        <v>1.6152577334678803E-2</v>
      </c>
      <c r="J63" s="80"/>
      <c r="K63" s="106" t="str">
        <f>_xll.qlSwapIndex(,"Libor",E63,SettlementDays,Currency,Calendar,"6M",M63,N63,IborIndex,"JPYON",,Trigger)</f>
        <v>obj_004ec#0000</v>
      </c>
      <c r="L63" s="106" t="s">
        <v>23</v>
      </c>
      <c r="M63" s="106" t="s">
        <v>134</v>
      </c>
      <c r="N63" s="106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79"/>
      <c r="C64" s="108"/>
      <c r="D64" s="82"/>
      <c r="E64" s="82"/>
      <c r="F64" s="82"/>
      <c r="G64" s="82"/>
      <c r="H64" s="81"/>
      <c r="I64" s="81"/>
      <c r="J64" s="81"/>
      <c r="K64" s="82"/>
      <c r="L64" s="82"/>
      <c r="M64" s="82"/>
      <c r="N64" s="82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6"/>
      <c r="C65" s="1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6"/>
      <c r="C66" s="1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6"/>
      <c r="C67" s="1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6"/>
      <c r="C68" s="1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6"/>
      <c r="C69" s="1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6"/>
      <c r="C70" s="1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6"/>
      <c r="C71" s="1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6"/>
      <c r="C72" s="1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6"/>
      <c r="C73" s="1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6"/>
      <c r="C74" s="1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6"/>
      <c r="C75" s="1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6"/>
      <c r="C76" s="1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6"/>
      <c r="C77" s="1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6"/>
      <c r="C78" s="1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6"/>
      <c r="C79" s="1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6"/>
      <c r="C80" s="1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6"/>
      <c r="C81" s="1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6"/>
      <c r="C82" s="1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6"/>
      <c r="C83" s="1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6"/>
      <c r="C84" s="1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6"/>
      <c r="C85" s="1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6"/>
      <c r="C86" s="1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6"/>
      <c r="C87" s="1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6"/>
      <c r="C88" s="1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6"/>
      <c r="C89" s="1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6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6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6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6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6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6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6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6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6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6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6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M30:M63">
      <formula1>"Following,Modified Following,Preceding,Modified Preceding,Unadjusted,Half-Month Modified Following"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showGridLines="0" workbookViewId="0">
      <selection activeCell="E4" sqref="E4"/>
    </sheetView>
  </sheetViews>
  <sheetFormatPr defaultRowHeight="11.25" outlineLevelCol="1" x14ac:dyDescent="0.2"/>
  <cols>
    <col min="1" max="2" width="2.7109375" style="1" customWidth="1"/>
    <col min="3" max="3" width="4" style="17" customWidth="1"/>
    <col min="4" max="4" width="2" style="5" customWidth="1"/>
    <col min="5" max="5" width="6" style="5" customWidth="1"/>
    <col min="6" max="6" width="15.28515625" style="7" customWidth="1"/>
    <col min="7" max="8" width="17.28515625" style="7" customWidth="1"/>
    <col min="9" max="9" width="8.28515625" style="7" customWidth="1"/>
    <col min="10" max="10" width="2.7109375" style="1" hidden="1" customWidth="1" outlineLevel="1"/>
    <col min="11" max="12" width="15.140625" style="7" hidden="1" customWidth="1" outlineLevel="1"/>
    <col min="13" max="14" width="19.28515625" style="7" hidden="1" customWidth="1" outlineLevel="1"/>
    <col min="15" max="15" width="2.7109375" style="1" customWidth="1" collapsed="1"/>
    <col min="16" max="26" width="9.140625" style="1"/>
    <col min="27" max="27" width="9.140625" style="18"/>
    <col min="28" max="16384" width="9.140625" style="1"/>
  </cols>
  <sheetData>
    <row r="1" spans="1:26" ht="12" thickBot="1" x14ac:dyDescent="0.25">
      <c r="A1" s="2"/>
      <c r="B1" s="2"/>
      <c r="C1" s="16"/>
      <c r="D1" s="3"/>
      <c r="E1" s="3"/>
      <c r="F1" s="6"/>
      <c r="G1" s="6"/>
      <c r="H1" s="6"/>
      <c r="I1" s="6"/>
      <c r="J1" s="2"/>
      <c r="K1" s="6"/>
      <c r="L1" s="6"/>
      <c r="M1" s="6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109"/>
      <c r="C2" s="110"/>
      <c r="D2" s="23"/>
      <c r="E2" s="23"/>
      <c r="F2" s="77"/>
      <c r="G2" s="77"/>
      <c r="H2" s="77"/>
      <c r="I2" s="77"/>
      <c r="J2" s="22"/>
      <c r="K2" s="77"/>
      <c r="L2" s="77"/>
      <c r="M2" s="77"/>
      <c r="N2" s="77"/>
      <c r="O2" s="2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111"/>
      <c r="C3" s="112"/>
      <c r="D3" s="37"/>
      <c r="E3" s="71" t="s">
        <v>75</v>
      </c>
      <c r="F3" s="71" t="s">
        <v>77</v>
      </c>
      <c r="G3" s="80"/>
      <c r="H3" s="80"/>
      <c r="I3" s="80"/>
      <c r="J3" s="26"/>
      <c r="M3" s="80"/>
      <c r="N3" s="80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111"/>
      <c r="C4" s="112"/>
      <c r="D4" s="37"/>
      <c r="E4" s="113" t="s">
        <v>23</v>
      </c>
      <c r="F4" s="64" t="str">
        <f>Currency&amp;CurveTenor</f>
        <v>JPY6M</v>
      </c>
      <c r="G4" s="80"/>
      <c r="H4" s="80"/>
      <c r="I4" s="80"/>
      <c r="J4" s="26"/>
      <c r="M4" s="80"/>
      <c r="N4" s="80"/>
      <c r="O4" s="2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111"/>
      <c r="C5" s="112"/>
      <c r="D5" s="37"/>
      <c r="E5" s="37"/>
      <c r="F5" s="80"/>
      <c r="G5" s="80"/>
      <c r="H5" s="80"/>
      <c r="I5" s="80"/>
      <c r="J5" s="26"/>
      <c r="K5" s="80"/>
      <c r="L5" s="80"/>
      <c r="M5" s="80"/>
      <c r="N5" s="80"/>
      <c r="O5" s="2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111"/>
      <c r="C6" s="131"/>
      <c r="D6" s="132"/>
      <c r="E6" s="133"/>
      <c r="F6" s="86" t="s">
        <v>85</v>
      </c>
      <c r="G6" s="86" t="s">
        <v>138</v>
      </c>
      <c r="H6" s="86" t="s">
        <v>83</v>
      </c>
      <c r="I6" s="87" t="s">
        <v>82</v>
      </c>
      <c r="J6" s="26"/>
      <c r="K6" s="71" t="s">
        <v>139</v>
      </c>
      <c r="L6" s="80"/>
      <c r="M6" s="80"/>
      <c r="N6" s="80"/>
      <c r="O6" s="2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111"/>
      <c r="C7" s="114"/>
      <c r="D7" s="115"/>
      <c r="E7" s="68" t="s">
        <v>24</v>
      </c>
      <c r="F7" s="93" t="s">
        <v>140</v>
      </c>
      <c r="G7" s="94">
        <f t="shared" ref="G7:G18" si="0">EvaluationDate</f>
        <v>41824</v>
      </c>
      <c r="H7" s="94">
        <f>_xll.qlCalendarAdvance(Calendar,EvaluationDate,"1D","f",TRUE,Trigger)</f>
        <v>41827</v>
      </c>
      <c r="I7" s="8">
        <f>_xll.qlInterpolationInterpolate(K7,-2,TRUE)</f>
        <v>1.6727983151525651E-3</v>
      </c>
      <c r="J7" s="26"/>
      <c r="K7" s="64" t="str">
        <f>_xll.qlInterpolation(,InterpolationType,C9:C18,I9:I18,,Trigger)</f>
        <v>obj_0050d#0003</v>
      </c>
      <c r="L7" s="80"/>
      <c r="M7" s="80"/>
      <c r="N7" s="80"/>
      <c r="O7" s="2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111"/>
      <c r="C8" s="116"/>
      <c r="D8" s="117"/>
      <c r="E8" s="69" t="s">
        <v>25</v>
      </c>
      <c r="F8" s="97" t="s">
        <v>140</v>
      </c>
      <c r="G8" s="98">
        <f t="shared" si="0"/>
        <v>41824</v>
      </c>
      <c r="H8" s="98">
        <f>_xll.qlCalendarAdvance(Calendar,EvaluationDate,"2D","f",TRUE,Trigger)</f>
        <v>41828</v>
      </c>
      <c r="I8" s="9">
        <f>_xll.qlInterpolationInterpolate(K7,-1,TRUE)</f>
        <v>1.6729487814836068E-3</v>
      </c>
      <c r="J8" s="26"/>
      <c r="K8" s="13" t="s">
        <v>78</v>
      </c>
      <c r="L8" s="80"/>
      <c r="M8" s="80"/>
      <c r="N8" s="80"/>
      <c r="O8" s="2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111"/>
      <c r="C9" s="136">
        <f t="shared" ref="C9:C18" si="1">H9-SettlementDate</f>
        <v>1</v>
      </c>
      <c r="D9" s="118"/>
      <c r="E9" s="68" t="s">
        <v>26</v>
      </c>
      <c r="F9" s="93" t="s">
        <v>143</v>
      </c>
      <c r="G9" s="94">
        <f t="shared" si="0"/>
        <v>41824</v>
      </c>
      <c r="H9" s="94">
        <f>_xll.qlCalendarAdvance(Calendar,SettlementDate,"1D","f",TRUE,Trigger)</f>
        <v>41829</v>
      </c>
      <c r="I9" s="10">
        <f>_xll.qlIndexFixing(K9,G9,TRUE,InterestRatesTrigger)</f>
        <v>1.6732043119027651E-3</v>
      </c>
      <c r="J9" s="26"/>
      <c r="K9" s="93" t="str">
        <f>_xll.qlLibor(,Currency,E9,YieldCurve,,Trigger)</f>
        <v>obj_00489#0000</v>
      </c>
      <c r="L9" s="80"/>
      <c r="M9" s="80"/>
      <c r="N9" s="80"/>
      <c r="O9" s="2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111"/>
      <c r="C10" s="137">
        <f t="shared" si="1"/>
        <v>7</v>
      </c>
      <c r="D10" s="119"/>
      <c r="E10" s="69" t="s">
        <v>27</v>
      </c>
      <c r="F10" s="97" t="s">
        <v>143</v>
      </c>
      <c r="G10" s="98">
        <f t="shared" si="0"/>
        <v>41824</v>
      </c>
      <c r="H10" s="98">
        <f>_xll.qlCalendarAdvance(Calendar,SettlementDate,"1W","f",TRUE,Trigger)</f>
        <v>41835</v>
      </c>
      <c r="I10" s="11">
        <f>_xll.qlIndexFixing(K10,G10,TRUE,InterestRatesTrigger)</f>
        <v>1.6742614775149584E-3</v>
      </c>
      <c r="J10" s="26"/>
      <c r="K10" s="97" t="str">
        <f>_xll.qlLibor(,Currency,E10,YieldCurve,,Trigger)</f>
        <v>obj_0047e#0000</v>
      </c>
      <c r="L10" s="80"/>
      <c r="M10" s="80"/>
      <c r="N10" s="80"/>
      <c r="O10" s="2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111"/>
      <c r="C11" s="137">
        <f t="shared" si="1"/>
        <v>14</v>
      </c>
      <c r="D11" s="119"/>
      <c r="E11" s="69" t="s">
        <v>28</v>
      </c>
      <c r="F11" s="97" t="s">
        <v>143</v>
      </c>
      <c r="G11" s="98">
        <f t="shared" si="0"/>
        <v>41824</v>
      </c>
      <c r="H11" s="98">
        <f>_xll.qlCalendarAdvance(Calendar,SettlementDate,E11,"f",TRUE,Trigger)</f>
        <v>41842</v>
      </c>
      <c r="I11" s="11">
        <f>_xll.qlIndexFixing(K11,G11,TRUE,InterestRatesTrigger)</f>
        <v>1.6774549545406359E-3</v>
      </c>
      <c r="J11" s="26"/>
      <c r="K11" s="97" t="str">
        <f>_xll.qlLibor(,Currency,E11,YieldCurve,,Trigger)</f>
        <v>obj_00481#0000</v>
      </c>
      <c r="L11" s="80"/>
      <c r="M11" s="80"/>
      <c r="N11" s="80"/>
      <c r="O11" s="2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111"/>
      <c r="C12" s="137">
        <f t="shared" si="1"/>
        <v>21</v>
      </c>
      <c r="D12" s="119"/>
      <c r="E12" s="69" t="s">
        <v>29</v>
      </c>
      <c r="F12" s="97" t="s">
        <v>143</v>
      </c>
      <c r="G12" s="98">
        <f t="shared" si="0"/>
        <v>41824</v>
      </c>
      <c r="H12" s="98">
        <f>_xll.qlCalendarAdvance(Calendar,SettlementDate,E12,"f",TRUE,Trigger)</f>
        <v>41849</v>
      </c>
      <c r="I12" s="11">
        <f>_xll.qlIndexFixing(K12,G12,TRUE,InterestRatesTrigger)</f>
        <v>1.6827595246799681E-3</v>
      </c>
      <c r="J12" s="26"/>
      <c r="K12" s="97" t="str">
        <f>_xll.qlLibor(,Currency,E12,YieldCurve,,Trigger)</f>
        <v>obj_00487#0000</v>
      </c>
      <c r="L12" s="80"/>
      <c r="M12" s="80"/>
      <c r="N12" s="80"/>
      <c r="O12" s="2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111"/>
      <c r="C13" s="137">
        <f t="shared" si="1"/>
        <v>31</v>
      </c>
      <c r="D13" s="119"/>
      <c r="E13" s="69" t="s">
        <v>30</v>
      </c>
      <c r="F13" s="97" t="s">
        <v>143</v>
      </c>
      <c r="G13" s="98">
        <f t="shared" si="0"/>
        <v>41824</v>
      </c>
      <c r="H13" s="98">
        <f>_xll.qlCalendarAdvance(Calendar,SettlementDate,E13,"mf",TRUE,Trigger)</f>
        <v>41859</v>
      </c>
      <c r="I13" s="11">
        <f>_xll.qlIndexFixing(K13,G13,TRUE,InterestRatesTrigger)</f>
        <v>1.6940000000007576E-3</v>
      </c>
      <c r="J13" s="26"/>
      <c r="K13" s="97" t="str">
        <f>_xll.qlLibor(,Currency,E13,YieldCurve,,Trigger)</f>
        <v>obj_00480#0000</v>
      </c>
      <c r="L13" s="80"/>
      <c r="M13" s="80"/>
      <c r="N13" s="80"/>
      <c r="O13" s="2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111"/>
      <c r="C14" s="137">
        <f t="shared" si="1"/>
        <v>62</v>
      </c>
      <c r="D14" s="119"/>
      <c r="E14" s="69" t="s">
        <v>31</v>
      </c>
      <c r="F14" s="97" t="s">
        <v>143</v>
      </c>
      <c r="G14" s="98">
        <f t="shared" si="0"/>
        <v>41824</v>
      </c>
      <c r="H14" s="98">
        <f>_xll.qlCalendarAdvance(Calendar,SettlementDate,E14,"mf",TRUE,Trigger)</f>
        <v>41890</v>
      </c>
      <c r="I14" s="11">
        <f>_xll.qlIndexFixing(K14,G14,TRUE,InterestRatesTrigger)</f>
        <v>1.725999999998956E-3</v>
      </c>
      <c r="J14" s="26"/>
      <c r="K14" s="97" t="str">
        <f>_xll.qlLibor(,Currency,E14,YieldCurve,,Trigger)</f>
        <v>obj_00484#0000</v>
      </c>
      <c r="L14" s="80"/>
      <c r="M14" s="80"/>
      <c r="N14" s="80"/>
      <c r="O14" s="2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111"/>
      <c r="C15" s="137">
        <f t="shared" si="1"/>
        <v>92</v>
      </c>
      <c r="D15" s="119"/>
      <c r="E15" s="69" t="s">
        <v>32</v>
      </c>
      <c r="F15" s="97" t="s">
        <v>143</v>
      </c>
      <c r="G15" s="98">
        <f t="shared" si="0"/>
        <v>41824</v>
      </c>
      <c r="H15" s="98">
        <f>_xll.qlCalendarAdvance(Calendar,SettlementDate,E15,"mf",TRUE,Trigger)</f>
        <v>41920</v>
      </c>
      <c r="I15" s="11">
        <f>_xll.qlIndexFixing(K15,G15,TRUE,InterestRatesTrigger)</f>
        <v>1.725999999999769E-3</v>
      </c>
      <c r="J15" s="26"/>
      <c r="K15" s="97" t="str">
        <f>_xll.qlLibor(,Currency,E15,YieldCurve,,Trigger)</f>
        <v>obj_0047f#0000</v>
      </c>
      <c r="L15" s="80"/>
      <c r="M15" s="80"/>
      <c r="N15" s="80"/>
      <c r="O15" s="2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111"/>
      <c r="C16" s="137">
        <f t="shared" si="1"/>
        <v>125</v>
      </c>
      <c r="D16" s="119"/>
      <c r="E16" s="69" t="s">
        <v>33</v>
      </c>
      <c r="F16" s="97" t="s">
        <v>143</v>
      </c>
      <c r="G16" s="98">
        <f t="shared" si="0"/>
        <v>41824</v>
      </c>
      <c r="H16" s="98">
        <f>_xll.qlCalendarAdvance(Calendar,SettlementDate,E16,"mf",TRUE,Trigger)</f>
        <v>41953</v>
      </c>
      <c r="I16" s="11">
        <f>_xll.qlIndexFixing(K16,G16,TRUE,InterestRatesTrigger)</f>
        <v>1.7479999999989815E-3</v>
      </c>
      <c r="J16" s="26"/>
      <c r="K16" s="97" t="str">
        <f>_xll.qlLibor(,Currency,E16,YieldCurve,,Trigger)</f>
        <v>obj_0048d#0000</v>
      </c>
      <c r="L16" s="80"/>
      <c r="M16" s="80"/>
      <c r="N16" s="80"/>
      <c r="O16" s="2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111"/>
      <c r="C17" s="137">
        <f t="shared" si="1"/>
        <v>153</v>
      </c>
      <c r="D17" s="119"/>
      <c r="E17" s="69" t="s">
        <v>34</v>
      </c>
      <c r="F17" s="97" t="s">
        <v>143</v>
      </c>
      <c r="G17" s="98">
        <f t="shared" si="0"/>
        <v>41824</v>
      </c>
      <c r="H17" s="98">
        <f>_xll.qlCalendarAdvance(Calendar,SettlementDate,E17,"mf",TRUE,Trigger)</f>
        <v>41981</v>
      </c>
      <c r="I17" s="11">
        <f>_xll.qlIndexFixing(K17,G17,TRUE,InterestRatesTrigger)</f>
        <v>1.7619999999997932E-3</v>
      </c>
      <c r="J17" s="26"/>
      <c r="K17" s="97" t="str">
        <f>_xll.qlLibor(,Currency,E17,YieldCurve,,Trigger)</f>
        <v>obj_00488#0000</v>
      </c>
      <c r="L17" s="80"/>
      <c r="M17" s="80"/>
      <c r="N17" s="80"/>
      <c r="O17" s="2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111"/>
      <c r="C18" s="137">
        <f t="shared" si="1"/>
        <v>184</v>
      </c>
      <c r="D18" s="119"/>
      <c r="E18" s="69" t="s">
        <v>23</v>
      </c>
      <c r="F18" s="97" t="s">
        <v>143</v>
      </c>
      <c r="G18" s="98">
        <f t="shared" si="0"/>
        <v>41824</v>
      </c>
      <c r="H18" s="98">
        <f>_xll.qlCalendarAdvance(Calendar,SettlementDate,E18,"mf",TRUE,Trigger)</f>
        <v>42012</v>
      </c>
      <c r="I18" s="11">
        <f>_xll.qlIndexFixing(K18,G18,TRUE,InterestRatesTrigger)</f>
        <v>1.7470000000000107E-3</v>
      </c>
      <c r="J18" s="26"/>
      <c r="K18" s="138" t="str">
        <f>_xll.qlLibor(,Currency,E18,YieldCurve,,Trigger)</f>
        <v>obj_00486#0000</v>
      </c>
      <c r="L18" s="80"/>
      <c r="M18" s="80"/>
      <c r="N18" s="80"/>
      <c r="O18" s="2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111"/>
      <c r="C19" s="114">
        <v>1</v>
      </c>
      <c r="D19" s="120" t="s">
        <v>144</v>
      </c>
      <c r="E19" s="68" t="str">
        <f>C19+6&amp;"M"</f>
        <v>7M</v>
      </c>
      <c r="F19" s="93" t="s">
        <v>137</v>
      </c>
      <c r="G19" s="94">
        <f>_xll.qlInterestRateIndexFixingDate(IborIndex,_xll.qlCalendarAdvance(Calendar,SettlementDate,C19&amp;"M","mf",TRUE))</f>
        <v>41857</v>
      </c>
      <c r="H19" s="94">
        <f>_xll.qlCalendarAdvance(Calendar,SettlementDate,E19,"mf",TRUE,Trigger)</f>
        <v>42044</v>
      </c>
      <c r="I19" s="10">
        <f>_xll.qlIndexFixing(IborIndex,G19,TRUE,InterestRatesTrigger)</f>
        <v>1.7499999999999064E-3</v>
      </c>
      <c r="J19" s="26"/>
      <c r="K19" s="91"/>
      <c r="L19" s="80"/>
      <c r="M19" s="80"/>
      <c r="N19" s="80"/>
      <c r="O19" s="2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111"/>
      <c r="C20" s="116">
        <v>2</v>
      </c>
      <c r="D20" s="112" t="s">
        <v>144</v>
      </c>
      <c r="E20" s="69" t="str">
        <f t="shared" ref="E20:E29" si="2">C20+6&amp;"M"</f>
        <v>8M</v>
      </c>
      <c r="F20" s="97" t="s">
        <v>137</v>
      </c>
      <c r="G20" s="98">
        <f>_xll.qlInterestRateIndexFixingDate(IborIndex,_xll.qlCalendarAdvance(Calendar,SettlementDate,C20&amp;"M","mf",TRUE))</f>
        <v>41886</v>
      </c>
      <c r="H20" s="98">
        <f>_xll.qlCalendarAdvance(Calendar,SettlementDate,E20,"mf",TRUE,Trigger)</f>
        <v>42072</v>
      </c>
      <c r="I20" s="11">
        <f>_xll.qlIndexFixing(IborIndex,G20,TRUE,InterestRatesTrigger)</f>
        <v>1.7499999999993864E-3</v>
      </c>
      <c r="J20" s="26"/>
      <c r="K20" s="80"/>
      <c r="L20" s="80"/>
      <c r="M20" s="80"/>
      <c r="N20" s="80"/>
      <c r="O20" s="2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111"/>
      <c r="C21" s="116">
        <v>3</v>
      </c>
      <c r="D21" s="112" t="s">
        <v>144</v>
      </c>
      <c r="E21" s="69" t="str">
        <f t="shared" si="2"/>
        <v>9M</v>
      </c>
      <c r="F21" s="97" t="s">
        <v>137</v>
      </c>
      <c r="G21" s="98">
        <f>_xll.qlInterestRateIndexFixingDate(IborIndex,_xll.qlCalendarAdvance(Calendar,SettlementDate,C21&amp;"M","mf",TRUE))</f>
        <v>41918</v>
      </c>
      <c r="H21" s="98">
        <f>_xll.qlCalendarAdvance(Calendar,SettlementDate,E21,"mf",TRUE,Trigger)</f>
        <v>42102</v>
      </c>
      <c r="I21" s="11">
        <f>_xll.qlIndexFixing(IborIndex,G21,TRUE,InterestRatesTrigger)</f>
        <v>1.7499999999998257E-3</v>
      </c>
      <c r="J21" s="26"/>
      <c r="K21" s="80"/>
      <c r="L21" s="80"/>
      <c r="M21" s="80"/>
      <c r="N21" s="80"/>
      <c r="O21" s="2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111"/>
      <c r="C22" s="116">
        <v>4</v>
      </c>
      <c r="D22" s="112" t="s">
        <v>144</v>
      </c>
      <c r="E22" s="69" t="str">
        <f t="shared" si="2"/>
        <v>10M</v>
      </c>
      <c r="F22" s="97" t="s">
        <v>137</v>
      </c>
      <c r="G22" s="98">
        <f>_xll.qlInterestRateIndexFixingDate(IborIndex,_xll.qlCalendarAdvance(Calendar,SettlementDate,C22&amp;"M","mf",TRUE))</f>
        <v>41949</v>
      </c>
      <c r="H22" s="98">
        <f>_xll.qlCalendarAdvance(Calendar,SettlementDate,E22,"mf",TRUE,Trigger)</f>
        <v>42132</v>
      </c>
      <c r="I22" s="11">
        <f>_xll.qlIndexFixing(IborIndex,G22,TRUE,InterestRatesTrigger)</f>
        <v>1.7499999999993864E-3</v>
      </c>
      <c r="J22" s="26"/>
      <c r="K22" s="80"/>
      <c r="L22" s="80"/>
      <c r="M22" s="80"/>
      <c r="N22" s="80"/>
      <c r="O22" s="2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111"/>
      <c r="C23" s="116">
        <v>5</v>
      </c>
      <c r="D23" s="112" t="s">
        <v>144</v>
      </c>
      <c r="E23" s="69" t="str">
        <f t="shared" si="2"/>
        <v>11M</v>
      </c>
      <c r="F23" s="97" t="s">
        <v>137</v>
      </c>
      <c r="G23" s="98">
        <f>_xll.qlInterestRateIndexFixingDate(IborIndex,_xll.qlCalendarAdvance(Calendar,SettlementDate,C23&amp;"M","mf",TRUE))</f>
        <v>41977</v>
      </c>
      <c r="H23" s="98">
        <f>_xll.qlCalendarAdvance(Calendar,SettlementDate,E23,"mf",TRUE,Trigger)</f>
        <v>42163</v>
      </c>
      <c r="I23" s="11">
        <f>_xll.qlIndexFixing(IborIndex,G23,TRUE,InterestRatesTrigger)</f>
        <v>1.6999999999997176E-3</v>
      </c>
      <c r="J23" s="26"/>
      <c r="K23" s="80"/>
      <c r="L23" s="80"/>
      <c r="M23" s="80"/>
      <c r="N23" s="80"/>
      <c r="O23" s="2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111"/>
      <c r="C24" s="116">
        <v>6</v>
      </c>
      <c r="D24" s="112" t="s">
        <v>144</v>
      </c>
      <c r="E24" s="69" t="str">
        <f t="shared" si="2"/>
        <v>12M</v>
      </c>
      <c r="F24" s="97" t="s">
        <v>137</v>
      </c>
      <c r="G24" s="98">
        <f>_xll.qlInterestRateIndexFixingDate(IborIndex,_xll.qlCalendarAdvance(Calendar,SettlementDate,C24&amp;"M","mf",TRUE))</f>
        <v>42010</v>
      </c>
      <c r="H24" s="98">
        <f>_xll.qlCalendarAdvance(Calendar,SettlementDate,E24,"mf",TRUE,Trigger)</f>
        <v>42193</v>
      </c>
      <c r="I24" s="11">
        <f>_xll.qlIndexFixing(IborIndex,G24,TRUE,InterestRatesTrigger)</f>
        <v>1.6999999999998754E-3</v>
      </c>
      <c r="J24" s="26"/>
      <c r="K24" s="80"/>
      <c r="L24" s="80"/>
      <c r="M24" s="80"/>
      <c r="N24" s="80"/>
      <c r="O24" s="2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111"/>
      <c r="C25" s="116">
        <v>7</v>
      </c>
      <c r="D25" s="112" t="s">
        <v>144</v>
      </c>
      <c r="E25" s="69" t="str">
        <f t="shared" si="2"/>
        <v>13M</v>
      </c>
      <c r="F25" s="97" t="s">
        <v>137</v>
      </c>
      <c r="G25" s="98">
        <f>_xll.qlInterestRateIndexFixingDate(IborIndex,_xll.qlCalendarAdvance(Calendar,SettlementDate,C25&amp;"M","mf",TRUE))</f>
        <v>42040</v>
      </c>
      <c r="H25" s="98">
        <f>_xll.qlCalendarAdvance(Calendar,SettlementDate,E25,"mf",TRUE,Trigger)</f>
        <v>42226</v>
      </c>
      <c r="I25" s="11">
        <f>_xll.qlIndexFixing(IborIndex,G25,TRUE,InterestRatesTrigger)</f>
        <v>1.6957157086503374E-3</v>
      </c>
      <c r="J25" s="26"/>
      <c r="K25" s="80"/>
      <c r="L25" s="80"/>
      <c r="M25" s="80"/>
      <c r="N25" s="80"/>
      <c r="O25" s="2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111"/>
      <c r="C26" s="116">
        <v>8</v>
      </c>
      <c r="D26" s="112" t="s">
        <v>144</v>
      </c>
      <c r="E26" s="69" t="str">
        <f t="shared" si="2"/>
        <v>14M</v>
      </c>
      <c r="F26" s="97" t="s">
        <v>137</v>
      </c>
      <c r="G26" s="98">
        <f>_xll.qlInterestRateIndexFixingDate(IborIndex,_xll.qlCalendarAdvance(Calendar,SettlementDate,C26&amp;"M","mf",TRUE))</f>
        <v>42068</v>
      </c>
      <c r="H26" s="98">
        <f>_xll.qlCalendarAdvance(Calendar,SettlementDate,E26,"mf",TRUE,Trigger)</f>
        <v>42255</v>
      </c>
      <c r="I26" s="11">
        <f>_xll.qlIndexFixing(IborIndex,G26,TRUE,InterestRatesTrigger)</f>
        <v>1.6765585384462389E-3</v>
      </c>
      <c r="J26" s="26"/>
      <c r="K26" s="80"/>
      <c r="L26" s="80"/>
      <c r="M26" s="80"/>
      <c r="N26" s="80"/>
      <c r="O26" s="2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111"/>
      <c r="C27" s="116">
        <v>9</v>
      </c>
      <c r="D27" s="112" t="s">
        <v>144</v>
      </c>
      <c r="E27" s="69" t="str">
        <f t="shared" si="2"/>
        <v>15M</v>
      </c>
      <c r="F27" s="97" t="s">
        <v>137</v>
      </c>
      <c r="G27" s="98">
        <f>_xll.qlInterestRateIndexFixingDate(IborIndex,_xll.qlCalendarAdvance(Calendar,SettlementDate,C27&amp;"M","mf",TRUE))</f>
        <v>42096</v>
      </c>
      <c r="H27" s="98">
        <f>_xll.qlCalendarAdvance(Calendar,SettlementDate,E27,"mf",TRUE,Trigger)</f>
        <v>42285</v>
      </c>
      <c r="I27" s="11">
        <f>_xll.qlIndexFixing(IborIndex,G27,TRUE,InterestRatesTrigger)</f>
        <v>1.6570575170529508E-3</v>
      </c>
      <c r="J27" s="26"/>
      <c r="K27" s="80"/>
      <c r="L27" s="80"/>
      <c r="M27" s="80"/>
      <c r="N27" s="80"/>
      <c r="O27" s="2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111"/>
      <c r="C28" s="116">
        <v>10</v>
      </c>
      <c r="D28" s="112" t="s">
        <v>144</v>
      </c>
      <c r="E28" s="69" t="str">
        <f t="shared" si="2"/>
        <v>16M</v>
      </c>
      <c r="F28" s="97" t="s">
        <v>137</v>
      </c>
      <c r="G28" s="98">
        <f>_xll.qlInterestRateIndexFixingDate(IborIndex,_xll.qlCalendarAdvance(Calendar,SettlementDate,C28&amp;"M","mf",TRUE))</f>
        <v>42130</v>
      </c>
      <c r="H28" s="98">
        <f>_xll.qlCalendarAdvance(Calendar,SettlementDate,E28,"mf",TRUE,Trigger)</f>
        <v>42317</v>
      </c>
      <c r="I28" s="11">
        <f>_xll.qlIndexFixing(IborIndex,G28,TRUE,InterestRatesTrigger)</f>
        <v>1.6179072231262844E-3</v>
      </c>
      <c r="J28" s="26"/>
      <c r="K28" s="80"/>
      <c r="L28" s="80"/>
      <c r="M28" s="80"/>
      <c r="N28" s="80"/>
      <c r="O28" s="2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111"/>
      <c r="C29" s="116">
        <v>11</v>
      </c>
      <c r="D29" s="112" t="s">
        <v>144</v>
      </c>
      <c r="E29" s="69" t="str">
        <f t="shared" si="2"/>
        <v>17M</v>
      </c>
      <c r="F29" s="97" t="s">
        <v>137</v>
      </c>
      <c r="G29" s="98">
        <f>_xll.qlInterestRateIndexFixingDate(IborIndex,_xll.qlCalendarAdvance(Calendar,SettlementDate,C29&amp;"M","mf",TRUE))</f>
        <v>42159</v>
      </c>
      <c r="H29" s="98">
        <f>_xll.qlCalendarAdvance(Calendar,SettlementDate,E29,"mf",TRUE,Trigger)</f>
        <v>42346</v>
      </c>
      <c r="I29" s="11">
        <f>_xll.qlIndexFixing(IborIndex,G29,TRUE,InterestRatesTrigger)</f>
        <v>1.6301838729381199E-3</v>
      </c>
      <c r="J29" s="26"/>
      <c r="K29" s="13" t="s">
        <v>84</v>
      </c>
      <c r="L29" s="13" t="s">
        <v>79</v>
      </c>
      <c r="M29" s="13" t="s">
        <v>141</v>
      </c>
      <c r="N29" s="13" t="s">
        <v>80</v>
      </c>
      <c r="O29" s="2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111"/>
      <c r="C30" s="114"/>
      <c r="D30" s="121"/>
      <c r="E30" s="68" t="s">
        <v>41</v>
      </c>
      <c r="F30" s="93" t="s">
        <v>142</v>
      </c>
      <c r="G30" s="94">
        <f t="shared" ref="G30:G31" si="3">EvaluationDate</f>
        <v>41824</v>
      </c>
      <c r="H30" s="94">
        <f>_xll.qlCalendarAdvance(Calendar,SettlementDate,E30,"mf",TRUE,Trigger)</f>
        <v>42377</v>
      </c>
      <c r="I30" s="10">
        <f>_xll.qlIndexFixing(K30,G30,TRUE,InterestRatesTrigger)</f>
        <v>1.7249999999974432E-3</v>
      </c>
      <c r="J30" s="26"/>
      <c r="K30" s="93" t="str">
        <f>_xll.qlSwapIndex(,"Libor",E30,SettlementDays,Currency,Calendar,"6M",M30,N30,IborIndex,"JPYON",,Trigger)</f>
        <v>obj_004de#0000</v>
      </c>
      <c r="L30" s="93" t="s">
        <v>23</v>
      </c>
      <c r="M30" s="93" t="s">
        <v>134</v>
      </c>
      <c r="N30" s="93" t="s">
        <v>81</v>
      </c>
      <c r="O30" s="2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111"/>
      <c r="C31" s="116"/>
      <c r="D31" s="122"/>
      <c r="E31" s="69" t="s">
        <v>42</v>
      </c>
      <c r="F31" s="97" t="s">
        <v>142</v>
      </c>
      <c r="G31" s="98">
        <f t="shared" si="3"/>
        <v>41824</v>
      </c>
      <c r="H31" s="98">
        <f>_xll.qlCalendarAdvance(Calendar,SettlementDate,E31,"mf",TRUE,Trigger)</f>
        <v>42468</v>
      </c>
      <c r="I31" s="11">
        <f>_xll.qlIndexFixing(K31,G31,TRUE,InterestRatesTrigger)</f>
        <v>1.7160835652629783E-3</v>
      </c>
      <c r="J31" s="26"/>
      <c r="K31" s="97" t="str">
        <f>_xll.qlSwapIndex(,"Libor",E31,SettlementDays,Currency,Calendar,"6M",M31,N31,IborIndex,"JPYON",,Trigger)</f>
        <v>obj_0050a#0000</v>
      </c>
      <c r="L31" s="97" t="s">
        <v>23</v>
      </c>
      <c r="M31" s="97" t="s">
        <v>134</v>
      </c>
      <c r="N31" s="97" t="s">
        <v>81</v>
      </c>
      <c r="O31" s="2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111"/>
      <c r="C32" s="116"/>
      <c r="D32" s="122"/>
      <c r="E32" s="69" t="s">
        <v>43</v>
      </c>
      <c r="F32" s="97" t="s">
        <v>142</v>
      </c>
      <c r="G32" s="98">
        <f t="shared" ref="G32:G63" si="4">EvaluationDate</f>
        <v>41824</v>
      </c>
      <c r="H32" s="98">
        <f>_xll.qlCalendarAdvance(Calendar,SettlementDate,E32,"mf",TRUE,Trigger)</f>
        <v>42559</v>
      </c>
      <c r="I32" s="11">
        <f>_xll.qlIndexFixing(K32,G32,TRUE,InterestRatesTrigger)</f>
        <v>1.7249999999981425E-3</v>
      </c>
      <c r="J32" s="26"/>
      <c r="K32" s="97" t="str">
        <f>_xll.qlSwapIndex(,"Libor",E32,SettlementDays,Currency,Calendar,"6M",M32,N32,IborIndex,"JPYON",,Trigger)</f>
        <v>obj_004dd#0000</v>
      </c>
      <c r="L32" s="97" t="s">
        <v>23</v>
      </c>
      <c r="M32" s="97" t="s">
        <v>134</v>
      </c>
      <c r="N32" s="97" t="s">
        <v>81</v>
      </c>
      <c r="O32" s="2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111"/>
      <c r="C33" s="116"/>
      <c r="D33" s="122"/>
      <c r="E33" s="69" t="s">
        <v>44</v>
      </c>
      <c r="F33" s="97" t="s">
        <v>142</v>
      </c>
      <c r="G33" s="98">
        <f t="shared" si="4"/>
        <v>41824</v>
      </c>
      <c r="H33" s="98">
        <f>_xll.qlCalendarAdvance(Calendar,SettlementDate,E33,"mf",TRUE,Trigger)</f>
        <v>42654</v>
      </c>
      <c r="I33" s="11">
        <f>_xll.qlIndexFixing(K33,G33,TRUE,InterestRatesTrigger)</f>
        <v>1.7365470842198518E-3</v>
      </c>
      <c r="J33" s="26"/>
      <c r="K33" s="97" t="str">
        <f>_xll.qlSwapIndex(,"Libor",E33,SettlementDays,Currency,Calendar,"6M",M33,N33,IborIndex,"JPYON",,Trigger)</f>
        <v>obj_004ed#0000</v>
      </c>
      <c r="L33" s="97" t="s">
        <v>23</v>
      </c>
      <c r="M33" s="97" t="s">
        <v>134</v>
      </c>
      <c r="N33" s="97" t="s">
        <v>81</v>
      </c>
      <c r="O33" s="2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111"/>
      <c r="C34" s="116"/>
      <c r="D34" s="117"/>
      <c r="E34" s="69" t="s">
        <v>45</v>
      </c>
      <c r="F34" s="97" t="s">
        <v>142</v>
      </c>
      <c r="G34" s="98">
        <f t="shared" si="4"/>
        <v>41824</v>
      </c>
      <c r="H34" s="98">
        <f>_xll.qlCalendarAdvance(Calendar,SettlementDate,E34,"mf",TRUE,Trigger)</f>
        <v>42745</v>
      </c>
      <c r="I34" s="11">
        <f>_xll.qlIndexFixing(K34,G34,TRUE,InterestRatesTrigger)</f>
        <v>1.7638505811994494E-3</v>
      </c>
      <c r="J34" s="26"/>
      <c r="K34" s="97" t="str">
        <f>_xll.qlSwapIndex(,"Libor",E34,SettlementDays,Currency,Calendar,"6M",M34,N34,IborIndex,"JPYON",,Trigger)</f>
        <v>obj_0049b#0000</v>
      </c>
      <c r="L34" s="97" t="s">
        <v>23</v>
      </c>
      <c r="M34" s="97" t="s">
        <v>134</v>
      </c>
      <c r="N34" s="97" t="s">
        <v>81</v>
      </c>
      <c r="O34" s="2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111"/>
      <c r="C35" s="116"/>
      <c r="D35" s="117"/>
      <c r="E35" s="69" t="s">
        <v>46</v>
      </c>
      <c r="F35" s="97" t="s">
        <v>142</v>
      </c>
      <c r="G35" s="98">
        <f t="shared" si="4"/>
        <v>41824</v>
      </c>
      <c r="H35" s="98">
        <f>_xll.qlCalendarAdvance(Calendar,SettlementDate,E35,"mf",TRUE,Trigger)</f>
        <v>42835</v>
      </c>
      <c r="I35" s="11">
        <f>_xll.qlIndexFixing(K35,G35,TRUE,InterestRatesTrigger)</f>
        <v>1.8002412903590952E-3</v>
      </c>
      <c r="J35" s="26"/>
      <c r="K35" s="97" t="str">
        <f>_xll.qlSwapIndex(,"Libor",E35,SettlementDays,Currency,Calendar,"6M",M35,N35,IborIndex,"JPYON",,Trigger)</f>
        <v>obj_004b8#0000</v>
      </c>
      <c r="L35" s="97" t="s">
        <v>23</v>
      </c>
      <c r="M35" s="97" t="s">
        <v>134</v>
      </c>
      <c r="N35" s="97" t="s">
        <v>81</v>
      </c>
      <c r="O35" s="2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111"/>
      <c r="C36" s="116"/>
      <c r="D36" s="117"/>
      <c r="E36" s="69" t="s">
        <v>47</v>
      </c>
      <c r="F36" s="97" t="s">
        <v>142</v>
      </c>
      <c r="G36" s="98">
        <f t="shared" si="4"/>
        <v>41824</v>
      </c>
      <c r="H36" s="98">
        <f>_xll.qlCalendarAdvance(Calendar,SettlementDate,E36,"mf",TRUE,Trigger)</f>
        <v>42926</v>
      </c>
      <c r="I36" s="11">
        <f>_xll.qlIndexFixing(K36,G36,TRUE,InterestRatesTrigger)</f>
        <v>1.850000184332739E-3</v>
      </c>
      <c r="J36" s="26"/>
      <c r="K36" s="97" t="str">
        <f>_xll.qlSwapIndex(,"Libor",E36,SettlementDays,Currency,Calendar,"6M",M36,N36,IborIndex,"JPYON",,Trigger)</f>
        <v>obj_004d8#0000</v>
      </c>
      <c r="L36" s="97" t="s">
        <v>23</v>
      </c>
      <c r="M36" s="97" t="s">
        <v>134</v>
      </c>
      <c r="N36" s="97" t="s">
        <v>81</v>
      </c>
      <c r="O36" s="2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111"/>
      <c r="C37" s="116"/>
      <c r="D37" s="117"/>
      <c r="E37" s="69" t="s">
        <v>48</v>
      </c>
      <c r="F37" s="97" t="s">
        <v>142</v>
      </c>
      <c r="G37" s="98">
        <f t="shared" si="4"/>
        <v>41824</v>
      </c>
      <c r="H37" s="98">
        <f>_xll.qlCalendarAdvance(Calendar,SettlementDate,E37,"mf",TRUE,Trigger)</f>
        <v>43290</v>
      </c>
      <c r="I37" s="11">
        <f>_xll.qlIndexFixing(K37,G37,TRUE,InterestRatesTrigger)</f>
        <v>2.1750005828431603E-3</v>
      </c>
      <c r="J37" s="26"/>
      <c r="K37" s="97" t="str">
        <f>_xll.qlSwapIndex(,"Libor",E37,SettlementDays,Currency,Calendar,"6M",M37,N37,IborIndex,"JPYON",,Trigger)</f>
        <v>obj_004ce#0000</v>
      </c>
      <c r="L37" s="97" t="s">
        <v>23</v>
      </c>
      <c r="M37" s="97" t="s">
        <v>134</v>
      </c>
      <c r="N37" s="97" t="s">
        <v>81</v>
      </c>
      <c r="O37" s="2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111"/>
      <c r="C38" s="116"/>
      <c r="D38" s="117"/>
      <c r="E38" s="69" t="s">
        <v>49</v>
      </c>
      <c r="F38" s="97" t="s">
        <v>142</v>
      </c>
      <c r="G38" s="98">
        <f t="shared" si="4"/>
        <v>41824</v>
      </c>
      <c r="H38" s="98">
        <f>_xll.qlCalendarAdvance(Calendar,SettlementDate,E38,"mf",TRUE,Trigger)</f>
        <v>43654</v>
      </c>
      <c r="I38" s="11">
        <f>_xll.qlIndexFixing(K38,G38,TRUE,InterestRatesTrigger)</f>
        <v>2.7250004669167852E-3</v>
      </c>
      <c r="J38" s="26"/>
      <c r="K38" s="97" t="str">
        <f>_xll.qlSwapIndex(,"Libor",E38,SettlementDays,Currency,Calendar,"6M",M38,N38,IborIndex,"JPYON",,Trigger)</f>
        <v>obj_004ab#0000</v>
      </c>
      <c r="L38" s="97" t="s">
        <v>23</v>
      </c>
      <c r="M38" s="97" t="s">
        <v>134</v>
      </c>
      <c r="N38" s="97" t="s">
        <v>81</v>
      </c>
      <c r="O38" s="2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111"/>
      <c r="C39" s="116"/>
      <c r="D39" s="117"/>
      <c r="E39" s="69" t="s">
        <v>50</v>
      </c>
      <c r="F39" s="97" t="s">
        <v>142</v>
      </c>
      <c r="G39" s="98">
        <f t="shared" si="4"/>
        <v>41824</v>
      </c>
      <c r="H39" s="98">
        <f>_xll.qlCalendarAdvance(Calendar,SettlementDate,E39,"mf",TRUE,Trigger)</f>
        <v>44020</v>
      </c>
      <c r="I39" s="11">
        <f>_xll.qlIndexFixing(K39,G39,TRUE,InterestRatesTrigger)</f>
        <v>3.4750003892568214E-3</v>
      </c>
      <c r="J39" s="26"/>
      <c r="K39" s="97" t="str">
        <f>_xll.qlSwapIndex(,"Libor",E39,SettlementDays,Currency,Calendar,"6M",M39,N39,IborIndex,"JPYON",,Trigger)</f>
        <v>obj_004cc#0000</v>
      </c>
      <c r="L39" s="97" t="s">
        <v>23</v>
      </c>
      <c r="M39" s="97" t="s">
        <v>134</v>
      </c>
      <c r="N39" s="97" t="s">
        <v>81</v>
      </c>
      <c r="O39" s="2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111"/>
      <c r="C40" s="116"/>
      <c r="D40" s="117"/>
      <c r="E40" s="69" t="s">
        <v>51</v>
      </c>
      <c r="F40" s="97" t="s">
        <v>142</v>
      </c>
      <c r="G40" s="98">
        <f t="shared" si="4"/>
        <v>41824</v>
      </c>
      <c r="H40" s="98">
        <f>_xll.qlCalendarAdvance(Calendar,SettlementDate,E40,"mf",TRUE,Trigger)</f>
        <v>44385</v>
      </c>
      <c r="I40" s="11">
        <f>_xll.qlIndexFixing(K40,G40,TRUE,InterestRatesTrigger)</f>
        <v>4.3500003341184566E-3</v>
      </c>
      <c r="J40" s="26"/>
      <c r="K40" s="97" t="str">
        <f>_xll.qlSwapIndex(,"Libor",E40,SettlementDays,Currency,Calendar,"6M",M40,N40,IborIndex,"JPYON",,Trigger)</f>
        <v>obj_004fb#0000</v>
      </c>
      <c r="L40" s="97" t="s">
        <v>23</v>
      </c>
      <c r="M40" s="97" t="s">
        <v>134</v>
      </c>
      <c r="N40" s="97" t="s">
        <v>81</v>
      </c>
      <c r="O40" s="2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111"/>
      <c r="C41" s="116"/>
      <c r="D41" s="117"/>
      <c r="E41" s="69" t="s">
        <v>52</v>
      </c>
      <c r="F41" s="97" t="s">
        <v>142</v>
      </c>
      <c r="G41" s="98">
        <f t="shared" si="4"/>
        <v>41824</v>
      </c>
      <c r="H41" s="98">
        <f>_xll.qlCalendarAdvance(Calendar,SettlementDate,E41,"mf",TRUE,Trigger)</f>
        <v>44750</v>
      </c>
      <c r="I41" s="11">
        <f>_xll.qlIndexFixing(K41,G41,TRUE,InterestRatesTrigger)</f>
        <v>5.275000496144557E-3</v>
      </c>
      <c r="J41" s="26"/>
      <c r="K41" s="97" t="str">
        <f>_xll.qlSwapIndex(,"Libor",E41,SettlementDays,Currency,Calendar,"6M",M41,N41,IborIndex,"JPYON",,Trigger)</f>
        <v>obj_004cf#0000</v>
      </c>
      <c r="L41" s="97" t="s">
        <v>23</v>
      </c>
      <c r="M41" s="97" t="s">
        <v>134</v>
      </c>
      <c r="N41" s="97" t="s">
        <v>81</v>
      </c>
      <c r="O41" s="2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111"/>
      <c r="C42" s="116"/>
      <c r="D42" s="117"/>
      <c r="E42" s="69" t="s">
        <v>53</v>
      </c>
      <c r="F42" s="97" t="s">
        <v>142</v>
      </c>
      <c r="G42" s="98">
        <f t="shared" si="4"/>
        <v>41824</v>
      </c>
      <c r="H42" s="98">
        <f>_xll.qlCalendarAdvance(Calendar,SettlementDate,E42,"mf",TRUE,Trigger)</f>
        <v>45117</v>
      </c>
      <c r="I42" s="11">
        <f>_xll.qlIndexFixing(K42,G42,TRUE,InterestRatesTrigger)</f>
        <v>6.2250008620232207E-3</v>
      </c>
      <c r="J42" s="26"/>
      <c r="K42" s="97" t="str">
        <f>_xll.qlSwapIndex(,"Libor",E42,SettlementDays,Currency,Calendar,"6M",M42,N42,IborIndex,"JPYON",,Trigger)</f>
        <v>obj_004e4#0000</v>
      </c>
      <c r="L42" s="97" t="s">
        <v>23</v>
      </c>
      <c r="M42" s="97" t="s">
        <v>134</v>
      </c>
      <c r="N42" s="97" t="s">
        <v>81</v>
      </c>
      <c r="O42" s="27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111"/>
      <c r="C43" s="116"/>
      <c r="D43" s="117"/>
      <c r="E43" s="69" t="s">
        <v>54</v>
      </c>
      <c r="F43" s="97" t="s">
        <v>142</v>
      </c>
      <c r="G43" s="98">
        <f t="shared" si="4"/>
        <v>41824</v>
      </c>
      <c r="H43" s="98">
        <f>_xll.qlCalendarAdvance(Calendar,SettlementDate,E43,"mf",TRUE,Trigger)</f>
        <v>45481</v>
      </c>
      <c r="I43" s="11">
        <f>_xll.qlIndexFixing(K43,G43,TRUE,InterestRatesTrigger)</f>
        <v>7.1750009051554315E-3</v>
      </c>
      <c r="J43" s="26"/>
      <c r="K43" s="97" t="str">
        <f>_xll.qlSwapIndex(,"Libor",E43,SettlementDays,Currency,Calendar,"6M",M43,N43,IborIndex,"JPYON",,Trigger)</f>
        <v>obj_00504#0000</v>
      </c>
      <c r="L43" s="97" t="s">
        <v>23</v>
      </c>
      <c r="M43" s="97" t="s">
        <v>134</v>
      </c>
      <c r="N43" s="97" t="s">
        <v>81</v>
      </c>
      <c r="O43" s="2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111"/>
      <c r="C44" s="116"/>
      <c r="D44" s="117"/>
      <c r="E44" s="69" t="s">
        <v>55</v>
      </c>
      <c r="F44" s="97" t="s">
        <v>142</v>
      </c>
      <c r="G44" s="98">
        <f t="shared" si="4"/>
        <v>41824</v>
      </c>
      <c r="H44" s="98">
        <f>_xll.qlCalendarAdvance(Calendar,SettlementDate,E44,"mf",TRUE,Trigger)</f>
        <v>45846</v>
      </c>
      <c r="I44" s="11">
        <f>_xll.qlIndexFixing(K44,G44,TRUE,InterestRatesTrigger)</f>
        <v>8.1313884893620351E-3</v>
      </c>
      <c r="J44" s="26"/>
      <c r="K44" s="97" t="str">
        <f>_xll.qlSwapIndex(,"Libor",E44,SettlementDays,Currency,Calendar,"6M",M44,N44,IborIndex,"JPYON",,Trigger)</f>
        <v>obj_004d6#0000</v>
      </c>
      <c r="L44" s="97" t="s">
        <v>23</v>
      </c>
      <c r="M44" s="97" t="s">
        <v>134</v>
      </c>
      <c r="N44" s="97" t="s">
        <v>81</v>
      </c>
      <c r="O44" s="2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111"/>
      <c r="C45" s="116"/>
      <c r="D45" s="117"/>
      <c r="E45" s="69" t="s">
        <v>56</v>
      </c>
      <c r="F45" s="97" t="s">
        <v>142</v>
      </c>
      <c r="G45" s="98">
        <f t="shared" si="4"/>
        <v>41824</v>
      </c>
      <c r="H45" s="98">
        <f>_xll.qlCalendarAdvance(Calendar,SettlementDate,E45,"mf",TRUE,Trigger)</f>
        <v>46211</v>
      </c>
      <c r="I45" s="11">
        <f>_xll.qlIndexFixing(K45,G45,TRUE,InterestRatesTrigger)</f>
        <v>9.0750007608618143E-3</v>
      </c>
      <c r="J45" s="26"/>
      <c r="K45" s="97" t="str">
        <f>_xll.qlSwapIndex(,"Libor",E45,SettlementDays,Currency,Calendar,"6M",M45,N45,IborIndex,"JPYON",,Trigger)</f>
        <v>obj_004f5#0000</v>
      </c>
      <c r="L45" s="97" t="s">
        <v>23</v>
      </c>
      <c r="M45" s="97" t="s">
        <v>134</v>
      </c>
      <c r="N45" s="97" t="s">
        <v>81</v>
      </c>
      <c r="O45" s="2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111"/>
      <c r="C46" s="116"/>
      <c r="D46" s="117"/>
      <c r="E46" s="69" t="s">
        <v>57</v>
      </c>
      <c r="F46" s="97" t="s">
        <v>142</v>
      </c>
      <c r="G46" s="98">
        <f t="shared" si="4"/>
        <v>41824</v>
      </c>
      <c r="H46" s="98">
        <f>_xll.qlCalendarAdvance(Calendar,SettlementDate,E46,"mf",TRUE,Trigger)</f>
        <v>46576</v>
      </c>
      <c r="I46" s="11">
        <f>_xll.qlIndexFixing(K46,G46,TRUE,InterestRatesTrigger)</f>
        <v>9.9908285929584239E-3</v>
      </c>
      <c r="J46" s="26"/>
      <c r="K46" s="97" t="str">
        <f>_xll.qlSwapIndex(,"Libor",E46,SettlementDays,Currency,Calendar,"6M",M46,N46,IborIndex,"JPYON",,Trigger)</f>
        <v>obj_004df#0000</v>
      </c>
      <c r="L46" s="97" t="s">
        <v>23</v>
      </c>
      <c r="M46" s="97" t="s">
        <v>134</v>
      </c>
      <c r="N46" s="97" t="s">
        <v>81</v>
      </c>
      <c r="O46" s="2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111"/>
      <c r="C47" s="116"/>
      <c r="D47" s="117"/>
      <c r="E47" s="69" t="s">
        <v>58</v>
      </c>
      <c r="F47" s="97" t="s">
        <v>142</v>
      </c>
      <c r="G47" s="98">
        <f t="shared" si="4"/>
        <v>41824</v>
      </c>
      <c r="H47" s="98">
        <f>_xll.qlCalendarAdvance(Calendar,SettlementDate,E47,"mf",TRUE,Trigger)</f>
        <v>46944</v>
      </c>
      <c r="I47" s="11">
        <f>_xll.qlIndexFixing(K47,G47,TRUE,InterestRatesTrigger)</f>
        <v>1.0874207194308446E-2</v>
      </c>
      <c r="J47" s="26"/>
      <c r="K47" s="97" t="str">
        <f>_xll.qlSwapIndex(,"Libor",E47,SettlementDays,Currency,Calendar,"6M",M47,N47,IborIndex,"JPYON",,Trigger)</f>
        <v>obj_00507#0000</v>
      </c>
      <c r="L47" s="97" t="s">
        <v>23</v>
      </c>
      <c r="M47" s="97" t="s">
        <v>134</v>
      </c>
      <c r="N47" s="97" t="s">
        <v>81</v>
      </c>
      <c r="O47" s="2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111"/>
      <c r="C48" s="116"/>
      <c r="D48" s="117"/>
      <c r="E48" s="69" t="s">
        <v>59</v>
      </c>
      <c r="F48" s="97" t="s">
        <v>142</v>
      </c>
      <c r="G48" s="98">
        <f t="shared" si="4"/>
        <v>41824</v>
      </c>
      <c r="H48" s="98">
        <f>_xll.qlCalendarAdvance(Calendar,SettlementDate,E48,"mf",TRUE,Trigger)</f>
        <v>47308</v>
      </c>
      <c r="I48" s="11">
        <f>_xll.qlIndexFixing(K48,G48,TRUE,InterestRatesTrigger)</f>
        <v>1.1700000427882053E-2</v>
      </c>
      <c r="J48" s="26"/>
      <c r="K48" s="97" t="str">
        <f>_xll.qlSwapIndex(,"Libor",E48,SettlementDays,Currency,Calendar,"6M",M48,N48,IborIndex,"JPYON",,Trigger)</f>
        <v>obj_004b2#0000</v>
      </c>
      <c r="L48" s="97" t="s">
        <v>23</v>
      </c>
      <c r="M48" s="97" t="s">
        <v>134</v>
      </c>
      <c r="N48" s="97" t="s">
        <v>81</v>
      </c>
      <c r="O48" s="2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111"/>
      <c r="C49" s="116"/>
      <c r="D49" s="117"/>
      <c r="E49" s="69" t="s">
        <v>60</v>
      </c>
      <c r="F49" s="97" t="s">
        <v>142</v>
      </c>
      <c r="G49" s="98">
        <f t="shared" si="4"/>
        <v>41824</v>
      </c>
      <c r="H49" s="98">
        <f>_xll.qlCalendarAdvance(Calendar,SettlementDate,E49,"mf",TRUE,Trigger)</f>
        <v>47672</v>
      </c>
      <c r="I49" s="11">
        <f>_xll.qlIndexFixing(K49,G49,TRUE,InterestRatesTrigger)</f>
        <v>1.2471851599827664E-2</v>
      </c>
      <c r="J49" s="26"/>
      <c r="K49" s="97" t="str">
        <f>_xll.qlSwapIndex(,"Libor",E49,SettlementDays,Currency,Calendar,"6M",M49,N49,IborIndex,"JPYON",,Trigger)</f>
        <v>obj_00502#0000</v>
      </c>
      <c r="L49" s="97" t="s">
        <v>23</v>
      </c>
      <c r="M49" s="97" t="s">
        <v>134</v>
      </c>
      <c r="N49" s="97" t="s">
        <v>81</v>
      </c>
      <c r="O49" s="2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111"/>
      <c r="C50" s="116"/>
      <c r="D50" s="117"/>
      <c r="E50" s="69" t="s">
        <v>61</v>
      </c>
      <c r="F50" s="97" t="s">
        <v>142</v>
      </c>
      <c r="G50" s="98">
        <f t="shared" si="4"/>
        <v>41824</v>
      </c>
      <c r="H50" s="98">
        <f>_xll.qlCalendarAdvance(Calendar,SettlementDate,E50,"mf",TRUE,Trigger)</f>
        <v>48037</v>
      </c>
      <c r="I50" s="11">
        <f>_xll.qlIndexFixing(K50,G50,TRUE,InterestRatesTrigger)</f>
        <v>1.3185273494605921E-2</v>
      </c>
      <c r="J50" s="26"/>
      <c r="K50" s="97" t="str">
        <f>_xll.qlSwapIndex(,"Libor",E50,SettlementDays,Currency,Calendar,"6M",M50,N50,IborIndex,"JPYON",,Trigger)</f>
        <v>obj_0049d#0000</v>
      </c>
      <c r="L50" s="97" t="s">
        <v>23</v>
      </c>
      <c r="M50" s="97" t="s">
        <v>134</v>
      </c>
      <c r="N50" s="97" t="s">
        <v>81</v>
      </c>
      <c r="O50" s="2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111"/>
      <c r="C51" s="116"/>
      <c r="D51" s="117"/>
      <c r="E51" s="69" t="s">
        <v>62</v>
      </c>
      <c r="F51" s="97" t="s">
        <v>142</v>
      </c>
      <c r="G51" s="98">
        <f t="shared" si="4"/>
        <v>41824</v>
      </c>
      <c r="H51" s="98">
        <f>_xll.qlCalendarAdvance(Calendar,SettlementDate,E51,"mf",TRUE,Trigger)</f>
        <v>48403</v>
      </c>
      <c r="I51" s="11">
        <f>_xll.qlIndexFixing(K51,G51,TRUE,InterestRatesTrigger)</f>
        <v>1.3834909406937337E-2</v>
      </c>
      <c r="J51" s="26"/>
      <c r="K51" s="97" t="str">
        <f>_xll.qlSwapIndex(,"Libor",E51,SettlementDays,Currency,Calendar,"6M",M51,N51,IborIndex,"JPYON",,Trigger)</f>
        <v>obj_004ad#0000</v>
      </c>
      <c r="L51" s="97" t="s">
        <v>23</v>
      </c>
      <c r="M51" s="97" t="s">
        <v>134</v>
      </c>
      <c r="N51" s="97" t="s">
        <v>81</v>
      </c>
      <c r="O51" s="2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111"/>
      <c r="C52" s="116"/>
      <c r="D52" s="117"/>
      <c r="E52" s="69" t="s">
        <v>63</v>
      </c>
      <c r="F52" s="97" t="s">
        <v>142</v>
      </c>
      <c r="G52" s="98">
        <f t="shared" si="4"/>
        <v>41824</v>
      </c>
      <c r="H52" s="98">
        <f>_xll.qlCalendarAdvance(Calendar,SettlementDate,E52,"mf",TRUE,Trigger)</f>
        <v>48768</v>
      </c>
      <c r="I52" s="11">
        <f>_xll.qlIndexFixing(K52,G52,TRUE,InterestRatesTrigger)</f>
        <v>1.4413988846723234E-2</v>
      </c>
      <c r="J52" s="26"/>
      <c r="K52" s="97" t="str">
        <f>_xll.qlSwapIndex(,"Libor",E52,SettlementDays,Currency,Calendar,"6M",M52,N52,IborIndex,"JPYON",,Trigger)</f>
        <v>obj_004e0#0000</v>
      </c>
      <c r="L52" s="97" t="s">
        <v>23</v>
      </c>
      <c r="M52" s="97" t="s">
        <v>134</v>
      </c>
      <c r="N52" s="97" t="s">
        <v>81</v>
      </c>
      <c r="O52" s="2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111"/>
      <c r="C53" s="116"/>
      <c r="D53" s="117"/>
      <c r="E53" s="69" t="s">
        <v>64</v>
      </c>
      <c r="F53" s="97" t="s">
        <v>142</v>
      </c>
      <c r="G53" s="98">
        <f t="shared" si="4"/>
        <v>41824</v>
      </c>
      <c r="H53" s="98">
        <f>_xll.qlCalendarAdvance(Calendar,SettlementDate,E53,"mf",TRUE,Trigger)</f>
        <v>49135</v>
      </c>
      <c r="I53" s="11">
        <f>_xll.qlIndexFixing(K53,G53,TRUE,InterestRatesTrigger)</f>
        <v>1.4924999965018193E-2</v>
      </c>
      <c r="J53" s="26"/>
      <c r="K53" s="97" t="str">
        <f>_xll.qlSwapIndex(,"Libor",E53,SettlementDays,Currency,Calendar,"6M",M53,N53,IborIndex,"JPYON",,Trigger)</f>
        <v>obj_004f9#0000</v>
      </c>
      <c r="L53" s="97" t="s">
        <v>23</v>
      </c>
      <c r="M53" s="97" t="s">
        <v>134</v>
      </c>
      <c r="N53" s="97" t="s">
        <v>81</v>
      </c>
      <c r="O53" s="2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111"/>
      <c r="C54" s="116"/>
      <c r="D54" s="117"/>
      <c r="E54" s="69" t="s">
        <v>65</v>
      </c>
      <c r="F54" s="97" t="s">
        <v>142</v>
      </c>
      <c r="G54" s="98">
        <f t="shared" si="4"/>
        <v>41824</v>
      </c>
      <c r="H54" s="98">
        <f>_xll.qlCalendarAdvance(Calendar,SettlementDate,E54,"mf",TRUE,Trigger)</f>
        <v>49499</v>
      </c>
      <c r="I54" s="11">
        <f>_xll.qlIndexFixing(K54,G54,TRUE,InterestRatesTrigger)</f>
        <v>1.5362457584956333E-2</v>
      </c>
      <c r="J54" s="26"/>
      <c r="K54" s="97" t="str">
        <f>_xll.qlSwapIndex(,"Libor",E54,SettlementDays,Currency,Calendar,"6M",M54,N54,IborIndex,"JPYON",,Trigger)</f>
        <v>obj_004c5#0000</v>
      </c>
      <c r="L54" s="97" t="s">
        <v>23</v>
      </c>
      <c r="M54" s="97" t="s">
        <v>134</v>
      </c>
      <c r="N54" s="97" t="s">
        <v>81</v>
      </c>
      <c r="O54" s="2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111"/>
      <c r="C55" s="116"/>
      <c r="D55" s="117"/>
      <c r="E55" s="69" t="s">
        <v>66</v>
      </c>
      <c r="F55" s="97" t="s">
        <v>142</v>
      </c>
      <c r="G55" s="98">
        <f t="shared" si="4"/>
        <v>41824</v>
      </c>
      <c r="H55" s="98">
        <f>_xll.qlCalendarAdvance(Calendar,SettlementDate,E55,"mf",TRUE,Trigger)</f>
        <v>49864</v>
      </c>
      <c r="I55" s="11">
        <f>_xll.qlIndexFixing(K55,G55,TRUE,InterestRatesTrigger)</f>
        <v>1.574222958062255E-2</v>
      </c>
      <c r="J55" s="26"/>
      <c r="K55" s="97" t="str">
        <f>_xll.qlSwapIndex(,"Libor",E55,SettlementDays,Currency,Calendar,"6M",M55,N55,IborIndex,"JPYON",,Trigger)</f>
        <v>obj_004e2#0000</v>
      </c>
      <c r="L55" s="97" t="s">
        <v>23</v>
      </c>
      <c r="M55" s="97" t="s">
        <v>134</v>
      </c>
      <c r="N55" s="97" t="s">
        <v>81</v>
      </c>
      <c r="O55" s="2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111"/>
      <c r="C56" s="116"/>
      <c r="D56" s="117"/>
      <c r="E56" s="69" t="s">
        <v>67</v>
      </c>
      <c r="F56" s="97" t="s">
        <v>142</v>
      </c>
      <c r="G56" s="98">
        <f t="shared" si="4"/>
        <v>41824</v>
      </c>
      <c r="H56" s="98">
        <f>_xll.qlCalendarAdvance(Calendar,SettlementDate,E56,"mf",TRUE,Trigger)</f>
        <v>50229</v>
      </c>
      <c r="I56" s="11">
        <f>_xll.qlIndexFixing(K56,G56,TRUE,InterestRatesTrigger)</f>
        <v>1.6073688156953449E-2</v>
      </c>
      <c r="J56" s="26"/>
      <c r="K56" s="97" t="str">
        <f>_xll.qlSwapIndex(,"Libor",E56,SettlementDays,Currency,Calendar,"6M",M56,N56,IborIndex,"JPYON",,Trigger)</f>
        <v>obj_004ae#0000</v>
      </c>
      <c r="L56" s="97" t="s">
        <v>23</v>
      </c>
      <c r="M56" s="97" t="s">
        <v>134</v>
      </c>
      <c r="N56" s="97" t="s">
        <v>81</v>
      </c>
      <c r="O56" s="2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111"/>
      <c r="C57" s="116"/>
      <c r="D57" s="117"/>
      <c r="E57" s="69" t="s">
        <v>68</v>
      </c>
      <c r="F57" s="97" t="s">
        <v>142</v>
      </c>
      <c r="G57" s="98">
        <f t="shared" si="4"/>
        <v>41824</v>
      </c>
      <c r="H57" s="98">
        <f>_xll.qlCalendarAdvance(Calendar,SettlementDate,E57,"mf",TRUE,Trigger)</f>
        <v>50594</v>
      </c>
      <c r="I57" s="11">
        <f>_xll.qlIndexFixing(K57,G57,TRUE,InterestRatesTrigger)</f>
        <v>1.6365550294896353E-2</v>
      </c>
      <c r="J57" s="26"/>
      <c r="K57" s="97" t="str">
        <f>_xll.qlSwapIndex(,"Libor",E57,SettlementDays,Currency,Calendar,"6M",M57,N57,IborIndex,"JPYON",,Trigger)</f>
        <v>obj_004f8#0000</v>
      </c>
      <c r="L57" s="97" t="s">
        <v>23</v>
      </c>
      <c r="M57" s="97" t="s">
        <v>134</v>
      </c>
      <c r="N57" s="97" t="s">
        <v>81</v>
      </c>
      <c r="O57" s="2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111"/>
      <c r="C58" s="116"/>
      <c r="D58" s="117"/>
      <c r="E58" s="69" t="s">
        <v>69</v>
      </c>
      <c r="F58" s="97" t="s">
        <v>142</v>
      </c>
      <c r="G58" s="98">
        <f t="shared" si="4"/>
        <v>41824</v>
      </c>
      <c r="H58" s="98">
        <f>_xll.qlCalendarAdvance(Calendar,SettlementDate,E58,"mf",TRUE,Trigger)</f>
        <v>50959</v>
      </c>
      <c r="I58" s="11">
        <f>_xll.qlIndexFixing(K58,G58,TRUE,InterestRatesTrigger)</f>
        <v>1.6624999718376113E-2</v>
      </c>
      <c r="J58" s="26"/>
      <c r="K58" s="97" t="str">
        <f>_xll.qlSwapIndex(,"Libor",E58,SettlementDays,Currency,Calendar,"6M",M58,N58,IborIndex,"JPYON",,Trigger)</f>
        <v>obj_004ac#0000</v>
      </c>
      <c r="L58" s="97" t="s">
        <v>23</v>
      </c>
      <c r="M58" s="97" t="s">
        <v>134</v>
      </c>
      <c r="N58" s="97" t="s">
        <v>81</v>
      </c>
      <c r="O58" s="2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111"/>
      <c r="C59" s="116"/>
      <c r="D59" s="117"/>
      <c r="E59" s="69" t="s">
        <v>70</v>
      </c>
      <c r="F59" s="97" t="s">
        <v>142</v>
      </c>
      <c r="G59" s="98">
        <f t="shared" si="4"/>
        <v>41824</v>
      </c>
      <c r="H59" s="98">
        <f>_xll.qlCalendarAdvance(Calendar,SettlementDate,E59,"mf",TRUE,Trigger)</f>
        <v>51326</v>
      </c>
      <c r="I59" s="11">
        <f>_xll.qlIndexFixing(K59,G59,TRUE,InterestRatesTrigger)</f>
        <v>1.6859080153541265E-2</v>
      </c>
      <c r="J59" s="26"/>
      <c r="K59" s="97" t="str">
        <f>_xll.qlSwapIndex(,"Libor",E59,SettlementDays,Currency,Calendar,"6M",M59,N59,IborIndex,"JPYON",,Trigger)</f>
        <v>obj_004f6#0000</v>
      </c>
      <c r="L59" s="97" t="s">
        <v>23</v>
      </c>
      <c r="M59" s="97" t="s">
        <v>134</v>
      </c>
      <c r="N59" s="97" t="s">
        <v>81</v>
      </c>
      <c r="O59" s="2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111"/>
      <c r="C60" s="116"/>
      <c r="D60" s="117"/>
      <c r="E60" s="69" t="s">
        <v>71</v>
      </c>
      <c r="F60" s="97" t="s">
        <v>142</v>
      </c>
      <c r="G60" s="98">
        <f t="shared" si="4"/>
        <v>41824</v>
      </c>
      <c r="H60" s="98">
        <f>_xll.qlCalendarAdvance(Calendar,SettlementDate,E60,"mf",TRUE,Trigger)</f>
        <v>51690</v>
      </c>
      <c r="I60" s="11">
        <f>_xll.qlIndexFixing(K60,G60,TRUE,InterestRatesTrigger)</f>
        <v>1.7068981999432051E-2</v>
      </c>
      <c r="J60" s="26"/>
      <c r="K60" s="97" t="str">
        <f>_xll.qlSwapIndex(,"Libor",E60,SettlementDays,Currency,Calendar,"6M",M60,N60,IborIndex,"JPYON",,Trigger)</f>
        <v>obj_004e6#0000</v>
      </c>
      <c r="L60" s="97" t="s">
        <v>23</v>
      </c>
      <c r="M60" s="97" t="s">
        <v>134</v>
      </c>
      <c r="N60" s="97" t="s">
        <v>81</v>
      </c>
      <c r="O60" s="2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111"/>
      <c r="C61" s="116"/>
      <c r="D61" s="117"/>
      <c r="E61" s="69" t="s">
        <v>72</v>
      </c>
      <c r="F61" s="97" t="s">
        <v>142</v>
      </c>
      <c r="G61" s="98">
        <f t="shared" si="4"/>
        <v>41824</v>
      </c>
      <c r="H61" s="98">
        <f>_xll.qlCalendarAdvance(Calendar,SettlementDate,E61,"mf",TRUE,Trigger)</f>
        <v>52055</v>
      </c>
      <c r="I61" s="11">
        <f>_xll.qlIndexFixing(K61,G61,TRUE,InterestRatesTrigger)</f>
        <v>1.7260746712387694E-2</v>
      </c>
      <c r="J61" s="26"/>
      <c r="K61" s="97" t="str">
        <f>_xll.qlSwapIndex(,"Libor",E61,SettlementDays,Currency,Calendar,"6M",M61,N61,IborIndex,"JPYON",,Trigger)</f>
        <v>obj_004bc#0000</v>
      </c>
      <c r="L61" s="97" t="s">
        <v>23</v>
      </c>
      <c r="M61" s="97" t="s">
        <v>134</v>
      </c>
      <c r="N61" s="97" t="s">
        <v>81</v>
      </c>
      <c r="O61" s="2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111"/>
      <c r="C62" s="116"/>
      <c r="D62" s="117"/>
      <c r="E62" s="69" t="s">
        <v>73</v>
      </c>
      <c r="F62" s="97" t="s">
        <v>142</v>
      </c>
      <c r="G62" s="98">
        <f t="shared" si="4"/>
        <v>41824</v>
      </c>
      <c r="H62" s="98">
        <f>_xll.qlCalendarAdvance(Calendar,SettlementDate,E62,"mf",TRUE,Trigger)</f>
        <v>52420</v>
      </c>
      <c r="I62" s="11">
        <f>_xll.qlIndexFixing(K62,G62,TRUE,InterestRatesTrigger)</f>
        <v>1.7436753471022793E-2</v>
      </c>
      <c r="J62" s="26"/>
      <c r="K62" s="97" t="str">
        <f>_xll.qlSwapIndex(,"Libor",E62,SettlementDays,Currency,Calendar,"6M",M62,N62,IborIndex,"JPYON",,Trigger)</f>
        <v>obj_004a2#0000</v>
      </c>
      <c r="L62" s="97" t="s">
        <v>23</v>
      </c>
      <c r="M62" s="97" t="s">
        <v>134</v>
      </c>
      <c r="N62" s="97" t="s">
        <v>81</v>
      </c>
      <c r="O62" s="2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111"/>
      <c r="C63" s="123"/>
      <c r="D63" s="124"/>
      <c r="E63" s="70" t="s">
        <v>74</v>
      </c>
      <c r="F63" s="106" t="s">
        <v>142</v>
      </c>
      <c r="G63" s="107">
        <f t="shared" si="4"/>
        <v>41824</v>
      </c>
      <c r="H63" s="107">
        <f>_xll.qlCalendarAdvance(Calendar,SettlementDate,E63,"mf",TRUE,Trigger)</f>
        <v>52786</v>
      </c>
      <c r="I63" s="12">
        <f>_xll.qlIndexFixing(K63,G63,TRUE,InterestRatesTrigger)</f>
        <v>1.759999965165758E-2</v>
      </c>
      <c r="J63" s="26"/>
      <c r="K63" s="106" t="str">
        <f>_xll.qlSwapIndex(,"Libor",E63,SettlementDays,Currency,Calendar,"6M",M63,N63,IborIndex,"JPYON",,Trigger)</f>
        <v>obj_004c0#0000</v>
      </c>
      <c r="L63" s="106" t="s">
        <v>23</v>
      </c>
      <c r="M63" s="106" t="s">
        <v>134</v>
      </c>
      <c r="N63" s="106" t="s">
        <v>81</v>
      </c>
      <c r="O63" s="2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thickBot="1" x14ac:dyDescent="0.25">
      <c r="A64" s="2"/>
      <c r="B64" s="125"/>
      <c r="C64" s="126"/>
      <c r="D64" s="127"/>
      <c r="E64" s="127"/>
      <c r="F64" s="82"/>
      <c r="G64" s="82"/>
      <c r="H64" s="81"/>
      <c r="I64" s="81"/>
      <c r="J64" s="29"/>
      <c r="K64" s="82"/>
      <c r="L64" s="82"/>
      <c r="M64" s="82"/>
      <c r="N64" s="82"/>
      <c r="O64" s="3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3"/>
      <c r="C65" s="16"/>
      <c r="D65" s="3"/>
      <c r="E65" s="3"/>
      <c r="F65" s="6"/>
      <c r="G65" s="6"/>
      <c r="H65" s="6"/>
      <c r="I65" s="6"/>
      <c r="J65" s="2"/>
      <c r="K65" s="6"/>
      <c r="L65" s="6"/>
      <c r="M65" s="6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3"/>
      <c r="C66" s="16"/>
      <c r="D66" s="3"/>
      <c r="E66" s="3"/>
      <c r="F66" s="6"/>
      <c r="G66" s="6"/>
      <c r="H66" s="6"/>
      <c r="I66" s="6"/>
      <c r="J66" s="2"/>
      <c r="K66" s="6"/>
      <c r="L66" s="6"/>
      <c r="M66" s="6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3"/>
      <c r="C67" s="16"/>
      <c r="D67" s="3"/>
      <c r="E67" s="3"/>
      <c r="F67" s="6"/>
      <c r="G67" s="6"/>
      <c r="H67" s="6"/>
      <c r="I67" s="6"/>
      <c r="J67" s="2"/>
      <c r="K67" s="6"/>
      <c r="L67" s="6"/>
      <c r="M67" s="6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3"/>
      <c r="C68" s="16"/>
      <c r="D68" s="3"/>
      <c r="E68" s="3"/>
      <c r="F68" s="6"/>
      <c r="G68" s="6"/>
      <c r="H68" s="6"/>
      <c r="I68" s="6"/>
      <c r="J68" s="2"/>
      <c r="K68" s="6"/>
      <c r="L68" s="6"/>
      <c r="M68" s="6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3"/>
      <c r="C69" s="16"/>
      <c r="D69" s="3"/>
      <c r="E69" s="3"/>
      <c r="F69" s="6"/>
      <c r="G69" s="6"/>
      <c r="H69" s="6"/>
      <c r="I69" s="6"/>
      <c r="J69" s="2"/>
      <c r="K69" s="6"/>
      <c r="L69" s="6"/>
      <c r="M69" s="6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3"/>
      <c r="C70" s="16"/>
      <c r="D70" s="3"/>
      <c r="E70" s="3"/>
      <c r="F70" s="6"/>
      <c r="G70" s="6"/>
      <c r="H70" s="6"/>
      <c r="I70" s="6"/>
      <c r="J70" s="2"/>
      <c r="K70" s="6"/>
      <c r="L70" s="6"/>
      <c r="M70" s="6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3"/>
      <c r="C71" s="16"/>
      <c r="D71" s="3"/>
      <c r="E71" s="3"/>
      <c r="F71" s="6"/>
      <c r="G71" s="6"/>
      <c r="H71" s="6"/>
      <c r="I71" s="6"/>
      <c r="J71" s="2"/>
      <c r="K71" s="6"/>
      <c r="L71" s="6"/>
      <c r="M71" s="6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3"/>
      <c r="C72" s="16"/>
      <c r="D72" s="3"/>
      <c r="E72" s="3"/>
      <c r="F72" s="6"/>
      <c r="G72" s="6"/>
      <c r="H72" s="6"/>
      <c r="I72" s="6"/>
      <c r="J72" s="2"/>
      <c r="K72" s="6"/>
      <c r="L72" s="6"/>
      <c r="M72" s="6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3"/>
      <c r="C73" s="16"/>
      <c r="D73" s="3"/>
      <c r="E73" s="3"/>
      <c r="F73" s="6"/>
      <c r="G73" s="6"/>
      <c r="H73" s="6"/>
      <c r="I73" s="6"/>
      <c r="J73" s="2"/>
      <c r="K73" s="6"/>
      <c r="L73" s="6"/>
      <c r="M73" s="6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3"/>
      <c r="C74" s="16"/>
      <c r="D74" s="3"/>
      <c r="E74" s="3"/>
      <c r="F74" s="6"/>
      <c r="G74" s="6"/>
      <c r="H74" s="6"/>
      <c r="I74" s="6"/>
      <c r="J74" s="2"/>
      <c r="K74" s="6"/>
      <c r="L74" s="6"/>
      <c r="M74" s="6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3"/>
      <c r="C75" s="16"/>
      <c r="D75" s="3"/>
      <c r="E75" s="3"/>
      <c r="F75" s="6"/>
      <c r="G75" s="6"/>
      <c r="H75" s="6"/>
      <c r="I75" s="6"/>
      <c r="J75" s="2"/>
      <c r="K75" s="6"/>
      <c r="L75" s="6"/>
      <c r="M75" s="6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3"/>
      <c r="C76" s="16"/>
      <c r="D76" s="3"/>
      <c r="E76" s="3"/>
      <c r="F76" s="6"/>
      <c r="G76" s="6"/>
      <c r="H76" s="6"/>
      <c r="I76" s="6"/>
      <c r="J76" s="2"/>
      <c r="K76" s="6"/>
      <c r="L76" s="6"/>
      <c r="M76" s="6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3"/>
      <c r="C77" s="16"/>
      <c r="D77" s="3"/>
      <c r="E77" s="3"/>
      <c r="F77" s="6"/>
      <c r="G77" s="6"/>
      <c r="H77" s="6"/>
      <c r="I77" s="6"/>
      <c r="J77" s="2"/>
      <c r="K77" s="6"/>
      <c r="L77" s="6"/>
      <c r="M77" s="6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3"/>
      <c r="C78" s="16"/>
      <c r="D78" s="3"/>
      <c r="E78" s="3"/>
      <c r="F78" s="6"/>
      <c r="G78" s="6"/>
      <c r="H78" s="6"/>
      <c r="I78" s="6"/>
      <c r="J78" s="2"/>
      <c r="K78" s="6"/>
      <c r="L78" s="6"/>
      <c r="M78" s="6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3"/>
      <c r="C79" s="16"/>
      <c r="D79" s="3"/>
      <c r="E79" s="3"/>
      <c r="F79" s="6"/>
      <c r="G79" s="6"/>
      <c r="H79" s="6"/>
      <c r="I79" s="6"/>
      <c r="J79" s="2"/>
      <c r="K79" s="6"/>
      <c r="L79" s="6"/>
      <c r="M79" s="6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3"/>
      <c r="C80" s="16"/>
      <c r="D80" s="3"/>
      <c r="E80" s="3"/>
      <c r="F80" s="6"/>
      <c r="G80" s="6"/>
      <c r="H80" s="6"/>
      <c r="I80" s="6"/>
      <c r="J80" s="2"/>
      <c r="K80" s="6"/>
      <c r="L80" s="6"/>
      <c r="M80" s="6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3"/>
      <c r="C81" s="16"/>
      <c r="D81" s="3"/>
      <c r="E81" s="3"/>
      <c r="F81" s="6"/>
      <c r="G81" s="6"/>
      <c r="H81" s="6"/>
      <c r="I81" s="6"/>
      <c r="J81" s="2"/>
      <c r="K81" s="6"/>
      <c r="L81" s="6"/>
      <c r="M81" s="6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3"/>
      <c r="C82" s="16"/>
      <c r="D82" s="3"/>
      <c r="E82" s="3"/>
      <c r="F82" s="6"/>
      <c r="G82" s="6"/>
      <c r="H82" s="6"/>
      <c r="I82" s="6"/>
      <c r="J82" s="2"/>
      <c r="K82" s="6"/>
      <c r="L82" s="6"/>
      <c r="M82" s="6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3"/>
      <c r="C83" s="16"/>
      <c r="D83" s="3"/>
      <c r="E83" s="3"/>
      <c r="F83" s="6"/>
      <c r="G83" s="6"/>
      <c r="H83" s="6"/>
      <c r="I83" s="6"/>
      <c r="J83" s="2"/>
      <c r="K83" s="6"/>
      <c r="L83" s="6"/>
      <c r="M83" s="6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3"/>
      <c r="C84" s="16"/>
      <c r="D84" s="3"/>
      <c r="E84" s="3"/>
      <c r="F84" s="6"/>
      <c r="G84" s="6"/>
      <c r="H84" s="6"/>
      <c r="I84" s="6"/>
      <c r="J84" s="2"/>
      <c r="K84" s="6"/>
      <c r="L84" s="6"/>
      <c r="M84" s="6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3"/>
      <c r="C85" s="16"/>
      <c r="D85" s="3"/>
      <c r="E85" s="3"/>
      <c r="F85" s="6"/>
      <c r="G85" s="6"/>
      <c r="H85" s="6"/>
      <c r="I85" s="6"/>
      <c r="J85" s="2"/>
      <c r="K85" s="6"/>
      <c r="L85" s="6"/>
      <c r="M85" s="6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3"/>
      <c r="C86" s="16"/>
      <c r="D86" s="3"/>
      <c r="E86" s="3"/>
      <c r="F86" s="6"/>
      <c r="G86" s="6"/>
      <c r="H86" s="6"/>
      <c r="I86" s="6"/>
      <c r="J86" s="2"/>
      <c r="K86" s="6"/>
      <c r="L86" s="6"/>
      <c r="M86" s="6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3"/>
      <c r="C87" s="16"/>
      <c r="D87" s="3"/>
      <c r="E87" s="3"/>
      <c r="F87" s="6"/>
      <c r="G87" s="6"/>
      <c r="H87" s="6"/>
      <c r="I87" s="6"/>
      <c r="J87" s="2"/>
      <c r="K87" s="6"/>
      <c r="L87" s="6"/>
      <c r="M87" s="6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3"/>
      <c r="C88" s="16"/>
      <c r="D88" s="3"/>
      <c r="E88" s="3"/>
      <c r="F88" s="6"/>
      <c r="G88" s="6"/>
      <c r="H88" s="6"/>
      <c r="I88" s="6"/>
      <c r="J88" s="2"/>
      <c r="K88" s="6"/>
      <c r="L88" s="6"/>
      <c r="M88" s="6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3"/>
      <c r="C89" s="16"/>
      <c r="D89" s="3"/>
      <c r="E89" s="3"/>
      <c r="F89" s="6"/>
      <c r="G89" s="6"/>
      <c r="H89" s="6"/>
      <c r="I89" s="6"/>
      <c r="J89" s="2"/>
      <c r="K89" s="6"/>
      <c r="L89" s="6"/>
      <c r="M89" s="6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3"/>
      <c r="C90" s="16"/>
      <c r="D90" s="3"/>
      <c r="E90" s="3"/>
      <c r="F90" s="6"/>
      <c r="G90" s="6"/>
      <c r="H90" s="6"/>
      <c r="I90" s="6"/>
      <c r="J90" s="2"/>
      <c r="K90" s="6"/>
      <c r="L90" s="6"/>
      <c r="M90" s="6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3"/>
      <c r="C91" s="16"/>
      <c r="D91" s="3"/>
      <c r="E91" s="3"/>
      <c r="F91" s="6"/>
      <c r="G91" s="6"/>
      <c r="H91" s="6"/>
      <c r="I91" s="6"/>
      <c r="J91" s="2"/>
      <c r="K91" s="6"/>
      <c r="L91" s="6"/>
      <c r="M91" s="6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3"/>
      <c r="C92" s="16"/>
      <c r="D92" s="3"/>
      <c r="E92" s="3"/>
      <c r="F92" s="6"/>
      <c r="G92" s="6"/>
      <c r="H92" s="6"/>
      <c r="I92" s="6"/>
      <c r="J92" s="2"/>
      <c r="K92" s="6"/>
      <c r="L92" s="6"/>
      <c r="M92" s="6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3"/>
      <c r="C93" s="16"/>
      <c r="D93" s="3"/>
      <c r="E93" s="3"/>
      <c r="F93" s="6"/>
      <c r="G93" s="6"/>
      <c r="H93" s="6"/>
      <c r="I93" s="6"/>
      <c r="J93" s="2"/>
      <c r="K93" s="6"/>
      <c r="L93" s="6"/>
      <c r="M93" s="6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3"/>
      <c r="C94" s="16"/>
      <c r="D94" s="3"/>
      <c r="E94" s="3"/>
      <c r="F94" s="6"/>
      <c r="G94" s="6"/>
      <c r="H94" s="6"/>
      <c r="I94" s="6"/>
      <c r="J94" s="2"/>
      <c r="K94" s="6"/>
      <c r="L94" s="6"/>
      <c r="M94" s="6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16"/>
      <c r="D95" s="3"/>
      <c r="E95" s="3"/>
      <c r="F95" s="6"/>
      <c r="G95" s="6"/>
      <c r="H95" s="6"/>
      <c r="I95" s="6"/>
      <c r="J95" s="2"/>
      <c r="K95" s="6"/>
      <c r="L95" s="6"/>
      <c r="M95" s="6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16"/>
      <c r="D96" s="3"/>
      <c r="E96" s="3"/>
      <c r="F96" s="6"/>
      <c r="G96" s="6"/>
      <c r="H96" s="6"/>
      <c r="I96" s="6"/>
      <c r="J96" s="2"/>
      <c r="K96" s="6"/>
      <c r="L96" s="6"/>
      <c r="M96" s="6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16"/>
      <c r="D97" s="3"/>
      <c r="E97" s="3"/>
      <c r="F97" s="6"/>
      <c r="G97" s="6"/>
      <c r="H97" s="6"/>
      <c r="I97" s="6"/>
      <c r="J97" s="2"/>
      <c r="K97" s="6"/>
      <c r="L97" s="6"/>
      <c r="M97" s="6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16"/>
      <c r="D98" s="3"/>
      <c r="E98" s="3"/>
      <c r="F98" s="6"/>
      <c r="G98" s="6"/>
      <c r="H98" s="6"/>
      <c r="I98" s="6"/>
      <c r="J98" s="2"/>
      <c r="K98" s="6"/>
      <c r="L98" s="6"/>
      <c r="M98" s="6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16"/>
      <c r="D99" s="3"/>
      <c r="E99" s="3"/>
      <c r="F99" s="6"/>
      <c r="G99" s="6"/>
      <c r="H99" s="6"/>
      <c r="I99" s="6"/>
      <c r="J99" s="2"/>
      <c r="K99" s="6"/>
      <c r="L99" s="6"/>
      <c r="M99" s="6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16"/>
      <c r="D100" s="3"/>
      <c r="E100" s="3"/>
      <c r="F100" s="6"/>
      <c r="G100" s="6"/>
      <c r="H100" s="6"/>
      <c r="I100" s="6"/>
      <c r="J100" s="2"/>
      <c r="K100" s="6"/>
      <c r="L100" s="6"/>
      <c r="M100" s="6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M30:M63">
      <formula1>"Following,Modified Following,Preceding,Modified Preceding,Unadjusted,Half-Month Modified Following"</formula1>
    </dataValidation>
    <dataValidation type="list" allowBlank="1" showInputMessage="1" showErrorMessage="1" sqref="N30:N63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General Settings</vt:lpstr>
      <vt:lpstr>Contribution</vt:lpstr>
      <vt:lpstr>ON Pricing</vt:lpstr>
      <vt:lpstr>3M Pricing</vt:lpstr>
      <vt:lpstr>6M Pricing</vt:lpstr>
      <vt:lpstr>Calendar</vt:lpstr>
      <vt:lpstr>Calendar1</vt:lpstr>
      <vt:lpstr>Calendar2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'3M Pricing'!IborIndex</vt:lpstr>
      <vt:lpstr>'6M Pricing'!IborIndex</vt:lpstr>
      <vt:lpstr>IborIndexFamily</vt:lpstr>
      <vt:lpstr>InterestRatesTrigger</vt:lpstr>
      <vt:lpstr>InterpolationType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2014-07-04T15:05:14Z</dcterms:modified>
</cp:coreProperties>
</file>