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5195" windowHeight="862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OIS" sheetId="22" r:id="rId7"/>
    <sheet name="BasisSwap1MxM" sheetId="11" r:id="rId8"/>
    <sheet name="BasisSwap3M6M" sheetId="12" r:id="rId9"/>
    <sheet name="Deposits" sheetId="15" r:id="rId10"/>
    <sheet name="FRA" sheetId="16" r:id="rId11"/>
    <sheet name="Futures3M_TIBOR" sheetId="66" r:id="rId12"/>
    <sheet name="Futures3M" sheetId="18" r:id="rId13"/>
    <sheet name="FuturesHWConvAdj" sheetId="20" r:id="rId14"/>
    <sheet name="Swaps1M" sheetId="23" r:id="rId15"/>
    <sheet name="Swap3M_TIBOR" sheetId="65" r:id="rId16"/>
    <sheet name="Swap3M" sheetId="25" r:id="rId17"/>
    <sheet name="Swap6M" sheetId="26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9">Deposits!$J$2</definedName>
    <definedName name="Contributor" localSheetId="6">OIS!$O$2</definedName>
    <definedName name="Contributor" localSheetId="15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9">Deposits!$S$5:$W$13</definedName>
    <definedName name="ContributorTable">'General Settings'!$C$12:$D$19</definedName>
    <definedName name="Conventions" localSheetId="7">BasisSwap1MxM!$AF$5:$AH$9</definedName>
    <definedName name="Conventions" localSheetId="8">BasisSwap3M6M!$AF$5:$AH$9</definedName>
    <definedName name="Conventions" localSheetId="16">Swap3M!$AF$5:$AH$9</definedName>
    <definedName name="Conventions" localSheetId="15">Swap3M_TIBOR!$AF$5:$AH$9</definedName>
    <definedName name="Conventions" localSheetId="17">Swap6M!$AF$5:$AH$9</definedName>
    <definedName name="Counter">#REF!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2">Futures3M!$M$6:$M$47</definedName>
    <definedName name="FuturesCodes" localSheetId="11">Futures3M_TIBOR!$M$6:$M$47</definedName>
    <definedName name="FuturesDates" localSheetId="12">Futures3M!$N$6:$N$47</definedName>
    <definedName name="FuturesDates" localSheetId="11">Futures3M_TIBOR!$N$6:$N$47</definedName>
    <definedName name="IborIndex" localSheetId="12">Futures3M!$AM$4</definedName>
    <definedName name="IborIndex" localSheetId="11">Futures3M_TIBOR!$AM$4</definedName>
    <definedName name="Instruments" localSheetId="7">BasisSwap1MxM!$R$5:$R$42</definedName>
    <definedName name="Instruments" localSheetId="10">FRA!$M$5:$M$36</definedName>
    <definedName name="Instruments" localSheetId="6">OIS!$N$5:$N$58</definedName>
    <definedName name="Instruments" localSheetId="16">Swap3M!$R$5:$R$42</definedName>
    <definedName name="Instruments" localSheetId="15">Swap3M_TIBOR!$R$5:$R$42</definedName>
    <definedName name="Instruments" localSheetId="17">Swap6M!$R$5:$R$42</definedName>
    <definedName name="Instruments" localSheetId="14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2">Futures3M!$AC$6:$AD$10</definedName>
    <definedName name="LiffeCodes" localSheetId="11">Futures3M_TIBOR!$AC$6:$AD$10</definedName>
    <definedName name="LiveDataFeed">'General Settings'!$D$22</definedName>
    <definedName name="MeanReversion" localSheetId="12">Futures3M!$AM$3</definedName>
    <definedName name="MeanReversion" localSheetId="11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OverNightIndexCalendar" localSheetId="11">'General Settings'!#REF!</definedName>
    <definedName name="OverNightIndexCalendar" localSheetId="15">'General Settings'!#REF!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7">BasisSwap1MxM!$AB$5:$AB$42</definedName>
    <definedName name="Quote" localSheetId="8">BasisSwap3M6M!$AB$5:$AB$42</definedName>
    <definedName name="Quote" localSheetId="9">Deposits!$O$5:$O$22</definedName>
    <definedName name="Quote" localSheetId="10">FRA!$W$5:$W$36</definedName>
    <definedName name="Quote" localSheetId="12">Futures3M!$Y$6:$Y$47</definedName>
    <definedName name="Quote" localSheetId="11">Futures3M_TIBOR!$Y$6:$Y$47</definedName>
    <definedName name="Quote" localSheetId="13">FuturesHWConvAdj!$P$5:$P$6</definedName>
    <definedName name="Quote" localSheetId="6">OIS!$X$5:$X$58</definedName>
    <definedName name="Quote" localSheetId="16">Swap3M!$AB$5:$AB$42</definedName>
    <definedName name="Quote" localSheetId="15">Swap3M_TIBOR!$AB$5:$AB$42</definedName>
    <definedName name="Quote" localSheetId="14">Swaps1M!$X$5:$X$18</definedName>
    <definedName name="QuoteLive" localSheetId="7">BasisSwap1MxM!$X$5:$X$42</definedName>
    <definedName name="QuoteLive" localSheetId="8">BasisSwap3M6M!$V$5:$V$42</definedName>
    <definedName name="QuoteLive" localSheetId="9">Deposits!$K$5:$K$22</definedName>
    <definedName name="QuoteLive" localSheetId="10">FRA!$S$5:$S$36</definedName>
    <definedName name="QuoteLive" localSheetId="12">Futures3M!$U$6:$U$47</definedName>
    <definedName name="QuoteLive" localSheetId="11">Futures3M_TIBOR!$U$6:$U$47</definedName>
    <definedName name="QuoteLive" localSheetId="13">FuturesHWConvAdj!$L$5:$L$6</definedName>
    <definedName name="QuoteLive" localSheetId="6">OIS!$T$5:$T$58</definedName>
    <definedName name="QuoteLive" localSheetId="16">Swap3M!$X$5:$X$42</definedName>
    <definedName name="QuoteLive" localSheetId="15">Swap3M_TIBOR!$X$5:$X$42</definedName>
    <definedName name="QuoteLive" localSheetId="17">Swap6M!$X$5:$X$42</definedName>
    <definedName name="QuoteLive" localSheetId="14">Swaps1M!$T$5:$T$18</definedName>
    <definedName name="QuoteStatic" localSheetId="7">BasisSwap1MxM!$Z$5:$Z$42</definedName>
    <definedName name="QuoteStatic" localSheetId="8">BasisSwap3M6M!$Z$5:$Z$42</definedName>
    <definedName name="QuoteStatic" localSheetId="9">Deposits!$M$5:$M$22</definedName>
    <definedName name="QuoteStatic" localSheetId="10">FRA!$U$5:$U$36</definedName>
    <definedName name="QuoteStatic" localSheetId="12">Futures3M!$W$6:$W$47</definedName>
    <definedName name="QuoteStatic" localSheetId="11">Futures3M_TIBOR!$W$6:$W$47</definedName>
    <definedName name="QuoteStatic" localSheetId="13">FuturesHWConvAdj!$N$5:$N$6</definedName>
    <definedName name="QuoteStatic" localSheetId="6">OIS!$V$5:$V$58</definedName>
    <definedName name="QuoteStatic" localSheetId="16">Swap3M!$Z$5:$Z$42</definedName>
    <definedName name="QuoteStatic" localSheetId="15">Swap3M_TIBOR!$Z$5:$Z$42</definedName>
    <definedName name="QuoteStatic" localSheetId="17">Swap6M!$Z$5:$Z$42</definedName>
    <definedName name="QuoteStatic" localSheetId="14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5">Swap3M_TIBOR!$AB$12</definedName>
    <definedName name="Swap3M4Y">Swap3M!$AB$12</definedName>
    <definedName name="Swap6M4Y">Swap6M!$AB$12</definedName>
    <definedName name="SwapMainSetConventions" localSheetId="15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2">Futures3M!$AM$2</definedName>
    <definedName name="Volatility" localSheetId="11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AB5" i="65" a="1"/>
  <c r="X5" i="23" a="1"/>
  <c r="Y6" i="18" a="1"/>
  <c r="Y6" i="66" a="1"/>
  <c r="W5" i="16" a="1"/>
  <c r="O5" i="15" a="1"/>
  <c r="O13" i="15" s="1"/>
  <c r="O8" i="15"/>
  <c r="O9" i="15"/>
  <c r="O10" i="15"/>
  <c r="O11" i="15"/>
  <c r="O12" i="15"/>
  <c r="O21" i="15"/>
  <c r="O22" i="15"/>
  <c r="AB5" i="12" a="1"/>
  <c r="AB5" i="11" a="1"/>
  <c r="X5" i="22" a="1"/>
  <c r="O20" i="15" l="1"/>
  <c r="O19" i="15"/>
  <c r="O16" i="15"/>
  <c r="O15" i="15"/>
  <c r="O14" i="15"/>
  <c r="O18" i="15"/>
  <c r="O17" i="15"/>
  <c r="AM5" i="66"/>
  <c r="AL5" i="66"/>
  <c r="F5" i="66"/>
  <c r="E5" i="66"/>
  <c r="U31" i="66"/>
  <c r="U43" i="66"/>
  <c r="U17" i="66"/>
  <c r="U6" i="66"/>
  <c r="U10" i="66"/>
  <c r="U36" i="66"/>
  <c r="U35" i="66"/>
  <c r="U18" i="66"/>
  <c r="U41" i="66"/>
  <c r="U37" i="66"/>
  <c r="U46" i="66"/>
  <c r="U42" i="66"/>
  <c r="U15" i="66"/>
  <c r="U7" i="66"/>
  <c r="U38" i="66"/>
  <c r="U24" i="66"/>
  <c r="U33" i="66"/>
  <c r="U45" i="66"/>
  <c r="U32" i="66"/>
  <c r="U25" i="66"/>
  <c r="U8" i="66"/>
  <c r="U16" i="66"/>
  <c r="U22" i="66"/>
  <c r="U30" i="66"/>
  <c r="U11" i="66"/>
  <c r="U34" i="66"/>
  <c r="U14" i="66"/>
  <c r="U12" i="66"/>
  <c r="U20" i="66"/>
  <c r="U29" i="66"/>
  <c r="U47" i="66"/>
  <c r="U13" i="66"/>
  <c r="U9" i="66"/>
  <c r="U21" i="66"/>
  <c r="U19" i="66"/>
  <c r="U23" i="66"/>
  <c r="U28" i="66"/>
  <c r="U39" i="66"/>
  <c r="U40" i="66"/>
  <c r="U44" i="66"/>
  <c r="U26" i="66"/>
  <c r="U27" i="66"/>
  <c r="E14" i="64"/>
  <c r="E7" i="64"/>
  <c r="E13" i="64"/>
  <c r="E17" i="64"/>
  <c r="AK6" i="66" a="1"/>
  <c r="E9" i="64"/>
  <c r="G5" i="66"/>
  <c r="N6" i="66" a="1"/>
  <c r="E16" i="64"/>
  <c r="E6" i="64"/>
  <c r="E12" i="64"/>
  <c r="E10" i="64"/>
  <c r="E18" i="64"/>
  <c r="D6" i="66" a="1"/>
  <c r="E15" i="64"/>
  <c r="E8" i="64"/>
  <c r="E11" i="64"/>
  <c r="AN5" i="66"/>
  <c r="Y27" i="66" l="1"/>
  <c r="Y26" i="66"/>
  <c r="Y44" i="66"/>
  <c r="Y40" i="66"/>
  <c r="Y39" i="66"/>
  <c r="Y28" i="66"/>
  <c r="Y23" i="66"/>
  <c r="Y19" i="66"/>
  <c r="Y21" i="66"/>
  <c r="Y9" i="66"/>
  <c r="Y13" i="66"/>
  <c r="Y47" i="66"/>
  <c r="Y29" i="66"/>
  <c r="Y20" i="66"/>
  <c r="Y12" i="66"/>
  <c r="Y14" i="66"/>
  <c r="Y34" i="66"/>
  <c r="Y11" i="66"/>
  <c r="Y30" i="66"/>
  <c r="Y22" i="66"/>
  <c r="Y16" i="66"/>
  <c r="Y8" i="66"/>
  <c r="Y25" i="66"/>
  <c r="Y32" i="66"/>
  <c r="Y45" i="66"/>
  <c r="Y33" i="66"/>
  <c r="Y24" i="66"/>
  <c r="Y38" i="66"/>
  <c r="Y7" i="66"/>
  <c r="Y15" i="66"/>
  <c r="Y42" i="66"/>
  <c r="Y46" i="66"/>
  <c r="Y37" i="66"/>
  <c r="Y41" i="66"/>
  <c r="Y18" i="66"/>
  <c r="Y35" i="66"/>
  <c r="Y36" i="66"/>
  <c r="Y10" i="66"/>
  <c r="Y6" i="66"/>
  <c r="Y17" i="66"/>
  <c r="Y43" i="66"/>
  <c r="Y31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26" i="66"/>
  <c r="F20" i="66"/>
  <c r="F37" i="66"/>
  <c r="F18" i="66"/>
  <c r="F21" i="66"/>
  <c r="F32" i="66"/>
  <c r="F23" i="66"/>
  <c r="F31" i="66"/>
  <c r="F41" i="66"/>
  <c r="N6" i="18" a="1"/>
  <c r="F35" i="66"/>
  <c r="F47" i="66"/>
  <c r="F28" i="66"/>
  <c r="F19" i="66"/>
  <c r="F34" i="66"/>
  <c r="F9" i="66"/>
  <c r="F17" i="66"/>
  <c r="G20" i="66"/>
  <c r="F25" i="66"/>
  <c r="G9" i="66"/>
  <c r="F8" i="66"/>
  <c r="F29" i="66"/>
  <c r="F45" i="66"/>
  <c r="F15" i="66"/>
  <c r="F24" i="66"/>
  <c r="F11" i="66"/>
  <c r="F46" i="66"/>
  <c r="F30" i="66"/>
  <c r="G30" i="66" s="1"/>
  <c r="F38" i="66"/>
  <c r="F40" i="66"/>
  <c r="F43" i="66"/>
  <c r="G26" i="66"/>
  <c r="F14" i="66"/>
  <c r="F13" i="66"/>
  <c r="F6" i="66"/>
  <c r="G19" i="66"/>
  <c r="F44" i="66"/>
  <c r="G44" i="66" s="1"/>
  <c r="F36" i="66"/>
  <c r="F10" i="66"/>
  <c r="G10" i="66" s="1"/>
  <c r="G13" i="66"/>
  <c r="F33" i="66"/>
  <c r="F16" i="66"/>
  <c r="F27" i="66"/>
  <c r="F39" i="66"/>
  <c r="G39" i="66" s="1"/>
  <c r="F12" i="66"/>
  <c r="G12" i="66" s="1"/>
  <c r="F7" i="66"/>
  <c r="G41" i="66"/>
  <c r="F42" i="66"/>
  <c r="G42" i="66" s="1"/>
  <c r="F22" i="66"/>
  <c r="G46" i="66"/>
  <c r="G35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38" i="66"/>
  <c r="G24" i="66"/>
  <c r="G25" i="66"/>
  <c r="G34" i="66"/>
  <c r="G22" i="66"/>
  <c r="G40" i="66"/>
  <c r="G21" i="66"/>
  <c r="G18" i="66"/>
  <c r="G16" i="66"/>
  <c r="G7" i="66"/>
  <c r="G31" i="66"/>
  <c r="G17" i="66"/>
  <c r="G36" i="66"/>
  <c r="G11" i="66"/>
  <c r="G14" i="66"/>
  <c r="G27" i="66"/>
  <c r="G15" i="66"/>
  <c r="G6" i="66"/>
  <c r="G45" i="66"/>
  <c r="G32" i="66"/>
  <c r="G28" i="66"/>
  <c r="G47" i="66"/>
  <c r="G29" i="66"/>
  <c r="G8" i="66"/>
  <c r="G37" i="66"/>
  <c r="G33" i="66"/>
  <c r="G23" i="66"/>
  <c r="G43" i="66"/>
  <c r="Z23" i="66"/>
  <c r="Z13" i="66"/>
  <c r="Z36" i="66"/>
  <c r="Z11" i="66"/>
  <c r="Z17" i="66"/>
  <c r="Z44" i="66"/>
  <c r="Z12" i="66"/>
  <c r="Z26" i="66"/>
  <c r="Z9" i="66"/>
  <c r="Z18" i="66"/>
  <c r="Z37" i="66"/>
  <c r="Z34" i="66"/>
  <c r="Z29" i="66"/>
  <c r="Z22" i="66"/>
  <c r="Z31" i="66"/>
  <c r="Z42" i="66"/>
  <c r="Z30" i="66"/>
  <c r="Z40" i="66"/>
  <c r="Z45" i="66"/>
  <c r="Z7" i="66"/>
  <c r="Z27" i="66"/>
  <c r="Z20" i="66"/>
  <c r="Z43" i="66"/>
  <c r="Z32" i="66"/>
  <c r="Z46" i="66"/>
  <c r="Z33" i="66"/>
  <c r="Z38" i="66"/>
  <c r="Z10" i="66"/>
  <c r="Z6" i="66"/>
  <c r="Z14" i="66"/>
  <c r="Z16" i="66"/>
  <c r="Z47" i="66"/>
  <c r="Z19" i="66"/>
  <c r="Z21" i="66"/>
  <c r="Z39" i="66"/>
  <c r="Z25" i="66"/>
  <c r="Z15" i="66"/>
  <c r="Z35" i="66"/>
  <c r="Z41" i="66"/>
  <c r="Z28" i="66"/>
  <c r="Z24" i="66"/>
  <c r="Z8" i="66"/>
  <c r="D6" i="65" l="1" a="1"/>
  <c r="D39" i="65" s="1"/>
  <c r="C6" i="65" a="1"/>
  <c r="C42" i="65" s="1"/>
  <c r="Q5" i="65" a="1"/>
  <c r="Q18" i="65" s="1"/>
  <c r="P5" i="65" a="1"/>
  <c r="P36" i="65" s="1"/>
  <c r="F5" i="65"/>
  <c r="X6" i="65"/>
  <c r="X9" i="65"/>
  <c r="X29" i="65"/>
  <c r="X21" i="65"/>
  <c r="X27" i="65"/>
  <c r="X30" i="65"/>
  <c r="X11" i="65"/>
  <c r="X14" i="65"/>
  <c r="X20" i="65"/>
  <c r="X39" i="65"/>
  <c r="X12" i="65"/>
  <c r="X36" i="65"/>
  <c r="X31" i="65"/>
  <c r="X41" i="65"/>
  <c r="X19" i="65"/>
  <c r="X18" i="65"/>
  <c r="X32" i="65"/>
  <c r="X16" i="65"/>
  <c r="X22" i="65"/>
  <c r="X10" i="65"/>
  <c r="X38" i="65"/>
  <c r="X24" i="65"/>
  <c r="X40" i="65"/>
  <c r="X42" i="65"/>
  <c r="X37" i="65"/>
  <c r="X23" i="65"/>
  <c r="X5" i="65"/>
  <c r="X17" i="65"/>
  <c r="X28" i="65"/>
  <c r="X25" i="65"/>
  <c r="X7" i="65"/>
  <c r="X33" i="65"/>
  <c r="X26" i="65"/>
  <c r="X8" i="65"/>
  <c r="X13" i="65"/>
  <c r="X15" i="65"/>
  <c r="X34" i="65"/>
  <c r="X35" i="65"/>
  <c r="V34" i="12"/>
  <c r="V8" i="12"/>
  <c r="V24" i="12"/>
  <c r="V41" i="12"/>
  <c r="V17" i="12"/>
  <c r="V37" i="12"/>
  <c r="V7" i="12"/>
  <c r="V11" i="12"/>
  <c r="V30" i="12"/>
  <c r="V32" i="12"/>
  <c r="V18" i="12"/>
  <c r="V27" i="12"/>
  <c r="V25" i="12"/>
  <c r="V19" i="12"/>
  <c r="V16" i="12"/>
  <c r="V36" i="12"/>
  <c r="V23" i="12"/>
  <c r="V22" i="12"/>
  <c r="V39" i="12"/>
  <c r="V31" i="12"/>
  <c r="V28" i="12"/>
  <c r="V15" i="12"/>
  <c r="V14" i="12"/>
  <c r="V40" i="12"/>
  <c r="V9" i="12"/>
  <c r="V13" i="12"/>
  <c r="V21" i="12"/>
  <c r="V35" i="12"/>
  <c r="V33" i="12"/>
  <c r="V20" i="12"/>
  <c r="V38" i="12"/>
  <c r="V6" i="12"/>
  <c r="V26" i="12"/>
  <c r="V29" i="12"/>
  <c r="V12" i="12"/>
  <c r="V42" i="12"/>
  <c r="V5" i="12"/>
  <c r="V10" i="12"/>
  <c r="G5" i="65"/>
  <c r="D9" i="64"/>
  <c r="AB35" i="65" l="1"/>
  <c r="AB34" i="65"/>
  <c r="AB15" i="65"/>
  <c r="AB13" i="65"/>
  <c r="AB8" i="65"/>
  <c r="AB26" i="65"/>
  <c r="AB33" i="65"/>
  <c r="AB7" i="65"/>
  <c r="AB25" i="65"/>
  <c r="AB28" i="65"/>
  <c r="AB17" i="65"/>
  <c r="AB5" i="65"/>
  <c r="AB23" i="65"/>
  <c r="AB37" i="65"/>
  <c r="AB42" i="65"/>
  <c r="AB40" i="65"/>
  <c r="AB24" i="65"/>
  <c r="AB38" i="65"/>
  <c r="AB10" i="65"/>
  <c r="AB22" i="65"/>
  <c r="AB16" i="65"/>
  <c r="AB32" i="65"/>
  <c r="AB18" i="65"/>
  <c r="AB19" i="65"/>
  <c r="AB41" i="65"/>
  <c r="AB31" i="65"/>
  <c r="AB36" i="65"/>
  <c r="AB12" i="65"/>
  <c r="AB39" i="65"/>
  <c r="AB20" i="65"/>
  <c r="AB14" i="65"/>
  <c r="AB11" i="65"/>
  <c r="AB30" i="65"/>
  <c r="AB27" i="65"/>
  <c r="AB21" i="65"/>
  <c r="AB29" i="65"/>
  <c r="AB9" i="65"/>
  <c r="AB6" i="65"/>
  <c r="AB10" i="12"/>
  <c r="AB5" i="12"/>
  <c r="AB42" i="12"/>
  <c r="AB12" i="12"/>
  <c r="AB29" i="12"/>
  <c r="AB26" i="12"/>
  <c r="AB6" i="12"/>
  <c r="AB38" i="12"/>
  <c r="AB20" i="12"/>
  <c r="AB33" i="12"/>
  <c r="AB35" i="12"/>
  <c r="AB21" i="12"/>
  <c r="AB13" i="12"/>
  <c r="AB9" i="12"/>
  <c r="AB40" i="12"/>
  <c r="AB14" i="12"/>
  <c r="AB15" i="12"/>
  <c r="AB28" i="12"/>
  <c r="AB31" i="12"/>
  <c r="AB39" i="12"/>
  <c r="AB22" i="12"/>
  <c r="AB23" i="12"/>
  <c r="AB36" i="12"/>
  <c r="AB16" i="12"/>
  <c r="AB19" i="12"/>
  <c r="AB25" i="12"/>
  <c r="AB27" i="12"/>
  <c r="AB18" i="12"/>
  <c r="AB32" i="12"/>
  <c r="AB30" i="12"/>
  <c r="AB11" i="12"/>
  <c r="AB7" i="12"/>
  <c r="AB37" i="12"/>
  <c r="AB17" i="12"/>
  <c r="AB41" i="12"/>
  <c r="AB24" i="12"/>
  <c r="AB8" i="12"/>
  <c r="AB34" i="12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37" i="65"/>
  <c r="F38" i="65"/>
  <c r="F22" i="65"/>
  <c r="F21" i="65"/>
  <c r="F20" i="65"/>
  <c r="F42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12" i="65"/>
  <c r="F30" i="65"/>
  <c r="F14" i="65"/>
  <c r="F36" i="65"/>
  <c r="F7" i="65"/>
  <c r="F10" i="65"/>
  <c r="F34" i="65"/>
  <c r="F24" i="65"/>
  <c r="F27" i="65"/>
  <c r="F6" i="65"/>
  <c r="F17" i="65"/>
  <c r="F28" i="65"/>
  <c r="F11" i="65"/>
  <c r="F33" i="65"/>
  <c r="G38" i="65"/>
  <c r="F9" i="65"/>
  <c r="F35" i="65"/>
  <c r="F26" i="65"/>
  <c r="F13" i="65"/>
  <c r="G42" i="65"/>
  <c r="G22" i="65"/>
  <c r="F19" i="65"/>
  <c r="F16" i="65"/>
  <c r="F40" i="65"/>
  <c r="F29" i="65"/>
  <c r="F15" i="65"/>
  <c r="G20" i="65"/>
  <c r="F39" i="65"/>
  <c r="F23" i="65"/>
  <c r="F8" i="65"/>
  <c r="G37" i="65"/>
  <c r="F25" i="65"/>
  <c r="G21" i="65"/>
  <c r="F31" i="65"/>
  <c r="F18" i="65"/>
  <c r="F32" i="65"/>
  <c r="AC32" i="65"/>
  <c r="AC18" i="65"/>
  <c r="AC16" i="65"/>
  <c r="AC31" i="65"/>
  <c r="AC17" i="65"/>
  <c r="AC20" i="65"/>
  <c r="AC15" i="65"/>
  <c r="AC7" i="65"/>
  <c r="AC26" i="65"/>
  <c r="AC39" i="65"/>
  <c r="AC40" i="65"/>
  <c r="AC6" i="65"/>
  <c r="AC29" i="65"/>
  <c r="AC12" i="65"/>
  <c r="AC35" i="65"/>
  <c r="AC33" i="65"/>
  <c r="AC27" i="65"/>
  <c r="AC22" i="65"/>
  <c r="AC37" i="65"/>
  <c r="AC42" i="65"/>
  <c r="AC41" i="65"/>
  <c r="AC38" i="65"/>
  <c r="AC14" i="65"/>
  <c r="AC21" i="65"/>
  <c r="AC5" i="65"/>
  <c r="AC30" i="65"/>
  <c r="AC8" i="65"/>
  <c r="AC23" i="65"/>
  <c r="AC25" i="65"/>
  <c r="AC34" i="65"/>
  <c r="AC36" i="65"/>
  <c r="AC10" i="65"/>
  <c r="AC24" i="65"/>
  <c r="AC9" i="65"/>
  <c r="AC19" i="65"/>
  <c r="AC13" i="65"/>
  <c r="AC11" i="65"/>
  <c r="AC28" i="65"/>
  <c r="S5" i="65" l="1" a="1"/>
  <c r="S40" i="65" s="1"/>
  <c r="G19" i="65"/>
  <c r="G40" i="65"/>
  <c r="G12" i="65"/>
  <c r="G17" i="65"/>
  <c r="G25" i="65"/>
  <c r="G26" i="65"/>
  <c r="G7" i="65"/>
  <c r="G13" i="65"/>
  <c r="G39" i="65"/>
  <c r="G31" i="65"/>
  <c r="G29" i="65"/>
  <c r="G33" i="65"/>
  <c r="G32" i="65"/>
  <c r="G18" i="65"/>
  <c r="G9" i="65"/>
  <c r="G36" i="65"/>
  <c r="G10" i="65"/>
  <c r="G6" i="65"/>
  <c r="G8" i="65"/>
  <c r="G30" i="65"/>
  <c r="G41" i="65"/>
  <c r="G23" i="65"/>
  <c r="G34" i="65"/>
  <c r="G14" i="65"/>
  <c r="G15" i="65"/>
  <c r="G28" i="65"/>
  <c r="G35" i="65"/>
  <c r="G11" i="65"/>
  <c r="G27" i="65"/>
  <c r="G16" i="65"/>
  <c r="G2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2" i="16"/>
  <c r="S15" i="16"/>
  <c r="S14" i="16"/>
  <c r="S11" i="16"/>
  <c r="S10" i="16"/>
  <c r="S13" i="16"/>
  <c r="E15" i="16"/>
  <c r="E11" i="16"/>
  <c r="E12" i="16"/>
  <c r="E10" i="16"/>
  <c r="E13" i="16"/>
  <c r="E14" i="16"/>
  <c r="W13" i="16" l="1"/>
  <c r="W10" i="16"/>
  <c r="W11" i="16"/>
  <c r="W14" i="16"/>
  <c r="W15" i="16"/>
  <c r="W12" i="16"/>
  <c r="J15" i="16"/>
  <c r="M15" i="16" s="1"/>
  <c r="M14" i="16"/>
  <c r="M12" i="16"/>
  <c r="M11" i="16"/>
  <c r="M10" i="16"/>
  <c r="F13" i="16"/>
  <c r="F12" i="16"/>
  <c r="F14" i="16"/>
  <c r="F10" i="16"/>
  <c r="F11" i="16"/>
  <c r="F15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10" i="64"/>
  <c r="G6" i="64"/>
  <c r="G11" i="64"/>
  <c r="G12" i="64"/>
  <c r="Q9" i="64"/>
  <c r="Q7" i="64"/>
  <c r="Q8" i="64"/>
  <c r="Q6" i="64"/>
  <c r="H6" i="64"/>
  <c r="H9" i="64"/>
  <c r="H8" i="64"/>
  <c r="G9" i="64"/>
  <c r="E7" i="6"/>
  <c r="K5" i="64"/>
  <c r="K6" i="6" l="1"/>
  <c r="H10" i="64"/>
  <c r="Q13" i="64"/>
  <c r="F6" i="64"/>
  <c r="Q14" i="64"/>
  <c r="Q17" i="64"/>
  <c r="F9" i="64"/>
  <c r="F17" i="64"/>
  <c r="O9" i="64"/>
  <c r="Q15" i="64"/>
  <c r="F7" i="6"/>
  <c r="F10" i="64"/>
  <c r="F11" i="64"/>
  <c r="Q12" i="64"/>
  <c r="E9" i="6"/>
  <c r="F7" i="64"/>
  <c r="Q7" i="6"/>
  <c r="Q18" i="64"/>
  <c r="H12" i="64"/>
  <c r="F8" i="64"/>
  <c r="O6" i="64"/>
  <c r="Q11" i="64"/>
  <c r="H18" i="64"/>
  <c r="F18" i="64"/>
  <c r="F14" i="64"/>
  <c r="F13" i="64"/>
  <c r="H11" i="64"/>
  <c r="F12" i="64"/>
  <c r="F16" i="64"/>
  <c r="H17" i="64"/>
  <c r="O7" i="64"/>
  <c r="O8" i="64"/>
  <c r="Q10" i="64"/>
  <c r="Q16" i="64"/>
  <c r="F15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X12" i="26"/>
  <c r="X10" i="26"/>
  <c r="X8" i="26"/>
  <c r="X6" i="26"/>
  <c r="X7" i="26"/>
  <c r="X9" i="26"/>
  <c r="X13" i="26"/>
  <c r="X11" i="26"/>
  <c r="S25" i="16"/>
  <c r="S31" i="16"/>
  <c r="S34" i="16"/>
  <c r="S35" i="16"/>
  <c r="S32" i="16"/>
  <c r="S30" i="16"/>
  <c r="S33" i="16"/>
  <c r="S28" i="16"/>
  <c r="S26" i="16"/>
  <c r="S29" i="16"/>
  <c r="S27" i="16"/>
  <c r="I18" i="64"/>
  <c r="E30" i="16"/>
  <c r="E32" i="16"/>
  <c r="E31" i="16"/>
  <c r="O17" i="64"/>
  <c r="E25" i="16"/>
  <c r="O13" i="64"/>
  <c r="E27" i="16"/>
  <c r="I9" i="64"/>
  <c r="O18" i="64"/>
  <c r="O11" i="64"/>
  <c r="I8" i="64"/>
  <c r="R9" i="64"/>
  <c r="O15" i="64"/>
  <c r="E28" i="16"/>
  <c r="I11" i="64"/>
  <c r="O10" i="64"/>
  <c r="E35" i="16"/>
  <c r="I12" i="64"/>
  <c r="I6" i="64"/>
  <c r="I17" i="64"/>
  <c r="O7" i="6"/>
  <c r="I10" i="64"/>
  <c r="R8" i="64"/>
  <c r="E26" i="16"/>
  <c r="O12" i="64"/>
  <c r="E34" i="16"/>
  <c r="O16" i="64"/>
  <c r="O14" i="64"/>
  <c r="E29" i="16"/>
  <c r="R6" i="64"/>
  <c r="E33" i="16"/>
  <c r="R7" i="64"/>
  <c r="W27" i="16" l="1"/>
  <c r="W29" i="16"/>
  <c r="W26" i="16"/>
  <c r="W28" i="16"/>
  <c r="W33" i="16"/>
  <c r="W30" i="16"/>
  <c r="W32" i="16"/>
  <c r="W35" i="16"/>
  <c r="W34" i="16"/>
  <c r="W31" i="16"/>
  <c r="W25" i="16"/>
  <c r="M32" i="16"/>
  <c r="M33" i="16"/>
  <c r="M31" i="16"/>
  <c r="M29" i="16"/>
  <c r="J26" i="16"/>
  <c r="M26" i="16" s="1"/>
  <c r="M28" i="16"/>
  <c r="M27" i="16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2" i="16"/>
  <c r="S21" i="16"/>
  <c r="S20" i="16"/>
  <c r="S19" i="16"/>
  <c r="S23" i="16"/>
  <c r="F35" i="16"/>
  <c r="F30" i="16"/>
  <c r="F25" i="16"/>
  <c r="R14" i="64"/>
  <c r="R13" i="64"/>
  <c r="F34" i="16"/>
  <c r="F32" i="16"/>
  <c r="R15" i="64"/>
  <c r="F29" i="16"/>
  <c r="E22" i="16"/>
  <c r="T9" i="64"/>
  <c r="R10" i="64"/>
  <c r="R18" i="64"/>
  <c r="F28" i="16"/>
  <c r="R7" i="6"/>
  <c r="F27" i="16"/>
  <c r="T6" i="64"/>
  <c r="F33" i="16"/>
  <c r="R12" i="64"/>
  <c r="R16" i="64"/>
  <c r="F31" i="16"/>
  <c r="R17" i="64"/>
  <c r="T8" i="64"/>
  <c r="R11" i="64"/>
  <c r="F26" i="16"/>
  <c r="T7" i="64"/>
  <c r="W23" i="16" l="1"/>
  <c r="W19" i="16"/>
  <c r="W20" i="16"/>
  <c r="W21" i="16"/>
  <c r="W22" i="16"/>
  <c r="S7" i="6"/>
  <c r="U7" i="6" s="1"/>
  <c r="S14" i="64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T14" i="64"/>
  <c r="T13" i="64"/>
  <c r="F22" i="16"/>
  <c r="T10" i="64"/>
  <c r="T7" i="6"/>
  <c r="T11" i="64"/>
  <c r="T18" i="64"/>
  <c r="T12" i="64"/>
  <c r="T17" i="64"/>
  <c r="T16" i="64"/>
  <c r="T15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D6" i="6"/>
  <c r="E10" i="6"/>
  <c r="D14" i="6"/>
  <c r="D11" i="6"/>
  <c r="E8" i="6"/>
  <c r="D12" i="6"/>
  <c r="I11" i="56" l="1"/>
  <c r="D8" i="56"/>
  <c r="G13" i="6"/>
  <c r="G9" i="6"/>
  <c r="E12" i="6"/>
  <c r="F13" i="63"/>
  <c r="F27" i="63"/>
  <c r="H9" i="6"/>
  <c r="F55" i="63"/>
  <c r="F19" i="63"/>
  <c r="F48" i="63"/>
  <c r="F35" i="63"/>
  <c r="F14" i="63"/>
  <c r="F47" i="63"/>
  <c r="F41" i="63"/>
  <c r="F66" i="63"/>
  <c r="F17" i="63"/>
  <c r="H12" i="6"/>
  <c r="F67" i="63"/>
  <c r="F12" i="6"/>
  <c r="F45" i="63"/>
  <c r="F36" i="63"/>
  <c r="G11" i="6"/>
  <c r="F8" i="63"/>
  <c r="F26" i="63"/>
  <c r="F51" i="63"/>
  <c r="F18" i="63"/>
  <c r="F20" i="63"/>
  <c r="F46" i="63"/>
  <c r="F30" i="63"/>
  <c r="F40" i="63"/>
  <c r="F10" i="6"/>
  <c r="F10" i="63"/>
  <c r="F25" i="63"/>
  <c r="F28" i="63"/>
  <c r="F57" i="63"/>
  <c r="F56" i="63"/>
  <c r="F50" i="63"/>
  <c r="F61" i="63"/>
  <c r="F42" i="63"/>
  <c r="F49" i="63"/>
  <c r="E11" i="6"/>
  <c r="F52" i="63"/>
  <c r="F23" i="63"/>
  <c r="E6" i="6"/>
  <c r="H6" i="6" s="1"/>
  <c r="H10" i="6"/>
  <c r="F64" i="63"/>
  <c r="G14" i="6"/>
  <c r="G6" i="6"/>
  <c r="F59" i="63"/>
  <c r="F43" i="63"/>
  <c r="F63" i="63"/>
  <c r="H8" i="6"/>
  <c r="F6" i="6"/>
  <c r="F58" i="63"/>
  <c r="F16" i="63"/>
  <c r="G12" i="6"/>
  <c r="F22" i="63"/>
  <c r="F60" i="63"/>
  <c r="F15" i="63"/>
  <c r="F29" i="63"/>
  <c r="E13" i="6"/>
  <c r="F13" i="6" s="1"/>
  <c r="F32" i="63"/>
  <c r="F8" i="6"/>
  <c r="F54" i="63"/>
  <c r="F65" i="63"/>
  <c r="H13" i="6"/>
  <c r="F9" i="6"/>
  <c r="F24" i="63"/>
  <c r="F11" i="63"/>
  <c r="F53" i="63"/>
  <c r="F37" i="63"/>
  <c r="F9" i="63"/>
  <c r="F62" i="63"/>
  <c r="F34" i="63"/>
  <c r="F31" i="63"/>
  <c r="F33" i="63"/>
  <c r="F38" i="63"/>
  <c r="F21" i="63"/>
  <c r="F44" i="63"/>
  <c r="F39" i="63"/>
  <c r="F12" i="63"/>
  <c r="AL5" i="18" l="1"/>
  <c r="G18" i="63"/>
  <c r="G38" i="63"/>
  <c r="G27" i="63"/>
  <c r="G58" i="63"/>
  <c r="G48" i="63"/>
  <c r="G55" i="63"/>
  <c r="G11" i="63"/>
  <c r="G20" i="63"/>
  <c r="G10" i="63"/>
  <c r="G36" i="63"/>
  <c r="G60" i="63"/>
  <c r="G56" i="63"/>
  <c r="AK6" i="18" a="1"/>
  <c r="G22" i="63"/>
  <c r="G12" i="63"/>
  <c r="G43" i="63"/>
  <c r="G46" i="63"/>
  <c r="G51" i="63"/>
  <c r="G45" i="63"/>
  <c r="G66" i="63"/>
  <c r="G35" i="63"/>
  <c r="G64" i="63"/>
  <c r="G28" i="63"/>
  <c r="G62" i="63"/>
  <c r="G21" i="63"/>
  <c r="G52" i="63"/>
  <c r="G9" i="63"/>
  <c r="G39" i="63"/>
  <c r="G67" i="63"/>
  <c r="G25" i="63"/>
  <c r="G26" i="63"/>
  <c r="G47" i="63"/>
  <c r="G42" i="63"/>
  <c r="G65" i="63"/>
  <c r="G33" i="63"/>
  <c r="G53" i="63"/>
  <c r="G54" i="63"/>
  <c r="G23" i="63"/>
  <c r="G31" i="63"/>
  <c r="G57" i="63"/>
  <c r="G59" i="63"/>
  <c r="G30" i="63"/>
  <c r="G40" i="63"/>
  <c r="G41" i="63"/>
  <c r="G37" i="63"/>
  <c r="G61" i="63"/>
  <c r="G14" i="63"/>
  <c r="G16" i="63"/>
  <c r="G15" i="63"/>
  <c r="G44" i="63"/>
  <c r="G19" i="63"/>
  <c r="G63" i="63"/>
  <c r="G34" i="63"/>
  <c r="G50" i="63"/>
  <c r="G8" i="63"/>
  <c r="G24" i="63"/>
  <c r="G13" i="63"/>
  <c r="G49" i="63"/>
  <c r="G32" i="63"/>
  <c r="G17" i="63"/>
  <c r="G29" i="63"/>
  <c r="AK6" i="18" l="1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 s="1"/>
  <c r="AK22" i="18"/>
  <c r="AL22" i="18" s="1"/>
  <c r="AK23" i="18"/>
  <c r="AK24" i="18"/>
  <c r="AL24" i="18" s="1"/>
  <c r="AK25" i="18"/>
  <c r="AL25" i="18" s="1"/>
  <c r="AK26" i="18"/>
  <c r="AL26" i="18" s="1"/>
  <c r="AK27" i="18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T9" i="8"/>
  <c r="Q7" i="8"/>
  <c r="T8" i="8"/>
  <c r="M10" i="8" l="1"/>
  <c r="P10" i="8"/>
  <c r="S10" i="8"/>
  <c r="Q8" i="8"/>
  <c r="U7" i="8"/>
  <c r="T10" i="8"/>
  <c r="Q9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T15" i="8"/>
  <c r="Q10" i="8"/>
  <c r="T19" i="8"/>
  <c r="T12" i="8"/>
  <c r="T18" i="8"/>
  <c r="T14" i="8"/>
  <c r="U8" i="8"/>
  <c r="U9" i="8"/>
  <c r="T7" i="7"/>
  <c r="W7" i="8"/>
  <c r="T20" i="8"/>
  <c r="T17" i="8"/>
  <c r="T16" i="8"/>
  <c r="T21" i="8"/>
  <c r="T13" i="8"/>
  <c r="T11" i="8"/>
  <c r="M6" i="8"/>
  <c r="V8" i="8" l="1"/>
  <c r="X8" i="8" s="1"/>
  <c r="V9" i="8"/>
  <c r="X9" i="8" s="1"/>
  <c r="M7" i="7"/>
  <c r="S8" i="7"/>
  <c r="M9" i="7"/>
  <c r="P9" i="7"/>
  <c r="Q16" i="8"/>
  <c r="Q19" i="8"/>
  <c r="Q18" i="8"/>
  <c r="Q11" i="8"/>
  <c r="Q12" i="8"/>
  <c r="Q7" i="7"/>
  <c r="Q14" i="8"/>
  <c r="Q15" i="8"/>
  <c r="Q21" i="8"/>
  <c r="W9" i="8"/>
  <c r="Q20" i="8"/>
  <c r="T8" i="7"/>
  <c r="U10" i="8"/>
  <c r="Q13" i="8"/>
  <c r="W8" i="8"/>
  <c r="Q17" i="8"/>
  <c r="V10" i="8" l="1"/>
  <c r="X10" i="8" s="1"/>
  <c r="S9" i="7"/>
  <c r="M10" i="7"/>
  <c r="P10" i="7"/>
  <c r="U7" i="7"/>
  <c r="Q8" i="7"/>
  <c r="U12" i="8"/>
  <c r="W10" i="8"/>
  <c r="U17" i="8"/>
  <c r="T9" i="7"/>
  <c r="U11" i="8"/>
  <c r="U15" i="8"/>
  <c r="U20" i="8"/>
  <c r="U19" i="8"/>
  <c r="U18" i="8"/>
  <c r="U16" i="8"/>
  <c r="U14" i="8"/>
  <c r="U21" i="8"/>
  <c r="U13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X5" i="26"/>
  <c r="W16" i="8"/>
  <c r="W15" i="8"/>
  <c r="T21" i="7"/>
  <c r="W7" i="7"/>
  <c r="T18" i="7"/>
  <c r="T10" i="7"/>
  <c r="T12" i="7"/>
  <c r="T19" i="7"/>
  <c r="W21" i="8"/>
  <c r="T13" i="7"/>
  <c r="W13" i="8"/>
  <c r="T20" i="7"/>
  <c r="T11" i="7"/>
  <c r="T15" i="7"/>
  <c r="T14" i="7"/>
  <c r="W19" i="8"/>
  <c r="T17" i="7"/>
  <c r="U8" i="7"/>
  <c r="W17" i="8"/>
  <c r="W11" i="8"/>
  <c r="Q9" i="7"/>
  <c r="W14" i="8"/>
  <c r="W12" i="8"/>
  <c r="W18" i="8"/>
  <c r="W20" i="8"/>
  <c r="T16" i="7"/>
  <c r="M6" i="7"/>
  <c r="V5" i="8" l="1"/>
  <c r="V8" i="7"/>
  <c r="X8" i="7" s="1"/>
  <c r="R5" i="26"/>
  <c r="AJ5" i="26"/>
  <c r="P6" i="26"/>
  <c r="Q6" i="26"/>
  <c r="Q13" i="7"/>
  <c r="Q19" i="7"/>
  <c r="Q21" i="7"/>
  <c r="Q17" i="7"/>
  <c r="W8" i="7"/>
  <c r="Q20" i="7"/>
  <c r="Q16" i="7"/>
  <c r="Q15" i="7"/>
  <c r="U9" i="7"/>
  <c r="Q11" i="7"/>
  <c r="Q10" i="7"/>
  <c r="Q18" i="7"/>
  <c r="Q14" i="7"/>
  <c r="Q12" i="7"/>
  <c r="V9" i="7" l="1"/>
  <c r="X9" i="7" s="1"/>
  <c r="R6" i="26"/>
  <c r="AJ6" i="26"/>
  <c r="P7" i="26"/>
  <c r="Q7" i="26"/>
  <c r="U12" i="7"/>
  <c r="U10" i="7"/>
  <c r="U20" i="7"/>
  <c r="U17" i="7"/>
  <c r="U14" i="7"/>
  <c r="U11" i="7"/>
  <c r="W9" i="7"/>
  <c r="U16" i="7"/>
  <c r="U15" i="7"/>
  <c r="U19" i="7"/>
  <c r="U13" i="7"/>
  <c r="U21" i="7"/>
  <c r="U18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1" i="7"/>
  <c r="W15" i="7"/>
  <c r="W17" i="7"/>
  <c r="W10" i="7"/>
  <c r="W20" i="7"/>
  <c r="W12" i="7"/>
  <c r="W18" i="7"/>
  <c r="W14" i="7"/>
  <c r="W21" i="7"/>
  <c r="W16" i="7"/>
  <c r="W13" i="7"/>
  <c r="W19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36" i="18"/>
  <c r="U16" i="18"/>
  <c r="U41" i="18"/>
  <c r="U12" i="18"/>
  <c r="U31" i="18"/>
  <c r="U32" i="18"/>
  <c r="U43" i="18"/>
  <c r="U25" i="18"/>
  <c r="U26" i="18"/>
  <c r="U27" i="18"/>
  <c r="U38" i="18"/>
  <c r="U37" i="18"/>
  <c r="U13" i="18"/>
  <c r="U44" i="18"/>
  <c r="U40" i="18"/>
  <c r="U35" i="18"/>
  <c r="U30" i="18"/>
  <c r="U6" i="18"/>
  <c r="U29" i="18"/>
  <c r="U39" i="18"/>
  <c r="U11" i="18"/>
  <c r="U46" i="18"/>
  <c r="U9" i="18"/>
  <c r="U14" i="18"/>
  <c r="U42" i="18"/>
  <c r="U22" i="18"/>
  <c r="U10" i="18"/>
  <c r="U8" i="18"/>
  <c r="U45" i="18"/>
  <c r="U28" i="18"/>
  <c r="U19" i="18"/>
  <c r="U33" i="18"/>
  <c r="U21" i="18"/>
  <c r="U17" i="18"/>
  <c r="U18" i="18"/>
  <c r="U23" i="18"/>
  <c r="U24" i="18"/>
  <c r="U7" i="18"/>
  <c r="U20" i="18"/>
  <c r="U47" i="18"/>
  <c r="U34" i="18"/>
  <c r="U15" i="18"/>
  <c r="H4" i="20"/>
  <c r="Y15" i="18" l="1"/>
  <c r="Y34" i="18"/>
  <c r="Y47" i="18"/>
  <c r="Y20" i="18"/>
  <c r="Y7" i="18"/>
  <c r="Y24" i="18"/>
  <c r="Y23" i="18"/>
  <c r="Y18" i="18"/>
  <c r="Y17" i="18"/>
  <c r="Y21" i="18"/>
  <c r="Y33" i="18"/>
  <c r="Y19" i="18"/>
  <c r="Y28" i="18"/>
  <c r="Y45" i="18"/>
  <c r="Y8" i="18"/>
  <c r="Y10" i="18"/>
  <c r="Y22" i="18"/>
  <c r="Y42" i="18"/>
  <c r="Y14" i="18"/>
  <c r="Y9" i="18"/>
  <c r="Y46" i="18"/>
  <c r="Y11" i="18"/>
  <c r="Y39" i="18"/>
  <c r="Y29" i="18"/>
  <c r="Y6" i="18"/>
  <c r="Y30" i="18"/>
  <c r="Y35" i="18"/>
  <c r="Y40" i="18"/>
  <c r="Y44" i="18"/>
  <c r="Y13" i="18"/>
  <c r="Y37" i="18"/>
  <c r="Y38" i="18"/>
  <c r="Y27" i="18"/>
  <c r="Y26" i="18"/>
  <c r="Y25" i="18"/>
  <c r="Y43" i="18"/>
  <c r="Y32" i="18"/>
  <c r="Y31" i="18"/>
  <c r="Y12" i="18"/>
  <c r="Y41" i="18"/>
  <c r="Y16" i="18"/>
  <c r="Y36" i="18"/>
  <c r="P6" i="20"/>
  <c r="P5" i="20"/>
  <c r="M5" i="16"/>
  <c r="M6" i="16"/>
  <c r="S6" i="16"/>
  <c r="S5" i="16"/>
  <c r="W5" i="16" l="1"/>
  <c r="W6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32" i="16"/>
  <c r="X27" i="16"/>
  <c r="X34" i="16"/>
  <c r="X14" i="16"/>
  <c r="X29" i="16"/>
  <c r="X35" i="16"/>
  <c r="X31" i="16"/>
  <c r="X28" i="16"/>
  <c r="X22" i="16"/>
  <c r="X15" i="16"/>
  <c r="X26" i="16"/>
  <c r="X10" i="16"/>
  <c r="X33" i="16"/>
  <c r="X12" i="16"/>
  <c r="X11" i="16"/>
  <c r="X25" i="16"/>
  <c r="X30" i="16"/>
  <c r="X13" i="16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s="1"/>
  <c r="W6" i="12" l="1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O8" i="6"/>
  <c r="Q9" i="6"/>
  <c r="Q10" i="6"/>
  <c r="Q13" i="6"/>
  <c r="Q12" i="6"/>
  <c r="K5" i="6"/>
  <c r="S6" i="6" l="1"/>
  <c r="U6" i="6" s="1"/>
  <c r="I12" i="56"/>
  <c r="O12" i="6"/>
  <c r="R8" i="6"/>
  <c r="T6" i="6"/>
  <c r="O13" i="6"/>
  <c r="I13" i="56"/>
  <c r="O9" i="6"/>
  <c r="O10" i="6"/>
  <c r="S8" i="6" l="1"/>
  <c r="R10" i="6"/>
  <c r="R9" i="6"/>
  <c r="R13" i="6"/>
  <c r="T8" i="6"/>
  <c r="R12" i="6"/>
  <c r="S9" i="6" l="1"/>
  <c r="S13" i="6"/>
  <c r="S12" i="6"/>
  <c r="S10" i="6"/>
  <c r="T13" i="6"/>
  <c r="T12" i="6"/>
  <c r="T10" i="6"/>
  <c r="T9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7" i="23"/>
  <c r="F16" i="22"/>
  <c r="F29" i="22"/>
  <c r="F32" i="22"/>
  <c r="F36" i="22"/>
  <c r="F9" i="23"/>
  <c r="F26" i="22"/>
  <c r="F54" i="22"/>
  <c r="F51" i="22"/>
  <c r="F7" i="22"/>
  <c r="F12" i="22"/>
  <c r="F34" i="22"/>
  <c r="F52" i="22"/>
  <c r="F44" i="22"/>
  <c r="F30" i="22"/>
  <c r="F41" i="22"/>
  <c r="F6" i="23"/>
  <c r="E4" i="28"/>
  <c r="F15" i="22"/>
  <c r="F53" i="22"/>
  <c r="F31" i="22"/>
  <c r="F37" i="22"/>
  <c r="F33" i="22"/>
  <c r="F22" i="22"/>
  <c r="F13" i="22"/>
  <c r="F23" i="22"/>
  <c r="F6" i="22"/>
  <c r="E3" i="28"/>
  <c r="F46" i="22"/>
  <c r="F20" i="22"/>
  <c r="F15" i="23"/>
  <c r="F49" i="22"/>
  <c r="F55" i="22"/>
  <c r="F10" i="23"/>
  <c r="F47" i="22"/>
  <c r="F25" i="22"/>
  <c r="F5" i="22"/>
  <c r="F21" i="22"/>
  <c r="F13" i="23"/>
  <c r="F58" i="22"/>
  <c r="F35" i="22"/>
  <c r="E2" i="28"/>
  <c r="F11" i="23"/>
  <c r="F48" i="22"/>
  <c r="F8" i="22"/>
  <c r="F9" i="22"/>
  <c r="F57" i="22"/>
  <c r="F11" i="22"/>
  <c r="F18" i="22"/>
  <c r="F56" i="22"/>
  <c r="F40" i="22"/>
  <c r="F17" i="22"/>
  <c r="F5" i="23"/>
  <c r="F27" i="22"/>
  <c r="F10" i="22"/>
  <c r="F38" i="22"/>
  <c r="F43" i="22"/>
  <c r="F14" i="22"/>
  <c r="F42" i="22"/>
  <c r="F39" i="22"/>
  <c r="F14" i="23"/>
  <c r="F45" i="22"/>
  <c r="F50" i="22"/>
  <c r="F28" i="22"/>
  <c r="F24" i="22"/>
  <c r="F19" i="22"/>
  <c r="F8" i="23"/>
  <c r="F12" i="23"/>
  <c r="Y7" i="22"/>
  <c r="Y6" i="22"/>
  <c r="Y5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18" i="22"/>
  <c r="G34" i="22"/>
  <c r="G39" i="22"/>
  <c r="G48" i="22"/>
  <c r="F21" i="25"/>
  <c r="G5" i="23"/>
  <c r="F13" i="25"/>
  <c r="F29" i="25"/>
  <c r="G27" i="22"/>
  <c r="G12" i="23"/>
  <c r="G58" i="22"/>
  <c r="G6" i="22"/>
  <c r="G50" i="22"/>
  <c r="G30" i="22"/>
  <c r="F24" i="26"/>
  <c r="G26" i="22"/>
  <c r="G47" i="22"/>
  <c r="G9" i="22"/>
  <c r="G41" i="22"/>
  <c r="G17" i="22"/>
  <c r="F27" i="26"/>
  <c r="G11" i="22"/>
  <c r="G13" i="22"/>
  <c r="G11" i="23"/>
  <c r="G13" i="23"/>
  <c r="G19" i="22"/>
  <c r="F37" i="25"/>
  <c r="G12" i="22"/>
  <c r="G14" i="22"/>
  <c r="F19" i="25"/>
  <c r="G51" i="22"/>
  <c r="F35" i="26"/>
  <c r="G9" i="23"/>
  <c r="G29" i="22"/>
  <c r="F29" i="26"/>
  <c r="F8" i="26"/>
  <c r="F11" i="26"/>
  <c r="G7" i="23"/>
  <c r="G37" i="22"/>
  <c r="F19" i="26"/>
  <c r="G16" i="22"/>
  <c r="G46" i="22"/>
  <c r="G32" i="22"/>
  <c r="G44" i="22"/>
  <c r="G7" i="22"/>
  <c r="G20" i="22"/>
  <c r="G40" i="22"/>
  <c r="G42" i="22"/>
  <c r="G23" i="22"/>
  <c r="F40" i="26"/>
  <c r="G10" i="23"/>
  <c r="G38" i="22"/>
  <c r="G21" i="22"/>
  <c r="G57" i="22"/>
  <c r="G35" i="22"/>
  <c r="G33" i="22"/>
  <c r="G28" i="22"/>
  <c r="G49" i="22"/>
  <c r="F16" i="25"/>
  <c r="G6" i="23"/>
  <c r="G53" i="22"/>
  <c r="G55" i="22"/>
  <c r="G8" i="23"/>
  <c r="G8" i="22"/>
  <c r="G25" i="22"/>
  <c r="G24" i="22"/>
  <c r="G15" i="23"/>
  <c r="G31" i="22"/>
  <c r="G14" i="23"/>
  <c r="G54" i="22"/>
  <c r="F8" i="25"/>
  <c r="G36" i="22"/>
  <c r="F11" i="25"/>
  <c r="G45" i="22"/>
  <c r="G10" i="22"/>
  <c r="G56" i="22"/>
  <c r="F24" i="25"/>
  <c r="G52" i="22"/>
  <c r="G43" i="22"/>
  <c r="F16" i="26"/>
  <c r="G22" i="22"/>
  <c r="G5" i="22"/>
  <c r="F32" i="26"/>
  <c r="Y26" i="22"/>
  <c r="Y45" i="22"/>
  <c r="Y32" i="22"/>
  <c r="Y15" i="23"/>
  <c r="Y8" i="23"/>
  <c r="Y33" i="22"/>
  <c r="Y42" i="22"/>
  <c r="Y7" i="23"/>
  <c r="Y11" i="23"/>
  <c r="Y20" i="22"/>
  <c r="Y22" i="22"/>
  <c r="Y35" i="22"/>
  <c r="Y49" i="22"/>
  <c r="Y13" i="23"/>
  <c r="Y9" i="22"/>
  <c r="Y5" i="23"/>
  <c r="Y57" i="22"/>
  <c r="Y44" i="22"/>
  <c r="Y39" i="22"/>
  <c r="Y24" i="22"/>
  <c r="Y43" i="22"/>
  <c r="Y14" i="22"/>
  <c r="Y13" i="22"/>
  <c r="Y17" i="22"/>
  <c r="Y16" i="22"/>
  <c r="Y10" i="22"/>
  <c r="Y21" i="22"/>
  <c r="Y28" i="22"/>
  <c r="Y47" i="22"/>
  <c r="Y34" i="22"/>
  <c r="Y53" i="22"/>
  <c r="Y14" i="23"/>
  <c r="Y51" i="22"/>
  <c r="Y19" i="22"/>
  <c r="Y54" i="22"/>
  <c r="Y10" i="23"/>
  <c r="Y40" i="22"/>
  <c r="Y27" i="22"/>
  <c r="Y55" i="22"/>
  <c r="Y36" i="22"/>
  <c r="Y48" i="22"/>
  <c r="Y29" i="22"/>
  <c r="Y58" i="22"/>
  <c r="Y12" i="22"/>
  <c r="Y15" i="22"/>
  <c r="Y31" i="22"/>
  <c r="Y25" i="22"/>
  <c r="Y52" i="22"/>
  <c r="Y37" i="22"/>
  <c r="Y56" i="22"/>
  <c r="Y30" i="22"/>
  <c r="Y18" i="22"/>
  <c r="Y11" i="22"/>
  <c r="Y6" i="23"/>
  <c r="Y38" i="22"/>
  <c r="Y41" i="22"/>
  <c r="Y46" i="22"/>
  <c r="Y9" i="23"/>
  <c r="Y23" i="22"/>
  <c r="Y50" i="22"/>
  <c r="Y12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2" i="26"/>
  <c r="G19" i="26"/>
  <c r="F26" i="25"/>
  <c r="F26" i="26"/>
  <c r="AC8" i="26"/>
  <c r="F36" i="26"/>
  <c r="F41" i="26"/>
  <c r="F42" i="26"/>
  <c r="G13" i="25"/>
  <c r="F38" i="25"/>
  <c r="AC11" i="26"/>
  <c r="F34" i="25"/>
  <c r="F34" i="26"/>
  <c r="G11" i="26"/>
  <c r="F22" i="25"/>
  <c r="F27" i="25"/>
  <c r="F14" i="26"/>
  <c r="F6" i="26"/>
  <c r="G35" i="26"/>
  <c r="AC19" i="26"/>
  <c r="F39" i="26"/>
  <c r="F9" i="26"/>
  <c r="G16" i="25"/>
  <c r="G8" i="26"/>
  <c r="F7" i="26"/>
  <c r="G32" i="26"/>
  <c r="F31" i="25"/>
  <c r="AC22" i="26"/>
  <c r="F36" i="25"/>
  <c r="F10" i="25"/>
  <c r="F14" i="25"/>
  <c r="F37" i="26"/>
  <c r="F23" i="25"/>
  <c r="G16" i="26"/>
  <c r="G40" i="26"/>
  <c r="F33" i="25"/>
  <c r="F18" i="26"/>
  <c r="F39" i="25"/>
  <c r="AC24" i="26"/>
  <c r="F6" i="25"/>
  <c r="F10" i="26"/>
  <c r="F12" i="26"/>
  <c r="G27" i="26"/>
  <c r="G24" i="26"/>
  <c r="F33" i="26"/>
  <c r="F15" i="25"/>
  <c r="G29" i="26"/>
  <c r="G29" i="25"/>
  <c r="F41" i="25"/>
  <c r="F17" i="26"/>
  <c r="AC17" i="26" s="1"/>
  <c r="F23" i="26"/>
  <c r="AC32" i="26"/>
  <c r="F17" i="25"/>
  <c r="F30" i="25"/>
  <c r="F28" i="26"/>
  <c r="F32" i="25"/>
  <c r="AC37" i="26"/>
  <c r="F28" i="25"/>
  <c r="F13" i="26"/>
  <c r="AC27" i="26"/>
  <c r="F40" i="25"/>
  <c r="F25" i="26"/>
  <c r="G8" i="25"/>
  <c r="AC29" i="26"/>
  <c r="F25" i="25"/>
  <c r="AC35" i="26"/>
  <c r="AC40" i="26"/>
  <c r="G11" i="25"/>
  <c r="F31" i="26"/>
  <c r="F30" i="26"/>
  <c r="G21" i="25"/>
  <c r="F20" i="25"/>
  <c r="G24" i="25"/>
  <c r="G37" i="25"/>
  <c r="F12" i="25"/>
  <c r="F15" i="26"/>
  <c r="F18" i="25"/>
  <c r="F21" i="26"/>
  <c r="F38" i="26"/>
  <c r="F7" i="25"/>
  <c r="F42" i="25"/>
  <c r="F9" i="25"/>
  <c r="AC16" i="26"/>
  <c r="F20" i="26"/>
  <c r="G19" i="25"/>
  <c r="F35" i="25"/>
  <c r="AC15" i="25"/>
  <c r="AC35" i="25"/>
  <c r="AC40" i="25"/>
  <c r="AC23" i="25"/>
  <c r="AC22" i="25"/>
  <c r="AC13" i="25"/>
  <c r="AC28" i="25"/>
  <c r="AC30" i="25"/>
  <c r="AC36" i="25"/>
  <c r="AC9" i="25"/>
  <c r="AC34" i="25"/>
  <c r="AC29" i="25"/>
  <c r="AC25" i="25"/>
  <c r="AC37" i="25"/>
  <c r="AC7" i="25"/>
  <c r="AC20" i="25"/>
  <c r="AC27" i="25"/>
  <c r="AC8" i="25"/>
  <c r="AC31" i="25"/>
  <c r="AC32" i="25"/>
  <c r="AC18" i="25"/>
  <c r="AC19" i="25"/>
  <c r="AC16" i="25"/>
  <c r="AC21" i="25"/>
  <c r="AC14" i="25"/>
  <c r="AC33" i="25"/>
  <c r="AC12" i="25"/>
  <c r="AC26" i="25"/>
  <c r="AC41" i="25"/>
  <c r="AC39" i="25"/>
  <c r="AC17" i="25"/>
  <c r="AC42" i="25"/>
  <c r="AC6" i="25"/>
  <c r="AC11" i="25"/>
  <c r="AC38" i="25"/>
  <c r="AC10" i="25"/>
  <c r="AC24" i="25"/>
  <c r="F4" i="23" l="1"/>
  <c r="F5" i="26"/>
  <c r="F5" i="25"/>
  <c r="G13" i="26"/>
  <c r="G15" i="25"/>
  <c r="AC12" i="26"/>
  <c r="G10" i="26"/>
  <c r="G14" i="26"/>
  <c r="AC7" i="26"/>
  <c r="AC42" i="26"/>
  <c r="G27" i="25"/>
  <c r="G28" i="26"/>
  <c r="AC28" i="26"/>
  <c r="AC36" i="26"/>
  <c r="G9" i="25"/>
  <c r="AC33" i="26"/>
  <c r="G25" i="26"/>
  <c r="G15" i="26"/>
  <c r="G31" i="25"/>
  <c r="G39" i="26"/>
  <c r="G30" i="26"/>
  <c r="G20" i="26"/>
  <c r="G6" i="26"/>
  <c r="G40" i="25"/>
  <c r="G26" i="26"/>
  <c r="G22" i="26"/>
  <c r="AC10" i="26"/>
  <c r="G14" i="25"/>
  <c r="G38" i="25"/>
  <c r="AC14" i="26"/>
  <c r="G42" i="25"/>
  <c r="G12" i="25"/>
  <c r="G7" i="25"/>
  <c r="G36" i="25"/>
  <c r="G36" i="26"/>
  <c r="G12" i="26"/>
  <c r="G34" i="25"/>
  <c r="G21" i="26"/>
  <c r="AC26" i="26"/>
  <c r="AC25" i="26"/>
  <c r="G33" i="26"/>
  <c r="G39" i="25"/>
  <c r="G18" i="26"/>
  <c r="G23" i="25"/>
  <c r="AC38" i="26"/>
  <c r="AC15" i="26"/>
  <c r="G37" i="26"/>
  <c r="AC41" i="26"/>
  <c r="G35" i="25"/>
  <c r="G23" i="26"/>
  <c r="G6" i="25"/>
  <c r="G20" i="25"/>
  <c r="AC31" i="26"/>
  <c r="G30" i="25"/>
  <c r="AC34" i="26"/>
  <c r="AC30" i="26"/>
  <c r="AC21" i="26"/>
  <c r="G31" i="26"/>
  <c r="G41" i="26"/>
  <c r="G18" i="25"/>
  <c r="AC18" i="26"/>
  <c r="G26" i="25"/>
  <c r="G17" i="26"/>
  <c r="G17" i="25"/>
  <c r="G33" i="25"/>
  <c r="AC39" i="26"/>
  <c r="G7" i="26"/>
  <c r="AC23" i="26"/>
  <c r="AC20" i="26"/>
  <c r="G34" i="26"/>
  <c r="AC13" i="26"/>
  <c r="G42" i="26"/>
  <c r="G25" i="25"/>
  <c r="AC6" i="26"/>
  <c r="G10" i="25"/>
  <c r="G22" i="25"/>
  <c r="G32" i="25"/>
  <c r="G9" i="26"/>
  <c r="G38" i="26"/>
  <c r="G28" i="25"/>
  <c r="AC9" i="26"/>
  <c r="G41" i="25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AC5" i="26"/>
  <c r="D14" i="15"/>
  <c r="E9" i="16"/>
  <c r="E6" i="16"/>
  <c r="D12" i="15"/>
  <c r="D11" i="15"/>
  <c r="D8" i="15"/>
  <c r="D16" i="15"/>
  <c r="E36" i="16"/>
  <c r="C5" i="20"/>
  <c r="E21" i="16"/>
  <c r="E24" i="16"/>
  <c r="E20" i="16"/>
  <c r="E18" i="16"/>
  <c r="D5" i="15"/>
  <c r="C6" i="20"/>
  <c r="G5" i="26"/>
  <c r="D7" i="15"/>
  <c r="D9" i="15"/>
  <c r="D22" i="15"/>
  <c r="D18" i="15"/>
  <c r="G5" i="25"/>
  <c r="D19" i="15"/>
  <c r="D15" i="15"/>
  <c r="G4" i="23"/>
  <c r="D17" i="15"/>
  <c r="D10" i="15"/>
  <c r="E23" i="16"/>
  <c r="E5" i="16"/>
  <c r="E7" i="16"/>
  <c r="E17" i="16"/>
  <c r="D21" i="15"/>
  <c r="D6" i="15"/>
  <c r="D20" i="15"/>
  <c r="E16" i="16"/>
  <c r="E8" i="16"/>
  <c r="D13" i="15"/>
  <c r="E19" i="16"/>
  <c r="AC5" i="25"/>
  <c r="X21" i="16"/>
  <c r="AM2" i="66" l="1"/>
  <c r="AM3" i="66"/>
  <c r="AM2" i="18"/>
  <c r="AM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24" i="18"/>
  <c r="E6" i="15"/>
  <c r="E10" i="15"/>
  <c r="F5" i="16"/>
  <c r="E9" i="15"/>
  <c r="F20" i="18"/>
  <c r="F44" i="18"/>
  <c r="F18" i="18"/>
  <c r="F24" i="16"/>
  <c r="F15" i="18"/>
  <c r="F40" i="18"/>
  <c r="E17" i="15"/>
  <c r="F9" i="18"/>
  <c r="E21" i="15"/>
  <c r="D6" i="20"/>
  <c r="F26" i="18"/>
  <c r="F6" i="18"/>
  <c r="F41" i="18"/>
  <c r="E12" i="15"/>
  <c r="F14" i="18"/>
  <c r="F37" i="18"/>
  <c r="F8" i="18"/>
  <c r="F6" i="16"/>
  <c r="F21" i="18"/>
  <c r="F23" i="16"/>
  <c r="F46" i="18"/>
  <c r="E5" i="15"/>
  <c r="F13" i="18"/>
  <c r="F16" i="16"/>
  <c r="F43" i="18"/>
  <c r="F38" i="18"/>
  <c r="F9" i="16"/>
  <c r="E20" i="15"/>
  <c r="F31" i="18"/>
  <c r="F7" i="16"/>
  <c r="E13" i="15"/>
  <c r="F45" i="18"/>
  <c r="D5" i="20"/>
  <c r="F17" i="18"/>
  <c r="E19" i="15"/>
  <c r="E18" i="15"/>
  <c r="F35" i="18"/>
  <c r="E11" i="15"/>
  <c r="E14" i="15"/>
  <c r="F8" i="16"/>
  <c r="E16" i="15"/>
  <c r="F36" i="18"/>
  <c r="F32" i="18"/>
  <c r="F11" i="18"/>
  <c r="F10" i="18"/>
  <c r="F22" i="18"/>
  <c r="F25" i="18"/>
  <c r="F42" i="18"/>
  <c r="F29" i="18"/>
  <c r="F27" i="18"/>
  <c r="E8" i="15"/>
  <c r="F19" i="16"/>
  <c r="E15" i="15"/>
  <c r="F33" i="18"/>
  <c r="F17" i="16"/>
  <c r="F16" i="18"/>
  <c r="E22" i="15"/>
  <c r="F7" i="18"/>
  <c r="F12" i="18"/>
  <c r="F21" i="16"/>
  <c r="F23" i="18"/>
  <c r="F19" i="18"/>
  <c r="E7" i="15"/>
  <c r="F18" i="16"/>
  <c r="F39" i="18"/>
  <c r="F34" i="18"/>
  <c r="F47" i="18"/>
  <c r="F36" i="16"/>
  <c r="F20" i="16"/>
  <c r="F28" i="18"/>
  <c r="F30" i="18"/>
  <c r="P15" i="15"/>
  <c r="AM16" i="66"/>
  <c r="AM39" i="66"/>
  <c r="AM24" i="66"/>
  <c r="P10" i="15"/>
  <c r="AM42" i="66"/>
  <c r="Q6" i="20"/>
  <c r="AM46" i="66"/>
  <c r="AM29" i="66"/>
  <c r="AM14" i="66"/>
  <c r="P21" i="15"/>
  <c r="X19" i="16"/>
  <c r="AM41" i="66"/>
  <c r="X16" i="16"/>
  <c r="P18" i="15"/>
  <c r="P16" i="15"/>
  <c r="AM40" i="66"/>
  <c r="AM43" i="66"/>
  <c r="AM30" i="66"/>
  <c r="AM8" i="66"/>
  <c r="P8" i="15"/>
  <c r="AM18" i="66"/>
  <c r="X20" i="16"/>
  <c r="AM44" i="66"/>
  <c r="AM47" i="66"/>
  <c r="P19" i="15"/>
  <c r="X6" i="16"/>
  <c r="X24" i="16"/>
  <c r="AM31" i="66"/>
  <c r="AM11" i="66"/>
  <c r="AM22" i="66"/>
  <c r="AM36" i="66"/>
  <c r="AM17" i="66"/>
  <c r="AM9" i="66"/>
  <c r="X9" i="16"/>
  <c r="P9" i="15"/>
  <c r="AM23" i="66"/>
  <c r="P7" i="15"/>
  <c r="AM28" i="66"/>
  <c r="P13" i="15"/>
  <c r="P12" i="15"/>
  <c r="X7" i="16"/>
  <c r="AM35" i="66"/>
  <c r="AM37" i="66"/>
  <c r="P6" i="15"/>
  <c r="AM10" i="66"/>
  <c r="P20" i="15"/>
  <c r="AM32" i="66"/>
  <c r="X18" i="16"/>
  <c r="AM34" i="66"/>
  <c r="X36" i="16"/>
  <c r="AM19" i="66"/>
  <c r="Q5" i="20"/>
  <c r="AM13" i="66"/>
  <c r="P17" i="15"/>
  <c r="AM15" i="66"/>
  <c r="P14" i="15"/>
  <c r="X23" i="16"/>
  <c r="P5" i="15"/>
  <c r="AM45" i="66"/>
  <c r="AM26" i="66"/>
  <c r="X17" i="16"/>
  <c r="AM27" i="66"/>
  <c r="P11" i="15"/>
  <c r="P22" i="15"/>
  <c r="AM20" i="66"/>
  <c r="AM7" i="66"/>
  <c r="AM21" i="66"/>
  <c r="AM38" i="66"/>
  <c r="X8" i="16"/>
  <c r="AM12" i="66"/>
  <c r="AM33" i="66"/>
  <c r="X5" i="16"/>
  <c r="AM25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7" i="18"/>
  <c r="G23" i="18"/>
  <c r="G10" i="18"/>
  <c r="G41" i="18"/>
  <c r="G15" i="18"/>
  <c r="G27" i="18"/>
  <c r="G24" i="18"/>
  <c r="G26" i="18"/>
  <c r="G40" i="18"/>
  <c r="G19" i="18"/>
  <c r="G9" i="18"/>
  <c r="G45" i="18"/>
  <c r="G32" i="18"/>
  <c r="G6" i="18"/>
  <c r="G17" i="18"/>
  <c r="G22" i="18"/>
  <c r="D4" i="20"/>
  <c r="F4" i="16"/>
  <c r="G21" i="18"/>
  <c r="G11" i="18"/>
  <c r="G39" i="18"/>
  <c r="G38" i="18"/>
  <c r="G44" i="18"/>
  <c r="G18" i="18"/>
  <c r="G14" i="18"/>
  <c r="G43" i="18"/>
  <c r="G25" i="18"/>
  <c r="G8" i="18"/>
  <c r="G46" i="18"/>
  <c r="G20" i="18"/>
  <c r="G29" i="18"/>
  <c r="G34" i="18"/>
  <c r="G35" i="18"/>
  <c r="G37" i="18"/>
  <c r="G5" i="18"/>
  <c r="G36" i="18"/>
  <c r="G33" i="18"/>
  <c r="G30" i="18"/>
  <c r="G31" i="18"/>
  <c r="G16" i="18"/>
  <c r="G28" i="18"/>
  <c r="E4" i="15"/>
  <c r="G42" i="18"/>
  <c r="G47" i="18"/>
  <c r="G13" i="18"/>
  <c r="G12" i="18"/>
  <c r="Z6" i="18"/>
  <c r="AN21" i="66"/>
  <c r="Z7" i="18"/>
  <c r="Z15" i="18"/>
  <c r="AN19" i="66"/>
  <c r="Z42" i="18"/>
  <c r="AN23" i="66"/>
  <c r="AN29" i="66"/>
  <c r="AN42" i="66"/>
  <c r="AN31" i="66"/>
  <c r="Z33" i="18"/>
  <c r="Z16" i="18"/>
  <c r="Z25" i="18"/>
  <c r="Z22" i="18"/>
  <c r="AN11" i="66"/>
  <c r="AN24" i="66"/>
  <c r="AN44" i="66"/>
  <c r="AN30" i="66"/>
  <c r="AN27" i="66"/>
  <c r="Z45" i="18"/>
  <c r="AN10" i="66"/>
  <c r="AN36" i="66"/>
  <c r="AN7" i="66"/>
  <c r="AN8" i="66"/>
  <c r="Z9" i="18"/>
  <c r="Z35" i="18"/>
  <c r="Z37" i="18"/>
  <c r="Z40" i="18"/>
  <c r="Q3" i="20"/>
  <c r="Z24" i="18"/>
  <c r="Z8" i="18"/>
  <c r="Z29" i="18"/>
  <c r="Z27" i="18"/>
  <c r="Z36" i="18"/>
  <c r="Z19" i="18"/>
  <c r="AN39" i="66"/>
  <c r="Z30" i="18"/>
  <c r="AN37" i="66"/>
  <c r="Z20" i="18"/>
  <c r="Z23" i="18"/>
  <c r="AN15" i="66"/>
  <c r="Z18" i="18"/>
  <c r="Z32" i="18"/>
  <c r="Z11" i="18"/>
  <c r="AN46" i="66"/>
  <c r="Z46" i="18"/>
  <c r="AN43" i="66"/>
  <c r="AN16" i="66"/>
  <c r="AM6" i="66"/>
  <c r="AN26" i="66"/>
  <c r="Z17" i="18"/>
  <c r="AN35" i="66"/>
  <c r="AN47" i="66"/>
  <c r="Z43" i="18"/>
  <c r="Z31" i="18"/>
  <c r="AN12" i="66"/>
  <c r="AN45" i="66"/>
  <c r="Z28" i="18"/>
  <c r="AN34" i="66"/>
  <c r="AN17" i="66"/>
  <c r="AN9" i="66"/>
  <c r="Z47" i="18"/>
  <c r="Z14" i="18"/>
  <c r="Z12" i="18"/>
  <c r="Z39" i="18"/>
  <c r="AN13" i="66"/>
  <c r="AN14" i="66"/>
  <c r="AN20" i="66"/>
  <c r="AN41" i="66"/>
  <c r="AN22" i="66"/>
  <c r="Z38" i="18"/>
  <c r="AN40" i="66"/>
  <c r="AN25" i="66"/>
  <c r="AN28" i="66"/>
  <c r="Z44" i="18"/>
  <c r="Z34" i="18"/>
  <c r="Z21" i="18"/>
  <c r="AN33" i="66"/>
  <c r="AN32" i="66"/>
  <c r="Z13" i="18"/>
  <c r="Z26" i="18"/>
  <c r="Z10" i="18"/>
  <c r="AN18" i="66"/>
  <c r="Z41" i="18"/>
  <c r="AN38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1"/>
  <c r="F6" i="11"/>
  <c r="G5" i="12"/>
  <c r="F6" i="12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1"/>
  <c r="G7" i="12"/>
  <c r="F8" i="12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G11" i="12"/>
  <c r="F12" i="12"/>
  <c r="F12" i="11"/>
  <c r="G11" i="11"/>
  <c r="E13" i="12" l="1"/>
  <c r="C14" i="12"/>
  <c r="E13" i="11"/>
  <c r="C14" i="11"/>
  <c r="F4" i="22"/>
  <c r="G12" i="12"/>
  <c r="G12" i="11"/>
  <c r="F13" i="12"/>
  <c r="F13" i="11"/>
  <c r="C15" i="12" l="1"/>
  <c r="E14" i="12"/>
  <c r="C15" i="11"/>
  <c r="E14" i="11"/>
  <c r="G13" i="11"/>
  <c r="F14" i="12"/>
  <c r="F14" i="11"/>
  <c r="G4" i="22"/>
  <c r="G13" i="12"/>
  <c r="E15" i="12" l="1"/>
  <c r="C16" i="12"/>
  <c r="E15" i="11"/>
  <c r="C16" i="11"/>
  <c r="F15" i="11"/>
  <c r="G14" i="11"/>
  <c r="G14" i="12"/>
  <c r="F15" i="12"/>
  <c r="C17" i="12" l="1"/>
  <c r="E16" i="12"/>
  <c r="E16" i="11"/>
  <c r="C17" i="11"/>
  <c r="F16" i="11"/>
  <c r="G15" i="11"/>
  <c r="F16" i="12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2"/>
  <c r="F19" i="11"/>
  <c r="G18" i="12"/>
  <c r="G18" i="11"/>
  <c r="C21" i="12" l="1"/>
  <c r="E20" i="12"/>
  <c r="E20" i="11"/>
  <c r="C21" i="11"/>
  <c r="F20" i="11"/>
  <c r="G19" i="12"/>
  <c r="F20" i="12"/>
  <c r="G19" i="11"/>
  <c r="E21" i="12" l="1"/>
  <c r="C22" i="12"/>
  <c r="E21" i="11"/>
  <c r="C22" i="11"/>
  <c r="G20" i="12"/>
  <c r="F21" i="11"/>
  <c r="F21" i="12"/>
  <c r="G20" i="11"/>
  <c r="C23" i="12" l="1"/>
  <c r="E22" i="12"/>
  <c r="C23" i="11"/>
  <c r="E22" i="11"/>
  <c r="G21" i="12"/>
  <c r="G21" i="11"/>
  <c r="F22" i="12"/>
  <c r="F22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F24" i="12"/>
  <c r="G23" i="12"/>
  <c r="G23" i="11"/>
  <c r="F24" i="11"/>
  <c r="C26" i="12" l="1"/>
  <c r="E25" i="12"/>
  <c r="C26" i="11"/>
  <c r="E25" i="11"/>
  <c r="F25" i="11"/>
  <c r="G24" i="11"/>
  <c r="G24" i="12"/>
  <c r="F25" i="12"/>
  <c r="E26" i="12" l="1"/>
  <c r="C27" i="12"/>
  <c r="E26" i="11"/>
  <c r="C27" i="11"/>
  <c r="G25" i="12"/>
  <c r="G25" i="11"/>
  <c r="F26" i="12"/>
  <c r="F26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F28" i="12"/>
  <c r="G27" i="12"/>
  <c r="G27" i="11"/>
  <c r="E29" i="12" l="1"/>
  <c r="C30" i="12"/>
  <c r="E29" i="11"/>
  <c r="C30" i="11"/>
  <c r="F29" i="12"/>
  <c r="G28" i="12"/>
  <c r="F29" i="11"/>
  <c r="G28" i="11"/>
  <c r="C31" i="12" l="1"/>
  <c r="E30" i="12"/>
  <c r="C31" i="11"/>
  <c r="E30" i="11"/>
  <c r="G29" i="12"/>
  <c r="F30" i="12"/>
  <c r="G29" i="11"/>
  <c r="F30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G31" i="11"/>
  <c r="G31" i="12"/>
  <c r="F32" i="11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G33" i="11"/>
  <c r="F34" i="11"/>
  <c r="F34" i="12"/>
  <c r="G33" i="12"/>
  <c r="C36" i="12" l="1"/>
  <c r="E35" i="12"/>
  <c r="C36" i="11"/>
  <c r="E35" i="11"/>
  <c r="G34" i="11"/>
  <c r="F35" i="11"/>
  <c r="G34" i="12"/>
  <c r="F35" i="12"/>
  <c r="E36" i="12" l="1"/>
  <c r="C37" i="12"/>
  <c r="E36" i="11"/>
  <c r="C37" i="11"/>
  <c r="G35" i="11"/>
  <c r="G35" i="12"/>
  <c r="F36" i="12"/>
  <c r="F36" i="11"/>
  <c r="E37" i="12" l="1"/>
  <c r="C38" i="12"/>
  <c r="E37" i="11"/>
  <c r="C38" i="11"/>
  <c r="G36" i="11"/>
  <c r="G36" i="12"/>
  <c r="F37" i="11"/>
  <c r="F37" i="12"/>
  <c r="C39" i="12" l="1"/>
  <c r="E38" i="12"/>
  <c r="C39" i="11"/>
  <c r="E38" i="11"/>
  <c r="F38" i="12"/>
  <c r="F38" i="11"/>
  <c r="G37" i="12"/>
  <c r="G37" i="11"/>
  <c r="C40" i="12" l="1"/>
  <c r="E39" i="12"/>
  <c r="E39" i="11"/>
  <c r="C40" i="11"/>
  <c r="G38" i="11"/>
  <c r="F39" i="11"/>
  <c r="F39" i="12"/>
  <c r="G38" i="12"/>
  <c r="E40" i="12" l="1"/>
  <c r="C41" i="12"/>
  <c r="E40" i="11"/>
  <c r="C41" i="11"/>
  <c r="F40" i="12"/>
  <c r="G39" i="12"/>
  <c r="G39" i="11"/>
  <c r="F40" i="11"/>
  <c r="C42" i="12" l="1"/>
  <c r="E42" i="12" s="1"/>
  <c r="E41" i="12"/>
  <c r="C42" i="11"/>
  <c r="E42" i="11" s="1"/>
  <c r="E41" i="11"/>
  <c r="F4" i="12"/>
  <c r="F4" i="11"/>
  <c r="F41" i="11"/>
  <c r="G40" i="12"/>
  <c r="F41" i="12"/>
  <c r="F42" i="11"/>
  <c r="G40" i="11"/>
  <c r="F42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G42" i="11"/>
  <c r="F42" i="7"/>
  <c r="G41" i="12"/>
  <c r="F22" i="8"/>
  <c r="F47" i="7"/>
  <c r="F59" i="8"/>
  <c r="F32" i="7"/>
  <c r="F36" i="7"/>
  <c r="F12" i="7"/>
  <c r="F55" i="7"/>
  <c r="F33" i="8"/>
  <c r="F63" i="7"/>
  <c r="F39" i="7"/>
  <c r="F64" i="8"/>
  <c r="F18" i="7"/>
  <c r="F52" i="8"/>
  <c r="F37" i="8"/>
  <c r="F57" i="8"/>
  <c r="F28" i="7"/>
  <c r="F28" i="8"/>
  <c r="F17" i="7"/>
  <c r="F46" i="8"/>
  <c r="F29" i="7"/>
  <c r="F30" i="8"/>
  <c r="F22" i="7"/>
  <c r="F60" i="8"/>
  <c r="F50" i="7"/>
  <c r="F39" i="8"/>
  <c r="F31" i="7"/>
  <c r="F52" i="7"/>
  <c r="F60" i="7"/>
  <c r="F44" i="7"/>
  <c r="F51" i="8"/>
  <c r="F14" i="8"/>
  <c r="F65" i="7"/>
  <c r="F7" i="8"/>
  <c r="F27" i="8"/>
  <c r="F11" i="8"/>
  <c r="F26" i="8"/>
  <c r="F35" i="7"/>
  <c r="F55" i="8"/>
  <c r="F20" i="8"/>
  <c r="F34" i="8"/>
  <c r="G41" i="11"/>
  <c r="F19" i="7"/>
  <c r="F10" i="8"/>
  <c r="F44" i="8"/>
  <c r="F45" i="8"/>
  <c r="F17" i="8"/>
  <c r="F56" i="7"/>
  <c r="F19" i="8"/>
  <c r="F30" i="7"/>
  <c r="F35" i="8"/>
  <c r="G42" i="12"/>
  <c r="F23" i="7"/>
  <c r="F11" i="7"/>
  <c r="F36" i="8"/>
  <c r="F66" i="8"/>
  <c r="F56" i="8"/>
  <c r="F20" i="7"/>
  <c r="F66" i="7"/>
  <c r="F16" i="8"/>
  <c r="F32" i="8"/>
  <c r="F23" i="8"/>
  <c r="F49" i="7"/>
  <c r="F48" i="7"/>
  <c r="F42" i="8"/>
  <c r="F24" i="8"/>
  <c r="F34" i="7"/>
  <c r="F40" i="8"/>
  <c r="F57" i="7"/>
  <c r="F59" i="7"/>
  <c r="F12" i="8"/>
  <c r="F43" i="8"/>
  <c r="G4" i="11"/>
  <c r="F37" i="7"/>
  <c r="F51" i="7"/>
  <c r="F18" i="8"/>
  <c r="F45" i="7"/>
  <c r="F38" i="7"/>
  <c r="F21" i="7"/>
  <c r="F62" i="7"/>
  <c r="F43" i="7"/>
  <c r="F54" i="7"/>
  <c r="F27" i="7"/>
  <c r="F21" i="8"/>
  <c r="F47" i="8"/>
  <c r="F31" i="8"/>
  <c r="F65" i="8"/>
  <c r="F38" i="8"/>
  <c r="F33" i="7"/>
  <c r="F40" i="7"/>
  <c r="F14" i="7"/>
  <c r="F53" i="8"/>
  <c r="F58" i="7"/>
  <c r="F15" i="8"/>
  <c r="F41" i="8"/>
  <c r="F25" i="7"/>
  <c r="F41" i="7"/>
  <c r="F61" i="7"/>
  <c r="F15" i="7"/>
  <c r="F61" i="8"/>
  <c r="F16" i="7"/>
  <c r="G4" i="12"/>
  <c r="F13" i="7"/>
  <c r="F29" i="8"/>
  <c r="F50" i="8"/>
  <c r="F49" i="8"/>
  <c r="F9" i="7"/>
  <c r="F10" i="7"/>
  <c r="F24" i="7"/>
  <c r="F26" i="7"/>
  <c r="F46" i="7"/>
  <c r="F64" i="7"/>
  <c r="F58" i="8"/>
  <c r="F63" i="8"/>
  <c r="F53" i="7"/>
  <c r="F8" i="8"/>
  <c r="F8" i="7"/>
  <c r="F7" i="7"/>
  <c r="F9" i="8"/>
  <c r="F25" i="8"/>
  <c r="F48" i="8"/>
  <c r="F13" i="8"/>
  <c r="F54" i="8"/>
  <c r="F62" i="8"/>
  <c r="F6" i="8" l="1"/>
  <c r="F6" i="7"/>
  <c r="S3" i="12"/>
  <c r="G37" i="8"/>
  <c r="G40" i="7"/>
  <c r="G7" i="7"/>
  <c r="G55" i="8"/>
  <c r="G29" i="7"/>
  <c r="G32" i="7"/>
  <c r="G41" i="8"/>
  <c r="G41" i="7"/>
  <c r="G23" i="8"/>
  <c r="G6" i="8"/>
  <c r="G42" i="7"/>
  <c r="G55" i="7"/>
  <c r="G56" i="7"/>
  <c r="G20" i="8"/>
  <c r="G38" i="8"/>
  <c r="G54" i="8"/>
  <c r="G17" i="8"/>
  <c r="G22" i="7"/>
  <c r="G23" i="7"/>
  <c r="G46" i="7"/>
  <c r="G58" i="7"/>
  <c r="G25" i="8"/>
  <c r="G38" i="7"/>
  <c r="G30" i="8"/>
  <c r="G8" i="8"/>
  <c r="G65" i="8"/>
  <c r="G35" i="7"/>
  <c r="G34" i="7"/>
  <c r="G47" i="8"/>
  <c r="G62" i="8"/>
  <c r="G26" i="7"/>
  <c r="G39" i="8"/>
  <c r="G12" i="7"/>
  <c r="G32" i="8"/>
  <c r="G63" i="8"/>
  <c r="G18" i="7"/>
  <c r="G59" i="7"/>
  <c r="I6" i="6"/>
  <c r="G16" i="7"/>
  <c r="I12" i="6"/>
  <c r="G51" i="8"/>
  <c r="G19" i="7"/>
  <c r="G50" i="7"/>
  <c r="G66" i="7"/>
  <c r="G53" i="8"/>
  <c r="G57" i="8"/>
  <c r="G64" i="8"/>
  <c r="G7" i="8"/>
  <c r="G36" i="8"/>
  <c r="G66" i="8"/>
  <c r="G9" i="8"/>
  <c r="G6" i="7"/>
  <c r="G24" i="8"/>
  <c r="I8" i="6"/>
  <c r="G16" i="8"/>
  <c r="G34" i="8"/>
  <c r="G45" i="8"/>
  <c r="G59" i="8"/>
  <c r="G11" i="8"/>
  <c r="G44" i="7"/>
  <c r="G10" i="7"/>
  <c r="G43" i="8"/>
  <c r="G51" i="7"/>
  <c r="G27" i="7"/>
  <c r="G33" i="7"/>
  <c r="G9" i="7"/>
  <c r="G15" i="7"/>
  <c r="G54" i="7"/>
  <c r="G25" i="7"/>
  <c r="G14" i="8"/>
  <c r="G10" i="8"/>
  <c r="G8" i="7"/>
  <c r="G53" i="7"/>
  <c r="G31" i="8"/>
  <c r="G11" i="7"/>
  <c r="G43" i="7"/>
  <c r="G42" i="8"/>
  <c r="G22" i="8"/>
  <c r="G26" i="8"/>
  <c r="G21" i="8"/>
  <c r="I13" i="6"/>
  <c r="G17" i="7"/>
  <c r="G61" i="8"/>
  <c r="G61" i="7"/>
  <c r="I9" i="6"/>
  <c r="G18" i="8"/>
  <c r="G37" i="7"/>
  <c r="G28" i="8"/>
  <c r="G63" i="7"/>
  <c r="G48" i="7"/>
  <c r="G35" i="8"/>
  <c r="G52" i="7"/>
  <c r="G33" i="8"/>
  <c r="G24" i="7"/>
  <c r="G36" i="7"/>
  <c r="G39" i="7"/>
  <c r="G19" i="8"/>
  <c r="G14" i="7"/>
  <c r="G49" i="7"/>
  <c r="G58" i="8"/>
  <c r="G65" i="7"/>
  <c r="G44" i="8"/>
  <c r="G13" i="7"/>
  <c r="G27" i="8"/>
  <c r="G12" i="8"/>
  <c r="G46" i="8"/>
  <c r="I10" i="6"/>
  <c r="G31" i="7"/>
  <c r="G60" i="8"/>
  <c r="G49" i="8"/>
  <c r="G20" i="7"/>
  <c r="G21" i="7"/>
  <c r="G52" i="8"/>
  <c r="G30" i="7"/>
  <c r="G15" i="8"/>
  <c r="G45" i="7"/>
  <c r="G40" i="8"/>
  <c r="G48" i="8"/>
  <c r="G57" i="7"/>
  <c r="G29" i="8"/>
  <c r="G62" i="7"/>
  <c r="G64" i="7"/>
  <c r="G60" i="7"/>
  <c r="G28" i="7"/>
  <c r="G56" i="8"/>
  <c r="G13" i="8"/>
  <c r="G47" i="7"/>
  <c r="G50" i="8"/>
  <c r="Y3" i="22"/>
  <c r="U9" i="6" l="1"/>
  <c r="U8" i="6"/>
  <c r="U10" i="6"/>
  <c r="U12" i="6"/>
  <c r="U13" i="6"/>
  <c r="S3" i="11"/>
  <c r="X5" i="11" a="1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P3" i="15"/>
  <c r="X3" i="16"/>
  <c r="Y3" i="23"/>
  <c r="X39" i="11" l="1"/>
  <c r="AB39" i="11" s="1"/>
  <c r="AC42" i="12"/>
  <c r="X40" i="11" l="1"/>
  <c r="AB40" i="11" s="1"/>
  <c r="AC11" i="12"/>
  <c r="AC10" i="12"/>
  <c r="AC7" i="12"/>
  <c r="AC26" i="12"/>
  <c r="AC18" i="12"/>
  <c r="AC37" i="12"/>
  <c r="AC22" i="12"/>
  <c r="AC8" i="12"/>
  <c r="AC28" i="12"/>
  <c r="AC30" i="12"/>
  <c r="AC39" i="12"/>
  <c r="AC29" i="12"/>
  <c r="AC36" i="12"/>
  <c r="AC31" i="12"/>
  <c r="AC21" i="12"/>
  <c r="AC24" i="12"/>
  <c r="AC41" i="12"/>
  <c r="AC19" i="12"/>
  <c r="AC33" i="12"/>
  <c r="AC38" i="12"/>
  <c r="AC9" i="12"/>
  <c r="AC20" i="12"/>
  <c r="AC13" i="12"/>
  <c r="AC25" i="12"/>
  <c r="AC16" i="12"/>
  <c r="AC23" i="12"/>
  <c r="AC6" i="12"/>
  <c r="AC34" i="12"/>
  <c r="AC40" i="12"/>
  <c r="AC12" i="12"/>
  <c r="AC14" i="12"/>
  <c r="AC27" i="12"/>
  <c r="AC17" i="12"/>
  <c r="AC15" i="12"/>
  <c r="AC5" i="12"/>
  <c r="AC35" i="12"/>
  <c r="AC32" i="12"/>
  <c r="X41" i="11" l="1"/>
  <c r="AB41" i="11" s="1"/>
  <c r="X42" i="11" l="1"/>
  <c r="AB42" i="11" s="1"/>
  <c r="M6" i="18" a="1"/>
  <c r="AC41" i="11"/>
  <c r="M7" i="18" l="1"/>
  <c r="M6" i="18"/>
  <c r="M8" i="18"/>
  <c r="M9" i="18"/>
  <c r="AC27" i="11"/>
  <c r="AC25" i="11"/>
  <c r="AC42" i="11"/>
  <c r="AC7" i="11"/>
  <c r="AC35" i="11"/>
  <c r="AC16" i="11"/>
  <c r="AC6" i="11"/>
  <c r="AC9" i="11"/>
  <c r="AC31" i="11"/>
  <c r="AC20" i="11"/>
  <c r="AC5" i="11"/>
  <c r="AC10" i="11"/>
  <c r="AC34" i="11"/>
  <c r="AC18" i="11"/>
  <c r="AC23" i="11"/>
  <c r="AC24" i="11"/>
  <c r="AC8" i="11"/>
  <c r="AC37" i="11"/>
  <c r="AC14" i="11"/>
  <c r="AC22" i="11"/>
  <c r="AC30" i="11"/>
  <c r="AC17" i="11"/>
  <c r="AC28" i="11"/>
  <c r="AC15" i="11"/>
  <c r="AC33" i="11"/>
  <c r="AC19" i="11"/>
  <c r="AC39" i="11"/>
  <c r="AC13" i="11"/>
  <c r="AC38" i="11"/>
  <c r="AC26" i="11"/>
  <c r="AC11" i="11"/>
  <c r="AC29" i="11"/>
  <c r="AC40" i="11"/>
  <c r="AC36" i="11"/>
  <c r="AC21" i="11"/>
  <c r="AC32" i="11"/>
  <c r="AC12" i="11"/>
  <c r="M10" i="18" l="1"/>
  <c r="M11" i="18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AC3" i="12"/>
  <c r="Z4" i="18"/>
  <c r="AC3" i="25"/>
  <c r="O5" i="18"/>
  <c r="U27" i="15"/>
  <c r="O4" i="22"/>
  <c r="N4" i="16"/>
  <c r="S4" i="11"/>
  <c r="J4" i="15"/>
  <c r="O4" i="23"/>
  <c r="S4" i="12"/>
  <c r="S4" i="25"/>
  <c r="S4" i="26"/>
  <c r="AM4" i="18" l="1"/>
  <c r="Q11" i="6"/>
  <c r="F11" i="6"/>
  <c r="H11" i="6"/>
  <c r="I11" i="6"/>
  <c r="M6" i="66" a="1"/>
  <c r="AM9" i="18"/>
  <c r="AM41" i="18"/>
  <c r="AM16" i="18"/>
  <c r="AM15" i="18"/>
  <c r="AM24" i="18"/>
  <c r="AM19" i="18"/>
  <c r="AM35" i="18"/>
  <c r="AN35" i="18" s="1"/>
  <c r="AM17" i="18"/>
  <c r="AM22" i="18"/>
  <c r="AM12" i="18"/>
  <c r="AM13" i="18"/>
  <c r="Z4" i="66"/>
  <c r="AM36" i="18"/>
  <c r="AM6" i="18"/>
  <c r="AN6" i="18" s="1"/>
  <c r="AM47" i="18"/>
  <c r="AM23" i="18"/>
  <c r="AM43" i="18"/>
  <c r="D7" i="56"/>
  <c r="AM8" i="18"/>
  <c r="AM14" i="18"/>
  <c r="AM30" i="18"/>
  <c r="AM25" i="18"/>
  <c r="AM11" i="18"/>
  <c r="AN11" i="18" s="1"/>
  <c r="AM39" i="18"/>
  <c r="AM29" i="18"/>
  <c r="AM40" i="18"/>
  <c r="AN8" i="18"/>
  <c r="AM28" i="18"/>
  <c r="AN47" i="18"/>
  <c r="AM27" i="18"/>
  <c r="AM31" i="18"/>
  <c r="AN31" i="18" s="1"/>
  <c r="AM33" i="18"/>
  <c r="AN33" i="18" s="1"/>
  <c r="AM21" i="18"/>
  <c r="AM20" i="18"/>
  <c r="AN20" i="18" s="1"/>
  <c r="AM42" i="18"/>
  <c r="AM7" i="18"/>
  <c r="AM26" i="18"/>
  <c r="AN26" i="18" s="1"/>
  <c r="AN41" i="18"/>
  <c r="AM18" i="18"/>
  <c r="AN18" i="18" s="1"/>
  <c r="AN40" i="18"/>
  <c r="AM45" i="18"/>
  <c r="AM10" i="18"/>
  <c r="AN10" i="18" s="1"/>
  <c r="AM44" i="18"/>
  <c r="AM46" i="18"/>
  <c r="AC3" i="65"/>
  <c r="AM34" i="18"/>
  <c r="AM37" i="18"/>
  <c r="AM38" i="18"/>
  <c r="AM32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AN32" i="18"/>
  <c r="AN9" i="18"/>
  <c r="AN36" i="18"/>
  <c r="AN7" i="18"/>
  <c r="AN19" i="18"/>
  <c r="AN27" i="18"/>
  <c r="AN39" i="18"/>
  <c r="AN14" i="18"/>
  <c r="AN13" i="18"/>
  <c r="AN22" i="18"/>
  <c r="AN38" i="18"/>
  <c r="AN25" i="18"/>
  <c r="AN21" i="18"/>
  <c r="AN34" i="18"/>
  <c r="AN44" i="18"/>
  <c r="AN28" i="18"/>
  <c r="AN17" i="18"/>
  <c r="AN43" i="18"/>
  <c r="AN37" i="18"/>
  <c r="AN12" i="18"/>
  <c r="AN29" i="18"/>
  <c r="AN46" i="18"/>
  <c r="AN45" i="18"/>
  <c r="AN30" i="18"/>
  <c r="AN24" i="18"/>
  <c r="AN23" i="18"/>
  <c r="AN15" i="18"/>
  <c r="AN16" i="18"/>
  <c r="AN42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<sst xmlns="http://schemas.openxmlformats.org/spreadsheetml/2006/main" count="2695" uniqueCount="296">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</sst>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1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7" xfId="1" applyFont="1" applyFill="1" applyBorder="1"/>
    <xf numFmtId="0" fontId="0" fillId="0" borderId="27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2" fontId="5" fillId="0" borderId="15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7" fillId="6" borderId="28" xfId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09:40:34</v>
        <stp/>
        <stp>{2A8B5554-1357-4C5B-BF43-A99A42A4D4C4}</stp>
        <tr r="O5" s="66"/>
      </tp>
      <tp t="s">
        <v>Updated at 09:40:32</v>
        <stp/>
        <stp>{137661B8-A1AA-4C5B-A2F3-E5D1AC4E5F00}</stp>
        <tr r="M6" s="7"/>
      </tp>
      <tp t="s">
        <v>Updated at 09:40:33</v>
        <stp/>
        <stp>{2C30E034-A825-4BB8-BC91-439472A344E4}</stp>
        <tr r="O4" s="22"/>
      </tp>
      <tp t="s">
        <v>Updated at 09:40:34</v>
        <stp/>
        <stp>{576227B5-25F2-4AA8-9ED6-033D35DEE153}</stp>
        <tr r="S4" s="12"/>
      </tp>
      <tp t="s">
        <v>Updated at 09:40:34</v>
        <stp/>
        <stp>{100959F8-281B-4469-A59D-C5B1689DD5AF}</stp>
        <tr r="S4" s="26"/>
      </tp>
      <tp t="s">
        <v>Updated at 09:40:33</v>
        <stp/>
        <stp>{3A3CA345-BF42-4A47-A119-A9EB391F823B}</stp>
        <tr r="U27" s="15"/>
      </tp>
      <tp t="s">
        <v>Updated at 09:40:33</v>
        <stp/>
        <stp>{9DD304D0-B6FA-422B-AC22-06EA3DEA5689}</stp>
        <tr r="H4" s="20"/>
      </tp>
      <tp t="s">
        <v>Updated at 09:40:32</v>
        <stp/>
        <stp>{952ED71D-393A-47AF-86CB-DDBDEDD05CED}</stp>
        <tr r="M6" s="8"/>
      </tp>
      <tp t="s">
        <v>Updated at 09:40:34</v>
        <stp/>
        <stp>{9EAB29F3-56A9-496F-A76C-3CFA518A717A}</stp>
        <tr r="O5" s="18"/>
      </tp>
      <tp t="s">
        <v>Updated at 09:40:34</v>
        <stp/>
        <stp>{832E3D6E-3560-4913-BDC5-A49A156A480D}</stp>
        <tr r="S4" s="65"/>
      </tp>
      <tp t="s">
        <v>Updated at 09:40:33</v>
        <stp/>
        <stp>{96A571E8-EFAE-490F-8CDD-C6392B5E9E80}</stp>
        <tr r="S4" s="11"/>
      </tp>
      <tp t="s">
        <v>Updated at 09:40:32</v>
        <stp/>
        <stp>{AB1BE78E-125A-4F61-BF59-DAB30A63320D}</stp>
        <tr r="K5" s="64"/>
      </tp>
      <tp t="s">
        <v>Updated at 09:40:33</v>
        <stp/>
        <stp>{8B426216-D9BE-428B-BDC9-33A88F7CB942}</stp>
        <tr r="N4" s="16"/>
      </tp>
      <tp t="s">
        <v>Updated at 09:40:34</v>
        <stp/>
        <stp>{10FBCF14-D5A0-4BBE-8B35-926217F0D3E1}</stp>
        <tr r="S4" s="25"/>
      </tp>
      <tp t="s">
        <v>Updated at 09:40:33</v>
        <stp/>
        <stp>{3B98B9E8-FBDA-4CAE-859F-DBB7BD6528C0}</stp>
        <tr r="O4" s="23"/>
      </tp>
      <tp t="s">
        <v>Updated at 09:40:33</v>
        <stp/>
        <stp>{FE5A8021-384E-445E-8292-4D7E28EF5D2E}</stp>
        <tr r="J4" s="15"/>
      </tp>
      <tp t="s">
        <v>Updated at 09:40:33</v>
        <stp/>
        <stp>{6C2ED82D-9FCA-4FA2-BC1B-206FBAFA869E}</stp>
        <tr r="K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D5" sqref="D5"/>
    </sheetView>
  </sheetViews>
  <sheetFormatPr defaultRowHeight="12.75" x14ac:dyDescent="0.2"/>
  <cols>
    <col min="1" max="2" width="2.7109375" style="406" customWidth="1"/>
    <col min="3" max="3" width="14.85546875" style="406" bestFit="1" customWidth="1"/>
    <col min="4" max="4" width="21.42578125" style="406" bestFit="1" customWidth="1"/>
    <col min="5" max="7" width="2.7109375" style="406" customWidth="1"/>
    <col min="8" max="8" width="18.5703125" style="406" bestFit="1" customWidth="1"/>
    <col min="9" max="9" width="53.7109375" style="406" bestFit="1" customWidth="1"/>
    <col min="10" max="10" width="2.7109375" style="406" customWidth="1"/>
    <col min="11" max="16384" width="9.140625" style="406"/>
  </cols>
  <sheetData>
    <row r="1" spans="1:10" ht="13.5" thickBot="1" x14ac:dyDescent="0.25">
      <c r="A1" s="406" t="s">
        <v>246</v>
      </c>
      <c r="B1" s="406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8" t="s">
        <v>245</v>
      </c>
      <c r="C2" s="509"/>
      <c r="D2" s="509"/>
      <c r="E2" s="510"/>
      <c r="G2" s="457" t="s">
        <v>7</v>
      </c>
      <c r="H2" s="458"/>
      <c r="I2" s="458"/>
      <c r="J2" s="459"/>
    </row>
    <row r="3" spans="1:10" x14ac:dyDescent="0.2">
      <c r="B3" s="311"/>
      <c r="C3" s="329"/>
      <c r="D3" s="329"/>
      <c r="E3" s="328"/>
      <c r="G3" s="6"/>
      <c r="H3" s="8"/>
      <c r="I3" s="8"/>
      <c r="J3" s="4"/>
    </row>
    <row r="4" spans="1:10" x14ac:dyDescent="0.2">
      <c r="B4" s="311"/>
      <c r="C4" s="327" t="s">
        <v>0</v>
      </c>
      <c r="D4" s="326" t="s">
        <v>98</v>
      </c>
      <c r="E4" s="312"/>
      <c r="G4" s="6"/>
      <c r="H4" s="11" t="s">
        <v>6</v>
      </c>
      <c r="I4" s="393">
        <v>41809.402708333335</v>
      </c>
      <c r="J4" s="9"/>
    </row>
    <row r="5" spans="1:10" x14ac:dyDescent="0.2">
      <c r="B5" s="311"/>
      <c r="C5" s="323" t="s">
        <v>6</v>
      </c>
      <c r="D5" s="325"/>
      <c r="E5" s="312"/>
      <c r="G5" s="6"/>
      <c r="H5" s="11" t="s">
        <v>5</v>
      </c>
      <c r="I5" s="393" t="b">
        <v>1</v>
      </c>
      <c r="J5" s="9"/>
    </row>
    <row r="6" spans="1:10" x14ac:dyDescent="0.2">
      <c r="B6" s="311"/>
      <c r="C6" s="323" t="s">
        <v>244</v>
      </c>
      <c r="D6" s="324" t="s">
        <v>243</v>
      </c>
      <c r="E6" s="312"/>
      <c r="G6" s="6"/>
      <c r="H6" s="11" t="s">
        <v>4</v>
      </c>
      <c r="I6" s="393" t="b">
        <v>0</v>
      </c>
      <c r="J6" s="9"/>
    </row>
    <row r="7" spans="1:10" x14ac:dyDescent="0.2">
      <c r="B7" s="311"/>
      <c r="C7" s="323" t="s">
        <v>242</v>
      </c>
      <c r="D7" s="322">
        <f>_xll.ohTrigger(Deposits!P3,FRA!X3,Futures3M!Z4,FuturesHWConvAdj!Q3,Swaps1M!Y3,Swap3M!AC3,,Swap6M!AC3,BasisSwap1MxM!AC3,BasisSwap3M6M!AC3,,OIS!Y3)</f>
        <v>4</v>
      </c>
      <c r="E7" s="312"/>
      <c r="G7" s="6"/>
      <c r="H7" s="11" t="s">
        <v>3</v>
      </c>
      <c r="I7" s="393" t="b">
        <v>0</v>
      </c>
      <c r="J7" s="9"/>
    </row>
    <row r="8" spans="1:10" x14ac:dyDescent="0.2">
      <c r="B8" s="311"/>
      <c r="C8" s="323" t="s">
        <v>270</v>
      </c>
      <c r="D8" s="322">
        <f>_xll.ohTrigger(U6:U12)</f>
        <v>0</v>
      </c>
      <c r="E8" s="312"/>
      <c r="G8" s="6"/>
      <c r="H8" s="11" t="s">
        <v>2</v>
      </c>
      <c r="I8" s="394"/>
      <c r="J8" s="9"/>
    </row>
    <row r="9" spans="1:10" x14ac:dyDescent="0.2">
      <c r="B9" s="311"/>
      <c r="C9" s="321" t="s">
        <v>241</v>
      </c>
      <c r="D9" s="320" t="s">
        <v>240</v>
      </c>
      <c r="E9" s="312"/>
      <c r="G9" s="6"/>
      <c r="H9" s="11" t="s">
        <v>1</v>
      </c>
      <c r="I9" s="395" t="b">
        <v>1</v>
      </c>
      <c r="J9" s="9"/>
    </row>
    <row r="10" spans="1:10" x14ac:dyDescent="0.2">
      <c r="B10" s="311"/>
      <c r="C10" s="317"/>
      <c r="D10" s="280"/>
      <c r="E10" s="312"/>
      <c r="G10" s="6"/>
      <c r="H10" s="11" t="s">
        <v>0</v>
      </c>
      <c r="I10" s="7" t="s">
        <v>98</v>
      </c>
      <c r="J10" s="9"/>
    </row>
    <row r="11" spans="1:10" x14ac:dyDescent="0.2">
      <c r="B11" s="311"/>
      <c r="C11" s="319" t="s">
        <v>204</v>
      </c>
      <c r="D11" s="318" t="s">
        <v>239</v>
      </c>
      <c r="E11" s="312"/>
      <c r="G11" s="6"/>
      <c r="H11" s="11" t="s">
        <v>93</v>
      </c>
      <c r="I11" s="393" t="str">
        <f>Currency&amp;"ON"</f>
        <v>JPYON</v>
      </c>
      <c r="J11" s="9"/>
    </row>
    <row r="12" spans="1:10" x14ac:dyDescent="0.2">
      <c r="B12" s="311"/>
      <c r="C12" s="316" t="s">
        <v>193</v>
      </c>
      <c r="D12" s="315" t="str">
        <f>""</f>
        <v/>
      </c>
      <c r="E12" s="312"/>
      <c r="G12" s="6"/>
      <c r="H12" s="11" t="s">
        <v>92</v>
      </c>
      <c r="I12" s="393" t="str">
        <f>Currency&amp;"YCSTD"</f>
        <v>JPYYCSTD</v>
      </c>
      <c r="J12" s="9"/>
    </row>
    <row r="13" spans="1:10" x14ac:dyDescent="0.2">
      <c r="B13" s="311"/>
      <c r="C13" s="316" t="s">
        <v>180</v>
      </c>
      <c r="D13" s="315" t="s">
        <v>192</v>
      </c>
      <c r="E13" s="312"/>
      <c r="G13" s="391"/>
      <c r="H13" s="396" t="s">
        <v>267</v>
      </c>
      <c r="I13" s="469">
        <f>_xll.qlSettingsEvaluationDate(Trigger)</f>
        <v>41809</v>
      </c>
      <c r="J13" s="390"/>
    </row>
    <row r="14" spans="1:10" ht="13.5" thickBot="1" x14ac:dyDescent="0.25">
      <c r="B14" s="311"/>
      <c r="C14" s="316" t="s">
        <v>191</v>
      </c>
      <c r="D14" s="315" t="s">
        <v>191</v>
      </c>
      <c r="E14" s="312"/>
      <c r="G14" s="3"/>
      <c r="H14" s="2"/>
      <c r="I14" s="2"/>
      <c r="J14" s="1"/>
    </row>
    <row r="15" spans="1:10" ht="13.5" thickBot="1" x14ac:dyDescent="0.25">
      <c r="B15" s="311"/>
      <c r="C15" s="316" t="s">
        <v>189</v>
      </c>
      <c r="D15" s="315" t="s">
        <v>188</v>
      </c>
      <c r="E15" s="312"/>
      <c r="G15" s="408"/>
      <c r="H15" s="408"/>
      <c r="I15" s="408"/>
      <c r="J15" s="408"/>
    </row>
    <row r="16" spans="1:10" ht="16.5" thickBot="1" x14ac:dyDescent="0.3">
      <c r="B16" s="311"/>
      <c r="C16" s="316" t="s">
        <v>277</v>
      </c>
      <c r="D16" s="315" t="s">
        <v>276</v>
      </c>
      <c r="E16" s="312"/>
      <c r="G16" s="457" t="s">
        <v>113</v>
      </c>
      <c r="H16" s="458"/>
      <c r="I16" s="458"/>
      <c r="J16" s="459"/>
    </row>
    <row r="17" spans="2:10" x14ac:dyDescent="0.2">
      <c r="B17" s="311"/>
      <c r="C17" s="316" t="s">
        <v>187</v>
      </c>
      <c r="D17" s="315" t="s">
        <v>186</v>
      </c>
      <c r="E17" s="312"/>
      <c r="G17" s="6"/>
      <c r="H17" s="8"/>
      <c r="I17" s="8"/>
      <c r="J17" s="4"/>
    </row>
    <row r="18" spans="2:10" x14ac:dyDescent="0.2">
      <c r="B18" s="311"/>
      <c r="C18" s="316" t="s">
        <v>185</v>
      </c>
      <c r="D18" s="315" t="s">
        <v>238</v>
      </c>
      <c r="E18" s="312"/>
      <c r="G18" s="6"/>
      <c r="H18" s="11" t="s">
        <v>112</v>
      </c>
      <c r="I18" s="15" t="s">
        <v>111</v>
      </c>
      <c r="J18" s="9"/>
    </row>
    <row r="19" spans="2:10" x14ac:dyDescent="0.2">
      <c r="B19" s="311"/>
      <c r="C19" s="314" t="s">
        <v>237</v>
      </c>
      <c r="D19" s="313" t="s">
        <v>236</v>
      </c>
      <c r="E19" s="312"/>
      <c r="G19" s="6"/>
      <c r="H19" s="11" t="s">
        <v>110</v>
      </c>
      <c r="I19" s="74">
        <v>1E-4</v>
      </c>
      <c r="J19" s="9"/>
    </row>
    <row r="20" spans="2:10" x14ac:dyDescent="0.2">
      <c r="B20" s="311"/>
      <c r="C20" s="310"/>
      <c r="D20" s="310"/>
      <c r="E20" s="312"/>
      <c r="G20" s="6"/>
      <c r="H20" s="11" t="s">
        <v>109</v>
      </c>
      <c r="I20" s="73">
        <v>-0.01</v>
      </c>
      <c r="J20" s="9"/>
    </row>
    <row r="21" spans="2:10" x14ac:dyDescent="0.2">
      <c r="B21" s="311"/>
      <c r="C21" s="309" t="s">
        <v>235</v>
      </c>
      <c r="D21" s="409">
        <v>41809.403344907405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1"/>
      <c r="C22" s="309" t="s">
        <v>234</v>
      </c>
      <c r="D22" s="410" t="b">
        <v>1</v>
      </c>
      <c r="E22" s="22"/>
      <c r="G22" s="6"/>
      <c r="H22" s="11" t="s">
        <v>274</v>
      </c>
      <c r="I22" s="10" t="s">
        <v>275</v>
      </c>
      <c r="J22" s="9"/>
    </row>
    <row r="23" spans="2:10" ht="13.5" thickBot="1" x14ac:dyDescent="0.25">
      <c r="B23" s="308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07"/>
      <c r="D24" s="407"/>
      <c r="E24" s="407"/>
      <c r="G24" s="3"/>
      <c r="H24" s="2"/>
      <c r="I24" s="2"/>
      <c r="J24" s="1"/>
    </row>
    <row r="25" spans="2:10" ht="11.25" customHeight="1" thickBot="1" x14ac:dyDescent="0.25">
      <c r="C25" s="407"/>
      <c r="D25" s="407"/>
      <c r="E25" s="407"/>
    </row>
    <row r="26" spans="2:10" ht="16.5" thickBot="1" x14ac:dyDescent="0.3">
      <c r="C26" s="407"/>
      <c r="D26" s="407"/>
      <c r="E26" s="407"/>
      <c r="G26" s="457" t="s">
        <v>279</v>
      </c>
      <c r="H26" s="458"/>
      <c r="I26" s="458"/>
      <c r="J26" s="459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280</v>
      </c>
      <c r="I28" s="460" t="s">
        <v>278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32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E9" sqref="E9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2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x14ac:dyDescent="0.2">
      <c r="B3" s="431"/>
      <c r="C3" s="432"/>
      <c r="D3" s="433" t="s">
        <v>25</v>
      </c>
      <c r="E3" s="434" t="s">
        <v>24</v>
      </c>
      <c r="F3" s="435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IF(Serialize,_xll.ohObjectSave(D6:F13,SerializationPath&amp;#REF!,FileOverwrite,,Serialize),"---")</f>
        <v>---</v>
      </c>
      <c r="F4" s="435"/>
      <c r="G4" s="432"/>
      <c r="H4" s="435"/>
      <c r="I4" s="435"/>
      <c r="J4" s="435"/>
      <c r="K4" s="456" t="s">
        <v>196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_xll.RData(K6:K13,L5:M5,"RTFEED:IDN",,,L6)</f>
        <v>Updated at 09:40:33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170</v>
      </c>
      <c r="D6" s="439" t="str">
        <f>_xll.qlRelinkableHandleYieldTermStructure(UPPER(Currency)&amp;C6,,Permanent,Trigger,ObjectOverwrite)</f>
        <v>JPYON#0000</v>
      </c>
      <c r="E6" s="461" t="str">
        <f>_xll.qlOvernightIndex(PROPER(Currency)&amp;"Tonar","Tonar",0,Currency,Calendar,"act/365",D6,Permanent,Trigger,ObjectOverwrite)</f>
        <v>JpyTonar#0000</v>
      </c>
      <c r="F6" s="444" t="str">
        <f>_xll.qlLastFixingQuote(PROPER(Currency)&amp;"Tonar"&amp;$F$5,E6,Permanent,Trigger,ObjectOverwrite)</f>
        <v>JpyTonarLastFixing_Quote#0000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3" si="1">Currency&amp;C6&amp;$K$4&amp;"="</f>
        <v>JPYONFSR=</v>
      </c>
      <c r="L6" s="447" t="s">
        <v>190</v>
      </c>
      <c r="M6" s="448" t="s">
        <v>190</v>
      </c>
      <c r="N6" s="448" t="b">
        <f t="shared" ref="N6:N13" si="2">IF(AND(ISNUMBER($M6),$M6&lt;&gt;0%),TRUE,FALSE)</f>
        <v>0</v>
      </c>
      <c r="O6" s="466" t="e">
        <f>IF($N6,_xll.qlIndexAddFixings($E6,$L6,$M6/100,FALSE,ISERROR($Q6)),NA())</f>
        <v>#N/A</v>
      </c>
      <c r="P6" s="467"/>
      <c r="Q6" s="446" t="e">
        <f>_xll.qlIndexFixing($E6,$L6,TRUE,$N6)</f>
        <v>#NUM!</v>
      </c>
      <c r="R6" s="446" t="e">
        <f>IF($O6,_xll.qlIndexFixing($E6,$L6,FALSE,$N6),"-")</f>
        <v>#N/A</v>
      </c>
      <c r="S6" s="446" t="e">
        <f t="shared" ref="S6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194</v>
      </c>
      <c r="D7" s="439"/>
      <c r="E7" s="444" t="str">
        <f>_xll.qlLibor(PROPER(Currency)&amp;FamilyName&amp;C7,Currency,C7,D7,Permanent,Trigger,ObjectOverwrite)</f>
        <v>JpyLiborSN#0000</v>
      </c>
      <c r="F7" s="444" t="str">
        <f>_xll.qlLastFixingQuote(PROPER(Currency)&amp;FamilyName&amp;C7&amp;$F$5,E7,Permanent,Trigger,ObjectOverwrite)</f>
        <v>JpyLiborSNLastFixing_Quote#0000</v>
      </c>
      <c r="G7" s="438"/>
      <c r="H7" s="438"/>
      <c r="I7" s="438"/>
      <c r="J7" s="435"/>
      <c r="K7" s="449" t="str">
        <f t="shared" si="1"/>
        <v>JPYSNFSR=</v>
      </c>
      <c r="L7" s="447">
        <v>41808</v>
      </c>
      <c r="M7" s="448">
        <v>5.2859999999999997E-2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 t="e">
        <f>_xll.qlIndexFixing($E7,$L7,TRUE,$N7)</f>
        <v>#NUM!</v>
      </c>
      <c r="R7" s="446">
        <f>IF($O7,_xll.qlIndexFixing($E7,$L7,FALSE,$N7),"-")</f>
        <v>5.2859999999999995E-4</v>
      </c>
      <c r="S7" s="446" t="e">
        <f t="shared" ref="S7:S13" si="4">Q7-R7</f>
        <v>#NUM!</v>
      </c>
      <c r="T7" s="450">
        <f>_xll.qlIndexFixing($E7,$L7,TRUE,$R7)</f>
        <v>5.2859999999999995E-4</v>
      </c>
      <c r="U7" s="451">
        <f t="shared" ref="U7:U13" si="5">IF(ISERROR(S7),0,ABS(S7))</f>
        <v>0</v>
      </c>
      <c r="V7" s="436"/>
    </row>
    <row r="8" spans="2:26" s="426" customFormat="1" x14ac:dyDescent="0.2">
      <c r="B8" s="431"/>
      <c r="C8" s="443" t="s">
        <v>22</v>
      </c>
      <c r="D8" s="439"/>
      <c r="E8" s="444" t="str">
        <f>_xll.qlLibor(PROPER(Currency)&amp;FamilyName&amp;C8,Currency,C8,D8,Permanent,Trigger,ObjectOverwrite)</f>
        <v>JpyLiborSW#0000</v>
      </c>
      <c r="F8" s="444" t="str">
        <f>_xll.qlLastFixingQuote(PROPER(Currency)&amp;FamilyName&amp;C8&amp;$F$5,E8,Permanent,Trigger,ObjectOverwrite)</f>
        <v>JpyLiborSWLastFixing_Quote#0000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JPYSWFSR=</v>
      </c>
      <c r="L8" s="447">
        <v>41808</v>
      </c>
      <c r="M8" s="448">
        <v>7.0000000000000007E-2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 t="e">
        <f>_xll.qlIndexFixing($E8,$L8,TRUE,$N8)</f>
        <v>#NUM!</v>
      </c>
      <c r="R8" s="446">
        <f>IF($O8,_xll.qlIndexFixing($E8,$L8,FALSE,$N8),"-")</f>
        <v>7.000000000000001E-4</v>
      </c>
      <c r="S8" s="446" t="e">
        <f t="shared" si="4"/>
        <v>#NUM!</v>
      </c>
      <c r="T8" s="450">
        <f>_xll.qlIndexFixing($E8,$L8,TRUE,$R8)</f>
        <v>7.000000000000001E-4</v>
      </c>
      <c r="U8" s="451">
        <f t="shared" si="5"/>
        <v>0</v>
      </c>
      <c r="V8" s="436"/>
    </row>
    <row r="9" spans="2:26" s="426" customFormat="1" x14ac:dyDescent="0.2">
      <c r="B9" s="431"/>
      <c r="C9" s="443" t="s">
        <v>19</v>
      </c>
      <c r="D9" s="439"/>
      <c r="E9" s="444" t="str">
        <f>_xll.qlLibor(PROPER(Currency)&amp;FamilyName&amp;C9,Currency,C9,D9,Permanent,Trigger,ObjectOverwrite)</f>
        <v>JpyLibor1M#0000</v>
      </c>
      <c r="F9" s="444" t="str">
        <f>_xll.qlLastFixingQuote(PROPER(Currency)&amp;FamilyName&amp;C9&amp;$F$5,E9,Permanent,Trigger,ObjectOverwrite)</f>
        <v>JpyLibor1MLastFixing_Quote#0000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JPY1MFSR=</v>
      </c>
      <c r="L9" s="447">
        <v>41808</v>
      </c>
      <c r="M9" s="448">
        <v>9.6430000000000002E-2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 t="e">
        <f>_xll.qlIndexFixing($E9,$L9,TRUE,$N9)</f>
        <v>#NUM!</v>
      </c>
      <c r="R9" s="446">
        <f>IF($O9,_xll.qlIndexFixing($E9,$L9,FALSE,$N9),"-")</f>
        <v>9.6429999999999997E-4</v>
      </c>
      <c r="S9" s="446" t="e">
        <f t="shared" si="4"/>
        <v>#NUM!</v>
      </c>
      <c r="T9" s="450">
        <f>_xll.qlIndexFixing($E9,$L9,TRUE,$R9)</f>
        <v>9.6429999999999997E-4</v>
      </c>
      <c r="U9" s="451">
        <f t="shared" si="5"/>
        <v>0</v>
      </c>
      <c r="V9" s="436"/>
    </row>
    <row r="10" spans="2:26" s="426" customFormat="1" x14ac:dyDescent="0.2">
      <c r="B10" s="431"/>
      <c r="C10" s="443" t="s">
        <v>18</v>
      </c>
      <c r="D10" s="439"/>
      <c r="E10" s="444" t="str">
        <f>_xll.qlLibor(PROPER(Currency)&amp;FamilyName&amp;C10,Currency,C10,D10,Permanent,Trigger,ObjectOverwrite)</f>
        <v>JpyLibor2M#0000</v>
      </c>
      <c r="F10" s="444" t="str">
        <f>_xll.qlLastFixingQuote(PROPER(Currency)&amp;FamilyName&amp;C10&amp;$F$5,E10,Permanent,Trigger,ObjectOverwrite)</f>
        <v>JpyLibor2MLastFixing_Quote#0000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JPY2MFSR=</v>
      </c>
      <c r="L10" s="447">
        <v>41808</v>
      </c>
      <c r="M10" s="448">
        <v>0.12143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 t="e">
        <f>_xll.qlIndexFixing($E10,$L10,TRUE,$N10)</f>
        <v>#NUM!</v>
      </c>
      <c r="R10" s="446">
        <f>IF($O10,_xll.qlIndexFixing($E10,$L10,FALSE,$N10),"-")</f>
        <v>1.2143E-3</v>
      </c>
      <c r="S10" s="446" t="e">
        <f t="shared" si="4"/>
        <v>#NUM!</v>
      </c>
      <c r="T10" s="450">
        <f>_xll.qlIndexFixing($E10,$L10,TRUE,$R10)</f>
        <v>1.2143E-3</v>
      </c>
      <c r="U10" s="451">
        <f t="shared" si="5"/>
        <v>0</v>
      </c>
      <c r="V10" s="436"/>
    </row>
    <row r="11" spans="2:26" s="426" customFormat="1" x14ac:dyDescent="0.2">
      <c r="B11" s="431"/>
      <c r="C11" s="443" t="s">
        <v>17</v>
      </c>
      <c r="D11" s="439" t="str">
        <f>_xll.qlRelinkableHandleYieldTermStructure(UPPER(Currency)&amp;C11,,Permanent,Trigger,ObjectOverwrite)</f>
        <v>JPY3M#0000</v>
      </c>
      <c r="E11" s="444" t="str">
        <f>_xll.qlLibor(PROPER(Currency)&amp;FamilyName&amp;C11,Currency,C11,D11,Permanent,Trigger,ObjectOverwrite)</f>
        <v>JpyLibor3M#0000</v>
      </c>
      <c r="F11" s="444" t="str">
        <f>_xll.qlLastFixingQuote(PROPER(Currency)&amp;FamilyName&amp;C11&amp;$F$5,E11,Permanent,Trigger,ObjectOverwrite)</f>
        <v>JpyLibor3MLastFixing_Quote#0000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JPY3MFSR=</v>
      </c>
      <c r="L11" s="447">
        <v>41808</v>
      </c>
      <c r="M11" s="448">
        <v>0.13356999999999999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 t="e">
        <f>_xll.qlIndexFixing($E11,$L11,TRUE,$N11)</f>
        <v>#NUM!</v>
      </c>
      <c r="R11" s="446">
        <f>IF($O11,_xll.qlIndexFixing($E11,$L11,FALSE,$N11),"-")</f>
        <v>1.3357E-3</v>
      </c>
      <c r="S11" s="446" t="e">
        <f t="shared" si="4"/>
        <v>#NUM!</v>
      </c>
      <c r="T11" s="450">
        <f>_xll.qlIndexFixing($E11,$L11,TRUE,$R11)</f>
        <v>1.3357E-3</v>
      </c>
      <c r="U11" s="451">
        <f t="shared" si="5"/>
        <v>0</v>
      </c>
      <c r="V11" s="436"/>
    </row>
    <row r="12" spans="2:26" s="426" customFormat="1" x14ac:dyDescent="0.2">
      <c r="B12" s="431"/>
      <c r="C12" s="443" t="s">
        <v>14</v>
      </c>
      <c r="D12" s="439" t="str">
        <f>_xll.qlRelinkableHandleYieldTermStructure(UPPER(Currency)&amp;C12,,Permanent,Trigger,ObjectOverwrite)</f>
        <v>JPY6M#0000</v>
      </c>
      <c r="E12" s="444" t="str">
        <f>_xll.qlLibor(PROPER(Currency)&amp;FamilyName&amp;C12,Currency,C12,D12,Permanent,Trigger,ObjectOverwrite)</f>
        <v>JpyLibor6M#0000</v>
      </c>
      <c r="F12" s="444" t="str">
        <f>_xll.qlLastFixingQuote(PROPER(Currency)&amp;FamilyName&amp;C12&amp;$F$5,E12,Permanent,Trigger,ObjectOverwrite)</f>
        <v>JpyLibor6MLastFixing_Quote#0000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JPY6MFSR=</v>
      </c>
      <c r="L12" s="447">
        <v>41808</v>
      </c>
      <c r="M12" s="448">
        <v>0.17929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 t="e">
        <f>_xll.qlIndexFixing($E12,$L12,TRUE,$N12)</f>
        <v>#NUM!</v>
      </c>
      <c r="R12" s="446">
        <f>IF($O12,_xll.qlIndexFixing($E12,$L12,FALSE,$N12),"-")</f>
        <v>1.7929E-3</v>
      </c>
      <c r="S12" s="446" t="e">
        <f t="shared" si="4"/>
        <v>#NUM!</v>
      </c>
      <c r="T12" s="450">
        <f>_xll.qlIndexFixing($E12,$L12,TRUE,$R12)</f>
        <v>1.7929E-3</v>
      </c>
      <c r="U12" s="451">
        <f t="shared" si="5"/>
        <v>0</v>
      </c>
      <c r="V12" s="436"/>
    </row>
    <row r="13" spans="2:26" s="426" customFormat="1" x14ac:dyDescent="0.2">
      <c r="B13" s="431"/>
      <c r="C13" s="443" t="s">
        <v>8</v>
      </c>
      <c r="D13" s="439"/>
      <c r="E13" s="444" t="str">
        <f>_xll.qlLibor(PROPER(Currency)&amp;FamilyName&amp;C13,Currency,C13,D13,Permanent,Trigger,ObjectOverwrite)</f>
        <v>JpyLibor1Y#0000</v>
      </c>
      <c r="F13" s="444" t="str">
        <f>_xll.qlLastFixingQuote(PROPER(Currency)&amp;FamilyName&amp;C13&amp;$F$5,E13,Permanent,Trigger,ObjectOverwrite)</f>
        <v>JpyLibor1YLastFixing_Quote#0000</v>
      </c>
      <c r="G13" s="438" t="str">
        <f>_xll.ohRangeRetrieveError(D13)</f>
        <v/>
      </c>
      <c r="H13" s="438" t="str">
        <f>_xll.ohRangeRetrieveError(E13)</f>
        <v/>
      </c>
      <c r="I13" s="438" t="str">
        <f>_xll.ohRangeRetrieveError(F13)</f>
        <v/>
      </c>
      <c r="J13" s="435"/>
      <c r="K13" s="449" t="str">
        <f t="shared" si="1"/>
        <v>JPY1YFSR=</v>
      </c>
      <c r="L13" s="447">
        <v>41808</v>
      </c>
      <c r="M13" s="448">
        <v>0.32713999999999999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8"/>
      <c r="Q13" s="446" t="e">
        <f>_xll.qlIndexFixing($E13,$L13,TRUE,$N13)</f>
        <v>#NUM!</v>
      </c>
      <c r="R13" s="446">
        <f>IF($O13,_xll.qlIndexFixing($E13,$L13,FALSE,$N13),"-")</f>
        <v>3.2713999999999998E-3</v>
      </c>
      <c r="S13" s="446" t="e">
        <f t="shared" si="4"/>
        <v>#NUM!</v>
      </c>
      <c r="T13" s="450">
        <f>_xll.qlIndexFixing($E13,$L13,TRUE,$R13)</f>
        <v>3.2713999999999998E-3</v>
      </c>
      <c r="U13" s="451">
        <f t="shared" si="5"/>
        <v>0</v>
      </c>
      <c r="V13" s="436"/>
    </row>
    <row r="14" spans="2:26" s="426" customFormat="1" x14ac:dyDescent="0.2">
      <c r="B14" s="431"/>
      <c r="C14" s="443" t="s">
        <v>269</v>
      </c>
      <c r="D14" s="439" t="str">
        <f>_xll.qlRelinkableHandleYieldTermStructure(UPPER(Currency)&amp;C14,,Permanent,Trigger,ObjectOverwrite)</f>
        <v>JPYSTD#0000</v>
      </c>
      <c r="E14" s="444"/>
      <c r="F14" s="438"/>
      <c r="G14" s="438" t="str">
        <f>_xll.ohRangeRetrieveError(D14)</f>
        <v/>
      </c>
      <c r="H14" s="438" t="str">
        <f>_xll.ohRangeRetrieveError(E14)</f>
        <v/>
      </c>
      <c r="I14" s="438" t="str">
        <f>_xll.ohRangeRetrieveError(F14)</f>
        <v/>
      </c>
      <c r="J14" s="435"/>
      <c r="K14" s="463"/>
      <c r="L14" s="463"/>
      <c r="M14" s="463"/>
      <c r="N14" s="463"/>
      <c r="O14" s="463"/>
      <c r="P14" s="435"/>
      <c r="Q14" s="463"/>
      <c r="R14" s="463"/>
      <c r="S14" s="463"/>
      <c r="T14" s="463"/>
      <c r="U14" s="463"/>
      <c r="V14" s="436"/>
    </row>
    <row r="15" spans="2:26" s="426" customFormat="1" ht="15.75" thickBot="1" x14ac:dyDescent="0.3">
      <c r="B15" s="452"/>
      <c r="C15" s="453"/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/>
      <c r="Q15" s="453"/>
      <c r="R15" s="453"/>
      <c r="S15" s="453"/>
      <c r="T15" s="453"/>
      <c r="U15" s="490"/>
      <c r="V15" s="454"/>
    </row>
    <row r="16" spans="2:26" s="426" customFormat="1" x14ac:dyDescent="0.2">
      <c r="E16" s="455"/>
      <c r="F16" s="455"/>
      <c r="H16" s="455"/>
      <c r="I16" s="455"/>
      <c r="J16" s="455"/>
      <c r="M16" s="455"/>
    </row>
  </sheetData>
  <conditionalFormatting sqref="S6:S13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E3" sqref="E3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4.140625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ht="15" x14ac:dyDescent="0.25">
      <c r="B3" s="431"/>
      <c r="C3" s="432"/>
      <c r="D3" s="433" t="s">
        <v>25</v>
      </c>
      <c r="E3" s="434" t="s">
        <v>282</v>
      </c>
      <c r="F3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IF(Serialize,_xll.ohObjectSave(D6:F17,SerializationPath&amp;#REF!,FileOverwrite,,Serialize),"---")</f>
        <v>---</v>
      </c>
      <c r="F4" s="435"/>
      <c r="G4" s="432"/>
      <c r="H4" s="435"/>
      <c r="I4" s="435"/>
      <c r="J4" s="435"/>
      <c r="K4" s="456" t="s">
        <v>284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_xll.RData(K6:K18,L5:M5,"RTFEED:IDN",,,L6)</f>
        <v>Updated at 09:40:32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283</v>
      </c>
      <c r="D6" s="439"/>
      <c r="E6" s="444" t="str">
        <f>_xll.qlIborIndex(PROPER(Currency)&amp;"Tibor"&amp;C6,"Tibor",C6,2,Currency,Calendar,"mf",TRUE,"act/365",,,Trigger)</f>
        <v>JpyTibor1W#0000</v>
      </c>
      <c r="F6" s="444" t="str">
        <f>_xll.qlLastFixingQuote(PROPER(Currency)&amp;$E$3&amp;C6&amp;$F$5,E6,Permanent,Trigger,ObjectOverwrite)</f>
        <v>JpyTibor1WLastFixing_Quote#0000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8" si="1">$K$4&amp;Currency&amp;C6&amp;"D"&amp;"="</f>
        <v>TIJPY1WD=</v>
      </c>
      <c r="L6" s="447">
        <v>41809</v>
      </c>
      <c r="M6" s="448">
        <v>0.11125</v>
      </c>
      <c r="N6" s="448" t="b">
        <f t="shared" ref="N6:N18" si="2">IF(AND(ISNUMBER($M6),$M6&lt;&gt;0%),TRUE,FALSE)</f>
        <v>1</v>
      </c>
      <c r="O6" s="466" t="b">
        <f>IF($N6,_xll.qlIndexAddFixings($E6,$L6,$M6/100,FALSE,ISERROR($Q6)),NA())</f>
        <v>1</v>
      </c>
      <c r="P6" s="467"/>
      <c r="Q6" s="446" t="e">
        <f>_xll.qlIndexFixing($E6,$L6,TRUE,$N6)</f>
        <v>#NUM!</v>
      </c>
      <c r="R6" s="446">
        <f>IF($O6,_xll.qlIndexFixing($E6,$L6,FALSE,$N6),"-")</f>
        <v>1.1125E-3</v>
      </c>
      <c r="S6" s="446" t="e">
        <f t="shared" ref="S6:S18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</v>
      </c>
      <c r="D7" s="439"/>
      <c r="E7" s="444" t="str">
        <f>_xll.qlIborIndex(PROPER(Currency)&amp;"Tibor"&amp;C7,"Tibor",C7,2,Currency,Calendar,"mf",TRUE,"act/365",,,Trigger)</f>
        <v>JpyTibor1M#0000</v>
      </c>
      <c r="F7" s="444" t="str">
        <f>_xll.qlLastFixingQuote(PROPER(Currency)&amp;$E$3&amp;C7&amp;$F$5,E7,Permanent,Trigger,ObjectOverwrite)</f>
        <v>JpyTibor1MLastFixing_Quote#0000</v>
      </c>
      <c r="G7" s="438"/>
      <c r="H7" s="438"/>
      <c r="I7" s="438"/>
      <c r="J7" s="435"/>
      <c r="K7" s="449" t="str">
        <f t="shared" si="1"/>
        <v>TIJPY1MD=</v>
      </c>
      <c r="L7" s="447">
        <v>41809</v>
      </c>
      <c r="M7" s="448">
        <v>0.14624999999999999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 t="e">
        <f>_xll.qlIndexFixing($E7,$L7,TRUE,$N7)</f>
        <v>#NUM!</v>
      </c>
      <c r="R7" s="446">
        <f>IF($O7,_xll.qlIndexFixing($E7,$L7,FALSE,$N7),"-")</f>
        <v>1.4624999999999998E-3</v>
      </c>
      <c r="S7" s="446" t="e">
        <f t="shared" si="3"/>
        <v>#NUM!</v>
      </c>
      <c r="T7" s="450" t="e">
        <f>_xll.qlIndexFixing($E7,$L7,TRUE,$R7)</f>
        <v>#NUM!</v>
      </c>
      <c r="U7" s="451">
        <f t="shared" ref="U7:U18" si="4">IF(ISERROR(S7),0,ABS(S7))</f>
        <v>0</v>
      </c>
      <c r="V7" s="436"/>
    </row>
    <row r="8" spans="2:26" s="426" customFormat="1" x14ac:dyDescent="0.2">
      <c r="B8" s="431"/>
      <c r="C8" s="443" t="s">
        <v>18</v>
      </c>
      <c r="D8" s="439"/>
      <c r="E8" s="444" t="str">
        <f>_xll.qlIborIndex(PROPER(Currency)&amp;"Tibor"&amp;C8,"Tibor",C8,2,Currency,Calendar,"mf",TRUE,"act/365",,,Trigger)</f>
        <v>JpyTibor2M#0000</v>
      </c>
      <c r="F8" s="444" t="str">
        <f>_xll.qlLastFixingQuote(PROPER(Currency)&amp;$E$3&amp;C8&amp;$F$5,E8,Permanent,Trigger,ObjectOverwrite)</f>
        <v>JpyTibor2MLastFixing_Quote#0000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TIJPY2MD=</v>
      </c>
      <c r="L8" s="447">
        <v>41809</v>
      </c>
      <c r="M8" s="448">
        <v>0.18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 t="e">
        <f>_xll.qlIndexFixing($E8,$L8,TRUE,$N8)</f>
        <v>#NUM!</v>
      </c>
      <c r="R8" s="446">
        <f>IF($O8,_xll.qlIndexFixing($E8,$L8,FALSE,$N8),"-")</f>
        <v>1.8E-3</v>
      </c>
      <c r="S8" s="446" t="e">
        <f t="shared" si="3"/>
        <v>#NUM!</v>
      </c>
      <c r="T8" s="450" t="e">
        <f>_xll.qlIndexFixing($E8,$L8,TRUE,$R8)</f>
        <v>#NUM!</v>
      </c>
      <c r="U8" s="451">
        <f t="shared" si="4"/>
        <v>0</v>
      </c>
      <c r="V8" s="436"/>
    </row>
    <row r="9" spans="2:26" s="426" customFormat="1" x14ac:dyDescent="0.2">
      <c r="B9" s="431"/>
      <c r="C9" s="443" t="s">
        <v>17</v>
      </c>
      <c r="D9" s="439" t="str">
        <f>_xll.qlRelinkableHandleYieldTermStructure(UPPER(Currency)&amp;C9&amp;"TIB",,Permanent,Trigger,ObjectOverwrite)</f>
        <v>JPY3MTIB#0000</v>
      </c>
      <c r="E9" s="444" t="str">
        <f>_xll.qlIborIndex(PROPER(Currency)&amp;"Tibor"&amp;C9,"Tibor",C9,2,Currency,Calendar,"mf",TRUE,"act/365",,,Trigger)</f>
        <v>JpyTibor3M#0000</v>
      </c>
      <c r="F9" s="444" t="str">
        <f>_xll.qlLastFixingQuote(PROPER(Currency)&amp;$E$3&amp;C9&amp;$F$5,E9,Permanent,Trigger,ObjectOverwrite)</f>
        <v>JpyTibor3MLastFixing_Quote#0000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TIJPY3MD=</v>
      </c>
      <c r="L9" s="447">
        <v>41809</v>
      </c>
      <c r="M9" s="448">
        <v>0.21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 t="e">
        <f>_xll.qlIndexFixing($E9,$L9,TRUE,$N9)</f>
        <v>#NUM!</v>
      </c>
      <c r="R9" s="446">
        <f>IF($O9,_xll.qlIndexFixing($E9,$L9,FALSE,$N9),"-")</f>
        <v>2.0999999999999999E-3</v>
      </c>
      <c r="S9" s="446" t="e">
        <f t="shared" si="3"/>
        <v>#NUM!</v>
      </c>
      <c r="T9" s="450" t="e">
        <f>_xll.qlIndexFixing($E9,$L9,TRUE,$R9)</f>
        <v>#NUM!</v>
      </c>
      <c r="U9" s="451">
        <f t="shared" si="4"/>
        <v>0</v>
      </c>
      <c r="V9" s="436"/>
    </row>
    <row r="10" spans="2:26" s="426" customFormat="1" x14ac:dyDescent="0.2">
      <c r="B10" s="431"/>
      <c r="C10" s="443" t="s">
        <v>16</v>
      </c>
      <c r="D10" s="439"/>
      <c r="E10" s="444" t="str">
        <f>_xll.qlIborIndex(PROPER(Currency)&amp;"Tibor"&amp;C10,"Tibor",C10,2,Currency,Calendar,"mf",TRUE,"act/365",,,Trigger)</f>
        <v>JpyTibor4M#0000</v>
      </c>
      <c r="F10" s="444" t="str">
        <f>_xll.qlLastFixingQuote(PROPER(Currency)&amp;$E$3&amp;C10&amp;$F$5,E10,Permanent,Trigger,ObjectOverwrite)</f>
        <v>JpyTibor4MLastFixing_Quote#0000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TIJPY4MD=</v>
      </c>
      <c r="L10" s="447">
        <v>41809</v>
      </c>
      <c r="M10" s="448">
        <v>0.24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 t="e">
        <f>_xll.qlIndexFixing($E10,$L10,TRUE,$N10)</f>
        <v>#NUM!</v>
      </c>
      <c r="R10" s="446">
        <f>IF($O10,_xll.qlIndexFixing($E10,$L10,FALSE,$N10),"-")</f>
        <v>2.3999999999999998E-3</v>
      </c>
      <c r="S10" s="446" t="e">
        <f t="shared" si="3"/>
        <v>#NUM!</v>
      </c>
      <c r="T10" s="450" t="e">
        <f>_xll.qlIndexFixing($E10,$L10,TRUE,$R10)</f>
        <v>#NUM!</v>
      </c>
      <c r="U10" s="451">
        <f t="shared" si="4"/>
        <v>0</v>
      </c>
      <c r="V10" s="436"/>
    </row>
    <row r="11" spans="2:26" s="426" customFormat="1" x14ac:dyDescent="0.2">
      <c r="B11" s="431"/>
      <c r="C11" s="443" t="s">
        <v>15</v>
      </c>
      <c r="D11" s="439"/>
      <c r="E11" s="444" t="str">
        <f>_xll.qlIborIndex(PROPER(Currency)&amp;"Tibor"&amp;C11,"Tibor",C11,2,Currency,Calendar,"mf",TRUE,"act/365",,,Trigger)</f>
        <v>JpyTibor5M#0000</v>
      </c>
      <c r="F11" s="444" t="str">
        <f>_xll.qlLastFixingQuote(PROPER(Currency)&amp;$E$3&amp;C11&amp;$F$5,E11,Permanent,Trigger,ObjectOverwrite)</f>
        <v>JpyTibor5MLastFixing_Quote#0000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TIJPY5MD=</v>
      </c>
      <c r="L11" s="447">
        <v>41809</v>
      </c>
      <c r="M11" s="448">
        <v>0.27500000000000002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 t="e">
        <f>_xll.qlIndexFixing($E11,$L11,TRUE,$N11)</f>
        <v>#NUM!</v>
      </c>
      <c r="R11" s="446">
        <f>IF($O11,_xll.qlIndexFixing($E11,$L11,FALSE,$N11),"-")</f>
        <v>2.7500000000000003E-3</v>
      </c>
      <c r="S11" s="446" t="e">
        <f t="shared" si="3"/>
        <v>#NUM!</v>
      </c>
      <c r="T11" s="450" t="e">
        <f>_xll.qlIndexFixing($E11,$L11,TRUE,$R11)</f>
        <v>#NUM!</v>
      </c>
      <c r="U11" s="451">
        <f t="shared" si="4"/>
        <v>0</v>
      </c>
      <c r="V11" s="436"/>
    </row>
    <row r="12" spans="2:26" s="426" customFormat="1" x14ac:dyDescent="0.2">
      <c r="B12" s="431"/>
      <c r="C12" s="443" t="s">
        <v>14</v>
      </c>
      <c r="D12" s="439"/>
      <c r="E12" s="444" t="str">
        <f>_xll.qlIborIndex(PROPER(Currency)&amp;"Tibor"&amp;C12,"Tibor",C12,2,Currency,Calendar,"mf",TRUE,"act/365",,,Trigger)</f>
        <v>JpyTibor6M#0000</v>
      </c>
      <c r="F12" s="444" t="str">
        <f>_xll.qlLastFixingQuote(PROPER(Currency)&amp;$E$3&amp;C12&amp;$F$5,E12,Permanent,Trigger,ObjectOverwrite)</f>
        <v>JpyTibor6MLastFixing_Quote#0000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TIJPY6MD=</v>
      </c>
      <c r="L12" s="447">
        <v>41809</v>
      </c>
      <c r="M12" s="448">
        <v>0.30375000000000002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 t="e">
        <f>_xll.qlIndexFixing($E12,$L12,TRUE,$N12)</f>
        <v>#NUM!</v>
      </c>
      <c r="R12" s="446">
        <f>IF($O12,_xll.qlIndexFixing($E12,$L12,FALSE,$N12),"-")</f>
        <v>3.0375000000000003E-3</v>
      </c>
      <c r="S12" s="446" t="e">
        <f t="shared" si="3"/>
        <v>#NUM!</v>
      </c>
      <c r="T12" s="450" t="e">
        <f>_xll.qlIndexFixing($E12,$L12,TRUE,$R12)</f>
        <v>#NUM!</v>
      </c>
      <c r="U12" s="451">
        <f t="shared" si="4"/>
        <v>0</v>
      </c>
      <c r="V12" s="436"/>
    </row>
    <row r="13" spans="2:26" s="426" customFormat="1" x14ac:dyDescent="0.2">
      <c r="B13" s="431"/>
      <c r="C13" s="443" t="s">
        <v>13</v>
      </c>
      <c r="D13" s="439"/>
      <c r="E13" s="444" t="str">
        <f>_xll.qlIborIndex(PROPER(Currency)&amp;"Tibor"&amp;C13,"Tibor",C13,2,Currency,Calendar,"mf",TRUE,"act/365",,,Trigger)</f>
        <v>JpyTibor7M#0000</v>
      </c>
      <c r="F13" s="444" t="str">
        <f>_xll.qlLastFixingQuote(PROPER(Currency)&amp;$E$3&amp;C13&amp;$F$5,E13,Permanent,Trigger,ObjectOverwrite)</f>
        <v>JpyTibor7MLastFixing_Quote#0000</v>
      </c>
      <c r="G13" s="438"/>
      <c r="H13" s="438"/>
      <c r="I13" s="438"/>
      <c r="J13" s="435"/>
      <c r="K13" s="449" t="str">
        <f t="shared" si="1"/>
        <v>TIJPY7MD=</v>
      </c>
      <c r="L13" s="447">
        <v>41809</v>
      </c>
      <c r="M13" s="448">
        <v>0.31125000000000003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7"/>
      <c r="Q13" s="446" t="e">
        <f>_xll.qlIndexFixing($E13,$L13,TRUE,$N13)</f>
        <v>#NUM!</v>
      </c>
      <c r="R13" s="446">
        <f>IF($O13,_xll.qlIndexFixing($E13,$L13,FALSE,$N13),"-")</f>
        <v>3.1125000000000002E-3</v>
      </c>
      <c r="S13" s="446" t="e">
        <f t="shared" si="3"/>
        <v>#NUM!</v>
      </c>
      <c r="T13" s="450" t="e">
        <f>_xll.qlIndexFixing($E13,$L13,TRUE,$R13)</f>
        <v>#NUM!</v>
      </c>
      <c r="U13" s="451">
        <f t="shared" si="4"/>
        <v>0</v>
      </c>
      <c r="V13" s="436"/>
    </row>
    <row r="14" spans="2:26" s="426" customFormat="1" x14ac:dyDescent="0.2">
      <c r="B14" s="431"/>
      <c r="C14" s="443" t="s">
        <v>12</v>
      </c>
      <c r="D14" s="439"/>
      <c r="E14" s="444" t="str">
        <f>_xll.qlIborIndex(PROPER(Currency)&amp;"Tibor"&amp;C14,"Tibor",C14,2,Currency,Calendar,"mf",TRUE,"act/365",,,Trigger)</f>
        <v>JpyTibor8M#0000</v>
      </c>
      <c r="F14" s="444" t="str">
        <f>_xll.qlLastFixingQuote(PROPER(Currency)&amp;$E$3&amp;C14&amp;$F$5,E14,Permanent,Trigger,ObjectOverwrite)</f>
        <v>JpyTibor8MLastFixing_Quote#0000</v>
      </c>
      <c r="G14" s="438"/>
      <c r="H14" s="438"/>
      <c r="I14" s="438"/>
      <c r="J14" s="435"/>
      <c r="K14" s="449" t="str">
        <f t="shared" si="1"/>
        <v>TIJPY8MD=</v>
      </c>
      <c r="L14" s="447">
        <v>41809</v>
      </c>
      <c r="M14" s="448">
        <v>0.31874999999999998</v>
      </c>
      <c r="N14" s="448" t="b">
        <f t="shared" si="2"/>
        <v>1</v>
      </c>
      <c r="O14" s="466" t="b">
        <f>IF($N14,_xll.qlIndexAddFixings($E14,$L14,$M14/100,FALSE,ISERROR($Q14)),NA())</f>
        <v>1</v>
      </c>
      <c r="P14" s="467"/>
      <c r="Q14" s="446" t="e">
        <f>_xll.qlIndexFixing($E14,$L14,TRUE,$N14)</f>
        <v>#NUM!</v>
      </c>
      <c r="R14" s="446">
        <f>IF($O14,_xll.qlIndexFixing($E14,$L14,FALSE,$N14),"-")</f>
        <v>3.1874999999999998E-3</v>
      </c>
      <c r="S14" s="446" t="e">
        <f t="shared" si="3"/>
        <v>#NUM!</v>
      </c>
      <c r="T14" s="450" t="e">
        <f>_xll.qlIndexFixing($E14,$L14,TRUE,$R14)</f>
        <v>#NUM!</v>
      </c>
      <c r="U14" s="451">
        <f t="shared" si="4"/>
        <v>0</v>
      </c>
      <c r="V14" s="436"/>
    </row>
    <row r="15" spans="2:26" s="426" customFormat="1" x14ac:dyDescent="0.2">
      <c r="B15" s="431"/>
      <c r="C15" s="443" t="s">
        <v>11</v>
      </c>
      <c r="D15" s="439"/>
      <c r="E15" s="444" t="str">
        <f>_xll.qlIborIndex(PROPER(Currency)&amp;"Tibor"&amp;C15,"Tibor",C15,2,Currency,Calendar,"mf",TRUE,"act/365",,,Trigger)</f>
        <v>JpyTibor9M#0000</v>
      </c>
      <c r="F15" s="444" t="str">
        <f>_xll.qlLastFixingQuote(PROPER(Currency)&amp;$E$3&amp;C15&amp;$F$5,E15,Permanent,Trigger,ObjectOverwrite)</f>
        <v>JpyTibor9MLastFixing_Quote#0000</v>
      </c>
      <c r="G15" s="438"/>
      <c r="H15" s="438"/>
      <c r="I15" s="438"/>
      <c r="J15" s="435"/>
      <c r="K15" s="449" t="str">
        <f t="shared" si="1"/>
        <v>TIJPY9MD=</v>
      </c>
      <c r="L15" s="447">
        <v>41809</v>
      </c>
      <c r="M15" s="448">
        <v>0.32</v>
      </c>
      <c r="N15" s="448" t="b">
        <f t="shared" si="2"/>
        <v>1</v>
      </c>
      <c r="O15" s="466" t="b">
        <f>IF($N15,_xll.qlIndexAddFixings($E15,$L15,$M15/100,FALSE,ISERROR($Q15)),NA())</f>
        <v>1</v>
      </c>
      <c r="P15" s="467"/>
      <c r="Q15" s="446" t="e">
        <f>_xll.qlIndexFixing($E15,$L15,TRUE,$N15)</f>
        <v>#NUM!</v>
      </c>
      <c r="R15" s="446">
        <f>IF($O15,_xll.qlIndexFixing($E15,$L15,FALSE,$N15),"-")</f>
        <v>3.2000000000000002E-3</v>
      </c>
      <c r="S15" s="446" t="e">
        <f t="shared" si="3"/>
        <v>#NUM!</v>
      </c>
      <c r="T15" s="450" t="e">
        <f>_xll.qlIndexFixing($E15,$L15,TRUE,$R15)</f>
        <v>#NUM!</v>
      </c>
      <c r="U15" s="451">
        <f t="shared" si="4"/>
        <v>0</v>
      </c>
      <c r="V15" s="436"/>
    </row>
    <row r="16" spans="2:26" s="426" customFormat="1" x14ac:dyDescent="0.2">
      <c r="B16" s="431"/>
      <c r="C16" s="443" t="s">
        <v>10</v>
      </c>
      <c r="D16" s="439"/>
      <c r="E16" s="444" t="str">
        <f>_xll.qlIborIndex(PROPER(Currency)&amp;"Tibor"&amp;C16,"Tibor",C16,2,Currency,Calendar,"mf",TRUE,"act/365",,,Trigger)</f>
        <v>JpyTibor10M#0000</v>
      </c>
      <c r="F16" s="444" t="str">
        <f>_xll.qlLastFixingQuote(PROPER(Currency)&amp;$E$3&amp;C16&amp;$F$5,E16,Permanent,Trigger,ObjectOverwrite)</f>
        <v>JpyTibor10MLastFixing_Quote#0000</v>
      </c>
      <c r="G16" s="438"/>
      <c r="H16" s="438"/>
      <c r="I16" s="438"/>
      <c r="J16" s="435"/>
      <c r="K16" s="449" t="str">
        <f t="shared" si="1"/>
        <v>TIJPY10MD=</v>
      </c>
      <c r="L16" s="447">
        <v>41809</v>
      </c>
      <c r="M16" s="448">
        <v>0.32</v>
      </c>
      <c r="N16" s="448" t="b">
        <f t="shared" si="2"/>
        <v>1</v>
      </c>
      <c r="O16" s="466" t="b">
        <f>IF($N16,_xll.qlIndexAddFixings($E16,$L16,$M16/100,FALSE,ISERROR($Q16)),NA())</f>
        <v>1</v>
      </c>
      <c r="P16" s="467"/>
      <c r="Q16" s="446" t="e">
        <f>_xll.qlIndexFixing($E16,$L16,TRUE,$N16)</f>
        <v>#NUM!</v>
      </c>
      <c r="R16" s="446">
        <f>IF($O16,_xll.qlIndexFixing($E16,$L16,FALSE,$N16),"-")</f>
        <v>3.2000000000000002E-3</v>
      </c>
      <c r="S16" s="446" t="e">
        <f t="shared" si="3"/>
        <v>#NUM!</v>
      </c>
      <c r="T16" s="450" t="e">
        <f>_xll.qlIndexFixing($E16,$L16,TRUE,$R16)</f>
        <v>#NUM!</v>
      </c>
      <c r="U16" s="451">
        <f t="shared" si="4"/>
        <v>0</v>
      </c>
      <c r="V16" s="436"/>
    </row>
    <row r="17" spans="2:22" x14ac:dyDescent="0.2">
      <c r="B17" s="431"/>
      <c r="C17" s="443" t="s">
        <v>9</v>
      </c>
      <c r="D17" s="439"/>
      <c r="E17" s="444" t="str">
        <f>_xll.qlIborIndex(PROPER(Currency)&amp;"Tibor"&amp;C17,"Tibor",C17,2,Currency,Calendar,"mf",TRUE,"act/365",,,Trigger)</f>
        <v>JpyTibor11M#0000</v>
      </c>
      <c r="F17" s="444" t="str">
        <f>_xll.qlLastFixingQuote(PROPER(Currency)&amp;$E$3&amp;C17&amp;$F$5,E17,Permanent,Trigger,ObjectOverwrite)</f>
        <v>JpyTibor11MLastFixing_Quote#0000</v>
      </c>
      <c r="G17" s="438" t="str">
        <f>_xll.ohRangeRetrieveError(D17)</f>
        <v/>
      </c>
      <c r="H17" s="438" t="str">
        <f>_xll.ohRangeRetrieveError(E17)</f>
        <v/>
      </c>
      <c r="I17" s="438" t="str">
        <f>_xll.ohRangeRetrieveError(F17)</f>
        <v/>
      </c>
      <c r="J17" s="435"/>
      <c r="K17" s="449" t="str">
        <f t="shared" si="1"/>
        <v>TIJPY11MD=</v>
      </c>
      <c r="L17" s="447">
        <v>41809</v>
      </c>
      <c r="M17" s="448">
        <v>0.32</v>
      </c>
      <c r="N17" s="448" t="b">
        <f t="shared" si="2"/>
        <v>1</v>
      </c>
      <c r="O17" s="466" t="b">
        <f>IF($N17,_xll.qlIndexAddFixings($E17,$L17,$M17/100,FALSE,ISERROR($Q17)),NA())</f>
        <v>1</v>
      </c>
      <c r="P17" s="467"/>
      <c r="Q17" s="446" t="e">
        <f>_xll.qlIndexFixing($E17,$L17,TRUE,$N17)</f>
        <v>#NUM!</v>
      </c>
      <c r="R17" s="446">
        <f>IF($O17,_xll.qlIndexFixing($E17,$L17,FALSE,$N17),"-")</f>
        <v>3.2000000000000002E-3</v>
      </c>
      <c r="S17" s="446" t="e">
        <f t="shared" si="3"/>
        <v>#NUM!</v>
      </c>
      <c r="T17" s="450" t="e">
        <f>_xll.qlIndexFixing($E17,$L17,TRUE,$R17)</f>
        <v>#NUM!</v>
      </c>
      <c r="U17" s="451">
        <f t="shared" si="4"/>
        <v>0</v>
      </c>
      <c r="V17" s="436"/>
    </row>
    <row r="18" spans="2:22" x14ac:dyDescent="0.2">
      <c r="B18" s="431"/>
      <c r="C18" s="492" t="s">
        <v>8</v>
      </c>
      <c r="D18" s="493"/>
      <c r="E18" s="444" t="str">
        <f>_xll.qlIborIndex(PROPER(Currency)&amp;"Tibor"&amp;C18,"Tibor",C18,2,Currency,Calendar,"mf",TRUE,"act/365",,,Trigger)</f>
        <v>JpyTibor1Y#0000</v>
      </c>
      <c r="F18" s="494" t="str">
        <f>_xll.qlLastFixingQuote(PROPER(Currency)&amp;$E$3&amp;C18&amp;$F$5,E18,Permanent,Trigger,ObjectOverwrite)</f>
        <v>JpyTibor1YLastFixing_Quote#0000</v>
      </c>
      <c r="G18" s="495" t="str">
        <f>_xll.ohRangeRetrieveError(D18)</f>
        <v/>
      </c>
      <c r="H18" s="495" t="str">
        <f>_xll.ohRangeRetrieveError(E18)</f>
        <v/>
      </c>
      <c r="I18" s="495" t="str">
        <f>_xll.ohRangeRetrieveError(F18)</f>
        <v/>
      </c>
      <c r="J18" s="435"/>
      <c r="K18" s="449" t="str">
        <f t="shared" si="1"/>
        <v>TIJPY1YD=</v>
      </c>
      <c r="L18" s="447">
        <v>41809</v>
      </c>
      <c r="M18" s="448">
        <v>0.32</v>
      </c>
      <c r="N18" s="448" t="b">
        <f t="shared" si="2"/>
        <v>1</v>
      </c>
      <c r="O18" s="466" t="b">
        <f>IF($N18,_xll.qlIndexAddFixings($E18,$L18,$M18/100,FALSE,ISERROR($Q18)),NA())</f>
        <v>1</v>
      </c>
      <c r="P18" s="467"/>
      <c r="Q18" s="446" t="e">
        <f>_xll.qlIndexFixing($E18,$L18,TRUE,$N18)</f>
        <v>#NUM!</v>
      </c>
      <c r="R18" s="446">
        <f>IF($O18,_xll.qlIndexFixing($E18,$L18,FALSE,$N18),"-")</f>
        <v>3.2000000000000002E-3</v>
      </c>
      <c r="S18" s="446" t="e">
        <f t="shared" si="3"/>
        <v>#NUM!</v>
      </c>
      <c r="T18" s="450" t="e">
        <f>_xll.qlIndexFixing($E18,$L18,TRUE,$R18)</f>
        <v>#NUM!</v>
      </c>
      <c r="U18" s="498">
        <f t="shared" si="4"/>
        <v>0</v>
      </c>
      <c r="V18" s="436"/>
    </row>
    <row r="19" spans="2:22" ht="15.75" thickBot="1" x14ac:dyDescent="0.3">
      <c r="B19" s="452"/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96"/>
      <c r="N19" s="496"/>
      <c r="O19" s="496"/>
      <c r="P19" s="496"/>
      <c r="Q19" s="496"/>
      <c r="R19" s="496"/>
      <c r="S19" s="496"/>
      <c r="T19" s="496"/>
      <c r="U19" s="497"/>
      <c r="V19" s="454"/>
    </row>
    <row r="20" spans="2:22" x14ac:dyDescent="0.2">
      <c r="C20" s="426"/>
      <c r="D20" s="426"/>
      <c r="G20" s="426"/>
      <c r="K20" s="426"/>
      <c r="L20" s="426"/>
      <c r="N20" s="426"/>
      <c r="O20" s="426"/>
      <c r="P20" s="426"/>
      <c r="Q20" s="426"/>
      <c r="R20" s="426"/>
      <c r="S20" s="426"/>
      <c r="T20" s="426"/>
      <c r="U20" s="426"/>
    </row>
  </sheetData>
  <conditionalFormatting sqref="S6:S8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S9:S1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>
      <selection activeCell="F3" sqref="F3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SFIXA</v>
      </c>
      <c r="N5" s="378"/>
      <c r="O5" s="377"/>
      <c r="P5" s="377"/>
      <c r="Q5" s="374"/>
      <c r="R5" s="374"/>
      <c r="S5" s="376" t="str">
        <f>VLOOKUP(Currency,Traits,3,FALSE)</f>
        <v>LiborSwapIsdaFixAm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09:40:32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27" t="s">
        <v>8</v>
      </c>
      <c r="D7" s="26" t="s">
        <v>14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JpyLiborSwapIsdaFixAm1Y#0000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JPYSFIXA1Y=</v>
      </c>
      <c r="N7" s="366">
        <v>41663</v>
      </c>
      <c r="O7" s="365">
        <v>0.20300000000000001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JpyLiborSwapIsdaFixAm1Y</v>
      </c>
      <c r="T7" s="362" t="e">
        <f>_xll.qlIndexFixing($S7,$N7,TRUE,$P7)</f>
        <v>#NUM!</v>
      </c>
      <c r="U7" s="362">
        <f>IF($Q7,_xll.qlIndexFixing($S7,$N7,FALSE,$P7),"-")</f>
        <v>2.0300000000000001E-3</v>
      </c>
      <c r="V7" s="362" t="e">
        <f t="shared" ref="V7:V21" si="4">T7-U7</f>
        <v>#NUM!</v>
      </c>
      <c r="W7" s="361">
        <f>_xll.qlIndexFixing($S7,$N7,TRUE,$U7)</f>
        <v>2.0300000000000001E-3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27" t="s">
        <v>84</v>
      </c>
      <c r="D8" s="26" t="s">
        <v>14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JpyLiborSwapIsdaFixAm2Y#0000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JPYSFIXA2Y=</v>
      </c>
      <c r="N8" s="359">
        <v>41663</v>
      </c>
      <c r="O8" s="358">
        <v>0.20599999999999999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JpyLiborSwapIsdaFixAm2Y</v>
      </c>
      <c r="T8" s="355" t="e">
        <f>_xll.qlIndexFixing($S8,$N8,TRUE,$P8)</f>
        <v>#NUM!</v>
      </c>
      <c r="U8" s="355">
        <f>IF($Q8,_xll.qlIndexFixing($S8,$N8,FALSE,$P8),"-")</f>
        <v>2.0599999999999998E-3</v>
      </c>
      <c r="V8" s="355" t="e">
        <f t="shared" si="4"/>
        <v>#NUM!</v>
      </c>
      <c r="W8" s="354">
        <f>_xll.qlIndexFixing($S8,$N8,TRUE,$U8)</f>
        <v>2.0599999999999998E-3</v>
      </c>
      <c r="X8" s="385">
        <f t="shared" si="5"/>
        <v>0</v>
      </c>
      <c r="Y8" s="344"/>
    </row>
    <row r="9" spans="2:25" s="18" customFormat="1" x14ac:dyDescent="0.2">
      <c r="B9" s="28"/>
      <c r="C9" s="27" t="s">
        <v>83</v>
      </c>
      <c r="D9" s="26" t="s">
        <v>14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JpyLiborSwapIsdaFixAm3Y#0000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JPYSFIXA3Y=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JpyLiborSwapIsdaFixAm3Y</v>
      </c>
      <c r="T9" s="355" t="e">
        <f>_xll.qlIndexFixing($S9,$N9,TRUE,$P9)</f>
        <v>#NUM!</v>
      </c>
      <c r="U9" s="355">
        <f>IF($Q9,_xll.qlIndexFixing($S9,$N9,FALSE,$P9),"-")</f>
        <v>2.2799999999999999E-3</v>
      </c>
      <c r="V9" s="355" t="e">
        <f t="shared" si="4"/>
        <v>#NUM!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27" t="s">
        <v>82</v>
      </c>
      <c r="D10" s="26" t="s">
        <v>14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JpyLiborSwapIsdaFixAm4Y#0000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JPYSFIXA4Y=</v>
      </c>
      <c r="N10" s="359">
        <v>41663</v>
      </c>
      <c r="O10" s="358">
        <v>0.27500000000000002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JpyLiborSwapIsdaFixAm4Y</v>
      </c>
      <c r="T10" s="355" t="e">
        <f>_xll.qlIndexFixing($S10,$N10,TRUE,$P10)</f>
        <v>#NUM!</v>
      </c>
      <c r="U10" s="355">
        <f>IF($Q10,_xll.qlIndexFixing($S10,$N10,FALSE,$P10),"-")</f>
        <v>2.7500000000000003E-3</v>
      </c>
      <c r="V10" s="355" t="e">
        <f t="shared" si="4"/>
        <v>#NUM!</v>
      </c>
      <c r="W10" s="354">
        <f>_xll.qlIndexFixing($S10,$N10,TRUE,$U10)</f>
        <v>2.7500000000000003E-3</v>
      </c>
      <c r="X10" s="385">
        <f t="shared" si="5"/>
        <v>0</v>
      </c>
      <c r="Y10" s="344"/>
    </row>
    <row r="11" spans="2:25" s="18" customFormat="1" x14ac:dyDescent="0.2">
      <c r="B11" s="28"/>
      <c r="C11" s="27" t="s">
        <v>81</v>
      </c>
      <c r="D11" s="26" t="s">
        <v>14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JpyLiborSwapIsdaFixAm5Y#0000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JPYSFIXA5Y=</v>
      </c>
      <c r="N11" s="359">
        <v>41663</v>
      </c>
      <c r="O11" s="358">
        <v>0.34200000000000003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JpyLiborSwapIsdaFixAm5Y</v>
      </c>
      <c r="T11" s="355" t="e">
        <f>_xll.qlIndexFixing($S11,$N11,TRUE,$P11)</f>
        <v>#NUM!</v>
      </c>
      <c r="U11" s="355">
        <f>IF($Q11,_xll.qlIndexFixing($S11,$N11,FALSE,$P11),"-")</f>
        <v>3.4200000000000003E-3</v>
      </c>
      <c r="V11" s="355" t="e">
        <f t="shared" si="4"/>
        <v>#NUM!</v>
      </c>
      <c r="W11" s="354">
        <f>_xll.qlIndexFixing($S11,$N11,TRUE,$U11)</f>
        <v>3.4200000000000003E-3</v>
      </c>
      <c r="X11" s="385">
        <f t="shared" si="5"/>
        <v>0</v>
      </c>
      <c r="Y11" s="344"/>
    </row>
    <row r="12" spans="2:25" s="18" customFormat="1" x14ac:dyDescent="0.2">
      <c r="B12" s="28"/>
      <c r="C12" s="27" t="s">
        <v>80</v>
      </c>
      <c r="D12" s="26" t="s">
        <v>14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JpyLiborSwapIsdaFixAm6Y#0000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JPYSFIXA6Y=</v>
      </c>
      <c r="N12" s="359">
        <v>41663</v>
      </c>
      <c r="O12" s="358">
        <v>0.42899999999999999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JpyLiborSwapIsdaFixAm6Y</v>
      </c>
      <c r="T12" s="355" t="e">
        <f>_xll.qlIndexFixing($S12,$N12,TRUE,$P12)</f>
        <v>#NUM!</v>
      </c>
      <c r="U12" s="355">
        <f>IF($Q12,_xll.qlIndexFixing($S12,$N12,FALSE,$P12),"-")</f>
        <v>4.2899999999999995E-3</v>
      </c>
      <c r="V12" s="355" t="e">
        <f t="shared" si="4"/>
        <v>#NUM!</v>
      </c>
      <c r="W12" s="354">
        <f>_xll.qlIndexFixing($S12,$N12,TRUE,$U12)</f>
        <v>4.2899999999999995E-3</v>
      </c>
      <c r="X12" s="385">
        <f t="shared" si="5"/>
        <v>0</v>
      </c>
      <c r="Y12" s="344"/>
    </row>
    <row r="13" spans="2:25" s="18" customFormat="1" x14ac:dyDescent="0.2">
      <c r="B13" s="28"/>
      <c r="C13" s="27" t="s">
        <v>79</v>
      </c>
      <c r="D13" s="26" t="s">
        <v>14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JpyLiborSwapIsdaFixAm7Y#0000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JPYSFIXA7Y=</v>
      </c>
      <c r="N13" s="359">
        <v>41663</v>
      </c>
      <c r="O13" s="358">
        <v>0.52900000000000003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JpyLiborSwapIsdaFixAm7Y</v>
      </c>
      <c r="T13" s="355" t="e">
        <f>_xll.qlIndexFixing($S13,$N13,TRUE,$P13)</f>
        <v>#NUM!</v>
      </c>
      <c r="U13" s="355">
        <f>IF($Q13,_xll.qlIndexFixing($S13,$N13,FALSE,$P13),"-")</f>
        <v>5.2900000000000004E-3</v>
      </c>
      <c r="V13" s="355" t="e">
        <f t="shared" si="4"/>
        <v>#NUM!</v>
      </c>
      <c r="W13" s="354">
        <f>_xll.qlIndexFixing($S13,$N13,TRUE,$U13)</f>
        <v>5.2900000000000004E-3</v>
      </c>
      <c r="X13" s="385">
        <f t="shared" si="5"/>
        <v>0</v>
      </c>
      <c r="Y13" s="344"/>
    </row>
    <row r="14" spans="2:25" s="18" customFormat="1" x14ac:dyDescent="0.2">
      <c r="B14" s="28"/>
      <c r="C14" s="27" t="s">
        <v>78</v>
      </c>
      <c r="D14" s="26" t="s">
        <v>14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JpyLiborSwapIsdaFixAm8Y#0000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JPYSFIXA8Y=</v>
      </c>
      <c r="N14" s="359">
        <v>41663</v>
      </c>
      <c r="O14" s="358">
        <v>0.63100000000000001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JpyLiborSwapIsdaFixAm8Y</v>
      </c>
      <c r="T14" s="355" t="e">
        <f>_xll.qlIndexFixing($S14,$N14,TRUE,$P14)</f>
        <v>#NUM!</v>
      </c>
      <c r="U14" s="355">
        <f>IF($Q14,_xll.qlIndexFixing($S14,$N14,FALSE,$P14),"-")</f>
        <v>6.3099999999999996E-3</v>
      </c>
      <c r="V14" s="355" t="e">
        <f t="shared" si="4"/>
        <v>#NUM!</v>
      </c>
      <c r="W14" s="354">
        <f>_xll.qlIndexFixing($S14,$N14,TRUE,$U14)</f>
        <v>6.3099999999999996E-3</v>
      </c>
      <c r="X14" s="385">
        <f t="shared" si="5"/>
        <v>0</v>
      </c>
      <c r="Y14" s="344"/>
    </row>
    <row r="15" spans="2:25" s="18" customFormat="1" x14ac:dyDescent="0.2">
      <c r="B15" s="28"/>
      <c r="C15" s="27" t="s">
        <v>77</v>
      </c>
      <c r="D15" s="26" t="s">
        <v>14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JpyLiborSwapIsdaFixAm9Y#0000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JPYSFIXA9Y=</v>
      </c>
      <c r="N15" s="359">
        <v>41663</v>
      </c>
      <c r="O15" s="358">
        <v>0.73399999999999999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JpyLiborSwapIsdaFixAm9Y</v>
      </c>
      <c r="T15" s="355" t="e">
        <f>_xll.qlIndexFixing($S15,$N15,TRUE,$P15)</f>
        <v>#NUM!</v>
      </c>
      <c r="U15" s="355">
        <f>IF($Q15,_xll.qlIndexFixing($S15,$N15,FALSE,$P15),"-")</f>
        <v>7.3400000000000002E-3</v>
      </c>
      <c r="V15" s="355" t="e">
        <f t="shared" si="4"/>
        <v>#NUM!</v>
      </c>
      <c r="W15" s="354">
        <f>_xll.qlIndexFixing($S15,$N15,TRUE,$U15)</f>
        <v>7.3400000000000002E-3</v>
      </c>
      <c r="X15" s="385">
        <f t="shared" si="5"/>
        <v>0</v>
      </c>
      <c r="Y15" s="344"/>
    </row>
    <row r="16" spans="2:25" s="18" customFormat="1" x14ac:dyDescent="0.2">
      <c r="B16" s="28"/>
      <c r="C16" s="27" t="s">
        <v>76</v>
      </c>
      <c r="D16" s="26" t="s">
        <v>14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JpyLiborSwapIsdaFixAm10Y#0000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JPYSFIXA10Y=</v>
      </c>
      <c r="N16" s="359">
        <v>41663</v>
      </c>
      <c r="O16" s="358">
        <v>0.83399999999999996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JpyLiborSwapIsdaFixAm10Y</v>
      </c>
      <c r="T16" s="355" t="e">
        <f>_xll.qlIndexFixing($S16,$N16,TRUE,$P16)</f>
        <v>#NUM!</v>
      </c>
      <c r="U16" s="355">
        <f>IF($Q16,_xll.qlIndexFixing($S16,$N16,FALSE,$P16),"-")</f>
        <v>8.3400000000000002E-3</v>
      </c>
      <c r="V16" s="355" t="e">
        <f t="shared" si="4"/>
        <v>#NUM!</v>
      </c>
      <c r="W16" s="354">
        <f>_xll.qlIndexFixing($S16,$N16,TRUE,$U16)</f>
        <v>8.3400000000000002E-3</v>
      </c>
      <c r="X16" s="385">
        <f t="shared" si="5"/>
        <v>0</v>
      </c>
      <c r="Y16" s="344"/>
    </row>
    <row r="17" spans="2:25" s="18" customFormat="1" x14ac:dyDescent="0.2">
      <c r="B17" s="28"/>
      <c r="C17" s="27" t="s">
        <v>75</v>
      </c>
      <c r="D17" s="26" t="s">
        <v>14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JpyLiborSwapIsdaFixAm11Y#0000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JPYSFIXA12Y=</v>
      </c>
      <c r="N17" s="359">
        <v>41663</v>
      </c>
      <c r="O17" s="358">
        <v>1.024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JpyLiborSwapIsdaFixAm12Y</v>
      </c>
      <c r="T17" s="355" t="e">
        <f>_xll.qlIndexFixing($S17,$N17,TRUE,$P17)</f>
        <v>#NUM!</v>
      </c>
      <c r="U17" s="355">
        <f>IF($Q17,_xll.qlIndexFixing($S17,$N17,FALSE,$P17),"-")</f>
        <v>1.0240000000000001E-2</v>
      </c>
      <c r="V17" s="355" t="e">
        <f t="shared" si="4"/>
        <v>#NUM!</v>
      </c>
      <c r="W17" s="354">
        <f>_xll.qlIndexFixing($S17,$N17,TRUE,$U17)</f>
        <v>1.0240000000000001E-2</v>
      </c>
      <c r="X17" s="385">
        <f t="shared" si="5"/>
        <v>0</v>
      </c>
      <c r="Y17" s="344"/>
    </row>
    <row r="18" spans="2:25" s="18" customFormat="1" x14ac:dyDescent="0.2">
      <c r="B18" s="28"/>
      <c r="C18" s="27" t="s">
        <v>74</v>
      </c>
      <c r="D18" s="26" t="s">
        <v>14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JpyLiborSwapIsdaFixAm12Y#0000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JPYSFIXA15Y=</v>
      </c>
      <c r="N18" s="359">
        <v>41663</v>
      </c>
      <c r="O18" s="358">
        <v>1.278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JpyLiborSwapIsdaFixAm15Y</v>
      </c>
      <c r="T18" s="355" t="e">
        <f>_xll.qlIndexFixing($S18,$N18,TRUE,$P18)</f>
        <v>#NUM!</v>
      </c>
      <c r="U18" s="355">
        <f>IF($Q18,_xll.qlIndexFixing($S18,$N18,FALSE,$P18),"-")</f>
        <v>1.278E-2</v>
      </c>
      <c r="V18" s="355" t="e">
        <f t="shared" si="4"/>
        <v>#NUM!</v>
      </c>
      <c r="W18" s="354">
        <f>_xll.qlIndexFixing($S18,$N18,TRUE,$U18)</f>
        <v>1.278E-2</v>
      </c>
      <c r="X18" s="385">
        <f t="shared" si="5"/>
        <v>0</v>
      </c>
      <c r="Y18" s="344"/>
    </row>
    <row r="19" spans="2:25" s="18" customFormat="1" x14ac:dyDescent="0.2">
      <c r="B19" s="28"/>
      <c r="C19" s="27" t="s">
        <v>73</v>
      </c>
      <c r="D19" s="26" t="s">
        <v>14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JpyLiborSwapIsdaFixAm13Y#0000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JPYSFIXA20Y=</v>
      </c>
      <c r="N19" s="359">
        <v>41663</v>
      </c>
      <c r="O19" s="358">
        <v>1.577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JpyLiborSwapIsdaFixAm20Y</v>
      </c>
      <c r="T19" s="355" t="e">
        <f>_xll.qlIndexFixing($S19,$N19,TRUE,$P19)</f>
        <v>#NUM!</v>
      </c>
      <c r="U19" s="355">
        <f>IF($Q19,_xll.qlIndexFixing($S19,$N19,FALSE,$P19),"-")</f>
        <v>1.5769999999999999E-2</v>
      </c>
      <c r="V19" s="355" t="e">
        <f t="shared" si="4"/>
        <v>#NUM!</v>
      </c>
      <c r="W19" s="354">
        <f>_xll.qlIndexFixing($S19,$N19,TRUE,$U19)</f>
        <v>1.5769999999999999E-2</v>
      </c>
      <c r="X19" s="385">
        <f t="shared" si="5"/>
        <v>0</v>
      </c>
      <c r="Y19" s="344"/>
    </row>
    <row r="20" spans="2:25" s="18" customFormat="1" x14ac:dyDescent="0.2">
      <c r="B20" s="28"/>
      <c r="C20" s="27" t="s">
        <v>72</v>
      </c>
      <c r="D20" s="26" t="s">
        <v>14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JpyLiborSwapIsdaFixAm14Y#0000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JPYSFIXA25Y=</v>
      </c>
      <c r="N20" s="359">
        <v>41663</v>
      </c>
      <c r="O20" s="358">
        <v>1.7250000000000001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JpyLiborSwapIsdaFixAm25Y</v>
      </c>
      <c r="T20" s="355" t="e">
        <f>_xll.qlIndexFixing($S20,$N20,TRUE,$P20)</f>
        <v>#NUM!</v>
      </c>
      <c r="U20" s="355">
        <f>IF($Q20,_xll.qlIndexFixing($S20,$N20,FALSE,$P20),"-")</f>
        <v>1.7250000000000001E-2</v>
      </c>
      <c r="V20" s="355" t="e">
        <f t="shared" si="4"/>
        <v>#NUM!</v>
      </c>
      <c r="W20" s="354">
        <f>_xll.qlIndexFixing($S20,$N20,TRUE,$U20)</f>
        <v>1.7250000000000001E-2</v>
      </c>
      <c r="X20" s="385">
        <f t="shared" si="5"/>
        <v>0</v>
      </c>
      <c r="Y20" s="344"/>
    </row>
    <row r="21" spans="2:25" s="18" customFormat="1" x14ac:dyDescent="0.2">
      <c r="B21" s="28"/>
      <c r="C21" s="27" t="s">
        <v>71</v>
      </c>
      <c r="D21" s="26" t="s">
        <v>14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JpyLiborSwapIsdaFixAm15Y#0000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JPYSFIXA30Y=</v>
      </c>
      <c r="N21" s="351">
        <v>41663</v>
      </c>
      <c r="O21" s="350">
        <v>1.794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JpyLiborSwapIsdaFixAm30Y</v>
      </c>
      <c r="T21" s="346" t="e">
        <f>_xll.qlIndexFixing($S21,$N21,TRUE,$P21)</f>
        <v>#NUM!</v>
      </c>
      <c r="U21" s="346">
        <f>IF($Q21,_xll.qlIndexFixing($S21,$N21,FALSE,$P21),"-")</f>
        <v>1.7940000000000001E-2</v>
      </c>
      <c r="V21" s="346" t="e">
        <f t="shared" si="4"/>
        <v>#NUM!</v>
      </c>
      <c r="W21" s="345">
        <f>_xll.qlIndexFixing($S21,$N21,TRUE,$U21)</f>
        <v>1.7940000000000001E-2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27" t="s">
        <v>70</v>
      </c>
      <c r="D22" s="26" t="s">
        <v>14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JpyLiborSwapIsdaFixAm16Y#0000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27" t="s">
        <v>69</v>
      </c>
      <c r="D23" s="26" t="s">
        <v>14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JpyLiborSwapIsdaFixAm17Y#0000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27" t="s">
        <v>68</v>
      </c>
      <c r="D24" s="26" t="s">
        <v>14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JpyLiborSwapIsdaFixAm18Y#0000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36" t="s">
        <v>257</v>
      </c>
      <c r="N24" s="335" t="s">
        <v>258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27" t="s">
        <v>67</v>
      </c>
      <c r="D25" s="26" t="s">
        <v>14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JpyLiborSwapIsdaFixAm19Y#0000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260</v>
      </c>
      <c r="N25" s="332" t="s">
        <v>259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27" t="s">
        <v>66</v>
      </c>
      <c r="D26" s="26" t="s">
        <v>14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JpyLiborSwapIsdaFixAm20Y#0000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257</v>
      </c>
      <c r="N26" s="332" t="s">
        <v>256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27" t="s">
        <v>65</v>
      </c>
      <c r="D27" s="26" t="s">
        <v>14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JpyLiborSwapIsdaFixAm21Y#0000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33" t="s">
        <v>257</v>
      </c>
      <c r="N27" s="332" t="s">
        <v>258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27" t="s">
        <v>64</v>
      </c>
      <c r="D28" s="26" t="s">
        <v>14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JpyLiborSwapIsdaFixAm22Y#0000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33" t="s">
        <v>257</v>
      </c>
      <c r="N28" s="332" t="s">
        <v>258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27" t="s">
        <v>63</v>
      </c>
      <c r="D29" s="26" t="s">
        <v>14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JpyLiborSwapIsdaFixAm23Y#0000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499" t="s">
        <v>260</v>
      </c>
      <c r="N29" s="332" t="s">
        <v>256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27" t="s">
        <v>62</v>
      </c>
      <c r="D30" s="26" t="s">
        <v>14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JpyLiborSwapIsdaFixAm24Y#0000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257</v>
      </c>
      <c r="N30" s="382" t="s">
        <v>256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27" t="s">
        <v>61</v>
      </c>
      <c r="D31" s="26" t="s">
        <v>14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JpyLiborSwapIsdaFixAm25Y#0000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14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JpyLiborSwapIsdaFixAm26Y#0000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14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JpyLiborSwapIsdaFixAm27Y#0000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14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JpyLiborSwapIsdaFixAm28Y#0000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14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JpyLiborSwapIsdaFixAm29Y#0000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14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JpyLiborSwapIsdaFixAm30Y#0000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14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JpyLiborSwapIsdaFixAm31Y#0000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14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JpyLiborSwapIsdaFixAm32Y#0000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14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JpyLiborSwapIsdaFixAm33Y#0000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14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JpyLiborSwapIsdaFixAm34Y#0000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14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JpyLiborSwapIsdaFixAm35Y#0000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14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JpyLiborSwapIsdaFixAm36Y#0000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14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JpyLiborSwapIsdaFixAm37Y#0000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14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JpyLiborSwapIsdaFixAm38Y#0000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14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JpyLiborSwapIsdaFixAm39Y#0000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14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JpyLiborSwapIsdaFixAm40Y#0000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14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JpyLiborSwapIsdaFixAm41Y#0000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14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JpyLiborSwapIsdaFixAm42Y#0000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14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JpyLiborSwapIsdaFixAm43Y#0000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14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JpyLiborSwapIsdaFixAm44Y#0000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14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JpyLiborSwapIsdaFixAm45Y#0000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14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JpyLiborSwapIsdaFixAm46Y#0000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14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JpyLiborSwapIsdaFixAm47Y#0000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14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JpyLiborSwapIsdaFixAm48Y#0000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14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JpyLiborSwapIsdaFixAm49Y#0000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14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JpyLiborSwapIsdaFixAm50Y#0000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14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JpyLiborSwapIsdaFixAm51Y#0000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14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JpyLiborSwapIsdaFixAm52Y#0000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14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JpyLiborSwapIsdaFixAm53Y#0000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14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JpyLiborSwapIsdaFixAm54Y#0000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14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JpyLiborSwapIsdaFixAm55Y#0000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14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JpyLiborSwapIsdaFixAm56Y#0000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14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JpyLiborSwapIsdaFixAm57Y#0000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14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JpyLiborSwapIsdaFixAm58Y#0000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14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JpyLiborSwapIsdaFixAm59Y#0000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14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JpyLiborSwapIsdaFixAm60Y#0000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86" customWidth="1"/>
    <col min="3" max="3" width="4" style="486" bestFit="1" customWidth="1"/>
    <col min="4" max="4" width="10" style="486" bestFit="1" customWidth="1"/>
    <col min="5" max="5" width="30.28515625" style="486" bestFit="1" customWidth="1"/>
    <col min="6" max="6" width="33.85546875" style="486" bestFit="1" customWidth="1"/>
    <col min="7" max="7" width="20.7109375" style="486" customWidth="1"/>
    <col min="8" max="8" width="2.7109375" style="486" customWidth="1"/>
    <col min="9" max="9" width="22.7109375" style="486" customWidth="1"/>
    <col min="10" max="16384" width="9.140625" style="486"/>
  </cols>
  <sheetData>
    <row r="1" spans="2:8" s="426" customFormat="1" ht="12" thickBot="1" x14ac:dyDescent="0.25"/>
    <row r="2" spans="2:8" s="426" customFormat="1" x14ac:dyDescent="0.2">
      <c r="B2" s="470"/>
      <c r="C2" s="429"/>
      <c r="D2" s="429"/>
      <c r="E2" s="471"/>
      <c r="F2" s="429"/>
      <c r="G2" s="429"/>
      <c r="H2" s="430"/>
    </row>
    <row r="3" spans="2:8" s="426" customFormat="1" x14ac:dyDescent="0.2">
      <c r="B3" s="472"/>
      <c r="C3" s="435"/>
      <c r="D3" s="435"/>
      <c r="E3" s="473" t="s">
        <v>25</v>
      </c>
      <c r="F3" s="474" t="s">
        <v>88</v>
      </c>
      <c r="G3" s="435"/>
      <c r="H3" s="436"/>
    </row>
    <row r="4" spans="2:8" s="426" customFormat="1" x14ac:dyDescent="0.2">
      <c r="B4" s="472"/>
      <c r="C4" s="435"/>
      <c r="D4" s="435"/>
      <c r="E4" s="473" t="s">
        <v>87</v>
      </c>
      <c r="F4" s="474" t="s">
        <v>91</v>
      </c>
      <c r="G4" s="435"/>
      <c r="H4" s="436"/>
    </row>
    <row r="5" spans="2:8" s="426" customFormat="1" x14ac:dyDescent="0.2">
      <c r="B5" s="472"/>
      <c r="C5" s="435"/>
      <c r="D5" s="435"/>
      <c r="E5" s="473" t="s">
        <v>90</v>
      </c>
      <c r="F5" s="475" t="str">
        <f>PROPER(Currency)&amp;FamilyName&amp;"6M"</f>
        <v>JpyLibor6M</v>
      </c>
      <c r="G5" s="435"/>
      <c r="H5" s="436"/>
    </row>
    <row r="6" spans="2:8" s="426" customFormat="1" x14ac:dyDescent="0.2">
      <c r="B6" s="472"/>
      <c r="C6" s="435"/>
      <c r="D6" s="435"/>
      <c r="E6" s="435"/>
      <c r="F6" s="435"/>
      <c r="G6" s="435"/>
      <c r="H6" s="436"/>
    </row>
    <row r="7" spans="2:8" s="426" customFormat="1" ht="12" x14ac:dyDescent="0.25">
      <c r="B7" s="472"/>
      <c r="C7" s="435"/>
      <c r="D7" s="476" t="s">
        <v>85</v>
      </c>
      <c r="E7" s="477" t="str">
        <f>PROPER(Currency)&amp;FamilyName2&amp;FixingType&amp;".xml"</f>
        <v>JpyLiborSwapForBasisCalc.xml</v>
      </c>
      <c r="F7" s="474" t="str">
        <f>IF(Serialize,_xll.ohObjectSave(F8:F67,SerializationPath&amp;FileName,FileOverwrite,,Serialize),"---")</f>
        <v>---</v>
      </c>
      <c r="G7" s="478" t="str">
        <f>_xll.ohRangeRetrieveError(F7)</f>
        <v/>
      </c>
      <c r="H7" s="436"/>
    </row>
    <row r="8" spans="2:8" s="426" customFormat="1" x14ac:dyDescent="0.2">
      <c r="B8" s="472"/>
      <c r="C8" s="479" t="s">
        <v>8</v>
      </c>
      <c r="D8" s="479" t="s">
        <v>14</v>
      </c>
      <c r="E8" s="480" t="str">
        <f t="shared" ref="E8:E39" si="0">PROPER(Currency)&amp;FamilyName2&amp;FixingType&amp;$C8</f>
        <v>JpyLiborSwapForBasisCalc1Y</v>
      </c>
      <c r="F8" s="481" t="str">
        <f>_xll.qlSwapIndex($E8,FixingType,C8,2,Currency,Calendar,"6M","mf","act/365",Libor!$E$12,Discounting,Permanent,Trigger,ObjectOverwrite)</f>
        <v>JpyLiborSwapForBasisCalc1Y#0000</v>
      </c>
      <c r="G8" s="478" t="str">
        <f>_xll.ohRangeRetrieveError(F8)</f>
        <v/>
      </c>
      <c r="H8" s="482"/>
    </row>
    <row r="9" spans="2:8" s="426" customFormat="1" x14ac:dyDescent="0.2">
      <c r="B9" s="472"/>
      <c r="C9" s="479" t="s">
        <v>84</v>
      </c>
      <c r="D9" s="479" t="s">
        <v>14</v>
      </c>
      <c r="E9" s="480" t="str">
        <f t="shared" si="0"/>
        <v>JpyLiborSwapForBasisCalc2Y</v>
      </c>
      <c r="F9" s="481" t="str">
        <f>_xll.qlSwapIndex($E9,FixingType,C9,2,Currency,Calendar,"6M","mf","act/365",Libor!$E$12,Discounting,Permanent,Trigger,ObjectOverwrite)</f>
        <v>JpyLiborSwapForBasisCalc2Y#0000</v>
      </c>
      <c r="G9" s="478" t="str">
        <f>_xll.ohRangeRetrieveError(F9)</f>
        <v/>
      </c>
      <c r="H9" s="482"/>
    </row>
    <row r="10" spans="2:8" s="426" customFormat="1" x14ac:dyDescent="0.2">
      <c r="B10" s="472"/>
      <c r="C10" s="479" t="s">
        <v>83</v>
      </c>
      <c r="D10" s="479" t="s">
        <v>14</v>
      </c>
      <c r="E10" s="480" t="str">
        <f t="shared" si="0"/>
        <v>JpyLiborSwapForBasisCalc3Y</v>
      </c>
      <c r="F10" s="481" t="str">
        <f>_xll.qlSwapIndex($E10,FixingType,C10,2,Currency,Calendar,"6M","mf","act/365",Libor!$E$12,Discounting,Permanent,Trigger,ObjectOverwrite)</f>
        <v>JpyLiborSwapForBasisCalc3Y#0000</v>
      </c>
      <c r="G10" s="478" t="str">
        <f>_xll.ohRangeRetrieveError(F10)</f>
        <v/>
      </c>
      <c r="H10" s="482"/>
    </row>
    <row r="11" spans="2:8" s="426" customFormat="1" x14ac:dyDescent="0.2">
      <c r="B11" s="472"/>
      <c r="C11" s="479" t="s">
        <v>82</v>
      </c>
      <c r="D11" s="479" t="s">
        <v>14</v>
      </c>
      <c r="E11" s="480" t="str">
        <f t="shared" si="0"/>
        <v>JpyLiborSwapForBasisCalc4Y</v>
      </c>
      <c r="F11" s="481" t="str">
        <f>_xll.qlSwapIndex($E11,FixingType,C11,2,Currency,Calendar,"6M","mf","act/365",Libor!$E$12,Discounting,Permanent,Trigger,ObjectOverwrite)</f>
        <v>JpyLiborSwapForBasisCalc4Y#0000</v>
      </c>
      <c r="G11" s="478" t="str">
        <f>_xll.ohRangeRetrieveError(F11)</f>
        <v/>
      </c>
      <c r="H11" s="482"/>
    </row>
    <row r="12" spans="2:8" s="426" customFormat="1" x14ac:dyDescent="0.2">
      <c r="B12" s="472"/>
      <c r="C12" s="479" t="s">
        <v>81</v>
      </c>
      <c r="D12" s="479" t="s">
        <v>14</v>
      </c>
      <c r="E12" s="480" t="str">
        <f t="shared" si="0"/>
        <v>JpyLiborSwapForBasisCalc5Y</v>
      </c>
      <c r="F12" s="481" t="str">
        <f>_xll.qlSwapIndex($E12,FixingType,C12,2,Currency,Calendar,"6M","mf","act/365",Libor!$E$12,Discounting,Permanent,Trigger,ObjectOverwrite)</f>
        <v>JpyLiborSwapForBasisCalc5Y#0000</v>
      </c>
      <c r="G12" s="478" t="str">
        <f>_xll.ohRangeRetrieveError(F12)</f>
        <v/>
      </c>
      <c r="H12" s="482"/>
    </row>
    <row r="13" spans="2:8" s="426" customFormat="1" x14ac:dyDescent="0.2">
      <c r="B13" s="472"/>
      <c r="C13" s="479" t="s">
        <v>80</v>
      </c>
      <c r="D13" s="479" t="s">
        <v>14</v>
      </c>
      <c r="E13" s="480" t="str">
        <f t="shared" si="0"/>
        <v>JpyLiborSwapForBasisCalc6Y</v>
      </c>
      <c r="F13" s="481" t="str">
        <f>_xll.qlSwapIndex($E13,FixingType,C13,2,Currency,Calendar,"6M","mf","act/365",Libor!$E$12,Discounting,Permanent,Trigger,ObjectOverwrite)</f>
        <v>JpyLiborSwapForBasisCalc6Y#0000</v>
      </c>
      <c r="G13" s="478" t="str">
        <f>_xll.ohRangeRetrieveError(F13)</f>
        <v/>
      </c>
      <c r="H13" s="482"/>
    </row>
    <row r="14" spans="2:8" s="426" customFormat="1" x14ac:dyDescent="0.2">
      <c r="B14" s="472"/>
      <c r="C14" s="479" t="s">
        <v>79</v>
      </c>
      <c r="D14" s="479" t="s">
        <v>14</v>
      </c>
      <c r="E14" s="480" t="str">
        <f t="shared" si="0"/>
        <v>JpyLiborSwapForBasisCalc7Y</v>
      </c>
      <c r="F14" s="481" t="str">
        <f>_xll.qlSwapIndex($E14,FixingType,C14,2,Currency,Calendar,"6M","mf","act/365",Libor!$E$12,Discounting,Permanent,Trigger,ObjectOverwrite)</f>
        <v>JpyLiborSwapForBasisCalc7Y#0000</v>
      </c>
      <c r="G14" s="478" t="str">
        <f>_xll.ohRangeRetrieveError(F14)</f>
        <v/>
      </c>
      <c r="H14" s="482"/>
    </row>
    <row r="15" spans="2:8" s="426" customFormat="1" x14ac:dyDescent="0.2">
      <c r="B15" s="472"/>
      <c r="C15" s="479" t="s">
        <v>78</v>
      </c>
      <c r="D15" s="479" t="s">
        <v>14</v>
      </c>
      <c r="E15" s="480" t="str">
        <f t="shared" si="0"/>
        <v>JpyLiborSwapForBasisCalc8Y</v>
      </c>
      <c r="F15" s="481" t="str">
        <f>_xll.qlSwapIndex($E15,FixingType,C15,2,Currency,Calendar,"6M","mf","act/365",Libor!$E$12,Discounting,Permanent,Trigger,ObjectOverwrite)</f>
        <v>JpyLiborSwapForBasisCalc8Y#0000</v>
      </c>
      <c r="G15" s="478" t="str">
        <f>_xll.ohRangeRetrieveError(F15)</f>
        <v/>
      </c>
      <c r="H15" s="482"/>
    </row>
    <row r="16" spans="2:8" s="426" customFormat="1" x14ac:dyDescent="0.2">
      <c r="B16" s="472"/>
      <c r="C16" s="479" t="s">
        <v>77</v>
      </c>
      <c r="D16" s="479" t="s">
        <v>14</v>
      </c>
      <c r="E16" s="480" t="str">
        <f t="shared" si="0"/>
        <v>JpyLiborSwapForBasisCalc9Y</v>
      </c>
      <c r="F16" s="481" t="str">
        <f>_xll.qlSwapIndex($E16,FixingType,C16,2,Currency,Calendar,"6M","mf","act/365",Libor!$E$12,Discounting,Permanent,Trigger,ObjectOverwrite)</f>
        <v>JpyLiborSwapForBasisCalc9Y#0000</v>
      </c>
      <c r="G16" s="478" t="str">
        <f>_xll.ohRangeRetrieveError(F16)</f>
        <v/>
      </c>
      <c r="H16" s="482"/>
    </row>
    <row r="17" spans="2:8" s="426" customFormat="1" x14ac:dyDescent="0.2">
      <c r="B17" s="472"/>
      <c r="C17" s="479" t="s">
        <v>76</v>
      </c>
      <c r="D17" s="479" t="s">
        <v>14</v>
      </c>
      <c r="E17" s="480" t="str">
        <f t="shared" si="0"/>
        <v>JpyLiborSwapForBasisCalc10Y</v>
      </c>
      <c r="F17" s="481" t="str">
        <f>_xll.qlSwapIndex($E17,FixingType,C17,2,Currency,Calendar,"6M","mf","act/365",Libor!$E$12,Discounting,Permanent,Trigger,ObjectOverwrite)</f>
        <v>JpyLiborSwapForBasisCalc10Y#0000</v>
      </c>
      <c r="G17" s="478" t="str">
        <f>_xll.ohRangeRetrieveError(F17)</f>
        <v/>
      </c>
      <c r="H17" s="482"/>
    </row>
    <row r="18" spans="2:8" s="426" customFormat="1" x14ac:dyDescent="0.2">
      <c r="B18" s="472"/>
      <c r="C18" s="479" t="s">
        <v>75</v>
      </c>
      <c r="D18" s="479" t="s">
        <v>14</v>
      </c>
      <c r="E18" s="480" t="str">
        <f t="shared" si="0"/>
        <v>JpyLiborSwapForBasisCalc11Y</v>
      </c>
      <c r="F18" s="481" t="str">
        <f>_xll.qlSwapIndex($E18,FixingType,C18,2,Currency,Calendar,"6M","mf","act/365",Libor!$E$12,Discounting,Permanent,Trigger,ObjectOverwrite)</f>
        <v>JpyLiborSwapForBasisCalc11Y#0000</v>
      </c>
      <c r="G18" s="478" t="str">
        <f>_xll.ohRangeRetrieveError(F18)</f>
        <v/>
      </c>
      <c r="H18" s="482"/>
    </row>
    <row r="19" spans="2:8" s="426" customFormat="1" x14ac:dyDescent="0.2">
      <c r="B19" s="472"/>
      <c r="C19" s="479" t="s">
        <v>74</v>
      </c>
      <c r="D19" s="479" t="s">
        <v>14</v>
      </c>
      <c r="E19" s="480" t="str">
        <f t="shared" si="0"/>
        <v>JpyLiborSwapForBasisCalc12Y</v>
      </c>
      <c r="F19" s="481" t="str">
        <f>_xll.qlSwapIndex($E19,FixingType,C19,2,Currency,Calendar,"6M","mf","act/365",Libor!$E$12,Discounting,Permanent,Trigger,ObjectOverwrite)</f>
        <v>JpyLiborSwapForBasisCalc12Y#0000</v>
      </c>
      <c r="G19" s="478" t="str">
        <f>_xll.ohRangeRetrieveError(F19)</f>
        <v/>
      </c>
      <c r="H19" s="482"/>
    </row>
    <row r="20" spans="2:8" s="426" customFormat="1" x14ac:dyDescent="0.2">
      <c r="B20" s="472"/>
      <c r="C20" s="479" t="s">
        <v>73</v>
      </c>
      <c r="D20" s="479" t="s">
        <v>14</v>
      </c>
      <c r="E20" s="480" t="str">
        <f t="shared" si="0"/>
        <v>JpyLiborSwapForBasisCalc13Y</v>
      </c>
      <c r="F20" s="481" t="str">
        <f>_xll.qlSwapIndex($E20,FixingType,C20,2,Currency,Calendar,"6M","mf","act/365",Libor!$E$12,Discounting,Permanent,Trigger,ObjectOverwrite)</f>
        <v>JpyLiborSwapForBasisCalc13Y#0000</v>
      </c>
      <c r="G20" s="478" t="str">
        <f>_xll.ohRangeRetrieveError(F20)</f>
        <v/>
      </c>
      <c r="H20" s="482"/>
    </row>
    <row r="21" spans="2:8" s="426" customFormat="1" x14ac:dyDescent="0.2">
      <c r="B21" s="472"/>
      <c r="C21" s="479" t="s">
        <v>72</v>
      </c>
      <c r="D21" s="479" t="s">
        <v>14</v>
      </c>
      <c r="E21" s="480" t="str">
        <f t="shared" si="0"/>
        <v>JpyLiborSwapForBasisCalc14Y</v>
      </c>
      <c r="F21" s="481" t="str">
        <f>_xll.qlSwapIndex($E21,FixingType,C21,2,Currency,Calendar,"6M","mf","act/365",Libor!$E$12,Discounting,Permanent,Trigger,ObjectOverwrite)</f>
        <v>JpyLiborSwapForBasisCalc14Y#0000</v>
      </c>
      <c r="G21" s="478" t="str">
        <f>_xll.ohRangeRetrieveError(F21)</f>
        <v/>
      </c>
      <c r="H21" s="482"/>
    </row>
    <row r="22" spans="2:8" s="426" customFormat="1" x14ac:dyDescent="0.2">
      <c r="B22" s="472"/>
      <c r="C22" s="479" t="s">
        <v>71</v>
      </c>
      <c r="D22" s="479" t="s">
        <v>14</v>
      </c>
      <c r="E22" s="480" t="str">
        <f t="shared" si="0"/>
        <v>JpyLiborSwapForBasisCalc15Y</v>
      </c>
      <c r="F22" s="481" t="str">
        <f>_xll.qlSwapIndex($E22,FixingType,C22,2,Currency,Calendar,"6M","mf","act/365",Libor!$E$12,Discounting,Permanent,Trigger,ObjectOverwrite)</f>
        <v>JpyLiborSwapForBasisCalc15Y#0000</v>
      </c>
      <c r="G22" s="478" t="str">
        <f>_xll.ohRangeRetrieveError(F22)</f>
        <v/>
      </c>
      <c r="H22" s="482"/>
    </row>
    <row r="23" spans="2:8" s="426" customFormat="1" x14ac:dyDescent="0.2">
      <c r="B23" s="472"/>
      <c r="C23" s="479" t="s">
        <v>70</v>
      </c>
      <c r="D23" s="479" t="s">
        <v>14</v>
      </c>
      <c r="E23" s="480" t="str">
        <f t="shared" si="0"/>
        <v>JpyLiborSwapForBasisCalc16Y</v>
      </c>
      <c r="F23" s="481" t="str">
        <f>_xll.qlSwapIndex($E23,FixingType,C23,2,Currency,Calendar,"6M","mf","act/365",Libor!$E$12,Discounting,Permanent,Trigger,ObjectOverwrite)</f>
        <v>JpyLiborSwapForBasisCalc16Y#0000</v>
      </c>
      <c r="G23" s="478" t="str">
        <f>_xll.ohRangeRetrieveError(F23)</f>
        <v/>
      </c>
      <c r="H23" s="482"/>
    </row>
    <row r="24" spans="2:8" s="426" customFormat="1" x14ac:dyDescent="0.2">
      <c r="B24" s="472"/>
      <c r="C24" s="479" t="s">
        <v>69</v>
      </c>
      <c r="D24" s="479" t="s">
        <v>14</v>
      </c>
      <c r="E24" s="480" t="str">
        <f t="shared" si="0"/>
        <v>JpyLiborSwapForBasisCalc17Y</v>
      </c>
      <c r="F24" s="481" t="str">
        <f>_xll.qlSwapIndex($E24,FixingType,C24,2,Currency,Calendar,"6M","mf","act/365",Libor!$E$12,Discounting,Permanent,Trigger,ObjectOverwrite)</f>
        <v>JpyLiborSwapForBasisCalc17Y#0000</v>
      </c>
      <c r="G24" s="478" t="str">
        <f>_xll.ohRangeRetrieveError(F24)</f>
        <v/>
      </c>
      <c r="H24" s="482"/>
    </row>
    <row r="25" spans="2:8" s="426" customFormat="1" x14ac:dyDescent="0.2">
      <c r="B25" s="472"/>
      <c r="C25" s="479" t="s">
        <v>68</v>
      </c>
      <c r="D25" s="479" t="s">
        <v>14</v>
      </c>
      <c r="E25" s="480" t="str">
        <f t="shared" si="0"/>
        <v>JpyLiborSwapForBasisCalc18Y</v>
      </c>
      <c r="F25" s="481" t="str">
        <f>_xll.qlSwapIndex($E25,FixingType,C25,2,Currency,Calendar,"6M","mf","act/365",Libor!$E$12,Discounting,Permanent,Trigger,ObjectOverwrite)</f>
        <v>JpyLiborSwapForBasisCalc18Y#0000</v>
      </c>
      <c r="G25" s="478" t="str">
        <f>_xll.ohRangeRetrieveError(F25)</f>
        <v/>
      </c>
      <c r="H25" s="482"/>
    </row>
    <row r="26" spans="2:8" s="426" customFormat="1" x14ac:dyDescent="0.2">
      <c r="B26" s="472"/>
      <c r="C26" s="479" t="s">
        <v>67</v>
      </c>
      <c r="D26" s="479" t="s">
        <v>14</v>
      </c>
      <c r="E26" s="480" t="str">
        <f t="shared" si="0"/>
        <v>JpyLiborSwapForBasisCalc19Y</v>
      </c>
      <c r="F26" s="481" t="str">
        <f>_xll.qlSwapIndex($E26,FixingType,C26,2,Currency,Calendar,"6M","mf","act/365",Libor!$E$12,Discounting,Permanent,Trigger,ObjectOverwrite)</f>
        <v>JpyLiborSwapForBasisCalc19Y#0000</v>
      </c>
      <c r="G26" s="478" t="str">
        <f>_xll.ohRangeRetrieveError(F26)</f>
        <v/>
      </c>
      <c r="H26" s="482"/>
    </row>
    <row r="27" spans="2:8" s="426" customFormat="1" x14ac:dyDescent="0.2">
      <c r="B27" s="472"/>
      <c r="C27" s="479" t="s">
        <v>66</v>
      </c>
      <c r="D27" s="479" t="s">
        <v>14</v>
      </c>
      <c r="E27" s="480" t="str">
        <f t="shared" si="0"/>
        <v>JpyLiborSwapForBasisCalc20Y</v>
      </c>
      <c r="F27" s="481" t="str">
        <f>_xll.qlSwapIndex($E27,FixingType,C27,2,Currency,Calendar,"6M","mf","act/365",Libor!$E$12,Discounting,Permanent,Trigger,ObjectOverwrite)</f>
        <v>JpyLiborSwapForBasisCalc20Y#0000</v>
      </c>
      <c r="G27" s="478" t="str">
        <f>_xll.ohRangeRetrieveError(F27)</f>
        <v/>
      </c>
      <c r="H27" s="482"/>
    </row>
    <row r="28" spans="2:8" s="426" customFormat="1" x14ac:dyDescent="0.2">
      <c r="B28" s="472"/>
      <c r="C28" s="479" t="s">
        <v>65</v>
      </c>
      <c r="D28" s="479" t="s">
        <v>14</v>
      </c>
      <c r="E28" s="480" t="str">
        <f t="shared" si="0"/>
        <v>JpyLiborSwapForBasisCalc21Y</v>
      </c>
      <c r="F28" s="481" t="str">
        <f>_xll.qlSwapIndex($E28,FixingType,C28,2,Currency,Calendar,"6M","mf","act/365",Libor!$E$12,Discounting,Permanent,Trigger,ObjectOverwrite)</f>
        <v>JpyLiborSwapForBasisCalc21Y#0000</v>
      </c>
      <c r="G28" s="478" t="str">
        <f>_xll.ohRangeRetrieveError(F28)</f>
        <v/>
      </c>
      <c r="H28" s="482"/>
    </row>
    <row r="29" spans="2:8" s="426" customFormat="1" x14ac:dyDescent="0.2">
      <c r="B29" s="472"/>
      <c r="C29" s="479" t="s">
        <v>64</v>
      </c>
      <c r="D29" s="479" t="s">
        <v>14</v>
      </c>
      <c r="E29" s="480" t="str">
        <f t="shared" si="0"/>
        <v>JpyLiborSwapForBasisCalc22Y</v>
      </c>
      <c r="F29" s="481" t="str">
        <f>_xll.qlSwapIndex($E29,FixingType,C29,2,Currency,Calendar,"6M","mf","act/365",Libor!$E$12,Discounting,Permanent,Trigger,ObjectOverwrite)</f>
        <v>JpyLiborSwapForBasisCalc22Y#0000</v>
      </c>
      <c r="G29" s="478" t="str">
        <f>_xll.ohRangeRetrieveError(F29)</f>
        <v/>
      </c>
      <c r="H29" s="482"/>
    </row>
    <row r="30" spans="2:8" s="426" customFormat="1" x14ac:dyDescent="0.2">
      <c r="B30" s="472"/>
      <c r="C30" s="479" t="s">
        <v>63</v>
      </c>
      <c r="D30" s="479" t="s">
        <v>14</v>
      </c>
      <c r="E30" s="480" t="str">
        <f t="shared" si="0"/>
        <v>JpyLiborSwapForBasisCalc23Y</v>
      </c>
      <c r="F30" s="481" t="str">
        <f>_xll.qlSwapIndex($E30,FixingType,C30,2,Currency,Calendar,"6M","mf","act/365",Libor!$E$12,Discounting,Permanent,Trigger,ObjectOverwrite)</f>
        <v>JpyLiborSwapForBasisCalc23Y#0000</v>
      </c>
      <c r="G30" s="478" t="str">
        <f>_xll.ohRangeRetrieveError(F30)</f>
        <v/>
      </c>
      <c r="H30" s="482"/>
    </row>
    <row r="31" spans="2:8" s="426" customFormat="1" x14ac:dyDescent="0.2">
      <c r="B31" s="472"/>
      <c r="C31" s="479" t="s">
        <v>62</v>
      </c>
      <c r="D31" s="479" t="s">
        <v>14</v>
      </c>
      <c r="E31" s="480" t="str">
        <f t="shared" si="0"/>
        <v>JpyLiborSwapForBasisCalc24Y</v>
      </c>
      <c r="F31" s="481" t="str">
        <f>_xll.qlSwapIndex($E31,FixingType,C31,2,Currency,Calendar,"6M","mf","act/365",Libor!$E$12,Discounting,Permanent,Trigger,ObjectOverwrite)</f>
        <v>JpyLiborSwapForBasisCalc24Y#0000</v>
      </c>
      <c r="G31" s="478" t="str">
        <f>_xll.ohRangeRetrieveError(F31)</f>
        <v/>
      </c>
      <c r="H31" s="482"/>
    </row>
    <row r="32" spans="2:8" s="426" customFormat="1" x14ac:dyDescent="0.2">
      <c r="B32" s="472"/>
      <c r="C32" s="479" t="s">
        <v>61</v>
      </c>
      <c r="D32" s="479" t="s">
        <v>14</v>
      </c>
      <c r="E32" s="480" t="str">
        <f t="shared" si="0"/>
        <v>JpyLiborSwapForBasisCalc25Y</v>
      </c>
      <c r="F32" s="481" t="str">
        <f>_xll.qlSwapIndex($E32,FixingType,C32,2,Currency,Calendar,"6M","mf","act/365",Libor!$E$12,Discounting,Permanent,Trigger,ObjectOverwrite)</f>
        <v>JpyLiborSwapForBasisCalc25Y#0000</v>
      </c>
      <c r="G32" s="478" t="str">
        <f>_xll.ohRangeRetrieveError(F32)</f>
        <v/>
      </c>
      <c r="H32" s="482"/>
    </row>
    <row r="33" spans="2:8" s="426" customFormat="1" x14ac:dyDescent="0.2">
      <c r="B33" s="472"/>
      <c r="C33" s="479" t="s">
        <v>60</v>
      </c>
      <c r="D33" s="479" t="s">
        <v>14</v>
      </c>
      <c r="E33" s="480" t="str">
        <f t="shared" si="0"/>
        <v>JpyLiborSwapForBasisCalc26Y</v>
      </c>
      <c r="F33" s="481" t="str">
        <f>_xll.qlSwapIndex($E33,FixingType,C33,2,Currency,Calendar,"6M","mf","act/365",Libor!$E$12,Discounting,Permanent,Trigger,ObjectOverwrite)</f>
        <v>JpyLiborSwapForBasisCalc26Y#0000</v>
      </c>
      <c r="G33" s="478" t="str">
        <f>_xll.ohRangeRetrieveError(F33)</f>
        <v/>
      </c>
      <c r="H33" s="482"/>
    </row>
    <row r="34" spans="2:8" s="426" customFormat="1" x14ac:dyDescent="0.2">
      <c r="B34" s="472"/>
      <c r="C34" s="479" t="s">
        <v>59</v>
      </c>
      <c r="D34" s="479" t="s">
        <v>14</v>
      </c>
      <c r="E34" s="480" t="str">
        <f t="shared" si="0"/>
        <v>JpyLiborSwapForBasisCalc27Y</v>
      </c>
      <c r="F34" s="481" t="str">
        <f>_xll.qlSwapIndex($E34,FixingType,C34,2,Currency,Calendar,"6M","mf","act/365",Libor!$E$12,Discounting,Permanent,Trigger,ObjectOverwrite)</f>
        <v>JpyLiborSwapForBasisCalc27Y#0000</v>
      </c>
      <c r="G34" s="478" t="str">
        <f>_xll.ohRangeRetrieveError(F34)</f>
        <v/>
      </c>
      <c r="H34" s="482"/>
    </row>
    <row r="35" spans="2:8" s="426" customFormat="1" x14ac:dyDescent="0.2">
      <c r="B35" s="472"/>
      <c r="C35" s="479" t="s">
        <v>58</v>
      </c>
      <c r="D35" s="479" t="s">
        <v>14</v>
      </c>
      <c r="E35" s="480" t="str">
        <f t="shared" si="0"/>
        <v>JpyLiborSwapForBasisCalc28Y</v>
      </c>
      <c r="F35" s="481" t="str">
        <f>_xll.qlSwapIndex($E35,FixingType,C35,2,Currency,Calendar,"6M","mf","act/365",Libor!$E$12,Discounting,Permanent,Trigger,ObjectOverwrite)</f>
        <v>JpyLiborSwapForBasisCalc28Y#0000</v>
      </c>
      <c r="G35" s="478" t="str">
        <f>_xll.ohRangeRetrieveError(F35)</f>
        <v/>
      </c>
      <c r="H35" s="482"/>
    </row>
    <row r="36" spans="2:8" s="426" customFormat="1" x14ac:dyDescent="0.2">
      <c r="B36" s="472"/>
      <c r="C36" s="479" t="s">
        <v>57</v>
      </c>
      <c r="D36" s="479" t="s">
        <v>14</v>
      </c>
      <c r="E36" s="480" t="str">
        <f t="shared" si="0"/>
        <v>JpyLiborSwapForBasisCalc29Y</v>
      </c>
      <c r="F36" s="481" t="str">
        <f>_xll.qlSwapIndex($E36,FixingType,C36,2,Currency,Calendar,"6M","mf","act/365",Libor!$E$12,Discounting,Permanent,Trigger,ObjectOverwrite)</f>
        <v>JpyLiborSwapForBasisCalc29Y#0000</v>
      </c>
      <c r="G36" s="478" t="str">
        <f>_xll.ohRangeRetrieveError(F36)</f>
        <v/>
      </c>
      <c r="H36" s="482"/>
    </row>
    <row r="37" spans="2:8" s="426" customFormat="1" x14ac:dyDescent="0.2">
      <c r="B37" s="472"/>
      <c r="C37" s="479" t="s">
        <v>56</v>
      </c>
      <c r="D37" s="479" t="s">
        <v>14</v>
      </c>
      <c r="E37" s="480" t="str">
        <f t="shared" si="0"/>
        <v>JpyLiborSwapForBasisCalc30Y</v>
      </c>
      <c r="F37" s="481" t="str">
        <f>_xll.qlSwapIndex($E37,FixingType,C37,2,Currency,Calendar,"6M","mf","act/365",Libor!$E$12,Discounting,Permanent,Trigger,ObjectOverwrite)</f>
        <v>JpyLiborSwapForBasisCalc30Y#0000</v>
      </c>
      <c r="G37" s="478" t="str">
        <f>_xll.ohRangeRetrieveError(F37)</f>
        <v/>
      </c>
      <c r="H37" s="482"/>
    </row>
    <row r="38" spans="2:8" s="426" customFormat="1" x14ac:dyDescent="0.2">
      <c r="B38" s="472"/>
      <c r="C38" s="479" t="s">
        <v>55</v>
      </c>
      <c r="D38" s="479" t="s">
        <v>14</v>
      </c>
      <c r="E38" s="480" t="str">
        <f t="shared" si="0"/>
        <v>JpyLiborSwapForBasisCalc31Y</v>
      </c>
      <c r="F38" s="481" t="str">
        <f>_xll.qlSwapIndex($E38,FixingType,C38,2,Currency,Calendar,"6M","mf","act/365",Libor!$E$12,Discounting,Permanent,Trigger,ObjectOverwrite)</f>
        <v>JpyLiborSwapForBasisCalc31Y#0000</v>
      </c>
      <c r="G38" s="478" t="str">
        <f>_xll.ohRangeRetrieveError(F38)</f>
        <v/>
      </c>
      <c r="H38" s="482"/>
    </row>
    <row r="39" spans="2:8" s="426" customFormat="1" x14ac:dyDescent="0.2">
      <c r="B39" s="472"/>
      <c r="C39" s="479" t="s">
        <v>54</v>
      </c>
      <c r="D39" s="479" t="s">
        <v>14</v>
      </c>
      <c r="E39" s="480" t="str">
        <f t="shared" si="0"/>
        <v>JpyLiborSwapForBasisCalc32Y</v>
      </c>
      <c r="F39" s="481" t="str">
        <f>_xll.qlSwapIndex($E39,FixingType,C39,2,Currency,Calendar,"6M","mf","act/365",Libor!$E$12,Discounting,Permanent,Trigger,ObjectOverwrite)</f>
        <v>JpyLiborSwapForBasisCalc32Y#0000</v>
      </c>
      <c r="G39" s="478" t="str">
        <f>_xll.ohRangeRetrieveError(F39)</f>
        <v/>
      </c>
      <c r="H39" s="482"/>
    </row>
    <row r="40" spans="2:8" s="426" customFormat="1" x14ac:dyDescent="0.2">
      <c r="B40" s="472"/>
      <c r="C40" s="479" t="s">
        <v>53</v>
      </c>
      <c r="D40" s="479" t="s">
        <v>14</v>
      </c>
      <c r="E40" s="480" t="str">
        <f t="shared" ref="E40:E67" si="1">PROPER(Currency)&amp;FamilyName2&amp;FixingType&amp;$C40</f>
        <v>JpyLiborSwapForBasisCalc33Y</v>
      </c>
      <c r="F40" s="481" t="str">
        <f>_xll.qlSwapIndex($E40,FixingType,C40,2,Currency,Calendar,"6M","mf","act/365",Libor!$E$12,Discounting,Permanent,Trigger,ObjectOverwrite)</f>
        <v>JpyLiborSwapForBasisCalc33Y#0000</v>
      </c>
      <c r="G40" s="478" t="str">
        <f>_xll.ohRangeRetrieveError(F40)</f>
        <v/>
      </c>
      <c r="H40" s="482"/>
    </row>
    <row r="41" spans="2:8" s="426" customFormat="1" x14ac:dyDescent="0.2">
      <c r="B41" s="472"/>
      <c r="C41" s="479" t="s">
        <v>52</v>
      </c>
      <c r="D41" s="479" t="s">
        <v>14</v>
      </c>
      <c r="E41" s="480" t="str">
        <f t="shared" si="1"/>
        <v>JpyLiborSwapForBasisCalc34Y</v>
      </c>
      <c r="F41" s="481" t="str">
        <f>_xll.qlSwapIndex($E41,FixingType,C41,2,Currency,Calendar,"6M","mf","act/365",Libor!$E$12,Discounting,Permanent,Trigger,ObjectOverwrite)</f>
        <v>JpyLiborSwapForBasisCalc34Y#0000</v>
      </c>
      <c r="G41" s="478" t="str">
        <f>_xll.ohRangeRetrieveError(F41)</f>
        <v/>
      </c>
      <c r="H41" s="482"/>
    </row>
    <row r="42" spans="2:8" s="426" customFormat="1" x14ac:dyDescent="0.2">
      <c r="B42" s="472"/>
      <c r="C42" s="479" t="s">
        <v>51</v>
      </c>
      <c r="D42" s="479" t="s">
        <v>14</v>
      </c>
      <c r="E42" s="480" t="str">
        <f t="shared" si="1"/>
        <v>JpyLiborSwapForBasisCalc35Y</v>
      </c>
      <c r="F42" s="481" t="str">
        <f>_xll.qlSwapIndex($E42,FixingType,C42,2,Currency,Calendar,"6M","mf","act/365",Libor!$E$12,Discounting,Permanent,Trigger,ObjectOverwrite)</f>
        <v>JpyLiborSwapForBasisCalc35Y#0000</v>
      </c>
      <c r="G42" s="478" t="str">
        <f>_xll.ohRangeRetrieveError(F42)</f>
        <v/>
      </c>
      <c r="H42" s="482"/>
    </row>
    <row r="43" spans="2:8" s="426" customFormat="1" x14ac:dyDescent="0.2">
      <c r="B43" s="472"/>
      <c r="C43" s="479" t="s">
        <v>50</v>
      </c>
      <c r="D43" s="479" t="s">
        <v>14</v>
      </c>
      <c r="E43" s="480" t="str">
        <f t="shared" si="1"/>
        <v>JpyLiborSwapForBasisCalc36Y</v>
      </c>
      <c r="F43" s="481" t="str">
        <f>_xll.qlSwapIndex($E43,FixingType,C43,2,Currency,Calendar,"6M","mf","act/365",Libor!$E$12,Discounting,Permanent,Trigger,ObjectOverwrite)</f>
        <v>JpyLiborSwapForBasisCalc36Y#0000</v>
      </c>
      <c r="G43" s="478" t="str">
        <f>_xll.ohRangeRetrieveError(F43)</f>
        <v/>
      </c>
      <c r="H43" s="482"/>
    </row>
    <row r="44" spans="2:8" s="426" customFormat="1" x14ac:dyDescent="0.2">
      <c r="B44" s="472"/>
      <c r="C44" s="479" t="s">
        <v>49</v>
      </c>
      <c r="D44" s="479" t="s">
        <v>14</v>
      </c>
      <c r="E44" s="480" t="str">
        <f t="shared" si="1"/>
        <v>JpyLiborSwapForBasisCalc37Y</v>
      </c>
      <c r="F44" s="481" t="str">
        <f>_xll.qlSwapIndex($E44,FixingType,C44,2,Currency,Calendar,"6M","mf","act/365",Libor!$E$12,Discounting,Permanent,Trigger,ObjectOverwrite)</f>
        <v>JpyLiborSwapForBasisCalc37Y#0000</v>
      </c>
      <c r="G44" s="478" t="str">
        <f>_xll.ohRangeRetrieveError(F44)</f>
        <v/>
      </c>
      <c r="H44" s="482"/>
    </row>
    <row r="45" spans="2:8" s="426" customFormat="1" x14ac:dyDescent="0.2">
      <c r="B45" s="472"/>
      <c r="C45" s="479" t="s">
        <v>48</v>
      </c>
      <c r="D45" s="479" t="s">
        <v>14</v>
      </c>
      <c r="E45" s="480" t="str">
        <f t="shared" si="1"/>
        <v>JpyLiborSwapForBasisCalc38Y</v>
      </c>
      <c r="F45" s="481" t="str">
        <f>_xll.qlSwapIndex($E45,FixingType,C45,2,Currency,Calendar,"6M","mf","act/365",Libor!$E$12,Discounting,Permanent,Trigger,ObjectOverwrite)</f>
        <v>JpyLiborSwapForBasisCalc38Y#0000</v>
      </c>
      <c r="G45" s="478" t="str">
        <f>_xll.ohRangeRetrieveError(F45)</f>
        <v/>
      </c>
      <c r="H45" s="482"/>
    </row>
    <row r="46" spans="2:8" s="426" customFormat="1" x14ac:dyDescent="0.2">
      <c r="B46" s="472"/>
      <c r="C46" s="479" t="s">
        <v>47</v>
      </c>
      <c r="D46" s="479" t="s">
        <v>14</v>
      </c>
      <c r="E46" s="480" t="str">
        <f t="shared" si="1"/>
        <v>JpyLiborSwapForBasisCalc39Y</v>
      </c>
      <c r="F46" s="481" t="str">
        <f>_xll.qlSwapIndex($E46,FixingType,C46,2,Currency,Calendar,"6M","mf","act/365",Libor!$E$12,Discounting,Permanent,Trigger,ObjectOverwrite)</f>
        <v>JpyLiborSwapForBasisCalc39Y#0000</v>
      </c>
      <c r="G46" s="478" t="str">
        <f>_xll.ohRangeRetrieveError(F46)</f>
        <v/>
      </c>
      <c r="H46" s="482"/>
    </row>
    <row r="47" spans="2:8" s="426" customFormat="1" x14ac:dyDescent="0.2">
      <c r="B47" s="472"/>
      <c r="C47" s="479" t="s">
        <v>46</v>
      </c>
      <c r="D47" s="479" t="s">
        <v>14</v>
      </c>
      <c r="E47" s="480" t="str">
        <f t="shared" si="1"/>
        <v>JpyLiborSwapForBasisCalc40Y</v>
      </c>
      <c r="F47" s="481" t="str">
        <f>_xll.qlSwapIndex($E47,FixingType,C47,2,Currency,Calendar,"6M","mf","act/365",Libor!$E$12,Discounting,Permanent,Trigger,ObjectOverwrite)</f>
        <v>JpyLiborSwapForBasisCalc40Y#0000</v>
      </c>
      <c r="G47" s="478" t="str">
        <f>_xll.ohRangeRetrieveError(F47)</f>
        <v/>
      </c>
      <c r="H47" s="482"/>
    </row>
    <row r="48" spans="2:8" s="426" customFormat="1" x14ac:dyDescent="0.2">
      <c r="B48" s="472"/>
      <c r="C48" s="479" t="s">
        <v>45</v>
      </c>
      <c r="D48" s="479" t="s">
        <v>14</v>
      </c>
      <c r="E48" s="480" t="str">
        <f t="shared" si="1"/>
        <v>JpyLiborSwapForBasisCalc41Y</v>
      </c>
      <c r="F48" s="481" t="str">
        <f>_xll.qlSwapIndex($E48,FixingType,C48,2,Currency,Calendar,"6M","mf","act/365",Libor!$E$12,Discounting,Permanent,Trigger,ObjectOverwrite)</f>
        <v>JpyLiborSwapForBasisCalc41Y#0000</v>
      </c>
      <c r="G48" s="478" t="str">
        <f>_xll.ohRangeRetrieveError(F48)</f>
        <v/>
      </c>
      <c r="H48" s="482"/>
    </row>
    <row r="49" spans="2:8" s="426" customFormat="1" x14ac:dyDescent="0.2">
      <c r="B49" s="472"/>
      <c r="C49" s="479" t="s">
        <v>44</v>
      </c>
      <c r="D49" s="479" t="s">
        <v>14</v>
      </c>
      <c r="E49" s="480" t="str">
        <f t="shared" si="1"/>
        <v>JpyLiborSwapForBasisCalc42Y</v>
      </c>
      <c r="F49" s="481" t="str">
        <f>_xll.qlSwapIndex($E49,FixingType,C49,2,Currency,Calendar,"6M","mf","act/365",Libor!$E$12,Discounting,Permanent,Trigger,ObjectOverwrite)</f>
        <v>JpyLiborSwapForBasisCalc42Y#0000</v>
      </c>
      <c r="G49" s="478" t="str">
        <f>_xll.ohRangeRetrieveError(F49)</f>
        <v/>
      </c>
      <c r="H49" s="482"/>
    </row>
    <row r="50" spans="2:8" s="426" customFormat="1" x14ac:dyDescent="0.2">
      <c r="B50" s="472"/>
      <c r="C50" s="479" t="s">
        <v>43</v>
      </c>
      <c r="D50" s="479" t="s">
        <v>14</v>
      </c>
      <c r="E50" s="480" t="str">
        <f t="shared" si="1"/>
        <v>JpyLiborSwapForBasisCalc43Y</v>
      </c>
      <c r="F50" s="481" t="str">
        <f>_xll.qlSwapIndex($E50,FixingType,C50,2,Currency,Calendar,"6M","mf","act/365",Libor!$E$12,Discounting,Permanent,Trigger,ObjectOverwrite)</f>
        <v>JpyLiborSwapForBasisCalc43Y#0000</v>
      </c>
      <c r="G50" s="478" t="str">
        <f>_xll.ohRangeRetrieveError(F50)</f>
        <v/>
      </c>
      <c r="H50" s="482"/>
    </row>
    <row r="51" spans="2:8" s="426" customFormat="1" x14ac:dyDescent="0.2">
      <c r="B51" s="472"/>
      <c r="C51" s="479" t="s">
        <v>42</v>
      </c>
      <c r="D51" s="479" t="s">
        <v>14</v>
      </c>
      <c r="E51" s="480" t="str">
        <f t="shared" si="1"/>
        <v>JpyLiborSwapForBasisCalc44Y</v>
      </c>
      <c r="F51" s="481" t="str">
        <f>_xll.qlSwapIndex($E51,FixingType,C51,2,Currency,Calendar,"6M","mf","act/365",Libor!$E$12,Discounting,Permanent,Trigger,ObjectOverwrite)</f>
        <v>JpyLiborSwapForBasisCalc44Y#0000</v>
      </c>
      <c r="G51" s="478" t="str">
        <f>_xll.ohRangeRetrieveError(F51)</f>
        <v/>
      </c>
      <c r="H51" s="482"/>
    </row>
    <row r="52" spans="2:8" s="426" customFormat="1" x14ac:dyDescent="0.2">
      <c r="B52" s="472"/>
      <c r="C52" s="479" t="s">
        <v>41</v>
      </c>
      <c r="D52" s="479" t="s">
        <v>14</v>
      </c>
      <c r="E52" s="480" t="str">
        <f t="shared" si="1"/>
        <v>JpyLiborSwapForBasisCalc45Y</v>
      </c>
      <c r="F52" s="481" t="str">
        <f>_xll.qlSwapIndex($E52,FixingType,C52,2,Currency,Calendar,"6M","mf","act/365",Libor!$E$12,Discounting,Permanent,Trigger,ObjectOverwrite)</f>
        <v>JpyLiborSwapForBasisCalc45Y#0000</v>
      </c>
      <c r="G52" s="478" t="str">
        <f>_xll.ohRangeRetrieveError(F52)</f>
        <v/>
      </c>
      <c r="H52" s="482"/>
    </row>
    <row r="53" spans="2:8" s="426" customFormat="1" x14ac:dyDescent="0.2">
      <c r="B53" s="472"/>
      <c r="C53" s="479" t="s">
        <v>40</v>
      </c>
      <c r="D53" s="479" t="s">
        <v>14</v>
      </c>
      <c r="E53" s="480" t="str">
        <f t="shared" si="1"/>
        <v>JpyLiborSwapForBasisCalc46Y</v>
      </c>
      <c r="F53" s="481" t="str">
        <f>_xll.qlSwapIndex($E53,FixingType,C53,2,Currency,Calendar,"6M","mf","act/365",Libor!$E$12,Discounting,Permanent,Trigger,ObjectOverwrite)</f>
        <v>JpyLiborSwapForBasisCalc46Y#0000</v>
      </c>
      <c r="G53" s="478" t="str">
        <f>_xll.ohRangeRetrieveError(F53)</f>
        <v/>
      </c>
      <c r="H53" s="482"/>
    </row>
    <row r="54" spans="2:8" s="426" customFormat="1" x14ac:dyDescent="0.2">
      <c r="B54" s="472"/>
      <c r="C54" s="479" t="s">
        <v>39</v>
      </c>
      <c r="D54" s="479" t="s">
        <v>14</v>
      </c>
      <c r="E54" s="480" t="str">
        <f t="shared" si="1"/>
        <v>JpyLiborSwapForBasisCalc47Y</v>
      </c>
      <c r="F54" s="481" t="str">
        <f>_xll.qlSwapIndex($E54,FixingType,C54,2,Currency,Calendar,"6M","mf","act/365",Libor!$E$12,Discounting,Permanent,Trigger,ObjectOverwrite)</f>
        <v>JpyLiborSwapForBasisCalc47Y#0000</v>
      </c>
      <c r="G54" s="478" t="str">
        <f>_xll.ohRangeRetrieveError(F54)</f>
        <v/>
      </c>
      <c r="H54" s="482"/>
    </row>
    <row r="55" spans="2:8" s="426" customFormat="1" x14ac:dyDescent="0.2">
      <c r="B55" s="472"/>
      <c r="C55" s="479" t="s">
        <v>38</v>
      </c>
      <c r="D55" s="479" t="s">
        <v>14</v>
      </c>
      <c r="E55" s="480" t="str">
        <f t="shared" si="1"/>
        <v>JpyLiborSwapForBasisCalc48Y</v>
      </c>
      <c r="F55" s="481" t="str">
        <f>_xll.qlSwapIndex($E55,FixingType,C55,2,Currency,Calendar,"6M","mf","act/365",Libor!$E$12,Discounting,Permanent,Trigger,ObjectOverwrite)</f>
        <v>JpyLiborSwapForBasisCalc48Y#0000</v>
      </c>
      <c r="G55" s="478" t="str">
        <f>_xll.ohRangeRetrieveError(F55)</f>
        <v/>
      </c>
      <c r="H55" s="482"/>
    </row>
    <row r="56" spans="2:8" s="426" customFormat="1" x14ac:dyDescent="0.2">
      <c r="B56" s="472"/>
      <c r="C56" s="479" t="s">
        <v>37</v>
      </c>
      <c r="D56" s="479" t="s">
        <v>14</v>
      </c>
      <c r="E56" s="480" t="str">
        <f t="shared" si="1"/>
        <v>JpyLiborSwapForBasisCalc49Y</v>
      </c>
      <c r="F56" s="481" t="str">
        <f>_xll.qlSwapIndex($E56,FixingType,C56,2,Currency,Calendar,"6M","mf","act/365",Libor!$E$12,Discounting,Permanent,Trigger,ObjectOverwrite)</f>
        <v>JpyLiborSwapForBasisCalc49Y#0000</v>
      </c>
      <c r="G56" s="478" t="str">
        <f>_xll.ohRangeRetrieveError(F56)</f>
        <v/>
      </c>
      <c r="H56" s="482"/>
    </row>
    <row r="57" spans="2:8" s="426" customFormat="1" x14ac:dyDescent="0.2">
      <c r="B57" s="472"/>
      <c r="C57" s="479" t="s">
        <v>36</v>
      </c>
      <c r="D57" s="479" t="s">
        <v>14</v>
      </c>
      <c r="E57" s="480" t="str">
        <f t="shared" si="1"/>
        <v>JpyLiborSwapForBasisCalc50Y</v>
      </c>
      <c r="F57" s="481" t="str">
        <f>_xll.qlSwapIndex($E57,FixingType,C57,2,Currency,Calendar,"6M","mf","act/365",Libor!$E$12,Discounting,Permanent,Trigger,ObjectOverwrite)</f>
        <v>JpyLiborSwapForBasisCalc50Y#0000</v>
      </c>
      <c r="G57" s="478" t="str">
        <f>_xll.ohRangeRetrieveError(F57)</f>
        <v/>
      </c>
      <c r="H57" s="482"/>
    </row>
    <row r="58" spans="2:8" s="426" customFormat="1" x14ac:dyDescent="0.2">
      <c r="B58" s="472"/>
      <c r="C58" s="479" t="s">
        <v>35</v>
      </c>
      <c r="D58" s="479" t="s">
        <v>14</v>
      </c>
      <c r="E58" s="480" t="str">
        <f t="shared" si="1"/>
        <v>JpyLiborSwapForBasisCalc51Y</v>
      </c>
      <c r="F58" s="481" t="str">
        <f>_xll.qlSwapIndex($E58,FixingType,C58,2,Currency,Calendar,"6M","mf","act/365",Libor!$E$12,Discounting,Permanent,Trigger,ObjectOverwrite)</f>
        <v>JpyLiborSwapForBasisCalc51Y#0000</v>
      </c>
      <c r="G58" s="478" t="str">
        <f>_xll.ohRangeRetrieveError(F58)</f>
        <v/>
      </c>
      <c r="H58" s="482"/>
    </row>
    <row r="59" spans="2:8" s="426" customFormat="1" x14ac:dyDescent="0.2">
      <c r="B59" s="472"/>
      <c r="C59" s="479" t="s">
        <v>34</v>
      </c>
      <c r="D59" s="479" t="s">
        <v>14</v>
      </c>
      <c r="E59" s="480" t="str">
        <f t="shared" si="1"/>
        <v>JpyLiborSwapForBasisCalc52Y</v>
      </c>
      <c r="F59" s="481" t="str">
        <f>_xll.qlSwapIndex($E59,FixingType,C59,2,Currency,Calendar,"6M","mf","act/365",Libor!$E$12,Discounting,Permanent,Trigger,ObjectOverwrite)</f>
        <v>JpyLiborSwapForBasisCalc52Y#0000</v>
      </c>
      <c r="G59" s="478" t="str">
        <f>_xll.ohRangeRetrieveError(F59)</f>
        <v/>
      </c>
      <c r="H59" s="482"/>
    </row>
    <row r="60" spans="2:8" s="426" customFormat="1" x14ac:dyDescent="0.2">
      <c r="B60" s="472"/>
      <c r="C60" s="479" t="s">
        <v>33</v>
      </c>
      <c r="D60" s="479" t="s">
        <v>14</v>
      </c>
      <c r="E60" s="480" t="str">
        <f t="shared" si="1"/>
        <v>JpyLiborSwapForBasisCalc53Y</v>
      </c>
      <c r="F60" s="481" t="str">
        <f>_xll.qlSwapIndex($E60,FixingType,C60,2,Currency,Calendar,"6M","mf","act/365",Libor!$E$12,Discounting,Permanent,Trigger,ObjectOverwrite)</f>
        <v>JpyLiborSwapForBasisCalc53Y#0000</v>
      </c>
      <c r="G60" s="478" t="str">
        <f>_xll.ohRangeRetrieveError(F60)</f>
        <v/>
      </c>
      <c r="H60" s="482"/>
    </row>
    <row r="61" spans="2:8" s="426" customFormat="1" x14ac:dyDescent="0.2">
      <c r="B61" s="472"/>
      <c r="C61" s="479" t="s">
        <v>32</v>
      </c>
      <c r="D61" s="479" t="s">
        <v>14</v>
      </c>
      <c r="E61" s="480" t="str">
        <f t="shared" si="1"/>
        <v>JpyLiborSwapForBasisCalc54Y</v>
      </c>
      <c r="F61" s="481" t="str">
        <f>_xll.qlSwapIndex($E61,FixingType,C61,2,Currency,Calendar,"6M","mf","act/365",Libor!$E$12,Discounting,Permanent,Trigger,ObjectOverwrite)</f>
        <v>JpyLiborSwapForBasisCalc54Y#0000</v>
      </c>
      <c r="G61" s="478" t="str">
        <f>_xll.ohRangeRetrieveError(F61)</f>
        <v/>
      </c>
      <c r="H61" s="482"/>
    </row>
    <row r="62" spans="2:8" s="426" customFormat="1" x14ac:dyDescent="0.2">
      <c r="B62" s="472"/>
      <c r="C62" s="479" t="s">
        <v>31</v>
      </c>
      <c r="D62" s="479" t="s">
        <v>14</v>
      </c>
      <c r="E62" s="480" t="str">
        <f t="shared" si="1"/>
        <v>JpyLiborSwapForBasisCalc55Y</v>
      </c>
      <c r="F62" s="481" t="str">
        <f>_xll.qlSwapIndex($E62,FixingType,C62,2,Currency,Calendar,"6M","mf","act/365",Libor!$E$12,Discounting,Permanent,Trigger,ObjectOverwrite)</f>
        <v>JpyLiborSwapForBasisCalc55Y#0000</v>
      </c>
      <c r="G62" s="478" t="str">
        <f>_xll.ohRangeRetrieveError(F62)</f>
        <v/>
      </c>
      <c r="H62" s="482"/>
    </row>
    <row r="63" spans="2:8" s="426" customFormat="1" x14ac:dyDescent="0.2">
      <c r="B63" s="472"/>
      <c r="C63" s="479" t="s">
        <v>30</v>
      </c>
      <c r="D63" s="479" t="s">
        <v>14</v>
      </c>
      <c r="E63" s="480" t="str">
        <f t="shared" si="1"/>
        <v>JpyLiborSwapForBasisCalc56Y</v>
      </c>
      <c r="F63" s="481" t="str">
        <f>_xll.qlSwapIndex($E63,FixingType,C63,2,Currency,Calendar,"6M","mf","act/365",Libor!$E$12,Discounting,Permanent,Trigger,ObjectOverwrite)</f>
        <v>JpyLiborSwapForBasisCalc56Y#0000</v>
      </c>
      <c r="G63" s="478" t="str">
        <f>_xll.ohRangeRetrieveError(F63)</f>
        <v/>
      </c>
      <c r="H63" s="482"/>
    </row>
    <row r="64" spans="2:8" s="426" customFormat="1" x14ac:dyDescent="0.2">
      <c r="B64" s="472"/>
      <c r="C64" s="479" t="s">
        <v>29</v>
      </c>
      <c r="D64" s="479" t="s">
        <v>14</v>
      </c>
      <c r="E64" s="480" t="str">
        <f t="shared" si="1"/>
        <v>JpyLiborSwapForBasisCalc57Y</v>
      </c>
      <c r="F64" s="481" t="str">
        <f>_xll.qlSwapIndex($E64,FixingType,C64,2,Currency,Calendar,"6M","mf","act/365",Libor!$E$12,Discounting,Permanent,Trigger,ObjectOverwrite)</f>
        <v>JpyLiborSwapForBasisCalc57Y#0000</v>
      </c>
      <c r="G64" s="478" t="str">
        <f>_xll.ohRangeRetrieveError(F64)</f>
        <v/>
      </c>
      <c r="H64" s="482"/>
    </row>
    <row r="65" spans="2:8" s="426" customFormat="1" x14ac:dyDescent="0.2">
      <c r="B65" s="472"/>
      <c r="C65" s="479" t="s">
        <v>28</v>
      </c>
      <c r="D65" s="479" t="s">
        <v>14</v>
      </c>
      <c r="E65" s="480" t="str">
        <f t="shared" si="1"/>
        <v>JpyLiborSwapForBasisCalc58Y</v>
      </c>
      <c r="F65" s="481" t="str">
        <f>_xll.qlSwapIndex($E65,FixingType,C65,2,Currency,Calendar,"6M","mf","act/365",Libor!$E$12,Discounting,Permanent,Trigger,ObjectOverwrite)</f>
        <v>JpyLiborSwapForBasisCalc58Y#0000</v>
      </c>
      <c r="G65" s="478" t="str">
        <f>_xll.ohRangeRetrieveError(F65)</f>
        <v/>
      </c>
      <c r="H65" s="482"/>
    </row>
    <row r="66" spans="2:8" s="426" customFormat="1" x14ac:dyDescent="0.2">
      <c r="B66" s="472"/>
      <c r="C66" s="479" t="s">
        <v>27</v>
      </c>
      <c r="D66" s="479" t="s">
        <v>14</v>
      </c>
      <c r="E66" s="480" t="str">
        <f t="shared" si="1"/>
        <v>JpyLiborSwapForBasisCalc59Y</v>
      </c>
      <c r="F66" s="481" t="str">
        <f>_xll.qlSwapIndex($E66,FixingType,C66,2,Currency,Calendar,"6M","mf","act/365",Libor!$E$12,Discounting,Permanent,Trigger,ObjectOverwrite)</f>
        <v>JpyLiborSwapForBasisCalc59Y#0000</v>
      </c>
      <c r="G66" s="478" t="str">
        <f>_xll.ohRangeRetrieveError(F66)</f>
        <v/>
      </c>
      <c r="H66" s="482"/>
    </row>
    <row r="67" spans="2:8" s="426" customFormat="1" x14ac:dyDescent="0.2">
      <c r="B67" s="472"/>
      <c r="C67" s="479" t="s">
        <v>26</v>
      </c>
      <c r="D67" s="479" t="s">
        <v>14</v>
      </c>
      <c r="E67" s="480" t="str">
        <f t="shared" si="1"/>
        <v>JpyLiborSwapForBasisCalc60Y</v>
      </c>
      <c r="F67" s="481" t="str">
        <f>_xll.qlSwapIndex($E67,FixingType,C67,2,Currency,Calendar,"6M","mf","act/365",Libor!$E$12,Discounting,Permanent,Trigger,ObjectOverwrite)</f>
        <v>JpyLiborSwapForBasisCalc60Y#0000</v>
      </c>
      <c r="G67" s="478" t="str">
        <f>_xll.ohRangeRetrieveError(F67)</f>
        <v/>
      </c>
      <c r="H67" s="482"/>
    </row>
    <row r="68" spans="2:8" s="426" customFormat="1" ht="12" thickBot="1" x14ac:dyDescent="0.25">
      <c r="B68" s="483"/>
      <c r="C68" s="484"/>
      <c r="D68" s="484"/>
      <c r="E68" s="484"/>
      <c r="F68" s="484"/>
      <c r="G68" s="484"/>
      <c r="H68" s="485"/>
    </row>
    <row r="69" spans="2:8" s="426" customFormat="1" x14ac:dyDescent="0.2"/>
    <row r="70" spans="2:8" s="426" customFormat="1" x14ac:dyDescent="0.2">
      <c r="B70" s="486"/>
      <c r="C70" s="486"/>
      <c r="D70" s="486"/>
      <c r="E70" s="486"/>
      <c r="F70" s="486"/>
      <c r="G70" s="486"/>
      <c r="H70" s="486"/>
    </row>
    <row r="71" spans="2:8" s="426" customFormat="1" x14ac:dyDescent="0.2">
      <c r="B71" s="486"/>
      <c r="C71" s="486"/>
      <c r="D71" s="486"/>
      <c r="E71" s="486"/>
      <c r="F71" s="486"/>
      <c r="G71" s="486"/>
      <c r="H71" s="48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>
      <selection activeCell="F6" sqref="F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SFIXP</v>
      </c>
      <c r="N5" s="378"/>
      <c r="O5" s="377"/>
      <c r="P5" s="377"/>
      <c r="Q5" s="374"/>
      <c r="R5" s="374"/>
      <c r="S5" s="376" t="str">
        <f>VLOOKUP(Currency,Traits,3,FALSE)</f>
        <v>LiborSwapIsdaFixPm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09:40:32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40" t="s">
        <v>8</v>
      </c>
      <c r="D7" s="26" t="s">
        <v>14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JpyLiborSwapIsdaFixPm1Y#0000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JPYSFIXP1Y=</v>
      </c>
      <c r="N7" s="366">
        <v>41663</v>
      </c>
      <c r="O7" s="365">
        <v>0.20200000000000001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JpyLiborSwapIsdaFixPm1Y</v>
      </c>
      <c r="T7" s="362" t="e">
        <f>_xll.qlIndexFixing($S7,$N7,TRUE,$P7)</f>
        <v>#NUM!</v>
      </c>
      <c r="U7" s="362">
        <f>IF($Q7,_xll.qlIndexFixing($S7,$N7,FALSE,$P7),"-")</f>
        <v>2.0200000000000001E-3</v>
      </c>
      <c r="V7" s="362" t="e">
        <f t="shared" ref="V7:V21" si="4">T7-U7</f>
        <v>#NUM!</v>
      </c>
      <c r="W7" s="361">
        <f>_xll.qlIndexFixing($S7,$N7,TRUE,$U7)</f>
        <v>2.0200000000000001E-3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40" t="s">
        <v>84</v>
      </c>
      <c r="D8" s="26" t="s">
        <v>14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JpyLiborSwapIsdaFixPm2Y#0000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JPYSFIXP2Y=</v>
      </c>
      <c r="N8" s="359">
        <v>41663</v>
      </c>
      <c r="O8" s="358">
        <v>0.20499999999999999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JpyLiborSwapIsdaFixPm2Y</v>
      </c>
      <c r="T8" s="355" t="e">
        <f>_xll.qlIndexFixing($S8,$N8,TRUE,$P8)</f>
        <v>#NUM!</v>
      </c>
      <c r="U8" s="355">
        <f>IF($Q8,_xll.qlIndexFixing($S8,$N8,FALSE,$P8),"-")</f>
        <v>2.0499999999999997E-3</v>
      </c>
      <c r="V8" s="355" t="e">
        <f t="shared" si="4"/>
        <v>#NUM!</v>
      </c>
      <c r="W8" s="354">
        <f>_xll.qlIndexFixing($S8,$N8,TRUE,$U8)</f>
        <v>2.0499999999999997E-3</v>
      </c>
      <c r="X8" s="385">
        <f t="shared" si="5"/>
        <v>0</v>
      </c>
      <c r="Y8" s="344"/>
    </row>
    <row r="9" spans="2:25" s="18" customFormat="1" x14ac:dyDescent="0.2">
      <c r="B9" s="28"/>
      <c r="C9" s="40" t="s">
        <v>83</v>
      </c>
      <c r="D9" s="26" t="s">
        <v>14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JpyLiborSwapIsdaFixPm3Y#0000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JPYSFIXP3Y=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JpyLiborSwapIsdaFixPm3Y</v>
      </c>
      <c r="T9" s="355" t="e">
        <f>_xll.qlIndexFixing($S9,$N9,TRUE,$P9)</f>
        <v>#NUM!</v>
      </c>
      <c r="U9" s="355">
        <f>IF($Q9,_xll.qlIndexFixing($S9,$N9,FALSE,$P9),"-")</f>
        <v>2.2799999999999999E-3</v>
      </c>
      <c r="V9" s="355" t="e">
        <f t="shared" si="4"/>
        <v>#NUM!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40" t="s">
        <v>82</v>
      </c>
      <c r="D10" s="26" t="s">
        <v>14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JpyLiborSwapIsdaFixPm4Y#0000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JPYSFIXP4Y=</v>
      </c>
      <c r="N10" s="359">
        <v>41663</v>
      </c>
      <c r="O10" s="358">
        <v>0.27300000000000002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JpyLiborSwapIsdaFixPm4Y</v>
      </c>
      <c r="T10" s="355" t="e">
        <f>_xll.qlIndexFixing($S10,$N10,TRUE,$P10)</f>
        <v>#NUM!</v>
      </c>
      <c r="U10" s="355">
        <f>IF($Q10,_xll.qlIndexFixing($S10,$N10,FALSE,$P10),"-")</f>
        <v>2.7300000000000002E-3</v>
      </c>
      <c r="V10" s="355" t="e">
        <f t="shared" si="4"/>
        <v>#NUM!</v>
      </c>
      <c r="W10" s="354">
        <f>_xll.qlIndexFixing($S10,$N10,TRUE,$U10)</f>
        <v>2.7300000000000002E-3</v>
      </c>
      <c r="X10" s="385">
        <f t="shared" si="5"/>
        <v>0</v>
      </c>
      <c r="Y10" s="344"/>
    </row>
    <row r="11" spans="2:25" s="18" customFormat="1" x14ac:dyDescent="0.2">
      <c r="B11" s="28"/>
      <c r="C11" s="40" t="s">
        <v>81</v>
      </c>
      <c r="D11" s="26" t="s">
        <v>14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JpyLiborSwapIsdaFixPm5Y#0000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JPYSFIXP5Y=</v>
      </c>
      <c r="N11" s="359">
        <v>41663</v>
      </c>
      <c r="O11" s="358">
        <v>0.33900000000000002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JpyLiborSwapIsdaFixPm5Y</v>
      </c>
      <c r="T11" s="355" t="e">
        <f>_xll.qlIndexFixing($S11,$N11,TRUE,$P11)</f>
        <v>#NUM!</v>
      </c>
      <c r="U11" s="355">
        <f>IF($Q11,_xll.qlIndexFixing($S11,$N11,FALSE,$P11),"-")</f>
        <v>3.3900000000000002E-3</v>
      </c>
      <c r="V11" s="355" t="e">
        <f t="shared" si="4"/>
        <v>#NUM!</v>
      </c>
      <c r="W11" s="354">
        <f>_xll.qlIndexFixing($S11,$N11,TRUE,$U11)</f>
        <v>3.3900000000000002E-3</v>
      </c>
      <c r="X11" s="385">
        <f t="shared" si="5"/>
        <v>0</v>
      </c>
      <c r="Y11" s="344"/>
    </row>
    <row r="12" spans="2:25" s="18" customFormat="1" x14ac:dyDescent="0.2">
      <c r="B12" s="28"/>
      <c r="C12" s="40" t="s">
        <v>80</v>
      </c>
      <c r="D12" s="26" t="s">
        <v>14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JpyLiborSwapIsdaFixPm6Y#0000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JPYSFIXP6Y=</v>
      </c>
      <c r="N12" s="359">
        <v>41663</v>
      </c>
      <c r="O12" s="358">
        <v>0.42399999999999999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JpyLiborSwapIsdaFixPm6Y</v>
      </c>
      <c r="T12" s="355" t="e">
        <f>_xll.qlIndexFixing($S12,$N12,TRUE,$P12)</f>
        <v>#NUM!</v>
      </c>
      <c r="U12" s="355">
        <f>IF($Q12,_xll.qlIndexFixing($S12,$N12,FALSE,$P12),"-")</f>
        <v>4.2399999999999998E-3</v>
      </c>
      <c r="V12" s="355" t="e">
        <f t="shared" si="4"/>
        <v>#NUM!</v>
      </c>
      <c r="W12" s="354">
        <f>_xll.qlIndexFixing($S12,$N12,TRUE,$U12)</f>
        <v>4.2399999999999998E-3</v>
      </c>
      <c r="X12" s="385">
        <f t="shared" si="5"/>
        <v>0</v>
      </c>
      <c r="Y12" s="344"/>
    </row>
    <row r="13" spans="2:25" s="18" customFormat="1" x14ac:dyDescent="0.2">
      <c r="B13" s="28"/>
      <c r="C13" s="40" t="s">
        <v>79</v>
      </c>
      <c r="D13" s="26" t="s">
        <v>14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JpyLiborSwapIsdaFixPm7Y#0000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JPYSFIXP7Y=</v>
      </c>
      <c r="N13" s="359">
        <v>41663</v>
      </c>
      <c r="O13" s="358">
        <v>0.52200000000000002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JpyLiborSwapIsdaFixPm7Y</v>
      </c>
      <c r="T13" s="355" t="e">
        <f>_xll.qlIndexFixing($S13,$N13,TRUE,$P13)</f>
        <v>#NUM!</v>
      </c>
      <c r="U13" s="355">
        <f>IF($Q13,_xll.qlIndexFixing($S13,$N13,FALSE,$P13),"-")</f>
        <v>5.2199999999999998E-3</v>
      </c>
      <c r="V13" s="355" t="e">
        <f t="shared" si="4"/>
        <v>#NUM!</v>
      </c>
      <c r="W13" s="354">
        <f>_xll.qlIndexFixing($S13,$N13,TRUE,$U13)</f>
        <v>5.2199999999999998E-3</v>
      </c>
      <c r="X13" s="385">
        <f t="shared" si="5"/>
        <v>0</v>
      </c>
      <c r="Y13" s="344"/>
    </row>
    <row r="14" spans="2:25" s="18" customFormat="1" x14ac:dyDescent="0.2">
      <c r="B14" s="28"/>
      <c r="C14" s="40" t="s">
        <v>78</v>
      </c>
      <c r="D14" s="26" t="s">
        <v>14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JpyLiborSwapIsdaFixPm8Y#0000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JPYSFIXP8Y=</v>
      </c>
      <c r="N14" s="359">
        <v>41663</v>
      </c>
      <c r="O14" s="358">
        <v>0.624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JpyLiborSwapIsdaFixPm8Y</v>
      </c>
      <c r="T14" s="355" t="e">
        <f>_xll.qlIndexFixing($S14,$N14,TRUE,$P14)</f>
        <v>#NUM!</v>
      </c>
      <c r="U14" s="355">
        <f>IF($Q14,_xll.qlIndexFixing($S14,$N14,FALSE,$P14),"-")</f>
        <v>6.2399999999999999E-3</v>
      </c>
      <c r="V14" s="355" t="e">
        <f t="shared" si="4"/>
        <v>#NUM!</v>
      </c>
      <c r="W14" s="354">
        <f>_xll.qlIndexFixing($S14,$N14,TRUE,$U14)</f>
        <v>6.2399999999999999E-3</v>
      </c>
      <c r="X14" s="385">
        <f t="shared" si="5"/>
        <v>0</v>
      </c>
      <c r="Y14" s="344"/>
    </row>
    <row r="15" spans="2:25" s="18" customFormat="1" x14ac:dyDescent="0.2">
      <c r="B15" s="28"/>
      <c r="C15" s="40" t="s">
        <v>77</v>
      </c>
      <c r="D15" s="26" t="s">
        <v>14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JpyLiborSwapIsdaFixPm9Y#0000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JPYSFIXP9Y=</v>
      </c>
      <c r="N15" s="359">
        <v>41663</v>
      </c>
      <c r="O15" s="358">
        <v>0.72599999999999998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JpyLiborSwapIsdaFixPm9Y</v>
      </c>
      <c r="T15" s="355" t="e">
        <f>_xll.qlIndexFixing($S15,$N15,TRUE,$P15)</f>
        <v>#NUM!</v>
      </c>
      <c r="U15" s="355">
        <f>IF($Q15,_xll.qlIndexFixing($S15,$N15,FALSE,$P15),"-")</f>
        <v>7.26E-3</v>
      </c>
      <c r="V15" s="355" t="e">
        <f t="shared" si="4"/>
        <v>#NUM!</v>
      </c>
      <c r="W15" s="354">
        <f>_xll.qlIndexFixing($S15,$N15,TRUE,$U15)</f>
        <v>7.26E-3</v>
      </c>
      <c r="X15" s="385">
        <f t="shared" si="5"/>
        <v>0</v>
      </c>
      <c r="Y15" s="344"/>
    </row>
    <row r="16" spans="2:25" s="18" customFormat="1" x14ac:dyDescent="0.2">
      <c r="B16" s="28"/>
      <c r="C16" s="40" t="s">
        <v>76</v>
      </c>
      <c r="D16" s="26" t="s">
        <v>14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JpyLiborSwapIsdaFixPm10Y#0000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JPYSFIXP10Y=</v>
      </c>
      <c r="N16" s="359">
        <v>41663</v>
      </c>
      <c r="O16" s="358">
        <v>0.82499999999999996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JpyLiborSwapIsdaFixPm10Y</v>
      </c>
      <c r="T16" s="355" t="e">
        <f>_xll.qlIndexFixing($S16,$N16,TRUE,$P16)</f>
        <v>#NUM!</v>
      </c>
      <c r="U16" s="355">
        <f>IF($Q16,_xll.qlIndexFixing($S16,$N16,FALSE,$P16),"-")</f>
        <v>8.2500000000000004E-3</v>
      </c>
      <c r="V16" s="355" t="e">
        <f t="shared" si="4"/>
        <v>#NUM!</v>
      </c>
      <c r="W16" s="354">
        <f>_xll.qlIndexFixing($S16,$N16,TRUE,$U16)</f>
        <v>8.2500000000000004E-3</v>
      </c>
      <c r="X16" s="385">
        <f t="shared" si="5"/>
        <v>0</v>
      </c>
      <c r="Y16" s="344"/>
    </row>
    <row r="17" spans="2:25" s="18" customFormat="1" x14ac:dyDescent="0.2">
      <c r="B17" s="28"/>
      <c r="C17" s="40" t="s">
        <v>75</v>
      </c>
      <c r="D17" s="26" t="s">
        <v>14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JpyLiborSwapIsdaFixPm11Y#0000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JPYSFIXP12Y=</v>
      </c>
      <c r="N17" s="359">
        <v>41663</v>
      </c>
      <c r="O17" s="358">
        <v>1.0149999999999999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JpyLiborSwapIsdaFixPm12Y</v>
      </c>
      <c r="T17" s="355" t="e">
        <f>_xll.qlIndexFixing($S17,$N17,TRUE,$P17)</f>
        <v>#NUM!</v>
      </c>
      <c r="U17" s="355">
        <f>IF($Q17,_xll.qlIndexFixing($S17,$N17,FALSE,$P17),"-")</f>
        <v>1.0149999999999999E-2</v>
      </c>
      <c r="V17" s="355" t="e">
        <f t="shared" si="4"/>
        <v>#NUM!</v>
      </c>
      <c r="W17" s="354">
        <f>_xll.qlIndexFixing($S17,$N17,TRUE,$U17)</f>
        <v>1.0149999999999999E-2</v>
      </c>
      <c r="X17" s="385">
        <f t="shared" si="5"/>
        <v>0</v>
      </c>
      <c r="Y17" s="344"/>
    </row>
    <row r="18" spans="2:25" s="18" customFormat="1" x14ac:dyDescent="0.2">
      <c r="B18" s="28"/>
      <c r="C18" s="40" t="s">
        <v>74</v>
      </c>
      <c r="D18" s="26" t="s">
        <v>14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JpyLiborSwapIsdaFixPm12Y#0000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JPYSFIXP15Y=</v>
      </c>
      <c r="N18" s="359">
        <v>41663</v>
      </c>
      <c r="O18" s="358">
        <v>1.268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JpyLiborSwapIsdaFixPm15Y</v>
      </c>
      <c r="T18" s="355" t="e">
        <f>_xll.qlIndexFixing($S18,$N18,TRUE,$P18)</f>
        <v>#NUM!</v>
      </c>
      <c r="U18" s="355">
        <f>IF($Q18,_xll.qlIndexFixing($S18,$N18,FALSE,$P18),"-")</f>
        <v>1.268E-2</v>
      </c>
      <c r="V18" s="355" t="e">
        <f t="shared" si="4"/>
        <v>#NUM!</v>
      </c>
      <c r="W18" s="354">
        <f>_xll.qlIndexFixing($S18,$N18,TRUE,$U18)</f>
        <v>1.268E-2</v>
      </c>
      <c r="X18" s="385">
        <f t="shared" si="5"/>
        <v>0</v>
      </c>
      <c r="Y18" s="344"/>
    </row>
    <row r="19" spans="2:25" s="18" customFormat="1" x14ac:dyDescent="0.2">
      <c r="B19" s="28"/>
      <c r="C19" s="40" t="s">
        <v>73</v>
      </c>
      <c r="D19" s="26" t="s">
        <v>14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JpyLiborSwapIsdaFixPm13Y#0000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JPYSFIXP20Y=</v>
      </c>
      <c r="N19" s="359">
        <v>41663</v>
      </c>
      <c r="O19" s="358">
        <v>1.5660000000000001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JpyLiborSwapIsdaFixPm20Y</v>
      </c>
      <c r="T19" s="355" t="e">
        <f>_xll.qlIndexFixing($S19,$N19,TRUE,$P19)</f>
        <v>#NUM!</v>
      </c>
      <c r="U19" s="355">
        <f>IF($Q19,_xll.qlIndexFixing($S19,$N19,FALSE,$P19),"-")</f>
        <v>1.566E-2</v>
      </c>
      <c r="V19" s="355" t="e">
        <f t="shared" si="4"/>
        <v>#NUM!</v>
      </c>
      <c r="W19" s="354">
        <f>_xll.qlIndexFixing($S19,$N19,TRUE,$U19)</f>
        <v>1.566E-2</v>
      </c>
      <c r="X19" s="385">
        <f t="shared" si="5"/>
        <v>0</v>
      </c>
      <c r="Y19" s="344"/>
    </row>
    <row r="20" spans="2:25" s="18" customFormat="1" x14ac:dyDescent="0.2">
      <c r="B20" s="28"/>
      <c r="C20" s="40" t="s">
        <v>72</v>
      </c>
      <c r="D20" s="26" t="s">
        <v>14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JpyLiborSwapIsdaFixPm14Y#0000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JPYSFIXP25Y=</v>
      </c>
      <c r="N20" s="359">
        <v>41663</v>
      </c>
      <c r="O20" s="358">
        <v>1.7130000000000001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JpyLiborSwapIsdaFixPm25Y</v>
      </c>
      <c r="T20" s="355" t="e">
        <f>_xll.qlIndexFixing($S20,$N20,TRUE,$P20)</f>
        <v>#NUM!</v>
      </c>
      <c r="U20" s="355">
        <f>IF($Q20,_xll.qlIndexFixing($S20,$N20,FALSE,$P20),"-")</f>
        <v>1.7129999999999999E-2</v>
      </c>
      <c r="V20" s="355" t="e">
        <f t="shared" si="4"/>
        <v>#NUM!</v>
      </c>
      <c r="W20" s="354">
        <f>_xll.qlIndexFixing($S20,$N20,TRUE,$U20)</f>
        <v>1.7129999999999999E-2</v>
      </c>
      <c r="X20" s="385">
        <f t="shared" si="5"/>
        <v>0</v>
      </c>
      <c r="Y20" s="344"/>
    </row>
    <row r="21" spans="2:25" s="18" customFormat="1" x14ac:dyDescent="0.2">
      <c r="B21" s="28"/>
      <c r="C21" s="40" t="s">
        <v>71</v>
      </c>
      <c r="D21" s="26" t="s">
        <v>14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JpyLiborSwapIsdaFixPm15Y#0000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JPYSFIXP30Y=</v>
      </c>
      <c r="N21" s="351">
        <v>41663</v>
      </c>
      <c r="O21" s="350">
        <v>1.7829999999999999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JpyLiborSwapIsdaFixPm30Y</v>
      </c>
      <c r="T21" s="346" t="e">
        <f>_xll.qlIndexFixing($S21,$N21,TRUE,$P21)</f>
        <v>#NUM!</v>
      </c>
      <c r="U21" s="346">
        <f>IF($Q21,_xll.qlIndexFixing($S21,$N21,FALSE,$P21),"-")</f>
        <v>1.7829999999999999E-2</v>
      </c>
      <c r="V21" s="346" t="e">
        <f t="shared" si="4"/>
        <v>#NUM!</v>
      </c>
      <c r="W21" s="345">
        <f>_xll.qlIndexFixing($S21,$N21,TRUE,$U21)</f>
        <v>1.7829999999999999E-2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40" t="s">
        <v>70</v>
      </c>
      <c r="D22" s="26" t="s">
        <v>14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JpyLiborSwapIsdaFixPm16Y#0000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40" t="s">
        <v>69</v>
      </c>
      <c r="D23" s="26" t="s">
        <v>14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JpyLiborSwapIsdaFixPm17Y#0000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40" t="s">
        <v>68</v>
      </c>
      <c r="D24" s="26" t="s">
        <v>14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JpyLiborSwapIsdaFixPm18Y#0000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89" t="s">
        <v>264</v>
      </c>
      <c r="N24" s="388" t="s">
        <v>264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40" t="s">
        <v>67</v>
      </c>
      <c r="D25" s="26" t="s">
        <v>14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JpyLiborSwapIsdaFixPm19Y#0000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266</v>
      </c>
      <c r="N25" s="332" t="s">
        <v>265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40" t="s">
        <v>66</v>
      </c>
      <c r="D26" s="26" t="s">
        <v>14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JpyLiborSwapIsdaFixPm20Y#0000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263</v>
      </c>
      <c r="N26" s="332" t="s">
        <v>262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40" t="s">
        <v>65</v>
      </c>
      <c r="D27" s="26" t="s">
        <v>14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JpyLiborSwapIsdaFixPm21Y#0000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87" t="s">
        <v>264</v>
      </c>
      <c r="N27" s="386" t="s">
        <v>264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40" t="s">
        <v>64</v>
      </c>
      <c r="D28" s="26" t="s">
        <v>14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JpyLiborSwapIsdaFixPm22Y#0000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87" t="s">
        <v>264</v>
      </c>
      <c r="N28" s="386" t="s">
        <v>264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40" t="s">
        <v>63</v>
      </c>
      <c r="D29" s="26" t="s">
        <v>14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JpyLiborSwapIsdaFixPm23Y#0000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333" t="s">
        <v>263</v>
      </c>
      <c r="N29" s="332" t="s">
        <v>262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40" t="s">
        <v>62</v>
      </c>
      <c r="D30" s="26" t="s">
        <v>14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JpyLiborSwapIsdaFixPm24Y#0000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263</v>
      </c>
      <c r="N30" s="382" t="s">
        <v>262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40" t="s">
        <v>61</v>
      </c>
      <c r="D31" s="26" t="s">
        <v>14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JpyLiborSwapIsdaFixPm25Y#0000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14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JpyLiborSwapIsdaFixPm26Y#0000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14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JpyLiborSwapIsdaFixPm27Y#0000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14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JpyLiborSwapIsdaFixPm28Y#0000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14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JpyLiborSwapIsdaFixPm29Y#0000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14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JpyLiborSwapIsdaFixPm30Y#0000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14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JpyLiborSwapIsdaFixPm31Y#0000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14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JpyLiborSwapIsdaFixPm32Y#0000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14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JpyLiborSwapIsdaFixPm33Y#0000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14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JpyLiborSwapIsdaFixPm34Y#0000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14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JpyLiborSwapIsdaFixPm35Y#0000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14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JpyLiborSwapIsdaFixPm36Y#0000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14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JpyLiborSwapIsdaFixPm37Y#0000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14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JpyLiborSwapIsdaFixPm38Y#0000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14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JpyLiborSwapIsdaFixPm39Y#0000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14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JpyLiborSwapIsdaFixPm40Y#0000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14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JpyLiborSwapIsdaFixPm41Y#0000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14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JpyLiborSwapIsdaFixPm42Y#0000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14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JpyLiborSwapIsdaFixPm43Y#0000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14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JpyLiborSwapIsdaFixPm44Y#0000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14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JpyLiborSwapIsdaFixPm45Y#0000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14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JpyLiborSwapIsdaFixPm46Y#0000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14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JpyLiborSwapIsdaFixPm47Y#0000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14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JpyLiborSwapIsdaFixPm48Y#0000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14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JpyLiborSwapIsdaFixPm49Y#0000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14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JpyLiborSwapIsdaFixPm50Y#0000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14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JpyLiborSwapIsdaFixPm51Y#0000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14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JpyLiborSwapIsdaFixPm52Y#0000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14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JpyLiborSwapIsdaFixPm53Y#0000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14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JpyLiborSwapIsdaFixPm54Y#0000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14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JpyLiborSwapIsdaFixPm55Y#0000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14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JpyLiborSwapIsdaFixPm56Y#0000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14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JpyLiborSwapIsdaFixPm57Y#0000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14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JpyLiborSwapIsdaFixPm58Y#0000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14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JpyLiborSwapIsdaFixPm59Y#0000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14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JpyLiborSwapIsdaFixPm60Y#0000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26"/>
      <c r="K2" s="108"/>
      <c r="L2" s="108"/>
      <c r="M2" s="108"/>
      <c r="N2" s="108"/>
      <c r="O2" s="115" t="s">
        <v>191</v>
      </c>
      <c r="P2" s="108"/>
      <c r="Q2" s="108"/>
      <c r="R2" s="108"/>
      <c r="S2" s="108"/>
      <c r="T2" s="108"/>
      <c r="U2" s="194"/>
      <c r="V2" s="194"/>
      <c r="W2" s="194"/>
      <c r="X2" s="194"/>
      <c r="Y2" s="194"/>
      <c r="Z2" s="22"/>
    </row>
    <row r="3" spans="1:26" x14ac:dyDescent="0.2">
      <c r="A3" s="161"/>
      <c r="B3" s="147"/>
      <c r="C3" s="147"/>
      <c r="D3" s="147"/>
      <c r="E3" s="181"/>
      <c r="F3" s="425"/>
      <c r="G3" s="181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_xll.ohTrigger(Y5:Y24)</f>
        <v>2</v>
      </c>
      <c r="Z3" s="162"/>
    </row>
    <row r="4" spans="1:26" ht="22.5" x14ac:dyDescent="0.2">
      <c r="A4" s="93"/>
      <c r="B4" s="65"/>
      <c r="C4" s="65"/>
      <c r="D4" s="143"/>
      <c r="E4" s="416" t="str">
        <f>Currency&amp;"_010_"&amp;"OIS.xml"</f>
        <v>JPY_010_OIS.xml</v>
      </c>
      <c r="F4" s="417" t="str">
        <f>IF(Serialize,_xll.ohObjectSave(_xll.ohPack(F5:F95),SerializationPath&amp;E4,FileOverwrite,Serialize),"---")</f>
        <v>---</v>
      </c>
      <c r="G4" s="418" t="str">
        <f>_xll.ohRangeRetrieveError(F4)</f>
        <v/>
      </c>
      <c r="H4" s="22"/>
      <c r="J4" s="93"/>
      <c r="K4" s="307"/>
      <c r="L4" s="106"/>
      <c r="M4" s="106"/>
      <c r="N4" s="106"/>
      <c r="O4" s="275" t="str">
        <f>_xll.RData(O5:O58,P4:S4,"RTFEED:IDN",ReutersRtMode,,P5)</f>
        <v>Updated at 09:40:33</v>
      </c>
      <c r="P4" s="272" t="s">
        <v>178</v>
      </c>
      <c r="Q4" s="272" t="s">
        <v>177</v>
      </c>
      <c r="R4" s="272" t="s">
        <v>195</v>
      </c>
      <c r="S4" s="272" t="s">
        <v>212</v>
      </c>
      <c r="T4" s="274" t="s">
        <v>232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</row>
    <row r="5" spans="1:26" x14ac:dyDescent="0.2">
      <c r="A5" s="93"/>
      <c r="B5" s="138"/>
      <c r="C5" s="138" t="s">
        <v>142</v>
      </c>
      <c r="D5" s="419" t="s">
        <v>22</v>
      </c>
      <c r="E5" s="172" t="str">
        <f t="shared" ref="E5:E36" si="0">Currency&amp;$B5&amp;$C5&amp;$D5&amp;QuoteSuffix</f>
        <v>JPYOISSW_Quote</v>
      </c>
      <c r="F5" s="172" t="str">
        <f>_xll.qlSimpleQuote(Currency&amp;$B5&amp;$C5&amp;$D5&amp;QuoteSuffix,,RateTickValue,Permanent,Trigger,ObjectOverwrite)</f>
        <v>JPYOISSW_Quote#0000</v>
      </c>
      <c r="G5" s="23" t="str">
        <f>_xll.ohRangeRetrieveError(F5)</f>
        <v/>
      </c>
      <c r="H5" s="22"/>
      <c r="J5" s="93"/>
      <c r="K5" s="215" t="s">
        <v>22</v>
      </c>
      <c r="L5" s="241"/>
      <c r="M5" s="241" t="s">
        <v>142</v>
      </c>
      <c r="N5" s="239" t="str">
        <f t="shared" ref="N5:N36" si="1">Currency&amp;$K5&amp;$L5&amp;$M5</f>
        <v>JPYSWOIS</v>
      </c>
      <c r="O5" s="239" t="str">
        <f t="array" ref="O5:O58">Instruments&amp;"="&amp;VLOOKUP(Contributor,ContributorTable,2,FALSE)</f>
        <v>JPYSWOIS=ICAP</v>
      </c>
      <c r="P5" s="211" t="s">
        <v>190</v>
      </c>
      <c r="Q5" s="211" t="s">
        <v>190</v>
      </c>
      <c r="R5" s="211" t="s">
        <v>190</v>
      </c>
      <c r="S5" s="211" t="s">
        <v>190</v>
      </c>
      <c r="T5" s="213" t="e">
        <f>_xll.qlMidEquivalent($P5,$Q5,$R5,$S5)</f>
        <v>#NUM!</v>
      </c>
      <c r="U5" s="194"/>
      <c r="V5" s="212" t="e">
        <v>#NUM!</v>
      </c>
      <c r="W5" s="194"/>
      <c r="X5" s="261" t="e">
        <f t="array" ref="X5:X58">QuoteLive</f>
        <v>#NUM!</v>
      </c>
      <c r="Y5" s="210" t="e">
        <f>_xll.qlSimpleQuoteSetValue(F5,X5/100,Trigger)</f>
        <v>#NUM!</v>
      </c>
      <c r="Z5" s="162"/>
    </row>
    <row r="6" spans="1:26" x14ac:dyDescent="0.2">
      <c r="A6" s="93"/>
      <c r="B6" s="138"/>
      <c r="C6" s="138" t="s">
        <v>142</v>
      </c>
      <c r="D6" s="419" t="s">
        <v>21</v>
      </c>
      <c r="E6" s="172" t="str">
        <f t="shared" si="0"/>
        <v>JPYOIS2W_Quote</v>
      </c>
      <c r="F6" s="172" t="str">
        <f>_xll.qlSimpleQuote(Currency&amp;$B6&amp;$C6&amp;$D6&amp;QuoteSuffix,,RateTickValue,Permanent,Trigger,ObjectOverwrite)</f>
        <v>JPYOIS2W_Quote#0000</v>
      </c>
      <c r="G6" s="23" t="str">
        <f>_xll.ohRangeRetrieveError(F6)</f>
        <v/>
      </c>
      <c r="H6" s="22"/>
      <c r="J6" s="93"/>
      <c r="K6" s="198" t="s">
        <v>21</v>
      </c>
      <c r="L6" s="237"/>
      <c r="M6" s="237" t="s">
        <v>142</v>
      </c>
      <c r="N6" s="235" t="str">
        <f t="shared" si="1"/>
        <v>JPY2WOIS</v>
      </c>
      <c r="O6" s="235" t="str">
        <v>JPY2WOIS=ICAP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_xll.qlMidEquivalent($P6,$Q6,$R6,$S6)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</row>
    <row r="7" spans="1:26" x14ac:dyDescent="0.2">
      <c r="A7" s="93"/>
      <c r="B7" s="138"/>
      <c r="C7" s="138" t="s">
        <v>142</v>
      </c>
      <c r="D7" s="419" t="s">
        <v>20</v>
      </c>
      <c r="E7" s="172" t="str">
        <f t="shared" si="0"/>
        <v>JPYOIS3W_Quote</v>
      </c>
      <c r="F7" s="172" t="str">
        <f>_xll.qlSimpleQuote(Currency&amp;$B7&amp;$C7&amp;$D7&amp;QuoteSuffix,,RateTickValue,Permanent,Trigger,ObjectOverwrite)</f>
        <v>JPYOIS3W_Quote#0000</v>
      </c>
      <c r="G7" s="23" t="str">
        <f>_xll.ohRangeRetrieveError(F7)</f>
        <v/>
      </c>
      <c r="H7" s="22"/>
      <c r="J7" s="93"/>
      <c r="K7" s="198" t="s">
        <v>20</v>
      </c>
      <c r="L7" s="237"/>
      <c r="M7" s="237" t="s">
        <v>142</v>
      </c>
      <c r="N7" s="235" t="str">
        <f t="shared" si="1"/>
        <v>JPY3WOIS</v>
      </c>
      <c r="O7" s="235" t="str">
        <v>JPY3WOIS=ICAP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_xll.qlMidEquivalent($P7,$Q7,$R7,$S7)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</row>
    <row r="8" spans="1:26" x14ac:dyDescent="0.2">
      <c r="A8" s="93"/>
      <c r="B8" s="138"/>
      <c r="C8" s="138" t="s">
        <v>142</v>
      </c>
      <c r="D8" s="419" t="s">
        <v>19</v>
      </c>
      <c r="E8" s="172" t="str">
        <f t="shared" si="0"/>
        <v>JPYOIS1M_Quote</v>
      </c>
      <c r="F8" s="172" t="str">
        <f>_xll.qlSimpleQuote(Currency&amp;$B8&amp;$C8&amp;$D8&amp;QuoteSuffix,,RateTickValue,Permanent,Trigger,ObjectOverwrite)</f>
        <v>JPYOIS1M_Quote#0000</v>
      </c>
      <c r="G8" s="23" t="str">
        <f>_xll.ohRangeRetrieveError(F8)</f>
        <v/>
      </c>
      <c r="H8" s="22"/>
      <c r="J8" s="93"/>
      <c r="K8" s="198" t="s">
        <v>19</v>
      </c>
      <c r="L8" s="237"/>
      <c r="M8" s="237" t="s">
        <v>142</v>
      </c>
      <c r="N8" s="235" t="str">
        <f t="shared" si="1"/>
        <v>JPY1MOIS</v>
      </c>
      <c r="O8" s="235" t="str">
        <v>JPY1MOIS=ICAP</v>
      </c>
      <c r="P8" s="192">
        <v>4.4999999999999998E-2</v>
      </c>
      <c r="Q8" s="192">
        <v>8.5000000000000006E-2</v>
      </c>
      <c r="R8" s="192">
        <v>0</v>
      </c>
      <c r="S8" s="192">
        <v>0</v>
      </c>
      <c r="T8" s="196">
        <f>_xll.qlMidEquivalent($P8,$Q8,$R8,$S8)</f>
        <v>6.5000000000000002E-2</v>
      </c>
      <c r="U8" s="194"/>
      <c r="V8" s="195">
        <v>6.5000000000000002E-2</v>
      </c>
      <c r="W8" s="194"/>
      <c r="X8" s="254">
        <v>6.5000000000000002E-2</v>
      </c>
      <c r="Y8" s="191">
        <f>_xll.qlSimpleQuoteSetValue(F8,X8/100,Trigger)</f>
        <v>0</v>
      </c>
      <c r="Z8" s="162"/>
    </row>
    <row r="9" spans="1:26" x14ac:dyDescent="0.2">
      <c r="A9" s="93"/>
      <c r="B9" s="138"/>
      <c r="C9" s="138" t="s">
        <v>142</v>
      </c>
      <c r="D9" s="419" t="s">
        <v>18</v>
      </c>
      <c r="E9" s="172" t="str">
        <f t="shared" si="0"/>
        <v>JPYOIS2M_Quote</v>
      </c>
      <c r="F9" s="172" t="str">
        <f>_xll.qlSimpleQuote(Currency&amp;$B9&amp;$C9&amp;$D9&amp;QuoteSuffix,,RateTickValue,Permanent,Trigger,ObjectOverwrite)</f>
        <v>JPYOIS2M_Quote#0000</v>
      </c>
      <c r="G9" s="23" t="str">
        <f>_xll.ohRangeRetrieveError(F9)</f>
        <v/>
      </c>
      <c r="H9" s="22"/>
      <c r="J9" s="93"/>
      <c r="K9" s="198" t="s">
        <v>18</v>
      </c>
      <c r="L9" s="237"/>
      <c r="M9" s="237" t="s">
        <v>142</v>
      </c>
      <c r="N9" s="235" t="str">
        <f t="shared" si="1"/>
        <v>JPY2MOIS</v>
      </c>
      <c r="O9" s="235" t="str">
        <v>JPY2MOIS=ICAP</v>
      </c>
      <c r="P9" s="192">
        <v>4.4999999999999998E-2</v>
      </c>
      <c r="Q9" s="192">
        <v>8.5000000000000006E-2</v>
      </c>
      <c r="R9" s="192">
        <v>0</v>
      </c>
      <c r="S9" s="192">
        <v>0</v>
      </c>
      <c r="T9" s="196">
        <f>_xll.qlMidEquivalent($P9,$Q9,$R9,$S9)</f>
        <v>6.5000000000000002E-2</v>
      </c>
      <c r="U9" s="194"/>
      <c r="V9" s="195">
        <v>6.5000000000000002E-2</v>
      </c>
      <c r="W9" s="194"/>
      <c r="X9" s="254">
        <v>6.5000000000000002E-2</v>
      </c>
      <c r="Y9" s="191">
        <f>_xll.qlSimpleQuoteSetValue(F9,X9/100,Trigger)</f>
        <v>0</v>
      </c>
      <c r="Z9" s="162"/>
    </row>
    <row r="10" spans="1:26" x14ac:dyDescent="0.2">
      <c r="A10" s="93"/>
      <c r="B10" s="138"/>
      <c r="C10" s="138" t="s">
        <v>142</v>
      </c>
      <c r="D10" s="419" t="s">
        <v>17</v>
      </c>
      <c r="E10" s="172" t="str">
        <f t="shared" si="0"/>
        <v>JPYOIS3M_Quote</v>
      </c>
      <c r="F10" s="172" t="str">
        <f>_xll.qlSimpleQuote(Currency&amp;$B10&amp;$C10&amp;$D10&amp;QuoteSuffix,,RateTickValue,Permanent,Trigger,ObjectOverwrite)</f>
        <v>JPYOIS3M_Quote#0000</v>
      </c>
      <c r="G10" s="23" t="str">
        <f>_xll.ohRangeRetrieveError(F10)</f>
        <v/>
      </c>
      <c r="H10" s="22"/>
      <c r="J10" s="93"/>
      <c r="K10" s="198" t="s">
        <v>17</v>
      </c>
      <c r="L10" s="237"/>
      <c r="M10" s="237" t="s">
        <v>142</v>
      </c>
      <c r="N10" s="235" t="str">
        <f t="shared" si="1"/>
        <v>JPY3MOIS</v>
      </c>
      <c r="O10" s="235" t="str">
        <v>JPY3MOIS=ICAP</v>
      </c>
      <c r="P10" s="192">
        <v>4.4999999999999998E-2</v>
      </c>
      <c r="Q10" s="192">
        <v>8.5000000000000006E-2</v>
      </c>
      <c r="R10" s="192">
        <v>0</v>
      </c>
      <c r="S10" s="192">
        <v>0</v>
      </c>
      <c r="T10" s="196">
        <f>_xll.qlMidEquivalent($P10,$Q10,$R10,$S10)</f>
        <v>6.5000000000000002E-2</v>
      </c>
      <c r="U10" s="194"/>
      <c r="V10" s="195">
        <v>6.5000000000000002E-2</v>
      </c>
      <c r="W10" s="194"/>
      <c r="X10" s="254">
        <v>6.5000000000000002E-2</v>
      </c>
      <c r="Y10" s="191">
        <f>_xll.qlSimpleQuoteSetValue(F10,X10/100,Trigger)</f>
        <v>2.4999999999999957E-5</v>
      </c>
      <c r="Z10" s="162"/>
    </row>
    <row r="11" spans="1:26" x14ac:dyDescent="0.2">
      <c r="A11" s="93"/>
      <c r="B11" s="138"/>
      <c r="C11" s="138" t="s">
        <v>142</v>
      </c>
      <c r="D11" s="419" t="s">
        <v>16</v>
      </c>
      <c r="E11" s="172" t="str">
        <f t="shared" si="0"/>
        <v>JPYOIS4M_Quote</v>
      </c>
      <c r="F11" s="172" t="str">
        <f>_xll.qlSimpleQuote(Currency&amp;$B11&amp;$C11&amp;$D11&amp;QuoteSuffix,,RateTickValue,Permanent,Trigger,ObjectOverwrite)</f>
        <v>JPYOIS4M_Quote#0000</v>
      </c>
      <c r="G11" s="23" t="str">
        <f>_xll.ohRangeRetrieveError(F11)</f>
        <v/>
      </c>
      <c r="H11" s="22"/>
      <c r="J11" s="93"/>
      <c r="K11" s="198" t="s">
        <v>16</v>
      </c>
      <c r="L11" s="237"/>
      <c r="M11" s="237" t="s">
        <v>142</v>
      </c>
      <c r="N11" s="235" t="str">
        <f t="shared" si="1"/>
        <v>JPY4MOIS</v>
      </c>
      <c r="O11" s="235" t="str">
        <v>JPY4MOIS=ICAP</v>
      </c>
      <c r="P11" s="192">
        <v>4.2500000000000003E-2</v>
      </c>
      <c r="Q11" s="192">
        <v>8.2500000000000004E-2</v>
      </c>
      <c r="R11" s="192">
        <v>0</v>
      </c>
      <c r="S11" s="192">
        <v>0</v>
      </c>
      <c r="T11" s="196">
        <f>_xll.qlMidEquivalent($P11,$Q11,$R11,$S11)</f>
        <v>6.25E-2</v>
      </c>
      <c r="U11" s="194"/>
      <c r="V11" s="195">
        <v>6.25E-2</v>
      </c>
      <c r="W11" s="194"/>
      <c r="X11" s="254">
        <v>6.25E-2</v>
      </c>
      <c r="Y11" s="191">
        <f>_xll.qlSimpleQuoteSetValue(F11,X11/100,Trigger)</f>
        <v>0</v>
      </c>
      <c r="Z11" s="162"/>
    </row>
    <row r="12" spans="1:26" x14ac:dyDescent="0.2">
      <c r="A12" s="93"/>
      <c r="B12" s="138"/>
      <c r="C12" s="138" t="s">
        <v>142</v>
      </c>
      <c r="D12" s="419" t="s">
        <v>15</v>
      </c>
      <c r="E12" s="172" t="str">
        <f t="shared" si="0"/>
        <v>JPYOIS5M_Quote</v>
      </c>
      <c r="F12" s="172" t="str">
        <f>_xll.qlSimpleQuote(Currency&amp;$B12&amp;$C12&amp;$D12&amp;QuoteSuffix,,RateTickValue,Permanent,Trigger,ObjectOverwrite)</f>
        <v>JPYOIS5M_Quote#0000</v>
      </c>
      <c r="G12" s="23" t="str">
        <f>_xll.ohRangeRetrieveError(F12)</f>
        <v/>
      </c>
      <c r="H12" s="22"/>
      <c r="J12" s="93"/>
      <c r="K12" s="198" t="s">
        <v>15</v>
      </c>
      <c r="L12" s="237"/>
      <c r="M12" s="237" t="s">
        <v>142</v>
      </c>
      <c r="N12" s="235" t="str">
        <f t="shared" si="1"/>
        <v>JPY5MOIS</v>
      </c>
      <c r="O12" s="235" t="str">
        <v>JPY5MOIS=ICAP</v>
      </c>
      <c r="P12" s="192">
        <v>4.2500000000000003E-2</v>
      </c>
      <c r="Q12" s="192">
        <v>8.2500000000000004E-2</v>
      </c>
      <c r="R12" s="192">
        <v>0</v>
      </c>
      <c r="S12" s="192">
        <v>0</v>
      </c>
      <c r="T12" s="196">
        <f>_xll.qlMidEquivalent($P12,$Q12,$R12,$S12)</f>
        <v>6.25E-2</v>
      </c>
      <c r="U12" s="194"/>
      <c r="V12" s="195">
        <v>6.25E-2</v>
      </c>
      <c r="W12" s="194"/>
      <c r="X12" s="254">
        <v>6.25E-2</v>
      </c>
      <c r="Y12" s="191">
        <f>_xll.qlSimpleQuoteSetValue(F12,X12/100,Trigger)</f>
        <v>0</v>
      </c>
      <c r="Z12" s="162"/>
    </row>
    <row r="13" spans="1:26" x14ac:dyDescent="0.2">
      <c r="A13" s="93"/>
      <c r="B13" s="138"/>
      <c r="C13" s="138" t="s">
        <v>142</v>
      </c>
      <c r="D13" s="419" t="s">
        <v>14</v>
      </c>
      <c r="E13" s="172" t="str">
        <f t="shared" si="0"/>
        <v>JPYOIS6M_Quote</v>
      </c>
      <c r="F13" s="172" t="str">
        <f>_xll.qlSimpleQuote(Currency&amp;$B13&amp;$C13&amp;$D13&amp;QuoteSuffix,,RateTickValue,Permanent,Trigger,ObjectOverwrite)</f>
        <v>JPYOIS6M_Quote#0000</v>
      </c>
      <c r="G13" s="23" t="str">
        <f>_xll.ohRangeRetrieveError(F13)</f>
        <v/>
      </c>
      <c r="H13" s="22"/>
      <c r="J13" s="93"/>
      <c r="K13" s="198" t="s">
        <v>14</v>
      </c>
      <c r="L13" s="237"/>
      <c r="M13" s="237" t="s">
        <v>142</v>
      </c>
      <c r="N13" s="235" t="str">
        <f t="shared" si="1"/>
        <v>JPY6MOIS</v>
      </c>
      <c r="O13" s="235" t="str">
        <v>JPY6MOIS=ICAP</v>
      </c>
      <c r="P13" s="192">
        <v>4.2500000000000003E-2</v>
      </c>
      <c r="Q13" s="192">
        <v>8.2500000000000004E-2</v>
      </c>
      <c r="R13" s="192">
        <v>0</v>
      </c>
      <c r="S13" s="192">
        <v>0</v>
      </c>
      <c r="T13" s="196">
        <f>_xll.qlMidEquivalent($P13,$Q13,$R13,$S13)</f>
        <v>6.25E-2</v>
      </c>
      <c r="U13" s="194"/>
      <c r="V13" s="195">
        <v>6.25E-2</v>
      </c>
      <c r="W13" s="194"/>
      <c r="X13" s="254">
        <v>6.25E-2</v>
      </c>
      <c r="Y13" s="191">
        <f>_xll.qlSimpleQuoteSetValue(F13,X13/100,Trigger)</f>
        <v>0</v>
      </c>
      <c r="Z13" s="162"/>
    </row>
    <row r="14" spans="1:26" x14ac:dyDescent="0.2">
      <c r="A14" s="93"/>
      <c r="B14" s="138"/>
      <c r="C14" s="138" t="s">
        <v>142</v>
      </c>
      <c r="D14" s="419" t="s">
        <v>13</v>
      </c>
      <c r="E14" s="172" t="str">
        <f t="shared" si="0"/>
        <v>JPYOIS7M_Quote</v>
      </c>
      <c r="F14" s="172" t="str">
        <f>_xll.qlSimpleQuote(Currency&amp;$B14&amp;$C14&amp;$D14&amp;QuoteSuffix,,RateTickValue,Permanent,Trigger,ObjectOverwrite)</f>
        <v>JPYOIS7M_Quote#0000</v>
      </c>
      <c r="G14" s="23" t="str">
        <f>_xll.ohRangeRetrieveError(F14)</f>
        <v/>
      </c>
      <c r="H14" s="22"/>
      <c r="J14" s="93"/>
      <c r="K14" s="198" t="s">
        <v>13</v>
      </c>
      <c r="L14" s="237"/>
      <c r="M14" s="237" t="s">
        <v>142</v>
      </c>
      <c r="N14" s="235" t="str">
        <f t="shared" si="1"/>
        <v>JPY7MOIS</v>
      </c>
      <c r="O14" s="235" t="str">
        <v>JPY7MOIS=ICAP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_xll.qlMidEquivalent($P14,$Q14,$R14,$S14)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</row>
    <row r="15" spans="1:26" x14ac:dyDescent="0.2">
      <c r="A15" s="93"/>
      <c r="B15" s="138"/>
      <c r="C15" s="138" t="s">
        <v>142</v>
      </c>
      <c r="D15" s="419" t="s">
        <v>12</v>
      </c>
      <c r="E15" s="172" t="str">
        <f t="shared" si="0"/>
        <v>JPYOIS8M_Quote</v>
      </c>
      <c r="F15" s="172" t="str">
        <f>_xll.qlSimpleQuote(Currency&amp;$B15&amp;$C15&amp;$D15&amp;QuoteSuffix,,RateTickValue,Permanent,Trigger,ObjectOverwrite)</f>
        <v>JPYOIS8M_Quote#0000</v>
      </c>
      <c r="G15" s="23" t="str">
        <f>_xll.ohRangeRetrieveError(F15)</f>
        <v/>
      </c>
      <c r="H15" s="22"/>
      <c r="J15" s="93"/>
      <c r="K15" s="198" t="s">
        <v>12</v>
      </c>
      <c r="L15" s="237"/>
      <c r="M15" s="237" t="s">
        <v>142</v>
      </c>
      <c r="N15" s="235" t="str">
        <f t="shared" si="1"/>
        <v>JPY8MOIS</v>
      </c>
      <c r="O15" s="235" t="str">
        <v>JPY8MOIS=ICAP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_xll.qlMidEquivalent($P15,$Q15,$R15,$S15)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</row>
    <row r="16" spans="1:26" x14ac:dyDescent="0.2">
      <c r="A16" s="93"/>
      <c r="B16" s="138"/>
      <c r="C16" s="138" t="s">
        <v>142</v>
      </c>
      <c r="D16" s="419" t="s">
        <v>11</v>
      </c>
      <c r="E16" s="172" t="str">
        <f t="shared" si="0"/>
        <v>JPYOIS9M_Quote</v>
      </c>
      <c r="F16" s="172" t="str">
        <f>_xll.qlSimpleQuote(Currency&amp;$B16&amp;$C16&amp;$D16&amp;QuoteSuffix,,RateTickValue,Permanent,Trigger,ObjectOverwrite)</f>
        <v>JPYOIS9M_Quote#0000</v>
      </c>
      <c r="G16" s="23" t="str">
        <f>_xll.ohRangeRetrieveError(F16)</f>
        <v/>
      </c>
      <c r="H16" s="22"/>
      <c r="J16" s="93"/>
      <c r="K16" s="198" t="s">
        <v>11</v>
      </c>
      <c r="L16" s="237"/>
      <c r="M16" s="237" t="s">
        <v>142</v>
      </c>
      <c r="N16" s="235" t="str">
        <f t="shared" si="1"/>
        <v>JPY9MOIS</v>
      </c>
      <c r="O16" s="235" t="str">
        <v>JPY9MOIS=ICAP</v>
      </c>
      <c r="P16" s="192">
        <v>4.2500000000000003E-2</v>
      </c>
      <c r="Q16" s="192">
        <v>8.2500000000000004E-2</v>
      </c>
      <c r="R16" s="192">
        <v>0</v>
      </c>
      <c r="S16" s="192">
        <v>0</v>
      </c>
      <c r="T16" s="196">
        <f>_xll.qlMidEquivalent($P16,$Q16,$R16,$S16)</f>
        <v>6.25E-2</v>
      </c>
      <c r="U16" s="194"/>
      <c r="V16" s="195">
        <v>6.25E-2</v>
      </c>
      <c r="W16" s="194"/>
      <c r="X16" s="254">
        <v>6.25E-2</v>
      </c>
      <c r="Y16" s="191">
        <f>_xll.qlSimpleQuoteSetValue(F16,X16/100,Trigger)</f>
        <v>0</v>
      </c>
      <c r="Z16" s="162"/>
    </row>
    <row r="17" spans="1:33" x14ac:dyDescent="0.2">
      <c r="A17" s="93"/>
      <c r="B17" s="138"/>
      <c r="C17" s="138" t="s">
        <v>142</v>
      </c>
      <c r="D17" s="419" t="s">
        <v>10</v>
      </c>
      <c r="E17" s="172" t="str">
        <f t="shared" si="0"/>
        <v>JPYOIS10M_Quote</v>
      </c>
      <c r="F17" s="172" t="str">
        <f>_xll.qlSimpleQuote(Currency&amp;$B17&amp;$C17&amp;$D17&amp;QuoteSuffix,,RateTickValue,Permanent,Trigger,ObjectOverwrite)</f>
        <v>JPYOIS10M_Quote#0000</v>
      </c>
      <c r="G17" s="23" t="str">
        <f>_xll.ohRangeRetrieveError(F17)</f>
        <v/>
      </c>
      <c r="H17" s="22"/>
      <c r="J17" s="93"/>
      <c r="K17" s="198" t="s">
        <v>10</v>
      </c>
      <c r="L17" s="237"/>
      <c r="M17" s="237" t="s">
        <v>142</v>
      </c>
      <c r="N17" s="235" t="str">
        <f t="shared" si="1"/>
        <v>JPY10MOIS</v>
      </c>
      <c r="O17" s="235" t="str">
        <v>JPY10MOIS=ICAP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_xll.qlMidEquivalent($P17,$Q17,$R17,$S17)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:33" x14ac:dyDescent="0.2">
      <c r="A18" s="93"/>
      <c r="B18" s="138"/>
      <c r="C18" s="138" t="s">
        <v>142</v>
      </c>
      <c r="D18" s="419" t="s">
        <v>9</v>
      </c>
      <c r="E18" s="172" t="str">
        <f t="shared" si="0"/>
        <v>JPYOIS11M_Quote</v>
      </c>
      <c r="F18" s="172" t="str">
        <f>_xll.qlSimpleQuote(Currency&amp;$B18&amp;$C18&amp;$D18&amp;QuoteSuffix,,RateTickValue,Permanent,Trigger,ObjectOverwrite)</f>
        <v>JPYOIS11M_Quote#0000</v>
      </c>
      <c r="G18" s="23" t="str">
        <f>_xll.ohRangeRetrieveError(F18)</f>
        <v/>
      </c>
      <c r="H18" s="22"/>
      <c r="J18" s="93"/>
      <c r="K18" s="198" t="s">
        <v>9</v>
      </c>
      <c r="L18" s="237"/>
      <c r="M18" s="237" t="s">
        <v>142</v>
      </c>
      <c r="N18" s="235" t="str">
        <f t="shared" si="1"/>
        <v>JPY11MOIS</v>
      </c>
      <c r="O18" s="235" t="str">
        <v>JPY11MOIS=ICAP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_xll.qlMidEquivalent($P18,$Q18,$R18,$S18)</f>
        <v>#NUM!</v>
      </c>
      <c r="U18" s="194"/>
      <c r="V18" s="195" t="e">
        <v>#NUM!</v>
      </c>
      <c r="W18" s="194"/>
      <c r="X18" s="254" t="e">
        <v>#NUM!</v>
      </c>
      <c r="Y18" s="191" t="e">
        <f>_xll.qlSimpleQuoteSetValue(F18,X18/100,Trigger)</f>
        <v>#NUM!</v>
      </c>
      <c r="Z18" s="162"/>
    </row>
    <row r="19" spans="1:33" x14ac:dyDescent="0.2">
      <c r="A19" s="93"/>
      <c r="B19" s="138"/>
      <c r="C19" s="138" t="s">
        <v>142</v>
      </c>
      <c r="D19" s="419" t="s">
        <v>8</v>
      </c>
      <c r="E19" s="172" t="str">
        <f t="shared" si="0"/>
        <v>JPYOIS1Y_Quote</v>
      </c>
      <c r="F19" s="172" t="str">
        <f>_xll.qlSimpleQuote(Currency&amp;$B19&amp;$C19&amp;$D19&amp;QuoteSuffix,,RateTickValue,Permanent,Trigger,ObjectOverwrite)</f>
        <v>JPYOIS1Y_Quote#0000</v>
      </c>
      <c r="G19" s="23" t="str">
        <f>_xll.ohRangeRetrieveError(F19)</f>
        <v/>
      </c>
      <c r="H19" s="22"/>
      <c r="J19" s="93"/>
      <c r="K19" s="198" t="s">
        <v>8</v>
      </c>
      <c r="L19" s="237"/>
      <c r="M19" s="237" t="s">
        <v>142</v>
      </c>
      <c r="N19" s="235" t="str">
        <f t="shared" si="1"/>
        <v>JPY1YOIS</v>
      </c>
      <c r="O19" s="235" t="str">
        <v>JPY1YOIS=ICAP</v>
      </c>
      <c r="P19" s="192">
        <v>0.04</v>
      </c>
      <c r="Q19" s="192">
        <v>0.08</v>
      </c>
      <c r="R19" s="192">
        <v>0</v>
      </c>
      <c r="S19" s="192">
        <v>0</v>
      </c>
      <c r="T19" s="196">
        <f>_xll.qlMidEquivalent($P19,$Q19,$R19,$S19)</f>
        <v>0.06</v>
      </c>
      <c r="U19" s="194"/>
      <c r="V19" s="195">
        <v>0.06</v>
      </c>
      <c r="W19" s="194"/>
      <c r="X19" s="254">
        <v>0.06</v>
      </c>
      <c r="Y19" s="191">
        <f>_xll.qlSimpleQuoteSetValue(F19,X19/100,Trigger)</f>
        <v>0</v>
      </c>
      <c r="Z19" s="162"/>
    </row>
    <row r="20" spans="1:33" x14ac:dyDescent="0.2">
      <c r="A20" s="93"/>
      <c r="B20" s="138"/>
      <c r="C20" s="138" t="s">
        <v>142</v>
      </c>
      <c r="D20" s="419" t="s">
        <v>159</v>
      </c>
      <c r="E20" s="172" t="str">
        <f t="shared" si="0"/>
        <v>JPYOIS13M_Quote</v>
      </c>
      <c r="F20" s="172" t="str">
        <f>_xll.qlSimpleQuote(Currency&amp;$B20&amp;$C20&amp;$D20&amp;QuoteSuffix,,RateTickValue,Permanent,Trigger,ObjectOverwrite)</f>
        <v>JPYOIS13M_Quote#0000</v>
      </c>
      <c r="G20" s="23" t="str">
        <f>_xll.ohRangeRetrieveError(F20)</f>
        <v/>
      </c>
      <c r="H20" s="22"/>
      <c r="J20" s="93"/>
      <c r="K20" s="198" t="s">
        <v>159</v>
      </c>
      <c r="L20" s="237"/>
      <c r="M20" s="237" t="s">
        <v>142</v>
      </c>
      <c r="N20" s="235" t="str">
        <f t="shared" si="1"/>
        <v>JPY13MOIS</v>
      </c>
      <c r="O20" s="235" t="str">
        <v>JPY13MOIS=ICAP</v>
      </c>
      <c r="P20" s="192" t="s">
        <v>190</v>
      </c>
      <c r="Q20" s="192" t="s">
        <v>190</v>
      </c>
      <c r="R20" s="192" t="s">
        <v>190</v>
      </c>
      <c r="S20" s="192" t="s">
        <v>190</v>
      </c>
      <c r="T20" s="196" t="e">
        <f>_xll.qlMidEquivalent($P20,$Q20,$R20,$S20)</f>
        <v>#NUM!</v>
      </c>
      <c r="U20" s="194"/>
      <c r="V20" s="195" t="e">
        <v>#NUM!</v>
      </c>
      <c r="W20" s="194"/>
      <c r="X20" s="254" t="e">
        <v>#NUM!</v>
      </c>
      <c r="Y20" s="191" t="e">
        <f>_xll.qlSimpleQuoteSetValue(F20,X20/100,Trigger)</f>
        <v>#NUM!</v>
      </c>
      <c r="Z20" s="162"/>
    </row>
    <row r="21" spans="1:33" ht="15" x14ac:dyDescent="0.25">
      <c r="A21" s="93"/>
      <c r="B21" s="138"/>
      <c r="C21" s="138" t="s">
        <v>142</v>
      </c>
      <c r="D21" s="419" t="s">
        <v>158</v>
      </c>
      <c r="E21" s="172" t="str">
        <f t="shared" si="0"/>
        <v>JPYOIS14M_Quote</v>
      </c>
      <c r="F21" s="172" t="str">
        <f>_xll.qlSimpleQuote(Currency&amp;$B21&amp;$C21&amp;$D21&amp;QuoteSuffix,,RateTickValue,Permanent,Trigger,ObjectOverwrite)</f>
        <v>JPYOIS14M_Quote#0000</v>
      </c>
      <c r="G21" s="23" t="str">
        <f>_xll.ohRangeRetrieveError(F21)</f>
        <v/>
      </c>
      <c r="H21" s="22"/>
      <c r="J21" s="93"/>
      <c r="K21" s="198" t="s">
        <v>158</v>
      </c>
      <c r="L21" s="237"/>
      <c r="M21" s="237" t="s">
        <v>142</v>
      </c>
      <c r="N21" s="235" t="str">
        <f t="shared" si="1"/>
        <v>JPY14MOIS</v>
      </c>
      <c r="O21" s="235" t="str">
        <v>JPY14MOIS=ICAP</v>
      </c>
      <c r="P21" s="192" t="s">
        <v>190</v>
      </c>
      <c r="Q21" s="192" t="s">
        <v>190</v>
      </c>
      <c r="R21" s="192" t="s">
        <v>190</v>
      </c>
      <c r="S21" s="192" t="s">
        <v>190</v>
      </c>
      <c r="T21" s="196" t="e">
        <f>_xll.qlMidEquivalent($P21,$Q21,$R21,$S21)</f>
        <v>#NUM!</v>
      </c>
      <c r="U21" s="194"/>
      <c r="V21" s="195" t="e">
        <v>#NUM!</v>
      </c>
      <c r="W21" s="194"/>
      <c r="X21" s="254" t="e">
        <v>#NUM!</v>
      </c>
      <c r="Y21" s="191" t="e">
        <f>_xll.qlSimpleQuoteSetValue(F21,X21/100,Trigger)</f>
        <v>#NUM!</v>
      </c>
      <c r="Z21" s="162"/>
      <c r="AG21"/>
    </row>
    <row r="22" spans="1:33" x14ac:dyDescent="0.2">
      <c r="A22" s="93"/>
      <c r="B22" s="138"/>
      <c r="C22" s="138" t="s">
        <v>142</v>
      </c>
      <c r="D22" s="419" t="s">
        <v>106</v>
      </c>
      <c r="E22" s="172" t="str">
        <f t="shared" si="0"/>
        <v>JPYOIS15M_Quote</v>
      </c>
      <c r="F22" s="172" t="str">
        <f>_xll.qlSimpleQuote(Currency&amp;$B22&amp;$C22&amp;$D22&amp;QuoteSuffix,,RateTickValue,Permanent,Trigger,ObjectOverwrite)</f>
        <v>JPYOIS15M_Quote#0000</v>
      </c>
      <c r="G22" s="23" t="str">
        <f>_xll.ohRangeRetrieveError(F22)</f>
        <v/>
      </c>
      <c r="H22" s="22"/>
      <c r="J22" s="93"/>
      <c r="K22" s="198" t="s">
        <v>106</v>
      </c>
      <c r="L22" s="237"/>
      <c r="M22" s="237" t="s">
        <v>142</v>
      </c>
      <c r="N22" s="235" t="str">
        <f t="shared" si="1"/>
        <v>JPY15MOIS</v>
      </c>
      <c r="O22" s="235" t="str">
        <v>JPY15MOIS=ICAP</v>
      </c>
      <c r="P22" s="192" t="s">
        <v>190</v>
      </c>
      <c r="Q22" s="192" t="s">
        <v>190</v>
      </c>
      <c r="R22" s="192" t="s">
        <v>190</v>
      </c>
      <c r="S22" s="192" t="s">
        <v>190</v>
      </c>
      <c r="T22" s="196" t="e">
        <f>_xll.qlMidEquivalent($P22,$Q22,$R22,$S22)</f>
        <v>#NUM!</v>
      </c>
      <c r="U22" s="194"/>
      <c r="V22" s="195" t="e">
        <v>#NUM!</v>
      </c>
      <c r="W22" s="194"/>
      <c r="X22" s="254" t="e">
        <v>#NUM!</v>
      </c>
      <c r="Y22" s="191" t="e">
        <f>_xll.qlSimpleQuoteSetValue(F22,X22/100,Trigger)</f>
        <v>#NUM!</v>
      </c>
      <c r="Z22" s="162"/>
    </row>
    <row r="23" spans="1:33" x14ac:dyDescent="0.2">
      <c r="A23" s="93"/>
      <c r="B23" s="138"/>
      <c r="C23" s="138" t="s">
        <v>142</v>
      </c>
      <c r="D23" s="419" t="s">
        <v>157</v>
      </c>
      <c r="E23" s="172" t="str">
        <f t="shared" si="0"/>
        <v>JPYOIS16M_Quote</v>
      </c>
      <c r="F23" s="172" t="str">
        <f>_xll.qlSimpleQuote(Currency&amp;$B23&amp;$C23&amp;$D23&amp;QuoteSuffix,,RateTickValue,Permanent,Trigger,ObjectOverwrite)</f>
        <v>JPYOIS16M_Quote#0000</v>
      </c>
      <c r="G23" s="23" t="str">
        <f>_xll.ohRangeRetrieveError(F23)</f>
        <v/>
      </c>
      <c r="H23" s="22"/>
      <c r="J23" s="93"/>
      <c r="K23" s="198" t="s">
        <v>157</v>
      </c>
      <c r="L23" s="237"/>
      <c r="M23" s="237" t="s">
        <v>142</v>
      </c>
      <c r="N23" s="235" t="str">
        <f t="shared" si="1"/>
        <v>JPY16MOIS</v>
      </c>
      <c r="O23" s="235" t="str">
        <v>JPY16MOIS=ICAP</v>
      </c>
      <c r="P23" s="192" t="s">
        <v>190</v>
      </c>
      <c r="Q23" s="192" t="s">
        <v>190</v>
      </c>
      <c r="R23" s="192" t="s">
        <v>190</v>
      </c>
      <c r="S23" s="192" t="s">
        <v>190</v>
      </c>
      <c r="T23" s="196" t="e">
        <f>_xll.qlMidEquivalent($P23,$Q23,$R23,$S23)</f>
        <v>#NUM!</v>
      </c>
      <c r="U23" s="194"/>
      <c r="V23" s="195" t="e">
        <v>#NUM!</v>
      </c>
      <c r="W23" s="194"/>
      <c r="X23" s="254" t="e">
        <v>#NUM!</v>
      </c>
      <c r="Y23" s="191" t="e">
        <f>_xll.qlSimpleQuoteSetValue(F23,X23/100,Trigger)</f>
        <v>#NUM!</v>
      </c>
      <c r="Z23" s="162"/>
    </row>
    <row r="24" spans="1:33" x14ac:dyDescent="0.2">
      <c r="A24" s="93"/>
      <c r="B24" s="138"/>
      <c r="C24" s="138" t="s">
        <v>142</v>
      </c>
      <c r="D24" s="419" t="s">
        <v>156</v>
      </c>
      <c r="E24" s="172" t="str">
        <f t="shared" si="0"/>
        <v>JPYOIS17M_Quote</v>
      </c>
      <c r="F24" s="172" t="str">
        <f>_xll.qlSimpleQuote(Currency&amp;$B24&amp;$C24&amp;$D24&amp;QuoteSuffix,,RateTickValue,Permanent,Trigger,ObjectOverwrite)</f>
        <v>JPYOIS17M_Quote#0000</v>
      </c>
      <c r="G24" s="23" t="str">
        <f>_xll.ohRangeRetrieveError(F24)</f>
        <v/>
      </c>
      <c r="H24" s="22"/>
      <c r="J24" s="93"/>
      <c r="K24" s="198" t="s">
        <v>156</v>
      </c>
      <c r="L24" s="237"/>
      <c r="M24" s="237" t="s">
        <v>142</v>
      </c>
      <c r="N24" s="235" t="str">
        <f t="shared" si="1"/>
        <v>JPY17MOIS</v>
      </c>
      <c r="O24" s="235" t="str">
        <v>JPY17MOIS=ICAP</v>
      </c>
      <c r="P24" s="192" t="s">
        <v>190</v>
      </c>
      <c r="Q24" s="192" t="s">
        <v>190</v>
      </c>
      <c r="R24" s="192" t="s">
        <v>190</v>
      </c>
      <c r="S24" s="192" t="s">
        <v>190</v>
      </c>
      <c r="T24" s="196" t="e">
        <f>_xll.qlMidEquivalent($P24,$Q24,$R24,$S24)</f>
        <v>#NUM!</v>
      </c>
      <c r="U24" s="194"/>
      <c r="V24" s="195" t="e">
        <v>#NUM!</v>
      </c>
      <c r="W24" s="194"/>
      <c r="X24" s="254" t="e">
        <v>#NUM!</v>
      </c>
      <c r="Y24" s="191" t="e">
        <f>_xll.qlSimpleQuoteSetValue(F24,X24/100,Trigger)</f>
        <v>#NUM!</v>
      </c>
      <c r="Z24" s="162"/>
    </row>
    <row r="25" spans="1:33" x14ac:dyDescent="0.2">
      <c r="A25" s="93"/>
      <c r="B25" s="138"/>
      <c r="C25" s="138" t="s">
        <v>142</v>
      </c>
      <c r="D25" s="419" t="s">
        <v>105</v>
      </c>
      <c r="E25" s="172" t="str">
        <f t="shared" si="0"/>
        <v>JPYOIS18M_Quote</v>
      </c>
      <c r="F25" s="172" t="str">
        <f>_xll.qlSimpleQuote(Currency&amp;$B25&amp;$C25&amp;$D25&amp;QuoteSuffix,,RateTickValue,Permanent,Trigger,ObjectOverwrite)</f>
        <v>JPYOIS18M_Quote#0000</v>
      </c>
      <c r="G25" s="23" t="str">
        <f>_xll.ohRangeRetrieveError(F25)</f>
        <v/>
      </c>
      <c r="H25" s="22"/>
      <c r="J25" s="93"/>
      <c r="K25" s="198" t="s">
        <v>105</v>
      </c>
      <c r="L25" s="237"/>
      <c r="M25" s="237" t="s">
        <v>142</v>
      </c>
      <c r="N25" s="235" t="str">
        <f t="shared" si="1"/>
        <v>JPY18MOIS</v>
      </c>
      <c r="O25" s="235" t="str">
        <v>JPY18MOIS=ICAP</v>
      </c>
      <c r="P25" s="192">
        <v>4.2500000000000003E-2</v>
      </c>
      <c r="Q25" s="192">
        <v>8.2500000000000004E-2</v>
      </c>
      <c r="R25" s="192">
        <v>0</v>
      </c>
      <c r="S25" s="192">
        <v>0</v>
      </c>
      <c r="T25" s="196">
        <f>_xll.qlMidEquivalent($P25,$Q25,$R25,$S25)</f>
        <v>6.25E-2</v>
      </c>
      <c r="U25" s="194"/>
      <c r="V25" s="195">
        <v>6.25E-2</v>
      </c>
      <c r="W25" s="194"/>
      <c r="X25" s="254">
        <v>6.25E-2</v>
      </c>
      <c r="Y25" s="191">
        <f>_xll.qlSimpleQuoteSetValue(F25,X25/100,Trigger)</f>
        <v>0</v>
      </c>
      <c r="Z25" s="162"/>
    </row>
    <row r="26" spans="1:33" x14ac:dyDescent="0.2">
      <c r="A26" s="93"/>
      <c r="B26" s="138"/>
      <c r="C26" s="138" t="s">
        <v>142</v>
      </c>
      <c r="D26" s="419" t="s">
        <v>155</v>
      </c>
      <c r="E26" s="172" t="str">
        <f t="shared" si="0"/>
        <v>JPYOIS19M_Quote</v>
      </c>
      <c r="F26" s="172" t="str">
        <f>_xll.qlSimpleQuote(Currency&amp;$B26&amp;$C26&amp;$D26&amp;QuoteSuffix,,RateTickValue,Permanent,Trigger,ObjectOverwrite)</f>
        <v>JPYOIS19M_Quote#0000</v>
      </c>
      <c r="G26" s="23" t="str">
        <f>_xll.ohRangeRetrieveError(F26)</f>
        <v/>
      </c>
      <c r="H26" s="22"/>
      <c r="J26" s="93"/>
      <c r="K26" s="198" t="s">
        <v>155</v>
      </c>
      <c r="L26" s="237"/>
      <c r="M26" s="237" t="s">
        <v>142</v>
      </c>
      <c r="N26" s="235" t="str">
        <f t="shared" si="1"/>
        <v>JPY19MOIS</v>
      </c>
      <c r="O26" s="235" t="str">
        <v>JPY19MOIS=ICAP</v>
      </c>
      <c r="P26" s="192" t="s">
        <v>190</v>
      </c>
      <c r="Q26" s="192" t="s">
        <v>190</v>
      </c>
      <c r="R26" s="192" t="s">
        <v>190</v>
      </c>
      <c r="S26" s="192" t="s">
        <v>190</v>
      </c>
      <c r="T26" s="196" t="e">
        <f>_xll.qlMidEquivalent($P26,$Q26,$R26,$S26)</f>
        <v>#NUM!</v>
      </c>
      <c r="U26" s="194"/>
      <c r="V26" s="195" t="e">
        <v>#NUM!</v>
      </c>
      <c r="W26" s="194"/>
      <c r="X26" s="254" t="e">
        <v>#NUM!</v>
      </c>
      <c r="Y26" s="191" t="e">
        <f>_xll.qlSimpleQuoteSetValue(F26,X26/100,Trigger)</f>
        <v>#NUM!</v>
      </c>
      <c r="Z26" s="162"/>
    </row>
    <row r="27" spans="1:33" x14ac:dyDescent="0.2">
      <c r="A27" s="93"/>
      <c r="B27" s="138"/>
      <c r="C27" s="138" t="s">
        <v>142</v>
      </c>
      <c r="D27" s="419" t="s">
        <v>154</v>
      </c>
      <c r="E27" s="172" t="str">
        <f t="shared" si="0"/>
        <v>JPYOIS20M_Quote</v>
      </c>
      <c r="F27" s="172" t="str">
        <f>_xll.qlSimpleQuote(Currency&amp;$B27&amp;$C27&amp;$D27&amp;QuoteSuffix,,RateTickValue,Permanent,Trigger,ObjectOverwrite)</f>
        <v>JPYOIS20M_Quote#0000</v>
      </c>
      <c r="G27" s="23" t="str">
        <f>_xll.ohRangeRetrieveError(F27)</f>
        <v/>
      </c>
      <c r="H27" s="22"/>
      <c r="J27" s="93"/>
      <c r="K27" s="198" t="s">
        <v>154</v>
      </c>
      <c r="L27" s="237"/>
      <c r="M27" s="237" t="s">
        <v>142</v>
      </c>
      <c r="N27" s="235" t="str">
        <f t="shared" si="1"/>
        <v>JPY20MOIS</v>
      </c>
      <c r="O27" s="235" t="str">
        <v>JPY20MOIS=ICAP</v>
      </c>
      <c r="P27" s="192" t="s">
        <v>190</v>
      </c>
      <c r="Q27" s="192" t="s">
        <v>190</v>
      </c>
      <c r="R27" s="192" t="s">
        <v>190</v>
      </c>
      <c r="S27" s="192" t="s">
        <v>190</v>
      </c>
      <c r="T27" s="196" t="e">
        <f>_xll.qlMidEquivalent($P27,$Q27,$R27,$S27)</f>
        <v>#NUM!</v>
      </c>
      <c r="U27" s="194"/>
      <c r="V27" s="195" t="e">
        <v>#NUM!</v>
      </c>
      <c r="W27" s="194"/>
      <c r="X27" s="254" t="e">
        <v>#NUM!</v>
      </c>
      <c r="Y27" s="191" t="e">
        <f>_xll.qlSimpleQuoteSetValue(F27,X27/100,Trigger)</f>
        <v>#NUM!</v>
      </c>
      <c r="Z27" s="162"/>
    </row>
    <row r="28" spans="1:33" x14ac:dyDescent="0.2">
      <c r="A28" s="93"/>
      <c r="B28" s="138"/>
      <c r="C28" s="138" t="s">
        <v>142</v>
      </c>
      <c r="D28" s="419" t="s">
        <v>104</v>
      </c>
      <c r="E28" s="172" t="str">
        <f t="shared" si="0"/>
        <v>JPYOIS21M_Quote</v>
      </c>
      <c r="F28" s="172" t="str">
        <f>_xll.qlSimpleQuote(Currency&amp;$B28&amp;$C28&amp;$D28&amp;QuoteSuffix,,RateTickValue,Permanent,Trigger,ObjectOverwrite)</f>
        <v>JPYOIS21M_Quote#0000</v>
      </c>
      <c r="G28" s="23" t="str">
        <f>_xll.ohRangeRetrieveError(F28)</f>
        <v/>
      </c>
      <c r="H28" s="22"/>
      <c r="J28" s="93"/>
      <c r="K28" s="198" t="s">
        <v>104</v>
      </c>
      <c r="L28" s="237"/>
      <c r="M28" s="237" t="s">
        <v>142</v>
      </c>
      <c r="N28" s="235" t="str">
        <f t="shared" si="1"/>
        <v>JPY21MOIS</v>
      </c>
      <c r="O28" s="235" t="str">
        <v>JPY21MOIS=ICAP</v>
      </c>
      <c r="P28" s="192" t="s">
        <v>190</v>
      </c>
      <c r="Q28" s="192" t="s">
        <v>190</v>
      </c>
      <c r="R28" s="192" t="s">
        <v>190</v>
      </c>
      <c r="S28" s="192" t="s">
        <v>190</v>
      </c>
      <c r="T28" s="196" t="e">
        <f>_xll.qlMidEquivalent($P28,$Q28,$R28,$S28)</f>
        <v>#NUM!</v>
      </c>
      <c r="U28" s="194"/>
      <c r="V28" s="195" t="e">
        <v>#NUM!</v>
      </c>
      <c r="W28" s="194"/>
      <c r="X28" s="254" t="e">
        <v>#NUM!</v>
      </c>
      <c r="Y28" s="191" t="e">
        <f>_xll.qlSimpleQuoteSetValue(F28,X28/100,Trigger)</f>
        <v>#NUM!</v>
      </c>
      <c r="Z28" s="162"/>
    </row>
    <row r="29" spans="1:33" x14ac:dyDescent="0.2">
      <c r="A29" s="93"/>
      <c r="B29" s="138"/>
      <c r="C29" s="138" t="s">
        <v>142</v>
      </c>
      <c r="D29" s="419" t="s">
        <v>153</v>
      </c>
      <c r="E29" s="172" t="str">
        <f t="shared" si="0"/>
        <v>JPYOIS22M_Quote</v>
      </c>
      <c r="F29" s="172" t="str">
        <f>_xll.qlSimpleQuote(Currency&amp;$B29&amp;$C29&amp;$D29&amp;QuoteSuffix,,RateTickValue,Permanent,Trigger,ObjectOverwrite)</f>
        <v>JPYOIS22M_Quote#0000</v>
      </c>
      <c r="G29" s="23" t="str">
        <f>_xll.ohRangeRetrieveError(F29)</f>
        <v/>
      </c>
      <c r="H29" s="22"/>
      <c r="J29" s="93"/>
      <c r="K29" s="198" t="s">
        <v>153</v>
      </c>
      <c r="L29" s="237"/>
      <c r="M29" s="237" t="s">
        <v>142</v>
      </c>
      <c r="N29" s="235" t="str">
        <f t="shared" si="1"/>
        <v>JPY22MOIS</v>
      </c>
      <c r="O29" s="235" t="str">
        <v>JPY22MOIS=ICAP</v>
      </c>
      <c r="P29" s="192" t="s">
        <v>190</v>
      </c>
      <c r="Q29" s="192" t="s">
        <v>190</v>
      </c>
      <c r="R29" s="192" t="s">
        <v>190</v>
      </c>
      <c r="S29" s="192" t="s">
        <v>190</v>
      </c>
      <c r="T29" s="196" t="e">
        <f>_xll.qlMidEquivalent($P29,$Q29,$R29,$S29)</f>
        <v>#NUM!</v>
      </c>
      <c r="U29" s="194"/>
      <c r="V29" s="195" t="e">
        <v>#NUM!</v>
      </c>
      <c r="W29" s="194"/>
      <c r="X29" s="254" t="e">
        <v>#NUM!</v>
      </c>
      <c r="Y29" s="191" t="e">
        <f>_xll.qlSimpleQuoteSetValue(F29,X29/100,Trigger)</f>
        <v>#NUM!</v>
      </c>
      <c r="Z29" s="162"/>
    </row>
    <row r="30" spans="1:33" x14ac:dyDescent="0.2">
      <c r="A30" s="93"/>
      <c r="B30" s="138"/>
      <c r="C30" s="138" t="s">
        <v>142</v>
      </c>
      <c r="D30" s="419" t="s">
        <v>152</v>
      </c>
      <c r="E30" s="172" t="str">
        <f t="shared" si="0"/>
        <v>JPYOIS23M_Quote</v>
      </c>
      <c r="F30" s="172" t="str">
        <f>_xll.qlSimpleQuote(Currency&amp;$B30&amp;$C30&amp;$D30&amp;QuoteSuffix,,RateTickValue,Permanent,Trigger,ObjectOverwrite)</f>
        <v>JPYOIS23M_Quote#0000</v>
      </c>
      <c r="G30" s="23" t="str">
        <f>_xll.ohRangeRetrieveError(F30)</f>
        <v/>
      </c>
      <c r="H30" s="22"/>
      <c r="J30" s="93"/>
      <c r="K30" s="198" t="s">
        <v>152</v>
      </c>
      <c r="L30" s="237"/>
      <c r="M30" s="237" t="s">
        <v>142</v>
      </c>
      <c r="N30" s="235" t="str">
        <f t="shared" si="1"/>
        <v>JPY23MOIS</v>
      </c>
      <c r="O30" s="235" t="str">
        <v>JPY23MOIS=ICAP</v>
      </c>
      <c r="P30" s="192" t="s">
        <v>190</v>
      </c>
      <c r="Q30" s="192" t="s">
        <v>190</v>
      </c>
      <c r="R30" s="192" t="s">
        <v>190</v>
      </c>
      <c r="S30" s="192" t="s">
        <v>190</v>
      </c>
      <c r="T30" s="196" t="e">
        <f>_xll.qlMidEquivalent($P30,$Q30,$R30,$S30)</f>
        <v>#NUM!</v>
      </c>
      <c r="U30" s="194"/>
      <c r="V30" s="195" t="e">
        <v>#NUM!</v>
      </c>
      <c r="W30" s="194"/>
      <c r="X30" s="254" t="e">
        <v>#NUM!</v>
      </c>
      <c r="Y30" s="191" t="e">
        <f>_xll.qlSimpleQuoteSetValue(F30,X30/100,Trigger)</f>
        <v>#NUM!</v>
      </c>
      <c r="Z30" s="162"/>
    </row>
    <row r="31" spans="1:33" x14ac:dyDescent="0.2">
      <c r="A31" s="93"/>
      <c r="B31" s="138"/>
      <c r="C31" s="138" t="s">
        <v>142</v>
      </c>
      <c r="D31" s="419" t="s">
        <v>84</v>
      </c>
      <c r="E31" s="172" t="str">
        <f t="shared" si="0"/>
        <v>JPYOIS2Y_Quote</v>
      </c>
      <c r="F31" s="172" t="str">
        <f>_xll.qlSimpleQuote(Currency&amp;$B31&amp;$C31&amp;$D31&amp;QuoteSuffix,,RateTickValue,Permanent,Trigger,ObjectOverwrite)</f>
        <v>JPYOIS2Y_Quote#0000</v>
      </c>
      <c r="G31" s="23" t="str">
        <f>_xll.ohRangeRetrieveError(F31)</f>
        <v/>
      </c>
      <c r="H31" s="22"/>
      <c r="J31" s="93"/>
      <c r="K31" s="198" t="s">
        <v>84</v>
      </c>
      <c r="L31" s="237"/>
      <c r="M31" s="237" t="s">
        <v>142</v>
      </c>
      <c r="N31" s="235" t="str">
        <f t="shared" si="1"/>
        <v>JPY2YOIS</v>
      </c>
      <c r="O31" s="235" t="str">
        <v>JPY2YOIS=ICAP</v>
      </c>
      <c r="P31" s="192">
        <v>4.4999999999999998E-2</v>
      </c>
      <c r="Q31" s="192">
        <v>8.5000000000000006E-2</v>
      </c>
      <c r="R31" s="192">
        <v>0</v>
      </c>
      <c r="S31" s="192">
        <v>0</v>
      </c>
      <c r="T31" s="196">
        <f>_xll.qlMidEquivalent($P31,$Q31,$R31,$S31)</f>
        <v>6.5000000000000002E-2</v>
      </c>
      <c r="U31" s="194"/>
      <c r="V31" s="195">
        <v>6.5000000000000002E-2</v>
      </c>
      <c r="W31" s="194"/>
      <c r="X31" s="254">
        <v>6.5000000000000002E-2</v>
      </c>
      <c r="Y31" s="191">
        <f>_xll.qlSimpleQuoteSetValue(F31,X31/100,Trigger)</f>
        <v>0</v>
      </c>
      <c r="Z31" s="162"/>
    </row>
    <row r="32" spans="1:33" x14ac:dyDescent="0.2">
      <c r="A32" s="93"/>
      <c r="B32" s="138"/>
      <c r="C32" s="138" t="s">
        <v>142</v>
      </c>
      <c r="D32" s="419" t="s">
        <v>151</v>
      </c>
      <c r="E32" s="172" t="str">
        <f t="shared" si="0"/>
        <v>JPYOIS27M_Quote</v>
      </c>
      <c r="F32" s="172" t="str">
        <f>_xll.qlSimpleQuote(Currency&amp;$B32&amp;$C32&amp;$D32&amp;QuoteSuffix,,RateTickValue,Permanent,Trigger,ObjectOverwrite)</f>
        <v>JPYOIS27M_Quote#0000</v>
      </c>
      <c r="G32" s="23" t="str">
        <f>_xll.ohRangeRetrieveError(F32)</f>
        <v/>
      </c>
      <c r="H32" s="22"/>
      <c r="J32" s="93"/>
      <c r="K32" s="198" t="s">
        <v>151</v>
      </c>
      <c r="L32" s="237"/>
      <c r="M32" s="237" t="s">
        <v>142</v>
      </c>
      <c r="N32" s="235" t="str">
        <f t="shared" si="1"/>
        <v>JPY27MOIS</v>
      </c>
      <c r="O32" s="235" t="str">
        <v>JPY27MOIS=ICAP</v>
      </c>
      <c r="P32" s="192" t="s">
        <v>190</v>
      </c>
      <c r="Q32" s="192" t="s">
        <v>190</v>
      </c>
      <c r="R32" s="192" t="s">
        <v>190</v>
      </c>
      <c r="S32" s="192" t="s">
        <v>190</v>
      </c>
      <c r="T32" s="196" t="e">
        <f>_xll.qlMidEquivalent($P32,$Q32,$R32,$S32)</f>
        <v>#NUM!</v>
      </c>
      <c r="U32" s="194"/>
      <c r="V32" s="195" t="e">
        <v>#NUM!</v>
      </c>
      <c r="W32" s="194"/>
      <c r="X32" s="254" t="e">
        <v>#NUM!</v>
      </c>
      <c r="Y32" s="191" t="e">
        <f>_xll.qlSimpleQuoteSetValue(F32,X32/100,Trigger)</f>
        <v>#NUM!</v>
      </c>
      <c r="Z32" s="162"/>
    </row>
    <row r="33" spans="1:26" x14ac:dyDescent="0.2">
      <c r="A33" s="93"/>
      <c r="B33" s="138"/>
      <c r="C33" s="138" t="s">
        <v>142</v>
      </c>
      <c r="D33" s="419" t="s">
        <v>150</v>
      </c>
      <c r="E33" s="172" t="str">
        <f t="shared" si="0"/>
        <v>JPYOIS30M_Quote</v>
      </c>
      <c r="F33" s="172" t="str">
        <f>_xll.qlSimpleQuote(Currency&amp;$B33&amp;$C33&amp;$D33&amp;QuoteSuffix,,RateTickValue,Permanent,Trigger,ObjectOverwrite)</f>
        <v>JPYOIS30M_Quote#0000</v>
      </c>
      <c r="G33" s="23" t="str">
        <f>_xll.ohRangeRetrieveError(F33)</f>
        <v/>
      </c>
      <c r="H33" s="22"/>
      <c r="J33" s="93"/>
      <c r="K33" s="198" t="s">
        <v>150</v>
      </c>
      <c r="L33" s="237"/>
      <c r="M33" s="237" t="s">
        <v>142</v>
      </c>
      <c r="N33" s="235" t="str">
        <f t="shared" si="1"/>
        <v>JPY30MOIS</v>
      </c>
      <c r="O33" s="235" t="str">
        <v>JPY30MOIS=ICAP</v>
      </c>
      <c r="P33" s="192" t="s">
        <v>190</v>
      </c>
      <c r="Q33" s="192" t="s">
        <v>190</v>
      </c>
      <c r="R33" s="192" t="s">
        <v>190</v>
      </c>
      <c r="S33" s="192" t="s">
        <v>190</v>
      </c>
      <c r="T33" s="196" t="e">
        <f>_xll.qlMidEquivalent($P33,$Q33,$R33,$S33)</f>
        <v>#NUM!</v>
      </c>
      <c r="U33" s="194"/>
      <c r="V33" s="195" t="e">
        <v>#NUM!</v>
      </c>
      <c r="W33" s="194"/>
      <c r="X33" s="254" t="e">
        <v>#NUM!</v>
      </c>
      <c r="Y33" s="191" t="e">
        <f>_xll.qlSimpleQuoteSetValue(F33,X33/100,Trigger)</f>
        <v>#NUM!</v>
      </c>
      <c r="Z33" s="162"/>
    </row>
    <row r="34" spans="1:26" x14ac:dyDescent="0.2">
      <c r="A34" s="93"/>
      <c r="B34" s="138"/>
      <c r="C34" s="138" t="s">
        <v>142</v>
      </c>
      <c r="D34" s="419" t="s">
        <v>149</v>
      </c>
      <c r="E34" s="172" t="str">
        <f t="shared" si="0"/>
        <v>JPYOIS33M_Quote</v>
      </c>
      <c r="F34" s="172" t="str">
        <f>_xll.qlSimpleQuote(Currency&amp;$B34&amp;$C34&amp;$D34&amp;QuoteSuffix,,RateTickValue,Permanent,Trigger,ObjectOverwrite)</f>
        <v>JPYOIS33M_Quote#0000</v>
      </c>
      <c r="G34" s="23" t="str">
        <f>_xll.ohRangeRetrieveError(F34)</f>
        <v/>
      </c>
      <c r="H34" s="22"/>
      <c r="J34" s="93"/>
      <c r="K34" s="198" t="s">
        <v>149</v>
      </c>
      <c r="L34" s="237"/>
      <c r="M34" s="237" t="s">
        <v>142</v>
      </c>
      <c r="N34" s="235" t="str">
        <f t="shared" si="1"/>
        <v>JPY33MOIS</v>
      </c>
      <c r="O34" s="235" t="str">
        <v>JPY33MOIS=ICAP</v>
      </c>
      <c r="P34" s="192" t="s">
        <v>190</v>
      </c>
      <c r="Q34" s="192" t="s">
        <v>190</v>
      </c>
      <c r="R34" s="192" t="s">
        <v>190</v>
      </c>
      <c r="S34" s="192" t="s">
        <v>190</v>
      </c>
      <c r="T34" s="196" t="e">
        <f>_xll.qlMidEquivalent($P34,$Q34,$R34,$S34)</f>
        <v>#NUM!</v>
      </c>
      <c r="U34" s="194"/>
      <c r="V34" s="195" t="e">
        <v>#NUM!</v>
      </c>
      <c r="W34" s="194"/>
      <c r="X34" s="254" t="e">
        <v>#NUM!</v>
      </c>
      <c r="Y34" s="191" t="e">
        <f>_xll.qlSimpleQuoteSetValue(F34,X34/100,Trigger)</f>
        <v>#NUM!</v>
      </c>
      <c r="Z34" s="162"/>
    </row>
    <row r="35" spans="1:26" x14ac:dyDescent="0.2">
      <c r="A35" s="93"/>
      <c r="B35" s="138"/>
      <c r="C35" s="138" t="s">
        <v>142</v>
      </c>
      <c r="D35" s="419" t="s">
        <v>83</v>
      </c>
      <c r="E35" s="172" t="str">
        <f t="shared" si="0"/>
        <v>JPYOIS3Y_Quote</v>
      </c>
      <c r="F35" s="172" t="str">
        <f>_xll.qlSimpleQuote(Currency&amp;$B35&amp;$C35&amp;$D35&amp;QuoteSuffix,,RateTickValue,Permanent,Trigger,ObjectOverwrite)</f>
        <v>JPYOIS3Y_Quote#0000</v>
      </c>
      <c r="G35" s="23" t="str">
        <f>_xll.ohRangeRetrieveError(F35)</f>
        <v/>
      </c>
      <c r="H35" s="22"/>
      <c r="J35" s="93"/>
      <c r="K35" s="198" t="s">
        <v>83</v>
      </c>
      <c r="L35" s="237"/>
      <c r="M35" s="237" t="s">
        <v>142</v>
      </c>
      <c r="N35" s="235" t="str">
        <f t="shared" si="1"/>
        <v>JPY3YOIS</v>
      </c>
      <c r="O35" s="235" t="str">
        <v>JPY3YOIS=ICAP</v>
      </c>
      <c r="P35" s="192">
        <v>0.04</v>
      </c>
      <c r="Q35" s="192">
        <v>0.1</v>
      </c>
      <c r="R35" s="192">
        <v>0</v>
      </c>
      <c r="S35" s="192">
        <v>0</v>
      </c>
      <c r="T35" s="196">
        <f>_xll.qlMidEquivalent($P35,$Q35,$R35,$S35)</f>
        <v>7.0000000000000007E-2</v>
      </c>
      <c r="U35" s="194"/>
      <c r="V35" s="195">
        <v>7.0000000000000007E-2</v>
      </c>
      <c r="W35" s="194"/>
      <c r="X35" s="254">
        <v>7.0000000000000007E-2</v>
      </c>
      <c r="Y35" s="191">
        <f>_xll.qlSimpleQuoteSetValue(F35,X35/100,Trigger)</f>
        <v>0</v>
      </c>
      <c r="Z35" s="162"/>
    </row>
    <row r="36" spans="1:26" x14ac:dyDescent="0.2">
      <c r="A36" s="93"/>
      <c r="B36" s="138"/>
      <c r="C36" s="138" t="s">
        <v>142</v>
      </c>
      <c r="D36" s="419" t="s">
        <v>148</v>
      </c>
      <c r="E36" s="172" t="str">
        <f t="shared" si="0"/>
        <v>JPYOIS39M_Quote</v>
      </c>
      <c r="F36" s="172" t="str">
        <f>_xll.qlSimpleQuote(Currency&amp;$B36&amp;$C36&amp;$D36&amp;QuoteSuffix,,RateTickValue,Permanent,Trigger,ObjectOverwrite)</f>
        <v>JPYOIS39M_Quote#0000</v>
      </c>
      <c r="G36" s="23" t="str">
        <f>_xll.ohRangeRetrieveError(F36)</f>
        <v/>
      </c>
      <c r="H36" s="22"/>
      <c r="J36" s="93"/>
      <c r="K36" s="198" t="s">
        <v>148</v>
      </c>
      <c r="L36" s="237"/>
      <c r="M36" s="237" t="s">
        <v>142</v>
      </c>
      <c r="N36" s="235" t="str">
        <f t="shared" si="1"/>
        <v>JPY39MOIS</v>
      </c>
      <c r="O36" s="235" t="str">
        <v>JPY39MOIS=ICAP</v>
      </c>
      <c r="P36" s="192" t="s">
        <v>190</v>
      </c>
      <c r="Q36" s="192" t="s">
        <v>190</v>
      </c>
      <c r="R36" s="192" t="s">
        <v>190</v>
      </c>
      <c r="S36" s="192" t="s">
        <v>190</v>
      </c>
      <c r="T36" s="196" t="e">
        <f>_xll.qlMidEquivalent($P36,$Q36,$R36,$S36)</f>
        <v>#NUM!</v>
      </c>
      <c r="U36" s="194"/>
      <c r="V36" s="195" t="e">
        <v>#NUM!</v>
      </c>
      <c r="W36" s="194"/>
      <c r="X36" s="254" t="e">
        <v>#NUM!</v>
      </c>
      <c r="Y36" s="191" t="e">
        <f>_xll.qlSimpleQuoteSetValue(F36,X36/100,Trigger)</f>
        <v>#NUM!</v>
      </c>
      <c r="Z36" s="162"/>
    </row>
    <row r="37" spans="1:26" x14ac:dyDescent="0.2">
      <c r="A37" s="93"/>
      <c r="B37" s="138"/>
      <c r="C37" s="138" t="s">
        <v>142</v>
      </c>
      <c r="D37" s="419" t="s">
        <v>147</v>
      </c>
      <c r="E37" s="172" t="str">
        <f t="shared" ref="E37:E58" si="2">Currency&amp;$B37&amp;$C37&amp;$D37&amp;QuoteSuffix</f>
        <v>JPYOIS42M_Quote</v>
      </c>
      <c r="F37" s="172" t="str">
        <f>_xll.qlSimpleQuote(Currency&amp;$B37&amp;$C37&amp;$D37&amp;QuoteSuffix,,RateTickValue,Permanent,Trigger,ObjectOverwrite)</f>
        <v>JPYOIS42M_Quote#0000</v>
      </c>
      <c r="G37" s="23" t="str">
        <f>_xll.ohRangeRetrieveError(F37)</f>
        <v/>
      </c>
      <c r="H37" s="22"/>
      <c r="J37" s="93"/>
      <c r="K37" s="198" t="s">
        <v>147</v>
      </c>
      <c r="L37" s="237"/>
      <c r="M37" s="237" t="s">
        <v>142</v>
      </c>
      <c r="N37" s="235" t="str">
        <f t="shared" ref="N37:N58" si="3">Currency&amp;$K37&amp;$L37&amp;$M37</f>
        <v>JPY42MOIS</v>
      </c>
      <c r="O37" s="235" t="str">
        <v>JPY42MOIS=ICAP</v>
      </c>
      <c r="P37" s="192" t="s">
        <v>190</v>
      </c>
      <c r="Q37" s="192" t="s">
        <v>190</v>
      </c>
      <c r="R37" s="192" t="s">
        <v>190</v>
      </c>
      <c r="S37" s="192" t="s">
        <v>190</v>
      </c>
      <c r="T37" s="196" t="e">
        <f>_xll.qlMidEquivalent($P37,$Q37,$R37,$S37)</f>
        <v>#NUM!</v>
      </c>
      <c r="U37" s="194"/>
      <c r="V37" s="195" t="e">
        <v>#NUM!</v>
      </c>
      <c r="W37" s="194"/>
      <c r="X37" s="254" t="e">
        <v>#NUM!</v>
      </c>
      <c r="Y37" s="191" t="e">
        <f>_xll.qlSimpleQuoteSetValue(F37,X37/100,Trigger)</f>
        <v>#NUM!</v>
      </c>
      <c r="Z37" s="162"/>
    </row>
    <row r="38" spans="1:26" x14ac:dyDescent="0.2">
      <c r="A38" s="93"/>
      <c r="B38" s="138"/>
      <c r="C38" s="138" t="s">
        <v>142</v>
      </c>
      <c r="D38" s="419" t="s">
        <v>146</v>
      </c>
      <c r="E38" s="172" t="str">
        <f t="shared" si="2"/>
        <v>JPYOIS45M_Quote</v>
      </c>
      <c r="F38" s="172" t="str">
        <f>_xll.qlSimpleQuote(Currency&amp;$B38&amp;$C38&amp;$D38&amp;QuoteSuffix,,RateTickValue,Permanent,Trigger,ObjectOverwrite)</f>
        <v>JPYOIS45M_Quote#0000</v>
      </c>
      <c r="G38" s="23" t="str">
        <f>_xll.ohRangeRetrieveError(F38)</f>
        <v/>
      </c>
      <c r="H38" s="22"/>
      <c r="J38" s="93"/>
      <c r="K38" s="198" t="s">
        <v>146</v>
      </c>
      <c r="L38" s="237"/>
      <c r="M38" s="237" t="s">
        <v>142</v>
      </c>
      <c r="N38" s="235" t="str">
        <f t="shared" si="3"/>
        <v>JPY45MOIS</v>
      </c>
      <c r="O38" s="235" t="str">
        <v>JPY45MOIS=ICAP</v>
      </c>
      <c r="P38" s="192" t="s">
        <v>190</v>
      </c>
      <c r="Q38" s="192" t="s">
        <v>190</v>
      </c>
      <c r="R38" s="192" t="s">
        <v>190</v>
      </c>
      <c r="S38" s="192" t="s">
        <v>190</v>
      </c>
      <c r="T38" s="196" t="e">
        <f>_xll.qlMidEquivalent($P38,$Q38,$R38,$S38)</f>
        <v>#NUM!</v>
      </c>
      <c r="U38" s="194"/>
      <c r="V38" s="195" t="e">
        <v>#NUM!</v>
      </c>
      <c r="W38" s="194"/>
      <c r="X38" s="254" t="e">
        <v>#NUM!</v>
      </c>
      <c r="Y38" s="191" t="e">
        <f>_xll.qlSimpleQuoteSetValue(F38,X38/100,Trigger)</f>
        <v>#NUM!</v>
      </c>
      <c r="Z38" s="162"/>
    </row>
    <row r="39" spans="1:26" x14ac:dyDescent="0.2">
      <c r="A39" s="93"/>
      <c r="B39" s="138"/>
      <c r="C39" s="138" t="s">
        <v>142</v>
      </c>
      <c r="D39" s="419" t="s">
        <v>82</v>
      </c>
      <c r="E39" s="172" t="str">
        <f t="shared" si="2"/>
        <v>JPYOIS4Y_Quote</v>
      </c>
      <c r="F39" s="172" t="str">
        <f>_xll.qlSimpleQuote(Currency&amp;$B39&amp;$C39&amp;$D39&amp;QuoteSuffix,,RateTickValue,Permanent,Trigger,ObjectOverwrite)</f>
        <v>JPYOIS4Y_Quote#0000</v>
      </c>
      <c r="G39" s="23" t="str">
        <f>_xll.ohRangeRetrieveError(F39)</f>
        <v/>
      </c>
      <c r="H39" s="22"/>
      <c r="J39" s="93"/>
      <c r="K39" s="198" t="s">
        <v>82</v>
      </c>
      <c r="L39" s="237"/>
      <c r="M39" s="237" t="s">
        <v>142</v>
      </c>
      <c r="N39" s="235" t="str">
        <f t="shared" si="3"/>
        <v>JPY4YOIS</v>
      </c>
      <c r="O39" s="235" t="str">
        <v>JPY4YOIS=ICAP</v>
      </c>
      <c r="P39" s="192">
        <v>5.7500000000000002E-2</v>
      </c>
      <c r="Q39" s="192">
        <v>0.11749999999999999</v>
      </c>
      <c r="R39" s="192">
        <v>0</v>
      </c>
      <c r="S39" s="192">
        <v>0</v>
      </c>
      <c r="T39" s="196">
        <f>_xll.qlMidEquivalent($P39,$Q39,$R39,$S39)</f>
        <v>8.7499999999999994E-2</v>
      </c>
      <c r="U39" s="194"/>
      <c r="V39" s="195">
        <v>8.7499999999999994E-2</v>
      </c>
      <c r="W39" s="194"/>
      <c r="X39" s="254">
        <v>8.7499999999999994E-2</v>
      </c>
      <c r="Y39" s="191">
        <f>_xll.qlSimpleQuoteSetValue(F39,X39/100,Trigger)</f>
        <v>0</v>
      </c>
      <c r="Z39" s="162"/>
    </row>
    <row r="40" spans="1:26" x14ac:dyDescent="0.2">
      <c r="A40" s="93"/>
      <c r="B40" s="138"/>
      <c r="C40" s="138" t="s">
        <v>142</v>
      </c>
      <c r="D40" s="419" t="s">
        <v>145</v>
      </c>
      <c r="E40" s="172" t="str">
        <f t="shared" si="2"/>
        <v>JPYOIS51M_Quote</v>
      </c>
      <c r="F40" s="172" t="str">
        <f>_xll.qlSimpleQuote(Currency&amp;$B40&amp;$C40&amp;$D40&amp;QuoteSuffix,,RateTickValue,Permanent,Trigger,ObjectOverwrite)</f>
        <v>JPYOIS51M_Quote#0000</v>
      </c>
      <c r="G40" s="23" t="str">
        <f>_xll.ohRangeRetrieveError(F40)</f>
        <v/>
      </c>
      <c r="H40" s="22"/>
      <c r="J40" s="93"/>
      <c r="K40" s="198" t="s">
        <v>145</v>
      </c>
      <c r="L40" s="237"/>
      <c r="M40" s="237" t="s">
        <v>142</v>
      </c>
      <c r="N40" s="235" t="str">
        <f t="shared" si="3"/>
        <v>JPY51MOIS</v>
      </c>
      <c r="O40" s="235" t="str">
        <v>JPY51MOIS=ICAP</v>
      </c>
      <c r="P40" s="192" t="s">
        <v>190</v>
      </c>
      <c r="Q40" s="192" t="s">
        <v>190</v>
      </c>
      <c r="R40" s="192" t="s">
        <v>190</v>
      </c>
      <c r="S40" s="192" t="s">
        <v>190</v>
      </c>
      <c r="T40" s="196" t="e">
        <f>_xll.qlMidEquivalent($P40,$Q40,$R40,$S40)</f>
        <v>#NUM!</v>
      </c>
      <c r="U40" s="194"/>
      <c r="V40" s="195" t="e">
        <v>#NUM!</v>
      </c>
      <c r="W40" s="194"/>
      <c r="X40" s="254" t="e">
        <v>#NUM!</v>
      </c>
      <c r="Y40" s="191" t="e">
        <f>_xll.qlSimpleQuoteSetValue(F40,X40/100,Trigger)</f>
        <v>#NUM!</v>
      </c>
      <c r="Z40" s="162"/>
    </row>
    <row r="41" spans="1:26" x14ac:dyDescent="0.2">
      <c r="A41" s="93"/>
      <c r="B41" s="138"/>
      <c r="C41" s="138" t="s">
        <v>142</v>
      </c>
      <c r="D41" s="419" t="s">
        <v>144</v>
      </c>
      <c r="E41" s="172" t="str">
        <f t="shared" si="2"/>
        <v>JPYOIS54M_Quote</v>
      </c>
      <c r="F41" s="172" t="str">
        <f>_xll.qlSimpleQuote(Currency&amp;$B41&amp;$C41&amp;$D41&amp;QuoteSuffix,,RateTickValue,Permanent,Trigger,ObjectOverwrite)</f>
        <v>JPYOIS54M_Quote#0000</v>
      </c>
      <c r="G41" s="23" t="str">
        <f>_xll.ohRangeRetrieveError(F41)</f>
        <v/>
      </c>
      <c r="H41" s="22"/>
      <c r="J41" s="93"/>
      <c r="K41" s="198" t="s">
        <v>144</v>
      </c>
      <c r="L41" s="237"/>
      <c r="M41" s="237" t="s">
        <v>142</v>
      </c>
      <c r="N41" s="235" t="str">
        <f t="shared" si="3"/>
        <v>JPY54MOIS</v>
      </c>
      <c r="O41" s="235" t="str">
        <v>JPY54MOIS=ICAP</v>
      </c>
      <c r="P41" s="192" t="s">
        <v>190</v>
      </c>
      <c r="Q41" s="192" t="s">
        <v>190</v>
      </c>
      <c r="R41" s="192" t="s">
        <v>190</v>
      </c>
      <c r="S41" s="192" t="s">
        <v>190</v>
      </c>
      <c r="T41" s="196" t="e">
        <f>_xll.qlMidEquivalent($P41,$Q41,$R41,$S41)</f>
        <v>#NUM!</v>
      </c>
      <c r="U41" s="194"/>
      <c r="V41" s="195" t="e">
        <v>#NUM!</v>
      </c>
      <c r="W41" s="194"/>
      <c r="X41" s="254" t="e">
        <v>#NUM!</v>
      </c>
      <c r="Y41" s="191" t="e">
        <f>_xll.qlSimpleQuoteSetValue(F41,X41/100,Trigger)</f>
        <v>#NUM!</v>
      </c>
      <c r="Z41" s="162"/>
    </row>
    <row r="42" spans="1:26" x14ac:dyDescent="0.2">
      <c r="A42" s="93"/>
      <c r="B42" s="138"/>
      <c r="C42" s="138" t="s">
        <v>142</v>
      </c>
      <c r="D42" s="419" t="s">
        <v>143</v>
      </c>
      <c r="E42" s="172" t="str">
        <f t="shared" si="2"/>
        <v>JPYOIS57M_Quote</v>
      </c>
      <c r="F42" s="172" t="str">
        <f>_xll.qlSimpleQuote(Currency&amp;$B42&amp;$C42&amp;$D42&amp;QuoteSuffix,,RateTickValue,Permanent,Trigger,ObjectOverwrite)</f>
        <v>JPYOIS57M_Quote#0000</v>
      </c>
      <c r="G42" s="23" t="str">
        <f>_xll.ohRangeRetrieveError(F42)</f>
        <v/>
      </c>
      <c r="H42" s="22"/>
      <c r="J42" s="93"/>
      <c r="K42" s="198" t="s">
        <v>143</v>
      </c>
      <c r="L42" s="237"/>
      <c r="M42" s="237" t="s">
        <v>142</v>
      </c>
      <c r="N42" s="235" t="str">
        <f t="shared" si="3"/>
        <v>JPY57MOIS</v>
      </c>
      <c r="O42" s="235" t="str">
        <v>JPY57MOIS=ICAP</v>
      </c>
      <c r="P42" s="192" t="s">
        <v>190</v>
      </c>
      <c r="Q42" s="192" t="s">
        <v>190</v>
      </c>
      <c r="R42" s="192" t="s">
        <v>190</v>
      </c>
      <c r="S42" s="192" t="s">
        <v>190</v>
      </c>
      <c r="T42" s="196" t="e">
        <f>_xll.qlMidEquivalent($P42,$Q42,$R42,$S42)</f>
        <v>#NUM!</v>
      </c>
      <c r="U42" s="194"/>
      <c r="V42" s="195" t="e">
        <v>#NUM!</v>
      </c>
      <c r="W42" s="194"/>
      <c r="X42" s="254" t="e">
        <v>#NUM!</v>
      </c>
      <c r="Y42" s="191" t="e">
        <f>_xll.qlSimpleQuoteSetValue(F42,X42/100,Trigger)</f>
        <v>#NUM!</v>
      </c>
      <c r="Z42" s="162"/>
    </row>
    <row r="43" spans="1:26" x14ac:dyDescent="0.2">
      <c r="A43" s="93"/>
      <c r="B43" s="138"/>
      <c r="C43" s="138" t="s">
        <v>142</v>
      </c>
      <c r="D43" s="419" t="s">
        <v>81</v>
      </c>
      <c r="E43" s="172" t="str">
        <f t="shared" si="2"/>
        <v>JPYOIS5Y_Quote</v>
      </c>
      <c r="F43" s="172" t="str">
        <f>_xll.qlSimpleQuote(Currency&amp;$B43&amp;$C43&amp;$D43&amp;QuoteSuffix,,RateTickValue,Permanent,Trigger,ObjectOverwrite)</f>
        <v>JPYOIS5Y_Quote#0000</v>
      </c>
      <c r="G43" s="23" t="str">
        <f>_xll.ohRangeRetrieveError(F43)</f>
        <v/>
      </c>
      <c r="H43" s="22"/>
      <c r="J43" s="93"/>
      <c r="K43" s="198" t="s">
        <v>81</v>
      </c>
      <c r="L43" s="237"/>
      <c r="M43" s="237" t="s">
        <v>142</v>
      </c>
      <c r="N43" s="235" t="str">
        <f t="shared" si="3"/>
        <v>JPY5YOIS</v>
      </c>
      <c r="O43" s="235" t="str">
        <v>JPY5YOIS=ICAP</v>
      </c>
      <c r="P43" s="192">
        <v>9.5000000000000001E-2</v>
      </c>
      <c r="Q43" s="192">
        <v>0.155</v>
      </c>
      <c r="R43" s="192">
        <v>0</v>
      </c>
      <c r="S43" s="192">
        <v>0</v>
      </c>
      <c r="T43" s="196">
        <f>_xll.qlMidEquivalent($P43,$Q43,$R43,$S43)</f>
        <v>0.125</v>
      </c>
      <c r="U43" s="194"/>
      <c r="V43" s="195">
        <v>0.125</v>
      </c>
      <c r="W43" s="194"/>
      <c r="X43" s="254">
        <v>0.125</v>
      </c>
      <c r="Y43" s="191">
        <f>_xll.qlSimpleQuoteSetValue(F43,X43/100,Trigger)</f>
        <v>0</v>
      </c>
      <c r="Z43" s="162"/>
    </row>
    <row r="44" spans="1:26" x14ac:dyDescent="0.2">
      <c r="A44" s="93"/>
      <c r="B44" s="138"/>
      <c r="C44" s="138" t="s">
        <v>142</v>
      </c>
      <c r="D44" s="419" t="s">
        <v>80</v>
      </c>
      <c r="E44" s="172" t="str">
        <f t="shared" si="2"/>
        <v>JPYOIS6Y_Quote</v>
      </c>
      <c r="F44" s="172" t="str">
        <f>_xll.qlSimpleQuote(Currency&amp;$B44&amp;$C44&amp;$D44&amp;QuoteSuffix,,RateTickValue,Permanent,Trigger,ObjectOverwrite)</f>
        <v>JPYOIS6Y_Quote#0000</v>
      </c>
      <c r="G44" s="23" t="str">
        <f>_xll.ohRangeRetrieveError(F44)</f>
        <v/>
      </c>
      <c r="H44" s="22"/>
      <c r="J44" s="93"/>
      <c r="K44" s="198" t="s">
        <v>80</v>
      </c>
      <c r="L44" s="237"/>
      <c r="M44" s="237" t="s">
        <v>142</v>
      </c>
      <c r="N44" s="235" t="str">
        <f t="shared" si="3"/>
        <v>JPY6YOIS</v>
      </c>
      <c r="O44" s="235" t="str">
        <v>JPY6YOIS=ICAP</v>
      </c>
      <c r="P44" s="192">
        <v>0.13250000000000001</v>
      </c>
      <c r="Q44" s="192">
        <v>0.23250000000000001</v>
      </c>
      <c r="R44" s="192">
        <v>0</v>
      </c>
      <c r="S44" s="192">
        <v>0</v>
      </c>
      <c r="T44" s="196">
        <f>_xll.qlMidEquivalent($P44,$Q44,$R44,$S44)</f>
        <v>0.1825</v>
      </c>
      <c r="U44" s="194"/>
      <c r="V44" s="195">
        <v>0.1825</v>
      </c>
      <c r="W44" s="194"/>
      <c r="X44" s="254">
        <v>0.1825</v>
      </c>
      <c r="Y44" s="191">
        <f>_xll.qlSimpleQuoteSetValue(F44,X44/100,Trigger)</f>
        <v>-2.5000000000000066E-5</v>
      </c>
      <c r="Z44" s="162"/>
    </row>
    <row r="45" spans="1:26" x14ac:dyDescent="0.2">
      <c r="A45" s="93"/>
      <c r="B45" s="138"/>
      <c r="C45" s="138" t="s">
        <v>142</v>
      </c>
      <c r="D45" s="419" t="s">
        <v>79</v>
      </c>
      <c r="E45" s="172" t="str">
        <f t="shared" si="2"/>
        <v>JPYOIS7Y_Quote</v>
      </c>
      <c r="F45" s="172" t="str">
        <f>_xll.qlSimpleQuote(Currency&amp;$B45&amp;$C45&amp;$D45&amp;QuoteSuffix,,RateTickValue,Permanent,Trigger,ObjectOverwrite)</f>
        <v>JPYOIS7Y_Quote#0000</v>
      </c>
      <c r="G45" s="23" t="str">
        <f>_xll.ohRangeRetrieveError(F45)</f>
        <v/>
      </c>
      <c r="H45" s="22"/>
      <c r="J45" s="93"/>
      <c r="K45" s="198" t="s">
        <v>79</v>
      </c>
      <c r="L45" s="237"/>
      <c r="M45" s="237" t="s">
        <v>142</v>
      </c>
      <c r="N45" s="235" t="str">
        <f t="shared" si="3"/>
        <v>JPY7YOIS</v>
      </c>
      <c r="O45" s="235" t="str">
        <v>JPY7YOIS=ICAP</v>
      </c>
      <c r="P45" s="192">
        <v>0.20250000000000001</v>
      </c>
      <c r="Q45" s="192">
        <v>0.30249999999999999</v>
      </c>
      <c r="R45" s="192">
        <v>0</v>
      </c>
      <c r="S45" s="192">
        <v>0</v>
      </c>
      <c r="T45" s="196">
        <f>_xll.qlMidEquivalent($P45,$Q45,$R45,$S45)</f>
        <v>0.2525</v>
      </c>
      <c r="U45" s="194"/>
      <c r="V45" s="195">
        <v>0.2525</v>
      </c>
      <c r="W45" s="194"/>
      <c r="X45" s="254">
        <v>0.2525</v>
      </c>
      <c r="Y45" s="191">
        <f>_xll.qlSimpleQuoteSetValue(F45,X45/100,Trigger)</f>
        <v>0</v>
      </c>
      <c r="Z45" s="162"/>
    </row>
    <row r="46" spans="1:26" x14ac:dyDescent="0.2">
      <c r="A46" s="93"/>
      <c r="B46" s="138"/>
      <c r="C46" s="138" t="s">
        <v>142</v>
      </c>
      <c r="D46" s="419" t="s">
        <v>78</v>
      </c>
      <c r="E46" s="172" t="str">
        <f t="shared" si="2"/>
        <v>JPYOIS8Y_Quote</v>
      </c>
      <c r="F46" s="172" t="str">
        <f>_xll.qlSimpleQuote(Currency&amp;$B46&amp;$C46&amp;$D46&amp;QuoteSuffix,,RateTickValue,Permanent,Trigger,ObjectOverwrite)</f>
        <v>JPYOIS8Y_Quote#0000</v>
      </c>
      <c r="G46" s="23" t="str">
        <f>_xll.ohRangeRetrieveError(F46)</f>
        <v/>
      </c>
      <c r="H46" s="22"/>
      <c r="J46" s="93"/>
      <c r="K46" s="198" t="s">
        <v>78</v>
      </c>
      <c r="L46" s="237"/>
      <c r="M46" s="237" t="s">
        <v>142</v>
      </c>
      <c r="N46" s="235" t="str">
        <f t="shared" si="3"/>
        <v>JPY8YOIS</v>
      </c>
      <c r="O46" s="235" t="str">
        <v>JPY8YOIS=ICAP</v>
      </c>
      <c r="P46" s="192">
        <v>0.27500000000000002</v>
      </c>
      <c r="Q46" s="192">
        <v>0.375</v>
      </c>
      <c r="R46" s="192">
        <v>0</v>
      </c>
      <c r="S46" s="192">
        <v>0</v>
      </c>
      <c r="T46" s="196">
        <f>_xll.qlMidEquivalent($P46,$Q46,$R46,$S46)</f>
        <v>0.32500000000000001</v>
      </c>
      <c r="U46" s="194"/>
      <c r="V46" s="195">
        <v>0.32500000000000001</v>
      </c>
      <c r="W46" s="194"/>
      <c r="X46" s="254">
        <v>0.32500000000000001</v>
      </c>
      <c r="Y46" s="191">
        <f>_xll.qlSimpleQuoteSetValue(F46,X46/100,Trigger)</f>
        <v>5.0000000000000131E-5</v>
      </c>
      <c r="Z46" s="162"/>
    </row>
    <row r="47" spans="1:26" x14ac:dyDescent="0.2">
      <c r="A47" s="93"/>
      <c r="B47" s="138"/>
      <c r="C47" s="138" t="s">
        <v>142</v>
      </c>
      <c r="D47" s="419" t="s">
        <v>77</v>
      </c>
      <c r="E47" s="172" t="str">
        <f t="shared" si="2"/>
        <v>JPYOIS9Y_Quote</v>
      </c>
      <c r="F47" s="172" t="str">
        <f>_xll.qlSimpleQuote(Currency&amp;$B47&amp;$C47&amp;$D47&amp;QuoteSuffix,,RateTickValue,Permanent,Trigger,ObjectOverwrite)</f>
        <v>JPYOIS9Y_Quote#0000</v>
      </c>
      <c r="G47" s="23" t="str">
        <f>_xll.ohRangeRetrieveError(F47)</f>
        <v/>
      </c>
      <c r="H47" s="22"/>
      <c r="J47" s="93"/>
      <c r="K47" s="198" t="s">
        <v>77</v>
      </c>
      <c r="L47" s="237"/>
      <c r="M47" s="237" t="s">
        <v>142</v>
      </c>
      <c r="N47" s="235" t="str">
        <f t="shared" si="3"/>
        <v>JPY9YOIS</v>
      </c>
      <c r="O47" s="235" t="str">
        <v>JPY9YOIS=ICAP</v>
      </c>
      <c r="P47" s="192">
        <v>0.35</v>
      </c>
      <c r="Q47" s="192">
        <v>0.45</v>
      </c>
      <c r="R47" s="192">
        <v>0</v>
      </c>
      <c r="S47" s="192">
        <v>0</v>
      </c>
      <c r="T47" s="196">
        <f>_xll.qlMidEquivalent($P47,$Q47,$R47,$S47)</f>
        <v>0.4</v>
      </c>
      <c r="U47" s="194"/>
      <c r="V47" s="195">
        <v>0.4</v>
      </c>
      <c r="W47" s="194"/>
      <c r="X47" s="254">
        <v>0.4</v>
      </c>
      <c r="Y47" s="191">
        <f>_xll.qlSimpleQuoteSetValue(F47,X47/100,Trigger)</f>
        <v>4.9999999999999697E-5</v>
      </c>
      <c r="Z47" s="162"/>
    </row>
    <row r="48" spans="1:26" x14ac:dyDescent="0.2">
      <c r="A48" s="93"/>
      <c r="B48" s="138"/>
      <c r="C48" s="138" t="s">
        <v>142</v>
      </c>
      <c r="D48" s="419" t="s">
        <v>76</v>
      </c>
      <c r="E48" s="172" t="str">
        <f t="shared" si="2"/>
        <v>JPYOIS10Y_Quote</v>
      </c>
      <c r="F48" s="172" t="str">
        <f>_xll.qlSimpleQuote(Currency&amp;$B48&amp;$C48&amp;$D48&amp;QuoteSuffix,,RateTickValue,Permanent,Trigger,ObjectOverwrite)</f>
        <v>JPYOIS10Y_Quote#0000</v>
      </c>
      <c r="G48" s="23" t="str">
        <f>_xll.ohRangeRetrieveError(F48)</f>
        <v/>
      </c>
      <c r="H48" s="22"/>
      <c r="J48" s="93"/>
      <c r="K48" s="198" t="s">
        <v>76</v>
      </c>
      <c r="L48" s="237"/>
      <c r="M48" s="237" t="s">
        <v>142</v>
      </c>
      <c r="N48" s="235" t="str">
        <f t="shared" si="3"/>
        <v>JPY10YOIS</v>
      </c>
      <c r="O48" s="235" t="str">
        <v>JPY10YOIS=ICAP</v>
      </c>
      <c r="P48" s="192">
        <v>0.42499999999999999</v>
      </c>
      <c r="Q48" s="192">
        <v>0.52500000000000002</v>
      </c>
      <c r="R48" s="192">
        <v>0</v>
      </c>
      <c r="S48" s="192">
        <v>0</v>
      </c>
      <c r="T48" s="196">
        <f>_xll.qlMidEquivalent($P48,$Q48,$R48,$S48)</f>
        <v>0.47499999999999998</v>
      </c>
      <c r="U48" s="194"/>
      <c r="V48" s="195">
        <v>0.47499999999999998</v>
      </c>
      <c r="W48" s="194"/>
      <c r="X48" s="254">
        <v>0.47499999999999998</v>
      </c>
      <c r="Y48" s="191">
        <f>_xll.qlSimpleQuoteSetValue(F48,X48/100,Trigger)</f>
        <v>7.5000000000000414E-5</v>
      </c>
      <c r="Z48" s="162"/>
    </row>
    <row r="49" spans="1:26" x14ac:dyDescent="0.2">
      <c r="A49" s="93"/>
      <c r="B49" s="138"/>
      <c r="C49" s="138" t="s">
        <v>142</v>
      </c>
      <c r="D49" s="419" t="s">
        <v>74</v>
      </c>
      <c r="E49" s="172" t="str">
        <f t="shared" si="2"/>
        <v>JPYOIS12Y_Quote</v>
      </c>
      <c r="F49" s="172" t="str">
        <f>_xll.qlSimpleQuote(Currency&amp;$B49&amp;$C49&amp;$D49&amp;QuoteSuffix,,RateTickValue,Permanent,Trigger,ObjectOverwrite)</f>
        <v>JPYOIS12Y_Quote#0000</v>
      </c>
      <c r="G49" s="23" t="str">
        <f>_xll.ohRangeRetrieveError(F49)</f>
        <v/>
      </c>
      <c r="H49" s="22"/>
      <c r="J49" s="93"/>
      <c r="K49" s="198" t="s">
        <v>74</v>
      </c>
      <c r="L49" s="237"/>
      <c r="M49" s="237" t="s">
        <v>142</v>
      </c>
      <c r="N49" s="235" t="str">
        <f t="shared" si="3"/>
        <v>JPY12YOIS</v>
      </c>
      <c r="O49" s="235" t="str">
        <v>JPY12YOIS=ICAP</v>
      </c>
      <c r="P49" s="192">
        <v>0.59</v>
      </c>
      <c r="Q49" s="192">
        <v>0.69</v>
      </c>
      <c r="R49" s="192">
        <v>0</v>
      </c>
      <c r="S49" s="192">
        <v>0</v>
      </c>
      <c r="T49" s="196">
        <f>_xll.qlMidEquivalent($P49,$Q49,$R49,$S49)</f>
        <v>0.6399999999999999</v>
      </c>
      <c r="U49" s="194"/>
      <c r="V49" s="195">
        <v>0.6399999999999999</v>
      </c>
      <c r="W49" s="194"/>
      <c r="X49" s="254">
        <v>0.6399999999999999</v>
      </c>
      <c r="Y49" s="191">
        <f>_xll.qlSimpleQuoteSetValue(F49,X49/100,Trigger)</f>
        <v>4.9999999999999697E-5</v>
      </c>
      <c r="Z49" s="162"/>
    </row>
    <row r="50" spans="1:26" x14ac:dyDescent="0.2">
      <c r="A50" s="93"/>
      <c r="B50" s="138"/>
      <c r="C50" s="138" t="s">
        <v>142</v>
      </c>
      <c r="D50" s="419" t="s">
        <v>71</v>
      </c>
      <c r="E50" s="172" t="str">
        <f t="shared" si="2"/>
        <v>JPYOIS15Y_Quote</v>
      </c>
      <c r="F50" s="172" t="str">
        <f>_xll.qlSimpleQuote(Currency&amp;$B50&amp;$C50&amp;$D50&amp;QuoteSuffix,,RateTickValue,Permanent,Trigger,ObjectOverwrite)</f>
        <v>JPYOIS15Y_Quote#0000</v>
      </c>
      <c r="G50" s="23" t="str">
        <f>_xll.ohRangeRetrieveError(F50)</f>
        <v/>
      </c>
      <c r="H50" s="22"/>
      <c r="J50" s="93"/>
      <c r="K50" s="198" t="s">
        <v>71</v>
      </c>
      <c r="L50" s="237"/>
      <c r="M50" s="237" t="s">
        <v>142</v>
      </c>
      <c r="N50" s="235" t="str">
        <f t="shared" si="3"/>
        <v>JPY15YOIS</v>
      </c>
      <c r="O50" s="235" t="str">
        <v>JPY15YOIS=ICAP</v>
      </c>
      <c r="P50" s="192">
        <v>0.84750000000000003</v>
      </c>
      <c r="Q50" s="192">
        <v>0.94750000000000001</v>
      </c>
      <c r="R50" s="192">
        <v>0</v>
      </c>
      <c r="S50" s="192">
        <v>0</v>
      </c>
      <c r="T50" s="196">
        <f>_xll.qlMidEquivalent($P50,$Q50,$R50,$S50)</f>
        <v>0.89749999999999996</v>
      </c>
      <c r="U50" s="194"/>
      <c r="V50" s="195">
        <v>0.89749999999999996</v>
      </c>
      <c r="W50" s="194"/>
      <c r="X50" s="254">
        <v>0.89749999999999996</v>
      </c>
      <c r="Y50" s="191">
        <f>_xll.qlSimpleQuoteSetValue(F50,X50/100,Trigger)</f>
        <v>7.5000000000002148E-5</v>
      </c>
      <c r="Z50" s="162"/>
    </row>
    <row r="51" spans="1:26" x14ac:dyDescent="0.2">
      <c r="A51" s="93"/>
      <c r="B51" s="138"/>
      <c r="C51" s="138" t="s">
        <v>142</v>
      </c>
      <c r="D51" s="419" t="s">
        <v>66</v>
      </c>
      <c r="E51" s="172" t="str">
        <f t="shared" si="2"/>
        <v>JPYOIS20Y_Quote</v>
      </c>
      <c r="F51" s="172" t="str">
        <f>_xll.qlSimpleQuote(Currency&amp;$B51&amp;$C51&amp;$D51&amp;QuoteSuffix,,RateTickValue,Permanent,Trigger,ObjectOverwrite)</f>
        <v>JPYOIS20Y_Quote#0000</v>
      </c>
      <c r="G51" s="23" t="str">
        <f>_xll.ohRangeRetrieveError(F51)</f>
        <v/>
      </c>
      <c r="H51" s="22"/>
      <c r="J51" s="93"/>
      <c r="K51" s="198" t="s">
        <v>66</v>
      </c>
      <c r="L51" s="237"/>
      <c r="M51" s="237" t="s">
        <v>142</v>
      </c>
      <c r="N51" s="235" t="str">
        <f t="shared" si="3"/>
        <v>JPY20YOIS</v>
      </c>
      <c r="O51" s="235" t="str">
        <v>JPY20YOIS=ICAP</v>
      </c>
      <c r="P51" s="192">
        <v>1.1625000000000001</v>
      </c>
      <c r="Q51" s="192">
        <v>1.2625</v>
      </c>
      <c r="R51" s="192">
        <v>0</v>
      </c>
      <c r="S51" s="192">
        <v>0</v>
      </c>
      <c r="T51" s="196">
        <f>_xll.qlMidEquivalent($P51,$Q51,$R51,$S51)</f>
        <v>1.2124999999999999</v>
      </c>
      <c r="U51" s="194"/>
      <c r="V51" s="195">
        <v>1.2124999999999999</v>
      </c>
      <c r="W51" s="194"/>
      <c r="X51" s="254">
        <v>1.2124999999999999</v>
      </c>
      <c r="Y51" s="191">
        <f>_xll.qlSimpleQuoteSetValue(F51,X51/100,Trigger)</f>
        <v>1.2499999999999838E-4</v>
      </c>
      <c r="Z51" s="162"/>
    </row>
    <row r="52" spans="1:26" x14ac:dyDescent="0.2">
      <c r="A52" s="93"/>
      <c r="B52" s="138"/>
      <c r="C52" s="138" t="s">
        <v>142</v>
      </c>
      <c r="D52" s="419" t="s">
        <v>61</v>
      </c>
      <c r="E52" s="172" t="str">
        <f t="shared" si="2"/>
        <v>JPYOIS25Y_Quote</v>
      </c>
      <c r="F52" s="172" t="str">
        <f>_xll.qlSimpleQuote(Currency&amp;$B52&amp;$C52&amp;$D52&amp;QuoteSuffix,,RateTickValue,Permanent,Trigger,ObjectOverwrite)</f>
        <v>JPYOIS25Y_Quote#0000</v>
      </c>
      <c r="G52" s="23" t="str">
        <f>_xll.ohRangeRetrieveError(F52)</f>
        <v/>
      </c>
      <c r="H52" s="22"/>
      <c r="J52" s="93"/>
      <c r="K52" s="198" t="s">
        <v>61</v>
      </c>
      <c r="L52" s="237"/>
      <c r="M52" s="237" t="s">
        <v>142</v>
      </c>
      <c r="N52" s="235" t="str">
        <f t="shared" si="3"/>
        <v>JPY25YOIS</v>
      </c>
      <c r="O52" s="235" t="str">
        <v>JPY25YOIS=ICAP</v>
      </c>
      <c r="P52" s="192">
        <v>1.3274999999999999</v>
      </c>
      <c r="Q52" s="192">
        <v>1.4275</v>
      </c>
      <c r="R52" s="192">
        <v>0</v>
      </c>
      <c r="S52" s="192">
        <v>0</v>
      </c>
      <c r="T52" s="196">
        <f>_xll.qlMidEquivalent($P52,$Q52,$R52,$S52)</f>
        <v>1.3774999999999999</v>
      </c>
      <c r="U52" s="194"/>
      <c r="V52" s="195">
        <v>1.3774999999999999</v>
      </c>
      <c r="W52" s="194"/>
      <c r="X52" s="254">
        <v>1.3774999999999999</v>
      </c>
      <c r="Y52" s="191">
        <f>_xll.qlSimpleQuoteSetValue(F52,X52/100,Trigger)</f>
        <v>1.7499999999999981E-4</v>
      </c>
      <c r="Z52" s="162"/>
    </row>
    <row r="53" spans="1:26" x14ac:dyDescent="0.2">
      <c r="A53" s="93"/>
      <c r="B53" s="138"/>
      <c r="C53" s="138" t="s">
        <v>142</v>
      </c>
      <c r="D53" s="419" t="s">
        <v>59</v>
      </c>
      <c r="E53" s="172" t="str">
        <f t="shared" si="2"/>
        <v>JPYOIS27Y_Quote</v>
      </c>
      <c r="F53" s="172" t="str">
        <f>_xll.qlSimpleQuote(Currency&amp;$B53&amp;$C53&amp;$D53&amp;QuoteSuffix,,RateTickValue,Permanent,Trigger,ObjectOverwrite)</f>
        <v>JPYOIS27Y_Quote#0000</v>
      </c>
      <c r="G53" s="23" t="str">
        <f>_xll.ohRangeRetrieveError(F53)</f>
        <v/>
      </c>
      <c r="H53" s="22"/>
      <c r="J53" s="93"/>
      <c r="K53" s="198" t="s">
        <v>59</v>
      </c>
      <c r="L53" s="237"/>
      <c r="M53" s="237" t="s">
        <v>142</v>
      </c>
      <c r="N53" s="235" t="str">
        <f t="shared" si="3"/>
        <v>JPY27YOIS</v>
      </c>
      <c r="O53" s="235" t="str">
        <v>JPY27YOIS=ICAP</v>
      </c>
      <c r="P53" s="192" t="s">
        <v>190</v>
      </c>
      <c r="Q53" s="192" t="s">
        <v>190</v>
      </c>
      <c r="R53" s="192" t="s">
        <v>190</v>
      </c>
      <c r="S53" s="192" t="s">
        <v>190</v>
      </c>
      <c r="T53" s="196" t="e">
        <f>_xll.qlMidEquivalent($P53,$Q53,$R53,$S53)</f>
        <v>#NUM!</v>
      </c>
      <c r="U53" s="194"/>
      <c r="V53" s="195" t="e">
        <v>#NUM!</v>
      </c>
      <c r="W53" s="194"/>
      <c r="X53" s="254" t="e">
        <v>#NUM!</v>
      </c>
      <c r="Y53" s="191" t="e">
        <f>_xll.qlSimpleQuoteSetValue(F53,X53/100,Trigger)</f>
        <v>#NUM!</v>
      </c>
      <c r="Z53" s="162"/>
    </row>
    <row r="54" spans="1:26" x14ac:dyDescent="0.2">
      <c r="A54" s="93"/>
      <c r="B54" s="138"/>
      <c r="C54" s="138" t="s">
        <v>142</v>
      </c>
      <c r="D54" s="419" t="s">
        <v>56</v>
      </c>
      <c r="E54" s="172" t="str">
        <f t="shared" si="2"/>
        <v>JPYOIS30Y_Quote</v>
      </c>
      <c r="F54" s="172" t="str">
        <f>_xll.qlSimpleQuote(Currency&amp;$B54&amp;$C54&amp;$D54&amp;QuoteSuffix,,RateTickValue,Permanent,Trigger,ObjectOverwrite)</f>
        <v>JPYOIS30Y_Quote#0000</v>
      </c>
      <c r="G54" s="23" t="str">
        <f>_xll.ohRangeRetrieveError(F54)</f>
        <v/>
      </c>
      <c r="H54" s="22"/>
      <c r="J54" s="93"/>
      <c r="K54" s="198" t="s">
        <v>56</v>
      </c>
      <c r="L54" s="237"/>
      <c r="M54" s="237" t="s">
        <v>142</v>
      </c>
      <c r="N54" s="235" t="str">
        <f t="shared" si="3"/>
        <v>JPY30YOIS</v>
      </c>
      <c r="O54" s="235" t="str">
        <v>JPY30YOIS=ICAP</v>
      </c>
      <c r="P54" s="192">
        <v>1.42</v>
      </c>
      <c r="Q54" s="192">
        <v>1.52</v>
      </c>
      <c r="R54" s="192">
        <v>0</v>
      </c>
      <c r="S54" s="192">
        <v>0</v>
      </c>
      <c r="T54" s="196">
        <f>_xll.qlMidEquivalent($P54,$Q54,$R54,$S54)</f>
        <v>1.47</v>
      </c>
      <c r="U54" s="194"/>
      <c r="V54" s="195">
        <v>1.47</v>
      </c>
      <c r="W54" s="194"/>
      <c r="X54" s="254">
        <v>1.47</v>
      </c>
      <c r="Y54" s="191">
        <f>_xll.qlSimpleQuoteSetValue(F54,X54/100,Trigger)</f>
        <v>2.2499999999999951E-4</v>
      </c>
      <c r="Z54" s="162"/>
    </row>
    <row r="55" spans="1:26" x14ac:dyDescent="0.2">
      <c r="A55" s="93"/>
      <c r="B55" s="138"/>
      <c r="C55" s="138" t="s">
        <v>142</v>
      </c>
      <c r="D55" s="419" t="s">
        <v>51</v>
      </c>
      <c r="E55" s="172" t="str">
        <f t="shared" si="2"/>
        <v>JPYOIS35Y_Quote</v>
      </c>
      <c r="F55" s="172" t="str">
        <f>_xll.qlSimpleQuote(Currency&amp;$B55&amp;$C55&amp;$D55&amp;QuoteSuffix,,RateTickValue,Permanent,Trigger,ObjectOverwrite)</f>
        <v>JPYOIS35Y_Quote#0000</v>
      </c>
      <c r="G55" s="23" t="str">
        <f>_xll.ohRangeRetrieveError(F55)</f>
        <v/>
      </c>
      <c r="H55" s="22"/>
      <c r="J55" s="93"/>
      <c r="K55" s="198" t="s">
        <v>51</v>
      </c>
      <c r="L55" s="237"/>
      <c r="M55" s="237" t="s">
        <v>142</v>
      </c>
      <c r="N55" s="235" t="str">
        <f t="shared" si="3"/>
        <v>JPY35YOIS</v>
      </c>
      <c r="O55" s="235" t="str">
        <v>JPY35YOIS=ICAP</v>
      </c>
      <c r="P55" s="192" t="s">
        <v>190</v>
      </c>
      <c r="Q55" s="192" t="s">
        <v>190</v>
      </c>
      <c r="R55" s="192" t="s">
        <v>190</v>
      </c>
      <c r="S55" s="192" t="s">
        <v>190</v>
      </c>
      <c r="T55" s="196" t="e">
        <f>_xll.qlMidEquivalent($P55,$Q55,$R55,$S55)</f>
        <v>#NUM!</v>
      </c>
      <c r="U55" s="194"/>
      <c r="V55" s="195" t="e">
        <v>#NUM!</v>
      </c>
      <c r="W55" s="194"/>
      <c r="X55" s="254" t="e">
        <v>#NUM!</v>
      </c>
      <c r="Y55" s="191" t="e">
        <f>_xll.qlSimpleQuoteSetValue(F55,X55/100,Trigger)</f>
        <v>#NUM!</v>
      </c>
      <c r="Z55" s="162"/>
    </row>
    <row r="56" spans="1:26" x14ac:dyDescent="0.2">
      <c r="A56" s="93"/>
      <c r="B56" s="138"/>
      <c r="C56" s="138" t="s">
        <v>142</v>
      </c>
      <c r="D56" s="419" t="s">
        <v>46</v>
      </c>
      <c r="E56" s="172" t="str">
        <f t="shared" si="2"/>
        <v>JPYOIS40Y_Quote</v>
      </c>
      <c r="F56" s="172" t="str">
        <f>_xll.qlSimpleQuote(Currency&amp;$B56&amp;$C56&amp;$D56&amp;QuoteSuffix,,RateTickValue,Permanent,Trigger,ObjectOverwrite)</f>
        <v>JPYOIS40Y_Quote#0000</v>
      </c>
      <c r="G56" s="23" t="str">
        <f>_xll.ohRangeRetrieveError(F56)</f>
        <v/>
      </c>
      <c r="H56" s="22"/>
      <c r="J56" s="93"/>
      <c r="K56" s="198" t="s">
        <v>46</v>
      </c>
      <c r="L56" s="237"/>
      <c r="M56" s="237" t="s">
        <v>142</v>
      </c>
      <c r="N56" s="235" t="str">
        <f t="shared" si="3"/>
        <v>JPY40YOIS</v>
      </c>
      <c r="O56" s="235" t="str">
        <v>JPY40YOIS=ICAP</v>
      </c>
      <c r="P56" s="192" t="s">
        <v>190</v>
      </c>
      <c r="Q56" s="192" t="s">
        <v>190</v>
      </c>
      <c r="R56" s="192" t="s">
        <v>190</v>
      </c>
      <c r="S56" s="192" t="s">
        <v>190</v>
      </c>
      <c r="T56" s="196" t="e">
        <f>_xll.qlMidEquivalent($P56,$Q56,$R56,$S56)</f>
        <v>#NUM!</v>
      </c>
      <c r="U56" s="194"/>
      <c r="V56" s="195" t="e">
        <v>#NUM!</v>
      </c>
      <c r="W56" s="194"/>
      <c r="X56" s="254" t="e">
        <v>#NUM!</v>
      </c>
      <c r="Y56" s="191" t="e">
        <f>_xll.qlSimpleQuoteSetValue(F56,X56/100,Trigger)</f>
        <v>#NUM!</v>
      </c>
      <c r="Z56" s="162"/>
    </row>
    <row r="57" spans="1:26" x14ac:dyDescent="0.2">
      <c r="A57" s="93"/>
      <c r="B57" s="138"/>
      <c r="C57" s="138" t="s">
        <v>142</v>
      </c>
      <c r="D57" s="419" t="s">
        <v>41</v>
      </c>
      <c r="E57" s="172" t="str">
        <f t="shared" si="2"/>
        <v>JPYOIS45Y_Quote</v>
      </c>
      <c r="F57" s="172" t="str">
        <f>_xll.qlSimpleQuote(Currency&amp;$B57&amp;$C57&amp;$D57&amp;QuoteSuffix,,RateTickValue,Permanent,Trigger,ObjectOverwrite)</f>
        <v>JPYOIS45Y_Quote#0000</v>
      </c>
      <c r="G57" s="23" t="str">
        <f>_xll.ohRangeRetrieveError(F57)</f>
        <v/>
      </c>
      <c r="H57" s="22"/>
      <c r="J57" s="93"/>
      <c r="K57" s="198" t="s">
        <v>41</v>
      </c>
      <c r="L57" s="237"/>
      <c r="M57" s="237" t="s">
        <v>142</v>
      </c>
      <c r="N57" s="235" t="str">
        <f t="shared" si="3"/>
        <v>JPY45YOIS</v>
      </c>
      <c r="O57" s="235" t="str">
        <v>JPY45YOIS=ICAP</v>
      </c>
      <c r="P57" s="192" t="s">
        <v>190</v>
      </c>
      <c r="Q57" s="192" t="s">
        <v>190</v>
      </c>
      <c r="R57" s="192" t="s">
        <v>190</v>
      </c>
      <c r="S57" s="192" t="s">
        <v>190</v>
      </c>
      <c r="T57" s="196" t="e">
        <f>_xll.qlMidEquivalent($P57,$Q57,$R57,$S57)</f>
        <v>#NUM!</v>
      </c>
      <c r="U57" s="194"/>
      <c r="V57" s="195" t="e">
        <v>#NUM!</v>
      </c>
      <c r="W57" s="194"/>
      <c r="X57" s="254" t="e">
        <v>#NUM!</v>
      </c>
      <c r="Y57" s="191" t="e">
        <f>_xll.qlSimpleQuoteSetValue(F57,X57/100,Trigger)</f>
        <v>#NUM!</v>
      </c>
      <c r="Z57" s="162"/>
    </row>
    <row r="58" spans="1:26" x14ac:dyDescent="0.2">
      <c r="A58" s="93"/>
      <c r="B58" s="138"/>
      <c r="C58" s="138" t="s">
        <v>142</v>
      </c>
      <c r="D58" s="419" t="s">
        <v>36</v>
      </c>
      <c r="E58" s="172" t="str">
        <f t="shared" si="2"/>
        <v>JPYOIS50Y_Quote</v>
      </c>
      <c r="F58" s="172" t="str">
        <f>_xll.qlSimpleQuote(Currency&amp;$B58&amp;$C58&amp;$D58&amp;QuoteSuffix,,RateTickValue,Permanent,Trigger,ObjectOverwrite)</f>
        <v>JPYOIS50Y_Quote#0000</v>
      </c>
      <c r="G58" s="23" t="str">
        <f>_xll.ohRangeRetrieveError(F58)</f>
        <v/>
      </c>
      <c r="H58" s="22"/>
      <c r="J58" s="93"/>
      <c r="K58" s="209" t="s">
        <v>36</v>
      </c>
      <c r="L58" s="233"/>
      <c r="M58" s="233" t="s">
        <v>142</v>
      </c>
      <c r="N58" s="231" t="str">
        <f t="shared" si="3"/>
        <v>JPY50YOIS</v>
      </c>
      <c r="O58" s="231" t="str">
        <v>JPY50YOIS=ICAP</v>
      </c>
      <c r="P58" s="205" t="s">
        <v>190</v>
      </c>
      <c r="Q58" s="205" t="s">
        <v>190</v>
      </c>
      <c r="R58" s="205" t="s">
        <v>190</v>
      </c>
      <c r="S58" s="205" t="s">
        <v>190</v>
      </c>
      <c r="T58" s="207" t="e">
        <f>_xll.qlMidEquivalent($P58,$Q58,$R58,$S58)</f>
        <v>#NUM!</v>
      </c>
      <c r="U58" s="194"/>
      <c r="V58" s="195" t="e">
        <v>#NUM!</v>
      </c>
      <c r="W58" s="194"/>
      <c r="X58" s="247" t="e">
        <v>#NUM!</v>
      </c>
      <c r="Y58" s="204" t="e">
        <f>_xll.qlSimpleQuoteSetValue(F58,X58/100,Trigger)</f>
        <v>#NUM!</v>
      </c>
      <c r="Z58" s="162"/>
    </row>
    <row r="59" spans="1:26" ht="12" thickBot="1" x14ac:dyDescent="0.25">
      <c r="A59" s="93"/>
      <c r="B59" s="420"/>
      <c r="C59" s="420"/>
      <c r="D59" s="421"/>
      <c r="E59" s="422"/>
      <c r="F59" s="422"/>
      <c r="G59" s="423"/>
      <c r="H59" s="22"/>
      <c r="J59" s="14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7"/>
    </row>
    <row r="60" spans="1:26" x14ac:dyDescent="0.2">
      <c r="A60" s="93"/>
      <c r="B60" s="138"/>
      <c r="C60" s="138"/>
      <c r="D60" s="424"/>
      <c r="E60" s="172"/>
      <c r="F60" s="172"/>
      <c r="G60" s="23"/>
      <c r="H60" s="22"/>
    </row>
    <row r="61" spans="1:26" x14ac:dyDescent="0.2">
      <c r="A61" s="93"/>
      <c r="B61" s="138"/>
      <c r="C61" s="138"/>
      <c r="D61" s="424"/>
      <c r="E61" s="172"/>
      <c r="F61" s="172"/>
      <c r="G61" s="23"/>
      <c r="H61" s="22"/>
    </row>
    <row r="62" spans="1:26" x14ac:dyDescent="0.2">
      <c r="A62" s="93"/>
      <c r="B62" s="138"/>
      <c r="C62" s="138"/>
      <c r="D62" s="424"/>
      <c r="E62" s="172"/>
      <c r="F62" s="172"/>
      <c r="G62" s="23"/>
      <c r="H62" s="22"/>
    </row>
    <row r="63" spans="1:26" x14ac:dyDescent="0.2">
      <c r="A63" s="93"/>
      <c r="B63" s="138"/>
      <c r="C63" s="138"/>
      <c r="D63" s="424"/>
      <c r="E63" s="172"/>
      <c r="F63" s="172"/>
      <c r="G63" s="23"/>
      <c r="H63" s="22"/>
    </row>
    <row r="64" spans="1:26" x14ac:dyDescent="0.2">
      <c r="A64" s="93"/>
      <c r="B64" s="138"/>
      <c r="C64" s="138"/>
      <c r="D64" s="424"/>
      <c r="E64" s="172"/>
      <c r="F64" s="172"/>
      <c r="G64" s="23"/>
      <c r="H64" s="22"/>
    </row>
    <row r="65" spans="1:8" x14ac:dyDescent="0.2">
      <c r="A65" s="93"/>
      <c r="B65" s="138"/>
      <c r="C65" s="138"/>
      <c r="D65" s="424"/>
      <c r="E65" s="172"/>
      <c r="F65" s="172"/>
      <c r="G65" s="23"/>
      <c r="H65" s="22"/>
    </row>
    <row r="66" spans="1:8" x14ac:dyDescent="0.2">
      <c r="A66" s="93"/>
      <c r="B66" s="138"/>
      <c r="C66" s="138"/>
      <c r="D66" s="424"/>
      <c r="E66" s="172"/>
      <c r="F66" s="172"/>
      <c r="G66" s="23"/>
      <c r="H66" s="22"/>
    </row>
    <row r="67" spans="1:8" x14ac:dyDescent="0.2">
      <c r="A67" s="93"/>
      <c r="B67" s="138"/>
      <c r="C67" s="138"/>
      <c r="D67" s="424"/>
      <c r="E67" s="172"/>
      <c r="F67" s="172"/>
      <c r="G67" s="23"/>
      <c r="H67" s="22"/>
    </row>
    <row r="68" spans="1:8" x14ac:dyDescent="0.2">
      <c r="A68" s="93"/>
      <c r="B68" s="138"/>
      <c r="C68" s="138"/>
      <c r="D68" s="424"/>
      <c r="E68" s="172"/>
      <c r="F68" s="172"/>
      <c r="G68" s="23"/>
      <c r="H68" s="22"/>
    </row>
    <row r="69" spans="1:8" x14ac:dyDescent="0.2">
      <c r="A69" s="93"/>
      <c r="B69" s="138"/>
      <c r="C69" s="138"/>
      <c r="D69" s="424"/>
      <c r="E69" s="172"/>
      <c r="F69" s="172"/>
      <c r="G69" s="23"/>
      <c r="H69" s="22"/>
    </row>
    <row r="70" spans="1:8" x14ac:dyDescent="0.2">
      <c r="A70" s="93"/>
      <c r="B70" s="138"/>
      <c r="C70" s="138"/>
      <c r="D70" s="424"/>
      <c r="E70" s="172"/>
      <c r="F70" s="172"/>
      <c r="G70" s="23"/>
      <c r="H70" s="22"/>
    </row>
    <row r="71" spans="1:8" x14ac:dyDescent="0.2">
      <c r="A71" s="93"/>
      <c r="B71" s="138"/>
      <c r="C71" s="138"/>
      <c r="D71" s="424"/>
      <c r="E71" s="172"/>
      <c r="F71" s="172"/>
      <c r="G71" s="23"/>
      <c r="H71" s="22"/>
    </row>
    <row r="72" spans="1:8" x14ac:dyDescent="0.2">
      <c r="A72" s="93"/>
      <c r="B72" s="138"/>
      <c r="C72" s="138"/>
      <c r="D72" s="424"/>
      <c r="E72" s="172"/>
      <c r="F72" s="172"/>
      <c r="G72" s="23"/>
      <c r="H72" s="22"/>
    </row>
    <row r="73" spans="1:8" x14ac:dyDescent="0.2">
      <c r="A73" s="93"/>
      <c r="B73" s="138"/>
      <c r="C73" s="138"/>
      <c r="D73" s="424"/>
      <c r="E73" s="172"/>
      <c r="F73" s="172"/>
      <c r="G73" s="23"/>
      <c r="H73" s="22"/>
    </row>
    <row r="74" spans="1:8" x14ac:dyDescent="0.2">
      <c r="A74" s="93"/>
      <c r="B74" s="138"/>
      <c r="C74" s="138"/>
      <c r="D74" s="424"/>
      <c r="E74" s="172"/>
      <c r="F74" s="172"/>
      <c r="G74" s="23"/>
      <c r="H74" s="22"/>
    </row>
    <row r="75" spans="1:8" x14ac:dyDescent="0.2">
      <c r="A75" s="93"/>
      <c r="B75" s="138"/>
      <c r="C75" s="138"/>
      <c r="D75" s="424"/>
      <c r="E75" s="172"/>
      <c r="F75" s="172"/>
      <c r="G75" s="23"/>
      <c r="H75" s="22"/>
    </row>
    <row r="76" spans="1:8" x14ac:dyDescent="0.2">
      <c r="A76" s="93"/>
      <c r="B76" s="138"/>
      <c r="C76" s="138"/>
      <c r="D76" s="424"/>
      <c r="E76" s="172"/>
      <c r="F76" s="172"/>
      <c r="G76" s="23"/>
      <c r="H76" s="22"/>
    </row>
    <row r="77" spans="1:8" x14ac:dyDescent="0.2">
      <c r="A77" s="93"/>
      <c r="B77" s="138"/>
      <c r="C77" s="138"/>
      <c r="D77" s="424"/>
      <c r="E77" s="172"/>
      <c r="F77" s="172"/>
      <c r="G77" s="23"/>
      <c r="H77" s="22"/>
    </row>
    <row r="78" spans="1:8" x14ac:dyDescent="0.2">
      <c r="A78" s="93"/>
      <c r="B78" s="138"/>
      <c r="C78" s="138"/>
      <c r="D78" s="424"/>
      <c r="E78" s="172"/>
      <c r="F78" s="172"/>
      <c r="G78" s="23"/>
      <c r="H78" s="22"/>
    </row>
    <row r="79" spans="1:8" x14ac:dyDescent="0.2">
      <c r="A79" s="93"/>
      <c r="B79" s="138"/>
      <c r="C79" s="138"/>
      <c r="D79" s="424"/>
      <c r="E79" s="172"/>
      <c r="F79" s="172"/>
      <c r="G79" s="23"/>
      <c r="H79" s="22"/>
    </row>
    <row r="80" spans="1:8" x14ac:dyDescent="0.2">
      <c r="A80" s="93"/>
      <c r="B80" s="138"/>
      <c r="C80" s="138"/>
      <c r="D80" s="424"/>
      <c r="E80" s="172"/>
      <c r="F80" s="172"/>
      <c r="G80" s="23"/>
      <c r="H80" s="22"/>
    </row>
    <row r="81" spans="1:8" x14ac:dyDescent="0.2">
      <c r="A81" s="93"/>
      <c r="B81" s="138"/>
      <c r="C81" s="138"/>
      <c r="D81" s="424"/>
      <c r="E81" s="172"/>
      <c r="F81" s="172"/>
      <c r="G81" s="23"/>
      <c r="H81" s="22"/>
    </row>
    <row r="82" spans="1:8" x14ac:dyDescent="0.2">
      <c r="A82" s="93"/>
      <c r="B82" s="138"/>
      <c r="C82" s="138"/>
      <c r="D82" s="424"/>
      <c r="E82" s="172"/>
      <c r="F82" s="172"/>
      <c r="G82" s="23"/>
      <c r="H82" s="22"/>
    </row>
    <row r="83" spans="1:8" x14ac:dyDescent="0.2">
      <c r="A83" s="93"/>
      <c r="B83" s="138"/>
      <c r="C83" s="138"/>
      <c r="D83" s="424"/>
      <c r="E83" s="172"/>
      <c r="F83" s="172"/>
      <c r="G83" s="23"/>
      <c r="H83" s="22"/>
    </row>
    <row r="84" spans="1:8" x14ac:dyDescent="0.2">
      <c r="A84" s="93"/>
      <c r="B84" s="138"/>
      <c r="C84" s="138"/>
      <c r="D84" s="424"/>
      <c r="E84" s="172"/>
      <c r="F84" s="172"/>
      <c r="G84" s="23"/>
      <c r="H84" s="22"/>
    </row>
    <row r="85" spans="1:8" x14ac:dyDescent="0.2">
      <c r="A85" s="93"/>
      <c r="B85" s="138"/>
      <c r="C85" s="138"/>
      <c r="D85" s="424"/>
      <c r="E85" s="172"/>
      <c r="F85" s="172"/>
      <c r="G85" s="23"/>
      <c r="H85" s="22"/>
    </row>
    <row r="86" spans="1:8" x14ac:dyDescent="0.2">
      <c r="A86" s="93"/>
      <c r="B86" s="138"/>
      <c r="C86" s="138"/>
      <c r="D86" s="424"/>
      <c r="E86" s="172"/>
      <c r="F86" s="172"/>
      <c r="G86" s="23"/>
      <c r="H86" s="22"/>
    </row>
    <row r="87" spans="1:8" x14ac:dyDescent="0.2">
      <c r="A87" s="93"/>
      <c r="B87" s="138"/>
      <c r="C87" s="138"/>
      <c r="D87" s="424"/>
      <c r="E87" s="172"/>
      <c r="F87" s="172"/>
      <c r="G87" s="23"/>
      <c r="H87" s="22"/>
    </row>
    <row r="88" spans="1:8" x14ac:dyDescent="0.2">
      <c r="A88" s="93"/>
      <c r="B88" s="138"/>
      <c r="C88" s="138"/>
      <c r="D88" s="424"/>
      <c r="E88" s="172"/>
      <c r="F88" s="172"/>
      <c r="G88" s="23"/>
      <c r="H88" s="22"/>
    </row>
    <row r="89" spans="1:8" x14ac:dyDescent="0.2">
      <c r="A89" s="93"/>
      <c r="B89" s="138"/>
      <c r="C89" s="138"/>
      <c r="D89" s="424"/>
      <c r="E89" s="172"/>
      <c r="F89" s="172"/>
      <c r="G89" s="23"/>
      <c r="H89" s="22"/>
    </row>
    <row r="90" spans="1:8" x14ac:dyDescent="0.2">
      <c r="A90" s="93"/>
      <c r="B90" s="138"/>
      <c r="C90" s="138"/>
      <c r="D90" s="424"/>
      <c r="E90" s="172"/>
      <c r="F90" s="172"/>
      <c r="G90" s="23"/>
      <c r="H90" s="22"/>
    </row>
    <row r="91" spans="1:8" x14ac:dyDescent="0.2">
      <c r="A91" s="93"/>
      <c r="B91" s="138"/>
      <c r="C91" s="138"/>
      <c r="D91" s="424"/>
      <c r="E91" s="172"/>
      <c r="F91" s="172"/>
      <c r="G91" s="23"/>
      <c r="H91" s="22"/>
    </row>
    <row r="92" spans="1:8" x14ac:dyDescent="0.2">
      <c r="A92" s="93"/>
      <c r="B92" s="138"/>
      <c r="C92" s="138"/>
      <c r="D92" s="424"/>
      <c r="E92" s="172"/>
      <c r="F92" s="172"/>
      <c r="G92" s="23"/>
      <c r="H92" s="22"/>
    </row>
    <row r="93" spans="1:8" x14ac:dyDescent="0.2">
      <c r="A93" s="93"/>
      <c r="B93" s="138"/>
      <c r="C93" s="138"/>
      <c r="D93" s="424"/>
      <c r="E93" s="172"/>
      <c r="F93" s="172"/>
      <c r="G93" s="23"/>
      <c r="H93" s="22"/>
    </row>
    <row r="94" spans="1:8" x14ac:dyDescent="0.2">
      <c r="A94" s="93"/>
      <c r="B94" s="138"/>
      <c r="C94" s="138"/>
      <c r="D94" s="424"/>
      <c r="E94" s="172"/>
      <c r="F94" s="172"/>
      <c r="G94" s="23"/>
      <c r="H94" s="22"/>
    </row>
    <row r="95" spans="1:8" x14ac:dyDescent="0.2">
      <c r="A95" s="93"/>
      <c r="B95" s="138"/>
      <c r="C95" s="138"/>
      <c r="D95" s="424"/>
      <c r="E95" s="172"/>
      <c r="F95" s="172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4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2</v>
      </c>
      <c r="AD3" s="162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09:40:33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JPY1L6L6M_Quote#0000</v>
      </c>
      <c r="G5" s="47" t="str">
        <f>_xll.ohRangeRetrieveError(F5)</f>
        <v/>
      </c>
      <c r="H5" s="46"/>
      <c r="I5" s="13"/>
      <c r="J5" s="13"/>
      <c r="K5" s="13"/>
      <c r="L5" s="13"/>
      <c r="N5" s="306">
        <v>0.5</v>
      </c>
      <c r="O5" s="198" t="s">
        <v>14</v>
      </c>
      <c r="P5" s="237" t="str">
        <f t="array" ref="P5:P42">VLOOKUP(Currency,Conventions,2)</f>
        <v>1L</v>
      </c>
      <c r="Q5" s="237" t="str">
        <f t="array" ref="Q5:Q42">VLOOKUP(Currency,Conventions,3)</f>
        <v>6L</v>
      </c>
      <c r="R5" s="235" t="str">
        <f t="shared" ref="R5:R42" si="1">Currency&amp;$P5&amp;$Q5&amp;$O5</f>
        <v>JPY1L6L6M</v>
      </c>
      <c r="S5" s="197" t="str">
        <f t="array" ref="S5:S42">Instruments&amp;"="&amp;VLOOKUP(Contributor,ContributorTable,2,FALSE)</f>
        <v>JPY1L6L6M=ICAP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 t="e">
        <f t="array" ref="X5:X38">_xll.qlInterpolationInterpolate(S3,N5:N42)</f>
        <v>#VALUE!</v>
      </c>
      <c r="Y5" s="194"/>
      <c r="Z5" s="302" t="e">
        <v>#VALUE!</v>
      </c>
      <c r="AA5" s="194"/>
      <c r="AB5" s="399" t="e">
        <f t="array" ref="AB5:AB42">QuoteLive</f>
        <v>#VALUE!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JPY1L6L1Y_Quote#0000</v>
      </c>
      <c r="G6" s="47" t="str">
        <f>_xll.ohRangeRetrieveError(F6)</f>
        <v/>
      </c>
      <c r="H6" s="46"/>
      <c r="I6" s="13"/>
      <c r="J6" s="13"/>
      <c r="K6" s="13"/>
      <c r="L6" s="13"/>
      <c r="N6" s="306">
        <v>1</v>
      </c>
      <c r="O6" s="198" t="s">
        <v>8</v>
      </c>
      <c r="P6" s="237" t="str">
        <v>1L</v>
      </c>
      <c r="Q6" s="237" t="str">
        <v>6L</v>
      </c>
      <c r="R6" s="235" t="str">
        <f t="shared" si="1"/>
        <v>JPY1L6L1Y</v>
      </c>
      <c r="S6" s="197" t="str">
        <v>JPY1L6L1Y=ICAP</v>
      </c>
      <c r="T6" s="304" t="s">
        <v>190</v>
      </c>
      <c r="U6" s="304" t="s">
        <v>190</v>
      </c>
      <c r="V6" s="304" t="e">
        <f>_xll.qlMidEquivalent(T6,U6)</f>
        <v>#NUM!</v>
      </c>
      <c r="W6" s="192" t="b">
        <f t="shared" si="2"/>
        <v>0</v>
      </c>
      <c r="X6" s="305" t="e">
        <v>#VALUE!</v>
      </c>
      <c r="Y6" s="194"/>
      <c r="Z6" s="302" t="e">
        <v>#VALUE!</v>
      </c>
      <c r="AA6" s="194"/>
      <c r="AB6" s="399" t="e">
        <v>#VALUE!</v>
      </c>
      <c r="AC6" s="191" t="e">
        <f>_xll.qlSimpleQuoteSetValue(F6,AB6/10000,Trigger)</f>
        <v>#NUM!</v>
      </c>
      <c r="AD6" s="162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JPY1L6L15M_Quote#0000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1L</v>
      </c>
      <c r="Q7" s="237" t="str">
        <v>6L</v>
      </c>
      <c r="R7" s="235" t="str">
        <f t="shared" si="1"/>
        <v>JPY1L6L15M</v>
      </c>
      <c r="S7" s="197" t="str">
        <v>JPY1L6L15M=ICAP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 t="e">
        <v>#VALUE!</v>
      </c>
      <c r="Y7" s="194"/>
      <c r="Z7" s="302" t="e">
        <v>#VALUE!</v>
      </c>
      <c r="AA7" s="194"/>
      <c r="AB7" s="399" t="e">
        <v>#VALUE!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JPY1L6L18M_Quote#0000</v>
      </c>
      <c r="G8" s="47" t="str">
        <f>_xll.ohRangeRetrieveError(F8)</f>
        <v/>
      </c>
      <c r="H8" s="46"/>
      <c r="I8" s="12"/>
      <c r="J8" s="12"/>
      <c r="K8" s="12"/>
      <c r="L8" s="12"/>
      <c r="N8" s="306">
        <v>1.5</v>
      </c>
      <c r="O8" s="198" t="s">
        <v>105</v>
      </c>
      <c r="P8" s="237" t="str">
        <v>1L</v>
      </c>
      <c r="Q8" s="237" t="str">
        <v>6L</v>
      </c>
      <c r="R8" s="235" t="str">
        <f t="shared" si="1"/>
        <v>JPY1L6L18M</v>
      </c>
      <c r="S8" s="197" t="str">
        <v>JPY1L6L18M=ICAP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 t="e">
        <v>#VALUE!</v>
      </c>
      <c r="Y8" s="194"/>
      <c r="Z8" s="302" t="e">
        <v>#VALUE!</v>
      </c>
      <c r="AA8" s="194"/>
      <c r="AB8" s="399" t="e">
        <v>#VALUE!</v>
      </c>
      <c r="AC8" s="191" t="e">
        <f>_xll.qlSimpleQuoteSetValue(F8,AB8/10000,Trigger)</f>
        <v>#NUM!</v>
      </c>
      <c r="AD8" s="162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JPY1L6L21M_Quote#0000</v>
      </c>
      <c r="G9" s="47" t="str">
        <f>_xll.ohRangeRetrieveError(F9)</f>
        <v/>
      </c>
      <c r="H9" s="46"/>
      <c r="I9" s="12"/>
      <c r="J9" s="12"/>
      <c r="K9" s="12"/>
      <c r="L9" s="12"/>
      <c r="N9" s="306">
        <v>1.75</v>
      </c>
      <c r="O9" s="198" t="s">
        <v>104</v>
      </c>
      <c r="P9" s="237" t="str">
        <v>1L</v>
      </c>
      <c r="Q9" s="237" t="str">
        <v>6L</v>
      </c>
      <c r="R9" s="235" t="str">
        <f t="shared" si="1"/>
        <v>JPY1L6L21M</v>
      </c>
      <c r="S9" s="197" t="str">
        <v>JPY1L6L21M=ICAP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 t="e">
        <v>#VALUE!</v>
      </c>
      <c r="Y9" s="194"/>
      <c r="Z9" s="302" t="e">
        <v>#VALUE!</v>
      </c>
      <c r="AA9" s="194"/>
      <c r="AB9" s="399" t="e">
        <v>#VALUE!</v>
      </c>
      <c r="AC9" s="191" t="e">
        <f>_xll.qlSimpleQuoteSetValue(F9,AB9/10000,Trigger)</f>
        <v>#NUM!</v>
      </c>
      <c r="AD9" s="162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JPY1L6L2Y_Quote#0000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198" t="s">
        <v>84</v>
      </c>
      <c r="P10" s="237" t="str">
        <v>1L</v>
      </c>
      <c r="Q10" s="237" t="str">
        <v>6L</v>
      </c>
      <c r="R10" s="235" t="str">
        <f t="shared" si="1"/>
        <v>JPY1L6L2Y</v>
      </c>
      <c r="S10" s="197" t="str">
        <v>JPY1L6L2Y=ICAP</v>
      </c>
      <c r="T10" s="304" t="s">
        <v>190</v>
      </c>
      <c r="U10" s="304" t="s">
        <v>190</v>
      </c>
      <c r="V10" s="304" t="e">
        <f>_xll.qlMidEquivalent(T10,U10)</f>
        <v>#NUM!</v>
      </c>
      <c r="W10" s="192" t="b">
        <f t="shared" si="2"/>
        <v>0</v>
      </c>
      <c r="X10" s="305" t="e">
        <v>#VALUE!</v>
      </c>
      <c r="Y10" s="194"/>
      <c r="Z10" s="302" t="e">
        <v>#VALUE!</v>
      </c>
      <c r="AA10" s="194"/>
      <c r="AB10" s="399" t="e">
        <v>#VALUE!</v>
      </c>
      <c r="AC10" s="191" t="e">
        <f>_xll.qlSimpleQuoteSetValue(F10,AB10/10000,Trigger)</f>
        <v>#NUM!</v>
      </c>
      <c r="AD10" s="162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JPY1L6L3Y_Quote#0000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198" t="s">
        <v>83</v>
      </c>
      <c r="P11" s="237" t="str">
        <v>1L</v>
      </c>
      <c r="Q11" s="237" t="str">
        <v>6L</v>
      </c>
      <c r="R11" s="235" t="str">
        <f t="shared" si="1"/>
        <v>JPY1L6L3Y</v>
      </c>
      <c r="S11" s="197" t="str">
        <v>JPY1L6L3Y=ICAP</v>
      </c>
      <c r="T11" s="304" t="s">
        <v>190</v>
      </c>
      <c r="U11" s="304" t="s">
        <v>190</v>
      </c>
      <c r="V11" s="304" t="e">
        <f>_xll.qlMidEquivalent(T11,U11)</f>
        <v>#NUM!</v>
      </c>
      <c r="W11" s="192" t="b">
        <f t="shared" si="2"/>
        <v>0</v>
      </c>
      <c r="X11" s="305" t="e">
        <v>#VALUE!</v>
      </c>
      <c r="Y11" s="194"/>
      <c r="Z11" s="302" t="e">
        <v>#VALUE!</v>
      </c>
      <c r="AA11" s="194"/>
      <c r="AB11" s="399" t="e">
        <v>#VALUE!</v>
      </c>
      <c r="AC11" s="191" t="e">
        <f>_xll.qlSimpleQuoteSetValue(F11,AB11/10000,Trigger)</f>
        <v>#NUM!</v>
      </c>
      <c r="AD11" s="162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JPY1L6L4Y_Quote#0000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198" t="s">
        <v>82</v>
      </c>
      <c r="P12" s="237" t="str">
        <v>1L</v>
      </c>
      <c r="Q12" s="237" t="str">
        <v>6L</v>
      </c>
      <c r="R12" s="235" t="str">
        <f t="shared" si="1"/>
        <v>JPY1L6L4Y</v>
      </c>
      <c r="S12" s="197" t="str">
        <v>JPY1L6L4Y=ICAP</v>
      </c>
      <c r="T12" s="304" t="s">
        <v>190</v>
      </c>
      <c r="U12" s="304" t="s">
        <v>190</v>
      </c>
      <c r="V12" s="304" t="e">
        <f>_xll.qlMidEquivalent(T12,U12)</f>
        <v>#NUM!</v>
      </c>
      <c r="W12" s="192" t="b">
        <f t="shared" si="2"/>
        <v>0</v>
      </c>
      <c r="X12" s="305" t="e">
        <v>#VALUE!</v>
      </c>
      <c r="Y12" s="194"/>
      <c r="Z12" s="302" t="e">
        <v>#VALUE!</v>
      </c>
      <c r="AA12" s="194"/>
      <c r="AB12" s="399" t="e">
        <v>#VALUE!</v>
      </c>
      <c r="AC12" s="191" t="e">
        <f>_xll.qlSimpleQuoteSetValue(F12,AB12/10000,Trigger)</f>
        <v>#NUM!</v>
      </c>
      <c r="AD12" s="162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JPY1L6L5Y_Quote#0000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198" t="s">
        <v>81</v>
      </c>
      <c r="P13" s="237" t="str">
        <v>1L</v>
      </c>
      <c r="Q13" s="237" t="str">
        <v>6L</v>
      </c>
      <c r="R13" s="235" t="str">
        <f t="shared" si="1"/>
        <v>JPY1L6L5Y</v>
      </c>
      <c r="S13" s="197" t="str">
        <v>JPY1L6L5Y=ICAP</v>
      </c>
      <c r="T13" s="304" t="s">
        <v>190</v>
      </c>
      <c r="U13" s="304" t="s">
        <v>190</v>
      </c>
      <c r="V13" s="304" t="e">
        <f>_xll.qlMidEquivalent(T13,U13)</f>
        <v>#NUM!</v>
      </c>
      <c r="W13" s="192" t="b">
        <f t="shared" si="2"/>
        <v>0</v>
      </c>
      <c r="X13" s="305" t="e">
        <v>#VALUE!</v>
      </c>
      <c r="Y13" s="194"/>
      <c r="Z13" s="302" t="e">
        <v>#VALUE!</v>
      </c>
      <c r="AA13" s="194"/>
      <c r="AB13" s="399" t="e">
        <v>#VALUE!</v>
      </c>
      <c r="AC13" s="191" t="e">
        <f>_xll.qlSimpleQuoteSetValue(F13,AB13/10000,Trigger)</f>
        <v>#NUM!</v>
      </c>
      <c r="AD13" s="162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JPY1L6L6Y_Quote#0000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198" t="s">
        <v>80</v>
      </c>
      <c r="P14" s="237" t="str">
        <v>1L</v>
      </c>
      <c r="Q14" s="237" t="str">
        <v>6L</v>
      </c>
      <c r="R14" s="235" t="str">
        <f t="shared" si="1"/>
        <v>JPY1L6L6Y</v>
      </c>
      <c r="S14" s="197" t="str">
        <v>JPY1L6L6Y=ICAP</v>
      </c>
      <c r="T14" s="304" t="s">
        <v>190</v>
      </c>
      <c r="U14" s="304" t="s">
        <v>190</v>
      </c>
      <c r="V14" s="304" t="e">
        <f>_xll.qlMidEquivalent(T14,U14)</f>
        <v>#NUM!</v>
      </c>
      <c r="W14" s="192" t="b">
        <f t="shared" si="2"/>
        <v>0</v>
      </c>
      <c r="X14" s="305" t="e">
        <v>#VALUE!</v>
      </c>
      <c r="Y14" s="194"/>
      <c r="Z14" s="302" t="e">
        <v>#VALUE!</v>
      </c>
      <c r="AA14" s="194"/>
      <c r="AB14" s="399" t="e">
        <v>#VALUE!</v>
      </c>
      <c r="AC14" s="191" t="e">
        <f>_xll.qlSimpleQuoteSetValue(F14,AB14/10000,Trigger)</f>
        <v>#NUM!</v>
      </c>
      <c r="AD14" s="162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JPY1L6L7Y_Quote#0000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1L</v>
      </c>
      <c r="Q15" s="237" t="str">
        <v>6L</v>
      </c>
      <c r="R15" s="235" t="str">
        <f t="shared" si="1"/>
        <v>JPY1L6L7Y</v>
      </c>
      <c r="S15" s="197" t="str">
        <v>JPY1L6L7Y=ICAP</v>
      </c>
      <c r="T15" s="304" t="s">
        <v>190</v>
      </c>
      <c r="U15" s="304" t="s">
        <v>190</v>
      </c>
      <c r="V15" s="304" t="e">
        <f>_xll.qlMidEquivalent(T15,U15)</f>
        <v>#NUM!</v>
      </c>
      <c r="W15" s="192" t="b">
        <f t="shared" si="2"/>
        <v>0</v>
      </c>
      <c r="X15" s="305" t="e">
        <v>#VALUE!</v>
      </c>
      <c r="Y15" s="194"/>
      <c r="Z15" s="302" t="e">
        <v>#VALUE!</v>
      </c>
      <c r="AA15" s="194"/>
      <c r="AB15" s="399" t="e">
        <v>#VALUE!</v>
      </c>
      <c r="AC15" s="191" t="e">
        <f>_xll.qlSimpleQuoteSetValue(F15,AB15/10000,Trigger)</f>
        <v>#NUM!</v>
      </c>
      <c r="AD15" s="162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JPY1L6L8Y_Quote#0000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1L</v>
      </c>
      <c r="Q16" s="237" t="str">
        <v>6L</v>
      </c>
      <c r="R16" s="235" t="str">
        <f t="shared" si="1"/>
        <v>JPY1L6L8Y</v>
      </c>
      <c r="S16" s="197" t="str">
        <v>JPY1L6L8Y=ICAP</v>
      </c>
      <c r="T16" s="304" t="s">
        <v>190</v>
      </c>
      <c r="U16" s="304" t="s">
        <v>190</v>
      </c>
      <c r="V16" s="304" t="e">
        <f>_xll.qlMidEquivalent(T16,U16)</f>
        <v>#NUM!</v>
      </c>
      <c r="W16" s="192" t="b">
        <f t="shared" si="2"/>
        <v>0</v>
      </c>
      <c r="X16" s="305" t="e">
        <v>#VALUE!</v>
      </c>
      <c r="Y16" s="194"/>
      <c r="Z16" s="302" t="e">
        <v>#VALUE!</v>
      </c>
      <c r="AA16" s="194"/>
      <c r="AB16" s="399" t="e">
        <v>#VALUE!</v>
      </c>
      <c r="AC16" s="191" t="e">
        <f>_xll.qlSimpleQuoteSetValue(F16,AB16/10000,Trigger)</f>
        <v>#NUM!</v>
      </c>
      <c r="AD16" s="162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JPY1L6L9Y_Quote#0000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1L</v>
      </c>
      <c r="Q17" s="237" t="str">
        <v>6L</v>
      </c>
      <c r="R17" s="235" t="str">
        <f t="shared" si="1"/>
        <v>JPY1L6L9Y</v>
      </c>
      <c r="S17" s="197" t="str">
        <v>JPY1L6L9Y=ICAP</v>
      </c>
      <c r="T17" s="304" t="s">
        <v>190</v>
      </c>
      <c r="U17" s="304" t="s">
        <v>190</v>
      </c>
      <c r="V17" s="304" t="e">
        <f>_xll.qlMidEquivalent(T17,U17)</f>
        <v>#NUM!</v>
      </c>
      <c r="W17" s="192" t="b">
        <f t="shared" si="2"/>
        <v>0</v>
      </c>
      <c r="X17" s="305" t="e">
        <v>#VALUE!</v>
      </c>
      <c r="Y17" s="194"/>
      <c r="Z17" s="302" t="e">
        <v>#VALUE!</v>
      </c>
      <c r="AA17" s="194"/>
      <c r="AB17" s="399" t="e">
        <v>#VALUE!</v>
      </c>
      <c r="AC17" s="191" t="e">
        <f>_xll.qlSimpleQuoteSetValue(F17,AB17/10000,Trigger)</f>
        <v>#NUM!</v>
      </c>
      <c r="AD17" s="162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JPY1L6L10Y_Quote#0000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1L</v>
      </c>
      <c r="Q18" s="237" t="str">
        <v>6L</v>
      </c>
      <c r="R18" s="235" t="str">
        <f t="shared" si="1"/>
        <v>JPY1L6L10Y</v>
      </c>
      <c r="S18" s="197" t="str">
        <v>JPY1L6L10Y=ICAP</v>
      </c>
      <c r="T18" s="304" t="s">
        <v>190</v>
      </c>
      <c r="U18" s="304" t="s">
        <v>190</v>
      </c>
      <c r="V18" s="304" t="e">
        <f>_xll.qlMidEquivalent(T18,U18)</f>
        <v>#NUM!</v>
      </c>
      <c r="W18" s="192" t="b">
        <f t="shared" si="2"/>
        <v>0</v>
      </c>
      <c r="X18" s="305" t="e">
        <v>#VALUE!</v>
      </c>
      <c r="Y18" s="194"/>
      <c r="Z18" s="302" t="e">
        <v>#VALUE!</v>
      </c>
      <c r="AA18" s="194"/>
      <c r="AB18" s="399" t="e">
        <v>#VALUE!</v>
      </c>
      <c r="AC18" s="191" t="e">
        <f>_xll.qlSimpleQuoteSetValue(F18,AB18/10000,Trigger)</f>
        <v>#NUM!</v>
      </c>
      <c r="AD18" s="162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JPY1L6L11Y_Quote#0000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1L</v>
      </c>
      <c r="Q19" s="237" t="str">
        <v>6L</v>
      </c>
      <c r="R19" s="235" t="str">
        <f t="shared" si="1"/>
        <v>JPY1L6L11Y</v>
      </c>
      <c r="S19" s="197" t="str">
        <v>JPY1L6L11Y=ICAP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 t="e">
        <v>#VALUE!</v>
      </c>
      <c r="Y19" s="194"/>
      <c r="Z19" s="302" t="e">
        <v>#VALUE!</v>
      </c>
      <c r="AA19" s="194"/>
      <c r="AB19" s="399" t="e">
        <v>#VALUE!</v>
      </c>
      <c r="AC19" s="191" t="e">
        <f>_xll.qlSimpleQuoteSetValue(F19,AB19/10000,Trigger)</f>
        <v>#NUM!</v>
      </c>
      <c r="AD19" s="162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JPY1L6L12Y_Quote#0000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1L</v>
      </c>
      <c r="Q20" s="237" t="str">
        <v>6L</v>
      </c>
      <c r="R20" s="235" t="str">
        <f t="shared" si="1"/>
        <v>JPY1L6L12Y</v>
      </c>
      <c r="S20" s="197" t="str">
        <v>JPY1L6L12Y=ICAP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 t="e">
        <v>#VALUE!</v>
      </c>
      <c r="Y20" s="194"/>
      <c r="Z20" s="302" t="e">
        <v>#VALUE!</v>
      </c>
      <c r="AA20" s="194"/>
      <c r="AB20" s="399" t="e">
        <v>#VALUE!</v>
      </c>
      <c r="AC20" s="191" t="e">
        <f>_xll.qlSimpleQuoteSetValue(F20,AB20/10000,Trigger)</f>
        <v>#NUM!</v>
      </c>
      <c r="AD20" s="162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JPY1L6L13Y_Quote#0000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1L</v>
      </c>
      <c r="Q21" s="237" t="str">
        <v>6L</v>
      </c>
      <c r="R21" s="235" t="str">
        <f t="shared" si="1"/>
        <v>JPY1L6L13Y</v>
      </c>
      <c r="S21" s="197" t="str">
        <v>JPY1L6L13Y=ICAP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 t="e">
        <v>#VALUE!</v>
      </c>
      <c r="Y21" s="194"/>
      <c r="Z21" s="302" t="e">
        <v>#VALUE!</v>
      </c>
      <c r="AA21" s="194"/>
      <c r="AB21" s="399" t="e">
        <v>#VALUE!</v>
      </c>
      <c r="AC21" s="191" t="e">
        <f>_xll.qlSimpleQuoteSetValue(F21,AB21/10000,Trigger)</f>
        <v>#NUM!</v>
      </c>
      <c r="AD21" s="162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JPY1L6L14Y_Quote#0000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1L</v>
      </c>
      <c r="Q22" s="237" t="str">
        <v>6L</v>
      </c>
      <c r="R22" s="235" t="str">
        <f t="shared" si="1"/>
        <v>JPY1L6L14Y</v>
      </c>
      <c r="S22" s="197" t="str">
        <v>JPY1L6L14Y=ICAP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 t="e">
        <v>#VALUE!</v>
      </c>
      <c r="Y22" s="194"/>
      <c r="Z22" s="302" t="e">
        <v>#VALUE!</v>
      </c>
      <c r="AA22" s="194"/>
      <c r="AB22" s="399" t="e">
        <v>#VALUE!</v>
      </c>
      <c r="AC22" s="191" t="e">
        <f>_xll.qlSimpleQuoteSetValue(F22,AB22/10000,Trigger)</f>
        <v>#NUM!</v>
      </c>
      <c r="AD22" s="162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JPY1L6L15Y_Quote#0000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1L</v>
      </c>
      <c r="Q23" s="237" t="str">
        <v>6L</v>
      </c>
      <c r="R23" s="235" t="str">
        <f t="shared" si="1"/>
        <v>JPY1L6L15Y</v>
      </c>
      <c r="S23" s="197" t="str">
        <v>JPY1L6L15Y=ICAP</v>
      </c>
      <c r="T23" s="304" t="s">
        <v>190</v>
      </c>
      <c r="U23" s="304" t="s">
        <v>190</v>
      </c>
      <c r="V23" s="304" t="e">
        <f>_xll.qlMidEquivalent(T23,U23)</f>
        <v>#NUM!</v>
      </c>
      <c r="W23" s="192" t="b">
        <f t="shared" si="2"/>
        <v>0</v>
      </c>
      <c r="X23" s="305" t="e">
        <v>#VALUE!</v>
      </c>
      <c r="Y23" s="194"/>
      <c r="Z23" s="302" t="e">
        <v>#VALUE!</v>
      </c>
      <c r="AA23" s="194"/>
      <c r="AB23" s="399" t="e">
        <v>#VALUE!</v>
      </c>
      <c r="AC23" s="191" t="e">
        <f>_xll.qlSimpleQuoteSetValue(F23,AB23/10000,Trigger)</f>
        <v>#NUM!</v>
      </c>
      <c r="AD23" s="162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JPY1L6L16Y_Quote#0000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1L</v>
      </c>
      <c r="Q24" s="237" t="str">
        <v>6L</v>
      </c>
      <c r="R24" s="235" t="str">
        <f t="shared" si="1"/>
        <v>JPY1L6L16Y</v>
      </c>
      <c r="S24" s="197" t="str">
        <v>JPY1L6L16Y=ICAP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 t="e">
        <v>#VALUE!</v>
      </c>
      <c r="Y24" s="194"/>
      <c r="Z24" s="302" t="e">
        <v>#VALUE!</v>
      </c>
      <c r="AA24" s="194"/>
      <c r="AB24" s="399" t="e">
        <v>#VALUE!</v>
      </c>
      <c r="AC24" s="191" t="e">
        <f>_xll.qlSimpleQuoteSetValue(F24,AB24/10000,Trigger)</f>
        <v>#NUM!</v>
      </c>
      <c r="AD24" s="162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JPY1L6L17Y_Quote#0000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1L</v>
      </c>
      <c r="Q25" s="237" t="str">
        <v>6L</v>
      </c>
      <c r="R25" s="235" t="str">
        <f t="shared" si="1"/>
        <v>JPY1L6L17Y</v>
      </c>
      <c r="S25" s="197" t="str">
        <v>JPY1L6L17Y=ICAP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 t="e">
        <v>#VALUE!</v>
      </c>
      <c r="Y25" s="194"/>
      <c r="Z25" s="302" t="e">
        <v>#VALUE!</v>
      </c>
      <c r="AA25" s="194"/>
      <c r="AB25" s="399" t="e">
        <v>#VALUE!</v>
      </c>
      <c r="AC25" s="191" t="e">
        <f>_xll.qlSimpleQuoteSetValue(F25,AB25/10000,Trigger)</f>
        <v>#NUM!</v>
      </c>
      <c r="AD25" s="162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JPY1L6L18Y_Quote#0000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1L</v>
      </c>
      <c r="Q26" s="237" t="str">
        <v>6L</v>
      </c>
      <c r="R26" s="235" t="str">
        <f t="shared" si="1"/>
        <v>JPY1L6L18Y</v>
      </c>
      <c r="S26" s="197" t="str">
        <v>JPY1L6L18Y=ICAP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 t="e">
        <v>#VALUE!</v>
      </c>
      <c r="Y26" s="194"/>
      <c r="Z26" s="302" t="e">
        <v>#VALUE!</v>
      </c>
      <c r="AA26" s="194"/>
      <c r="AB26" s="399" t="e">
        <v>#VALUE!</v>
      </c>
      <c r="AC26" s="191" t="e">
        <f>_xll.qlSimpleQuoteSetValue(F26,AB26/10000,Trigger)</f>
        <v>#NUM!</v>
      </c>
      <c r="AD26" s="162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JPY1L6L19Y_Quote#0000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1L</v>
      </c>
      <c r="Q27" s="237" t="str">
        <v>6L</v>
      </c>
      <c r="R27" s="235" t="str">
        <f t="shared" si="1"/>
        <v>JPY1L6L19Y</v>
      </c>
      <c r="S27" s="197" t="str">
        <v>JPY1L6L19Y=ICAP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 t="e">
        <v>#VALUE!</v>
      </c>
      <c r="Y27" s="194"/>
      <c r="Z27" s="302" t="e">
        <v>#VALUE!</v>
      </c>
      <c r="AA27" s="194"/>
      <c r="AB27" s="399" t="e">
        <v>#VALUE!</v>
      </c>
      <c r="AC27" s="191" t="e">
        <f>_xll.qlSimpleQuoteSetValue(F27,AB27/10000,Trigger)</f>
        <v>#NUM!</v>
      </c>
      <c r="AD27" s="162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JPY1L6L20Y_Quote#0000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1L</v>
      </c>
      <c r="Q28" s="237" t="str">
        <v>6L</v>
      </c>
      <c r="R28" s="235" t="str">
        <f t="shared" si="1"/>
        <v>JPY1L6L20Y</v>
      </c>
      <c r="S28" s="197" t="str">
        <v>JPY1L6L20Y=ICAP</v>
      </c>
      <c r="T28" s="304" t="s">
        <v>190</v>
      </c>
      <c r="U28" s="304" t="s">
        <v>190</v>
      </c>
      <c r="V28" s="304" t="e">
        <f>_xll.qlMidEquivalent(T28,U28)</f>
        <v>#NUM!</v>
      </c>
      <c r="W28" s="192" t="b">
        <f t="shared" si="2"/>
        <v>0</v>
      </c>
      <c r="X28" s="305" t="e">
        <v>#VALUE!</v>
      </c>
      <c r="Y28" s="194"/>
      <c r="Z28" s="302" t="e">
        <v>#VALUE!</v>
      </c>
      <c r="AA28" s="194"/>
      <c r="AB28" s="399" t="e">
        <v>#VALUE!</v>
      </c>
      <c r="AC28" s="191" t="e">
        <f>_xll.qlSimpleQuoteSetValue(F28,AB28/10000,Trigger)</f>
        <v>#NUM!</v>
      </c>
      <c r="AD28" s="162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JPY1L6L21Y_Quote#0000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1L</v>
      </c>
      <c r="Q29" s="237" t="str">
        <v>6L</v>
      </c>
      <c r="R29" s="235" t="str">
        <f t="shared" si="1"/>
        <v>JPY1L6L21Y</v>
      </c>
      <c r="S29" s="197" t="str">
        <v>JPY1L6L21Y=ICAP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 t="e">
        <v>#VALUE!</v>
      </c>
      <c r="Y29" s="194"/>
      <c r="Z29" s="302" t="e">
        <v>#VALUE!</v>
      </c>
      <c r="AA29" s="194"/>
      <c r="AB29" s="399" t="e">
        <v>#VALUE!</v>
      </c>
      <c r="AC29" s="191" t="e">
        <f>_xll.qlSimpleQuoteSetValue(F29,AB29/10000,Trigger)</f>
        <v>#NUM!</v>
      </c>
      <c r="AD29" s="162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JPY1L6L22Y_Quote#0000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1L</v>
      </c>
      <c r="Q30" s="237" t="str">
        <v>6L</v>
      </c>
      <c r="R30" s="235" t="str">
        <f t="shared" si="1"/>
        <v>JPY1L6L22Y</v>
      </c>
      <c r="S30" s="197" t="str">
        <v>JPY1L6L22Y=ICAP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 t="e">
        <v>#VALUE!</v>
      </c>
      <c r="Y30" s="194"/>
      <c r="Z30" s="302" t="e">
        <v>#VALUE!</v>
      </c>
      <c r="AA30" s="194"/>
      <c r="AB30" s="399" t="e">
        <v>#VALUE!</v>
      </c>
      <c r="AC30" s="191" t="e">
        <f>_xll.qlSimpleQuoteSetValue(F30,AB30/10000,Trigger)</f>
        <v>#NUM!</v>
      </c>
      <c r="AD30" s="162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JPY1L6L23Y_Quote#0000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1L</v>
      </c>
      <c r="Q31" s="237" t="str">
        <v>6L</v>
      </c>
      <c r="R31" s="235" t="str">
        <f t="shared" si="1"/>
        <v>JPY1L6L23Y</v>
      </c>
      <c r="S31" s="197" t="str">
        <v>JPY1L6L23Y=ICAP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 t="e">
        <v>#VALUE!</v>
      </c>
      <c r="Y31" s="194"/>
      <c r="Z31" s="302" t="e">
        <v>#VALUE!</v>
      </c>
      <c r="AA31" s="194"/>
      <c r="AB31" s="399" t="e">
        <v>#VALUE!</v>
      </c>
      <c r="AC31" s="191" t="e">
        <f>_xll.qlSimpleQuoteSetValue(F31,AB31/10000,Trigger)</f>
        <v>#NUM!</v>
      </c>
      <c r="AD31" s="162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JPY1L6L24Y_Quote#0000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1L</v>
      </c>
      <c r="Q32" s="237" t="str">
        <v>6L</v>
      </c>
      <c r="R32" s="235" t="str">
        <f t="shared" si="1"/>
        <v>JPY1L6L24Y</v>
      </c>
      <c r="S32" s="197" t="str">
        <v>JPY1L6L24Y=ICAP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 t="e">
        <v>#VALUE!</v>
      </c>
      <c r="Y32" s="194"/>
      <c r="Z32" s="302" t="e">
        <v>#VALUE!</v>
      </c>
      <c r="AA32" s="194"/>
      <c r="AB32" s="399" t="e">
        <v>#VALUE!</v>
      </c>
      <c r="AC32" s="191" t="e">
        <f>_xll.qlSimpleQuoteSetValue(F32,AB32/10000,Trigger)</f>
        <v>#NUM!</v>
      </c>
      <c r="AD32" s="162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JPY1L6L25Y_Quote#0000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1L</v>
      </c>
      <c r="Q33" s="237" t="str">
        <v>6L</v>
      </c>
      <c r="R33" s="235" t="str">
        <f t="shared" si="1"/>
        <v>JPY1L6L25Y</v>
      </c>
      <c r="S33" s="197" t="str">
        <v>JPY1L6L25Y=ICAP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 t="e">
        <v>#VALUE!</v>
      </c>
      <c r="Y33" s="194"/>
      <c r="Z33" s="302" t="e">
        <v>#VALUE!</v>
      </c>
      <c r="AA33" s="194"/>
      <c r="AB33" s="399" t="e">
        <v>#VALUE!</v>
      </c>
      <c r="AC33" s="191" t="e">
        <f>_xll.qlSimpleQuoteSetValue(F33,AB33/10000,Trigger)</f>
        <v>#NUM!</v>
      </c>
      <c r="AD33" s="162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JPY1L6L26Y_Quote#0000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1L</v>
      </c>
      <c r="Q34" s="237" t="str">
        <v>6L</v>
      </c>
      <c r="R34" s="235" t="str">
        <f t="shared" si="1"/>
        <v>JPY1L6L26Y</v>
      </c>
      <c r="S34" s="197" t="str">
        <v>JPY1L6L26Y=ICAP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 t="e">
        <v>#VALUE!</v>
      </c>
      <c r="Y34" s="194"/>
      <c r="Z34" s="302" t="e">
        <v>#VALUE!</v>
      </c>
      <c r="AA34" s="194"/>
      <c r="AB34" s="399" t="e">
        <v>#VALUE!</v>
      </c>
      <c r="AC34" s="191" t="e">
        <f>_xll.qlSimpleQuoteSetValue(F34,AB34/10000,Trigger)</f>
        <v>#NUM!</v>
      </c>
      <c r="AD34" s="162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JPY1L6L27Y_Quote#0000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1L</v>
      </c>
      <c r="Q35" s="237" t="str">
        <v>6L</v>
      </c>
      <c r="R35" s="235" t="str">
        <f t="shared" si="1"/>
        <v>JPY1L6L27Y</v>
      </c>
      <c r="S35" s="197" t="str">
        <v>JPY1L6L27Y=ICAP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 t="e">
        <v>#VALUE!</v>
      </c>
      <c r="Y35" s="194"/>
      <c r="Z35" s="302" t="e">
        <v>#VALUE!</v>
      </c>
      <c r="AA35" s="194"/>
      <c r="AB35" s="399" t="e">
        <v>#VALUE!</v>
      </c>
      <c r="AC35" s="191" t="e">
        <f>_xll.qlSimpleQuoteSetValue(F35,AB35/10000,Trigger)</f>
        <v>#NUM!</v>
      </c>
      <c r="AD35" s="162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JPY1L6L28Y_Quote#0000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1L</v>
      </c>
      <c r="Q36" s="237" t="str">
        <v>6L</v>
      </c>
      <c r="R36" s="235" t="str">
        <f t="shared" si="1"/>
        <v>JPY1L6L28Y</v>
      </c>
      <c r="S36" s="197" t="str">
        <v>JPY1L6L28Y=ICAP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 t="e">
        <v>#VALUE!</v>
      </c>
      <c r="Y36" s="194"/>
      <c r="Z36" s="302" t="e">
        <v>#VALUE!</v>
      </c>
      <c r="AA36" s="194"/>
      <c r="AB36" s="399" t="e">
        <v>#VALUE!</v>
      </c>
      <c r="AC36" s="191" t="e">
        <f>_xll.qlSimpleQuoteSetValue(F36,AB36/10000,Trigger)</f>
        <v>#NUM!</v>
      </c>
      <c r="AD36" s="162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JPY1L6L29Y_Quote#0000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1L</v>
      </c>
      <c r="Q37" s="237" t="str">
        <v>6L</v>
      </c>
      <c r="R37" s="235" t="str">
        <f t="shared" si="1"/>
        <v>JPY1L6L29Y</v>
      </c>
      <c r="S37" s="197" t="str">
        <v>JPY1L6L29Y=ICAP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 t="e">
        <v>#VALUE!</v>
      </c>
      <c r="Y37" s="194"/>
      <c r="Z37" s="302" t="e">
        <v>#VALUE!</v>
      </c>
      <c r="AA37" s="194"/>
      <c r="AB37" s="399" t="e">
        <v>#VALUE!</v>
      </c>
      <c r="AC37" s="191" t="e">
        <f>_xll.qlSimpleQuoteSetValue(F37,AB37/10000,Trigger)</f>
        <v>#NUM!</v>
      </c>
      <c r="AD37" s="162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JPY1L6L30Y_Quote#0000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1L</v>
      </c>
      <c r="Q38" s="237" t="str">
        <v>6L</v>
      </c>
      <c r="R38" s="235" t="str">
        <f t="shared" si="1"/>
        <v>JPY1L6L30Y</v>
      </c>
      <c r="S38" s="197" t="str">
        <v>JPY1L6L30Y=ICAP</v>
      </c>
      <c r="T38" s="304" t="s">
        <v>190</v>
      </c>
      <c r="U38" s="304" t="s">
        <v>190</v>
      </c>
      <c r="V38" s="304" t="e">
        <f>_xll.qlMidEquivalent(T38,U38)</f>
        <v>#NUM!</v>
      </c>
      <c r="W38" s="192" t="b">
        <f t="shared" si="2"/>
        <v>0</v>
      </c>
      <c r="X38" s="305" t="e">
        <v>#VALUE!</v>
      </c>
      <c r="Y38" s="194"/>
      <c r="Z38" s="302" t="e">
        <v>#VALUE!</v>
      </c>
      <c r="AA38" s="194"/>
      <c r="AB38" s="399" t="e">
        <v>#VALUE!</v>
      </c>
      <c r="AC38" s="191" t="e">
        <f>_xll.qlSimpleQuoteSetValue(F38,AB38/10000,Trigger)</f>
        <v>#NUM!</v>
      </c>
      <c r="AD38" s="162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JPY1L6L35Y_Quote#0000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1L</v>
      </c>
      <c r="Q39" s="237" t="str">
        <v>6L</v>
      </c>
      <c r="R39" s="235" t="str">
        <f t="shared" si="1"/>
        <v>JPY1L6L35Y</v>
      </c>
      <c r="S39" s="197" t="str">
        <v>JPY1L6L35Y=ICAP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3" t="e">
        <f>X38</f>
        <v>#VALUE!</v>
      </c>
      <c r="Y39" s="194"/>
      <c r="Z39" s="302" t="e">
        <v>#VALUE!</v>
      </c>
      <c r="AA39" s="194"/>
      <c r="AB39" s="399" t="e">
        <v>#VALUE!</v>
      </c>
      <c r="AC39" s="191" t="e">
        <f>_xll.qlSimpleQuoteSetValue(F39,AB39/10000,Trigger)</f>
        <v>#NUM!</v>
      </c>
      <c r="AD39" s="162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JPY1L6L40Y_Quote#0000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1L</v>
      </c>
      <c r="Q40" s="237" t="str">
        <v>6L</v>
      </c>
      <c r="R40" s="235" t="str">
        <f t="shared" si="1"/>
        <v>JPY1L6L40Y</v>
      </c>
      <c r="S40" s="197" t="str">
        <v>JPY1L6L40Y=ICAP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3" t="e">
        <f>X39</f>
        <v>#VALUE!</v>
      </c>
      <c r="Y40" s="194"/>
      <c r="Z40" s="302" t="e">
        <v>#VALUE!</v>
      </c>
      <c r="AA40" s="194"/>
      <c r="AB40" s="399" t="e">
        <v>#VALUE!</v>
      </c>
      <c r="AC40" s="191" t="e">
        <f>_xll.qlSimpleQuoteSetValue(F40,AB40/10000,Trigger)</f>
        <v>#NUM!</v>
      </c>
      <c r="AD40" s="162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JPY1L6L50Y_Quote#0000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1L</v>
      </c>
      <c r="Q41" s="237" t="str">
        <v>6L</v>
      </c>
      <c r="R41" s="235" t="str">
        <f t="shared" si="1"/>
        <v>JPY1L6L50Y</v>
      </c>
      <c r="S41" s="197" t="str">
        <v>JPY1L6L50Y=ICAP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3" t="e">
        <f>X40</f>
        <v>#VALUE!</v>
      </c>
      <c r="Y41" s="194"/>
      <c r="Z41" s="302" t="e">
        <v>#VALUE!</v>
      </c>
      <c r="AA41" s="194"/>
      <c r="AB41" s="399" t="e">
        <v>#VALUE!</v>
      </c>
      <c r="AC41" s="191" t="e">
        <f>_xll.qlSimpleQuoteSetValue(F41,AB41/10000,Trigger)</f>
        <v>#NUM!</v>
      </c>
      <c r="AD41" s="162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JPY1L6L60Y_Quote#0000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1L</v>
      </c>
      <c r="Q42" s="233" t="str">
        <v>6L</v>
      </c>
      <c r="R42" s="231" t="str">
        <f t="shared" si="1"/>
        <v>JPY1L6L60Y</v>
      </c>
      <c r="S42" s="208" t="str">
        <v>JPY1L6L60Y=ICAP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300" t="e">
        <f>X41</f>
        <v>#VALUE!</v>
      </c>
      <c r="Y42" s="194"/>
      <c r="Z42" s="299" t="e">
        <v>#VALUE!</v>
      </c>
      <c r="AA42" s="194"/>
      <c r="AB42" s="400" t="e">
        <v>#VALUE!</v>
      </c>
      <c r="AC42" s="204" t="e">
        <f>_xll.qlSimpleQuoteSetValue(F42,AB42/10000,Trigger)</f>
        <v>#NUM!</v>
      </c>
      <c r="AD42" s="162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</row>
  </sheetData>
  <conditionalFormatting sqref="AC5:AC4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N4" sqref="N4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147"/>
      <c r="P1" s="147"/>
      <c r="Q1" s="147"/>
      <c r="R1" s="147"/>
      <c r="S1" s="147" t="s">
        <v>233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26"/>
      <c r="O2" s="108"/>
      <c r="P2" s="194"/>
      <c r="Q2" s="194"/>
      <c r="R2" s="194"/>
      <c r="S2" s="115" t="str">
        <f>[0]!Contributor</f>
        <v>ICAP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4"/>
      <c r="P3" s="108"/>
      <c r="Q3" s="108"/>
      <c r="R3" s="108"/>
      <c r="S3" s="108" t="str">
        <f>_xll.qlInterpolation(,InterpolationType,_xll.ohFilter(N5:N42,W5:W42),_xll.ohFilter(V5:V42,W5:W42))</f>
        <v>obj_00490#0000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2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09:40:34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JPY3L6L6M_Quote#0000</v>
      </c>
      <c r="G5" s="47" t="str">
        <f>_xll.ohRangeRetrieveError(F5)</f>
        <v/>
      </c>
      <c r="H5" s="46"/>
      <c r="N5" s="306">
        <v>0.5</v>
      </c>
      <c r="O5" s="198" t="s">
        <v>14</v>
      </c>
      <c r="P5" s="237" t="str">
        <f t="array" ref="P5:P42">VLOOKUP(Currency,Conventions,2)</f>
        <v>3L</v>
      </c>
      <c r="Q5" s="237" t="str">
        <f t="array" ref="Q5:Q42">VLOOKUP(Currency,Conventions,3)</f>
        <v>6L</v>
      </c>
      <c r="R5" s="235" t="str">
        <f t="shared" ref="R5:R42" si="1">Currency&amp;$P5&amp;$Q5&amp;$O5</f>
        <v>JPY3L6L6M</v>
      </c>
      <c r="S5" s="197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/>
      <c r="Y5" s="194"/>
      <c r="Z5" s="302" t="e">
        <v>#NUM!</v>
      </c>
      <c r="AA5" s="194"/>
      <c r="AB5" s="399" t="e">
        <f t="array" ref="AB5:AB42">QuoteLive</f>
        <v>#NUM!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96</v>
      </c>
      <c r="AH5" s="59" t="s">
        <v>97</v>
      </c>
      <c r="AI5" s="13"/>
      <c r="AJ5" s="298"/>
    </row>
    <row r="6" spans="1:36" x14ac:dyDescent="0.2">
      <c r="A6" s="52"/>
      <c r="B6" s="62" t="s">
        <v>8</v>
      </c>
      <c r="C6" s="50" t="str">
        <f t="shared" ref="C6:C42" si="3">C5</f>
        <v>3L</v>
      </c>
      <c r="D6" s="49" t="str">
        <f t="shared" ref="D6:D42" si="4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JPY3L6L1Y_Quote#0000</v>
      </c>
      <c r="G6" s="47" t="str">
        <f>_xll.ohRangeRetrieveError(F6)</f>
        <v/>
      </c>
      <c r="H6" s="46"/>
      <c r="N6" s="306">
        <v>1</v>
      </c>
      <c r="O6" s="198" t="s">
        <v>8</v>
      </c>
      <c r="P6" s="237" t="str">
        <v>3L</v>
      </c>
      <c r="Q6" s="237" t="str">
        <v>6L</v>
      </c>
      <c r="R6" s="235" t="str">
        <f t="shared" si="1"/>
        <v>JPY3L6L1Y</v>
      </c>
      <c r="S6" s="197" t="str">
        <v>JPY3L6L1Y=ICAP</v>
      </c>
      <c r="T6" s="304">
        <v>3.5</v>
      </c>
      <c r="U6" s="304">
        <v>5.5</v>
      </c>
      <c r="V6" s="304">
        <f>_xll.qlMidEquivalent(T6,U6)</f>
        <v>4.5</v>
      </c>
      <c r="W6" s="192" t="b">
        <f t="shared" si="2"/>
        <v>1</v>
      </c>
      <c r="X6" s="305"/>
      <c r="Y6" s="194"/>
      <c r="Z6" s="302">
        <v>4.5</v>
      </c>
      <c r="AA6" s="194"/>
      <c r="AB6" s="399">
        <v>4.5</v>
      </c>
      <c r="AC6" s="191">
        <f>_xll.qlSimpleQuoteSetValue(F6,AB6/10000,Trigger)</f>
        <v>0</v>
      </c>
      <c r="AD6" s="162"/>
      <c r="AE6" s="13"/>
      <c r="AF6" s="58" t="s">
        <v>102</v>
      </c>
      <c r="AG6" s="57" t="s">
        <v>108</v>
      </c>
      <c r="AH6" s="56" t="s">
        <v>100</v>
      </c>
      <c r="AI6" s="13"/>
      <c r="AJ6" s="298"/>
    </row>
    <row r="7" spans="1:36" x14ac:dyDescent="0.2">
      <c r="A7" s="52"/>
      <c r="B7" s="62" t="s">
        <v>106</v>
      </c>
      <c r="C7" s="50" t="str">
        <f t="shared" si="3"/>
        <v>3L</v>
      </c>
      <c r="D7" s="49" t="str">
        <f t="shared" si="4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JPY3L6L15M_Quote#0000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3L</v>
      </c>
      <c r="Q7" s="237" t="str">
        <v>6L</v>
      </c>
      <c r="R7" s="235" t="str">
        <f t="shared" si="1"/>
        <v>JPY3L6L15M</v>
      </c>
      <c r="S7" s="197" t="str">
        <v>JPY3L6L15M=ICAP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/>
      <c r="Y7" s="194"/>
      <c r="Z7" s="302" t="e">
        <v>#NUM!</v>
      </c>
      <c r="AA7" s="194"/>
      <c r="AB7" s="399" t="e">
        <v>#NUM!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96</v>
      </c>
      <c r="AH7" s="56" t="s">
        <v>97</v>
      </c>
      <c r="AI7" s="13"/>
      <c r="AJ7" s="298"/>
    </row>
    <row r="8" spans="1:36" x14ac:dyDescent="0.2">
      <c r="A8" s="52"/>
      <c r="B8" s="62" t="s">
        <v>105</v>
      </c>
      <c r="C8" s="50" t="str">
        <f t="shared" si="3"/>
        <v>3L</v>
      </c>
      <c r="D8" s="49" t="str">
        <f t="shared" si="4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JPY3L6L18M_Quote#0000</v>
      </c>
      <c r="G8" s="47" t="str">
        <f>_xll.ohRangeRetrieveError(F8)</f>
        <v/>
      </c>
      <c r="H8" s="46"/>
      <c r="N8" s="306">
        <v>1.5</v>
      </c>
      <c r="O8" s="198" t="s">
        <v>105</v>
      </c>
      <c r="P8" s="237" t="str">
        <v>3L</v>
      </c>
      <c r="Q8" s="237" t="str">
        <v>6L</v>
      </c>
      <c r="R8" s="235" t="str">
        <f t="shared" si="1"/>
        <v>JPY3L6L18M</v>
      </c>
      <c r="S8" s="197" t="str">
        <v>JPY3L6L18M=ICAP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/>
      <c r="Y8" s="194"/>
      <c r="Z8" s="302" t="e">
        <v>#NUM!</v>
      </c>
      <c r="AA8" s="194"/>
      <c r="AB8" s="399" t="e">
        <v>#NUM!</v>
      </c>
      <c r="AC8" s="191" t="e">
        <f>_xll.qlSimpleQuoteSetValue(F8,AB8/10000,Trigger)</f>
        <v>#NUM!</v>
      </c>
      <c r="AD8" s="162"/>
      <c r="AE8" s="13"/>
      <c r="AF8" s="58" t="s">
        <v>98</v>
      </c>
      <c r="AG8" s="57" t="s">
        <v>96</v>
      </c>
      <c r="AH8" s="56" t="s">
        <v>97</v>
      </c>
      <c r="AI8" s="13"/>
      <c r="AJ8" s="298"/>
    </row>
    <row r="9" spans="1:36" ht="13.5" thickBot="1" x14ac:dyDescent="0.25">
      <c r="A9" s="52"/>
      <c r="B9" s="62" t="s">
        <v>104</v>
      </c>
      <c r="C9" s="50" t="str">
        <f t="shared" si="3"/>
        <v>3L</v>
      </c>
      <c r="D9" s="49" t="str">
        <f t="shared" si="4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JPY3L6L21M_Quote#0000</v>
      </c>
      <c r="G9" s="47" t="str">
        <f>_xll.ohRangeRetrieveError(F9)</f>
        <v/>
      </c>
      <c r="H9" s="46"/>
      <c r="N9" s="306">
        <v>1.75</v>
      </c>
      <c r="O9" s="198" t="s">
        <v>104</v>
      </c>
      <c r="P9" s="237" t="str">
        <v>3L</v>
      </c>
      <c r="Q9" s="237" t="str">
        <v>6L</v>
      </c>
      <c r="R9" s="235" t="str">
        <f t="shared" si="1"/>
        <v>JPY3L6L21M</v>
      </c>
      <c r="S9" s="197" t="str">
        <v>JPY3L6L21M=ICAP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/>
      <c r="Y9" s="194"/>
      <c r="Z9" s="302" t="e">
        <v>#NUM!</v>
      </c>
      <c r="AA9" s="194"/>
      <c r="AB9" s="399" t="e">
        <v>#NUM!</v>
      </c>
      <c r="AC9" s="191" t="e">
        <f>_xll.qlSimpleQuoteSetValue(F9,AB9/10000,Trigger)</f>
        <v>#NUM!</v>
      </c>
      <c r="AD9" s="162"/>
      <c r="AE9" s="13"/>
      <c r="AF9" s="55" t="s">
        <v>94</v>
      </c>
      <c r="AG9" s="54" t="s">
        <v>97</v>
      </c>
      <c r="AH9" s="53" t="s">
        <v>96</v>
      </c>
      <c r="AI9" s="13"/>
      <c r="AJ9" s="298"/>
    </row>
    <row r="10" spans="1:36" x14ac:dyDescent="0.2">
      <c r="A10" s="52"/>
      <c r="B10" s="51" t="s">
        <v>84</v>
      </c>
      <c r="C10" s="50" t="str">
        <f t="shared" si="3"/>
        <v>3L</v>
      </c>
      <c r="D10" s="49" t="str">
        <f t="shared" si="4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JPY3L6L2Y_Quote#0000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198" t="s">
        <v>84</v>
      </c>
      <c r="P10" s="237" t="str">
        <v>3L</v>
      </c>
      <c r="Q10" s="237" t="str">
        <v>6L</v>
      </c>
      <c r="R10" s="235" t="str">
        <f t="shared" si="1"/>
        <v>JPY3L6L2Y</v>
      </c>
      <c r="S10" s="197" t="str">
        <v>JPY3L6L2Y=ICAP</v>
      </c>
      <c r="T10" s="304">
        <v>3.75</v>
      </c>
      <c r="U10" s="304">
        <v>5.75</v>
      </c>
      <c r="V10" s="304">
        <f>_xll.qlMidEquivalent(T10,U10)</f>
        <v>4.75</v>
      </c>
      <c r="W10" s="192" t="b">
        <f t="shared" si="2"/>
        <v>1</v>
      </c>
      <c r="X10" s="305"/>
      <c r="Y10" s="194"/>
      <c r="Z10" s="302">
        <v>4.75</v>
      </c>
      <c r="AA10" s="194"/>
      <c r="AB10" s="399">
        <v>4.75</v>
      </c>
      <c r="AC10" s="191">
        <f>_xll.qlSimpleQuoteSetValue(F10,AB10/10000,Trigger)</f>
        <v>-2.5000000000000011E-5</v>
      </c>
      <c r="AD10" s="162"/>
      <c r="AE10" s="13"/>
      <c r="AF10" s="13"/>
      <c r="AG10" s="13"/>
      <c r="AH10" s="13"/>
      <c r="AI10" s="13"/>
      <c r="AJ10" s="298"/>
    </row>
    <row r="11" spans="1:36" x14ac:dyDescent="0.2">
      <c r="A11" s="52"/>
      <c r="B11" s="51" t="s">
        <v>83</v>
      </c>
      <c r="C11" s="50" t="str">
        <f t="shared" si="3"/>
        <v>3L</v>
      </c>
      <c r="D11" s="49" t="str">
        <f t="shared" si="4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JPY3L6L3Y_Quote#0000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198" t="s">
        <v>83</v>
      </c>
      <c r="P11" s="237" t="str">
        <v>3L</v>
      </c>
      <c r="Q11" s="237" t="str">
        <v>6L</v>
      </c>
      <c r="R11" s="235" t="str">
        <f t="shared" si="1"/>
        <v>JPY3L6L3Y</v>
      </c>
      <c r="S11" s="197" t="str">
        <v>JPY3L6L3Y=ICAP</v>
      </c>
      <c r="T11" s="304">
        <v>4.5</v>
      </c>
      <c r="U11" s="304">
        <v>6.5</v>
      </c>
      <c r="V11" s="304">
        <f>_xll.qlMidEquivalent(T11,U11)</f>
        <v>5.5</v>
      </c>
      <c r="W11" s="192" t="b">
        <f t="shared" si="2"/>
        <v>1</v>
      </c>
      <c r="X11" s="305"/>
      <c r="Y11" s="194"/>
      <c r="Z11" s="302">
        <v>5.5</v>
      </c>
      <c r="AA11" s="194"/>
      <c r="AB11" s="399">
        <v>5.5</v>
      </c>
      <c r="AC11" s="191">
        <f>_xll.qlSimpleQuoteSetValue(F11,AB11/10000,Trigger)</f>
        <v>-2.4999999999999957E-5</v>
      </c>
      <c r="AD11" s="162"/>
      <c r="AE11" s="13"/>
      <c r="AF11" s="13"/>
      <c r="AG11" s="13"/>
      <c r="AH11" s="13"/>
      <c r="AI11" s="13"/>
      <c r="AJ11" s="298"/>
    </row>
    <row r="12" spans="1:36" x14ac:dyDescent="0.2">
      <c r="A12" s="52"/>
      <c r="B12" s="51" t="s">
        <v>82</v>
      </c>
      <c r="C12" s="50" t="str">
        <f t="shared" si="3"/>
        <v>3L</v>
      </c>
      <c r="D12" s="49" t="str">
        <f t="shared" si="4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JPY3L6L4Y_Quote#0000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198" t="s">
        <v>82</v>
      </c>
      <c r="P12" s="237" t="str">
        <v>3L</v>
      </c>
      <c r="Q12" s="237" t="str">
        <v>6L</v>
      </c>
      <c r="R12" s="235" t="str">
        <f t="shared" si="1"/>
        <v>JPY3L6L4Y</v>
      </c>
      <c r="S12" s="197" t="str">
        <v>JPY3L6L4Y=ICAP</v>
      </c>
      <c r="T12" s="304">
        <v>5.25</v>
      </c>
      <c r="U12" s="304">
        <v>7.25</v>
      </c>
      <c r="V12" s="304">
        <f>_xll.qlMidEquivalent(T12,U12)</f>
        <v>6.25</v>
      </c>
      <c r="W12" s="192" t="b">
        <f t="shared" si="2"/>
        <v>1</v>
      </c>
      <c r="X12" s="305"/>
      <c r="Y12" s="194"/>
      <c r="Z12" s="302">
        <v>6.25</v>
      </c>
      <c r="AA12" s="194"/>
      <c r="AB12" s="399">
        <v>6.25</v>
      </c>
      <c r="AC12" s="191">
        <f>_xll.qlSimpleQuoteSetValue(F12,AB12/10000,Trigger)</f>
        <v>-7.499999999999998E-5</v>
      </c>
      <c r="AD12" s="162"/>
      <c r="AE12" s="13"/>
      <c r="AF12" s="13"/>
      <c r="AG12" s="13"/>
      <c r="AH12" s="13"/>
      <c r="AI12" s="13"/>
      <c r="AJ12" s="298"/>
    </row>
    <row r="13" spans="1:36" x14ac:dyDescent="0.2">
      <c r="A13" s="52"/>
      <c r="B13" s="51" t="s">
        <v>81</v>
      </c>
      <c r="C13" s="50" t="str">
        <f t="shared" si="3"/>
        <v>3L</v>
      </c>
      <c r="D13" s="49" t="str">
        <f t="shared" si="4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JPY3L6L5Y_Quote#0000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198" t="s">
        <v>81</v>
      </c>
      <c r="P13" s="237" t="str">
        <v>3L</v>
      </c>
      <c r="Q13" s="237" t="str">
        <v>6L</v>
      </c>
      <c r="R13" s="235" t="str">
        <f t="shared" si="1"/>
        <v>JPY3L6L5Y</v>
      </c>
      <c r="S13" s="197" t="str">
        <v>JPY3L6L5Y=ICAP</v>
      </c>
      <c r="T13" s="304">
        <v>6</v>
      </c>
      <c r="U13" s="304">
        <v>8</v>
      </c>
      <c r="V13" s="304">
        <f>_xll.qlMidEquivalent(T13,U13)</f>
        <v>7</v>
      </c>
      <c r="W13" s="192" t="b">
        <f t="shared" si="2"/>
        <v>1</v>
      </c>
      <c r="X13" s="305"/>
      <c r="Y13" s="194"/>
      <c r="Z13" s="302">
        <v>7</v>
      </c>
      <c r="AA13" s="194"/>
      <c r="AB13" s="399">
        <v>7</v>
      </c>
      <c r="AC13" s="191">
        <f>_xll.qlSimpleQuoteSetValue(F13,AB13/10000,Trigger)</f>
        <v>-1.25E-4</v>
      </c>
      <c r="AD13" s="162"/>
      <c r="AE13" s="13"/>
      <c r="AF13" s="13"/>
      <c r="AG13" s="13"/>
      <c r="AH13" s="13"/>
      <c r="AI13" s="13"/>
      <c r="AJ13" s="298"/>
    </row>
    <row r="14" spans="1:36" ht="13.5" thickBot="1" x14ac:dyDescent="0.25">
      <c r="A14" s="52"/>
      <c r="B14" s="51" t="s">
        <v>80</v>
      </c>
      <c r="C14" s="50" t="str">
        <f t="shared" si="3"/>
        <v>3L</v>
      </c>
      <c r="D14" s="49" t="str">
        <f t="shared" si="4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JPY3L6L6Y_Quote#0000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198" t="s">
        <v>80</v>
      </c>
      <c r="P14" s="237" t="str">
        <v>3L</v>
      </c>
      <c r="Q14" s="237" t="str">
        <v>6L</v>
      </c>
      <c r="R14" s="235" t="str">
        <f t="shared" si="1"/>
        <v>JPY3L6L6Y</v>
      </c>
      <c r="S14" s="197" t="str">
        <v>JPY3L6L6Y=ICAP</v>
      </c>
      <c r="T14" s="304">
        <v>7</v>
      </c>
      <c r="U14" s="304">
        <v>9</v>
      </c>
      <c r="V14" s="304">
        <f>_xll.qlMidEquivalent(T14,U14)</f>
        <v>8</v>
      </c>
      <c r="W14" s="192" t="b">
        <f t="shared" si="2"/>
        <v>1</v>
      </c>
      <c r="X14" s="305"/>
      <c r="Y14" s="194"/>
      <c r="Z14" s="302">
        <v>8</v>
      </c>
      <c r="AA14" s="194"/>
      <c r="AB14" s="399">
        <v>8</v>
      </c>
      <c r="AC14" s="191">
        <f>_xll.qlSimpleQuoteSetValue(F14,AB14/10000,Trigger)</f>
        <v>-1.25E-4</v>
      </c>
      <c r="AD14" s="162"/>
      <c r="AE14" s="13"/>
      <c r="AF14" s="13"/>
      <c r="AG14" s="13"/>
      <c r="AH14" s="13"/>
      <c r="AI14" s="13"/>
      <c r="AJ14" s="298"/>
    </row>
    <row r="15" spans="1:36" x14ac:dyDescent="0.2">
      <c r="A15" s="52"/>
      <c r="B15" s="51" t="s">
        <v>79</v>
      </c>
      <c r="C15" s="50" t="str">
        <f t="shared" si="3"/>
        <v>3L</v>
      </c>
      <c r="D15" s="49" t="str">
        <f t="shared" si="4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JPY3L6L7Y_Quote#0000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3L</v>
      </c>
      <c r="Q15" s="237" t="str">
        <v>6L</v>
      </c>
      <c r="R15" s="235" t="str">
        <f t="shared" si="1"/>
        <v>JPY3L6L7Y</v>
      </c>
      <c r="S15" s="197" t="str">
        <v>JPY3L6L7Y=ICAP</v>
      </c>
      <c r="T15" s="304">
        <v>7.75</v>
      </c>
      <c r="U15" s="304">
        <v>9.75</v>
      </c>
      <c r="V15" s="304">
        <f>_xll.qlMidEquivalent(T15,U15)</f>
        <v>8.75</v>
      </c>
      <c r="W15" s="192" t="b">
        <f t="shared" si="2"/>
        <v>1</v>
      </c>
      <c r="X15" s="305"/>
      <c r="Y15" s="194"/>
      <c r="Z15" s="302">
        <v>8.75</v>
      </c>
      <c r="AA15" s="194"/>
      <c r="AB15" s="399">
        <v>8.75</v>
      </c>
      <c r="AC15" s="191">
        <f>_xll.qlSimpleQuoteSetValue(F15,AB15/10000,Trigger)</f>
        <v>-1.5000000000000007E-4</v>
      </c>
      <c r="AD15" s="162"/>
      <c r="AE15" s="13"/>
      <c r="AF15" s="13"/>
      <c r="AG15" s="13"/>
      <c r="AH15" s="13"/>
      <c r="AI15" s="13"/>
      <c r="AJ15" s="298"/>
    </row>
    <row r="16" spans="1:36" x14ac:dyDescent="0.2">
      <c r="A16" s="52"/>
      <c r="B16" s="51" t="s">
        <v>78</v>
      </c>
      <c r="C16" s="50" t="str">
        <f t="shared" si="3"/>
        <v>3L</v>
      </c>
      <c r="D16" s="49" t="str">
        <f t="shared" si="4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JPY3L6L8Y_Quote#0000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3L</v>
      </c>
      <c r="Q16" s="237" t="str">
        <v>6L</v>
      </c>
      <c r="R16" s="235" t="str">
        <f t="shared" si="1"/>
        <v>JPY3L6L8Y</v>
      </c>
      <c r="S16" s="197" t="str">
        <v>JPY3L6L8Y=ICAP</v>
      </c>
      <c r="T16" s="304">
        <v>8.5</v>
      </c>
      <c r="U16" s="304">
        <v>10.5</v>
      </c>
      <c r="V16" s="304">
        <f>_xll.qlMidEquivalent(T16,U16)</f>
        <v>9.5</v>
      </c>
      <c r="W16" s="192" t="b">
        <f t="shared" si="2"/>
        <v>1</v>
      </c>
      <c r="X16" s="305"/>
      <c r="Y16" s="194"/>
      <c r="Z16" s="302">
        <v>9.5</v>
      </c>
      <c r="AA16" s="194"/>
      <c r="AB16" s="399">
        <v>9.5</v>
      </c>
      <c r="AC16" s="191">
        <f>_xll.qlSimpleQuoteSetValue(F16,AB16/10000,Trigger)</f>
        <v>-1.7499999999999992E-4</v>
      </c>
      <c r="AD16" s="162"/>
      <c r="AE16" s="13"/>
      <c r="AF16" s="13"/>
      <c r="AG16" s="13"/>
      <c r="AH16" s="13"/>
      <c r="AI16" s="13"/>
      <c r="AJ16" s="298"/>
    </row>
    <row r="17" spans="1:36" x14ac:dyDescent="0.2">
      <c r="A17" s="52"/>
      <c r="B17" s="51" t="s">
        <v>77</v>
      </c>
      <c r="C17" s="50" t="str">
        <f t="shared" si="3"/>
        <v>3L</v>
      </c>
      <c r="D17" s="49" t="str">
        <f t="shared" si="4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JPY3L6L9Y_Quote#0000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3L</v>
      </c>
      <c r="Q17" s="237" t="str">
        <v>6L</v>
      </c>
      <c r="R17" s="235" t="str">
        <f t="shared" si="1"/>
        <v>JPY3L6L9Y</v>
      </c>
      <c r="S17" s="197" t="str">
        <v>JPY3L6L9Y=ICAP</v>
      </c>
      <c r="T17" s="304">
        <v>9.5</v>
      </c>
      <c r="U17" s="304">
        <v>11.5</v>
      </c>
      <c r="V17" s="304">
        <f>_xll.qlMidEquivalent(T17,U17)</f>
        <v>10.5</v>
      </c>
      <c r="W17" s="192" t="b">
        <f t="shared" si="2"/>
        <v>1</v>
      </c>
      <c r="X17" s="305"/>
      <c r="Y17" s="194"/>
      <c r="Z17" s="302">
        <v>10.5</v>
      </c>
      <c r="AA17" s="194"/>
      <c r="AB17" s="399">
        <v>10.5</v>
      </c>
      <c r="AC17" s="191">
        <f>_xll.qlSimpleQuoteSetValue(F17,AB17/10000,Trigger)</f>
        <v>-1.7500000000000003E-4</v>
      </c>
      <c r="AD17" s="162"/>
      <c r="AE17" s="13"/>
      <c r="AF17" s="13"/>
      <c r="AG17" s="13"/>
      <c r="AH17" s="13"/>
      <c r="AI17" s="13"/>
      <c r="AJ17" s="298"/>
    </row>
    <row r="18" spans="1:36" x14ac:dyDescent="0.2">
      <c r="A18" s="52"/>
      <c r="B18" s="51" t="s">
        <v>76</v>
      </c>
      <c r="C18" s="50" t="str">
        <f t="shared" si="3"/>
        <v>3L</v>
      </c>
      <c r="D18" s="49" t="str">
        <f t="shared" si="4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JPY3L6L10Y_Quote#0000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3L</v>
      </c>
      <c r="Q18" s="237" t="str">
        <v>6L</v>
      </c>
      <c r="R18" s="235" t="str">
        <f t="shared" si="1"/>
        <v>JPY3L6L10Y</v>
      </c>
      <c r="S18" s="197" t="str">
        <v>JPY3L6L10Y=ICAP</v>
      </c>
      <c r="T18" s="304">
        <v>10.5</v>
      </c>
      <c r="U18" s="304">
        <v>12.5</v>
      </c>
      <c r="V18" s="304">
        <f>_xll.qlMidEquivalent(T18,U18)</f>
        <v>11.5</v>
      </c>
      <c r="W18" s="192" t="b">
        <f t="shared" si="2"/>
        <v>1</v>
      </c>
      <c r="X18" s="305"/>
      <c r="Y18" s="194"/>
      <c r="Z18" s="302">
        <v>11.5</v>
      </c>
      <c r="AA18" s="194"/>
      <c r="AB18" s="399">
        <v>11.5</v>
      </c>
      <c r="AC18" s="191">
        <f>_xll.qlSimpleQuoteSetValue(F18,AB18/10000,Trigger)</f>
        <v>-1.7500000000000003E-4</v>
      </c>
      <c r="AD18" s="162"/>
      <c r="AE18" s="13"/>
      <c r="AF18" s="13"/>
      <c r="AG18" s="13"/>
      <c r="AH18" s="13"/>
      <c r="AI18" s="13"/>
      <c r="AJ18" s="298"/>
    </row>
    <row r="19" spans="1:36" x14ac:dyDescent="0.2">
      <c r="A19" s="52"/>
      <c r="B19" s="51" t="s">
        <v>75</v>
      </c>
      <c r="C19" s="50" t="str">
        <f t="shared" si="3"/>
        <v>3L</v>
      </c>
      <c r="D19" s="49" t="str">
        <f t="shared" si="4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JPY3L6L11Y_Quote#0000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3L</v>
      </c>
      <c r="Q19" s="237" t="str">
        <v>6L</v>
      </c>
      <c r="R19" s="235" t="str">
        <f t="shared" si="1"/>
        <v>JPY3L6L11Y</v>
      </c>
      <c r="S19" s="197" t="str">
        <v>JPY3L6L11Y=ICAP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/>
      <c r="Y19" s="194"/>
      <c r="Z19" s="302" t="e">
        <v>#NUM!</v>
      </c>
      <c r="AA19" s="194"/>
      <c r="AB19" s="399" t="e">
        <v>#NUM!</v>
      </c>
      <c r="AC19" s="191" t="e">
        <f>_xll.qlSimpleQuoteSetValue(F19,AB19/10000,Trigger)</f>
        <v>#NUM!</v>
      </c>
      <c r="AD19" s="162"/>
      <c r="AE19" s="13"/>
      <c r="AF19" s="13"/>
      <c r="AG19" s="13"/>
      <c r="AH19" s="13"/>
      <c r="AI19" s="13"/>
      <c r="AJ19" s="298"/>
    </row>
    <row r="20" spans="1:36" x14ac:dyDescent="0.2">
      <c r="A20" s="52"/>
      <c r="B20" s="51" t="s">
        <v>74</v>
      </c>
      <c r="C20" s="50" t="str">
        <f t="shared" si="3"/>
        <v>3L</v>
      </c>
      <c r="D20" s="49" t="str">
        <f t="shared" si="4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JPY3L6L12Y_Quote#0000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3L</v>
      </c>
      <c r="Q20" s="237" t="str">
        <v>6L</v>
      </c>
      <c r="R20" s="235" t="str">
        <f t="shared" si="1"/>
        <v>JPY3L6L12Y</v>
      </c>
      <c r="S20" s="197" t="str">
        <v>JPY3L6L12Y=ICAP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/>
      <c r="Y20" s="194"/>
      <c r="Z20" s="302" t="e">
        <v>#NUM!</v>
      </c>
      <c r="AA20" s="194"/>
      <c r="AB20" s="399" t="e">
        <v>#NUM!</v>
      </c>
      <c r="AC20" s="191" t="e">
        <f>_xll.qlSimpleQuoteSetValue(F20,AB20/10000,Trigger)</f>
        <v>#NUM!</v>
      </c>
      <c r="AD20" s="162"/>
      <c r="AE20" s="13"/>
      <c r="AF20" s="13"/>
      <c r="AG20" s="13"/>
      <c r="AH20" s="13"/>
      <c r="AI20" s="13"/>
      <c r="AJ20" s="298"/>
    </row>
    <row r="21" spans="1:36" x14ac:dyDescent="0.2">
      <c r="A21" s="52"/>
      <c r="B21" s="51" t="s">
        <v>73</v>
      </c>
      <c r="C21" s="50" t="str">
        <f t="shared" si="3"/>
        <v>3L</v>
      </c>
      <c r="D21" s="49" t="str">
        <f t="shared" si="4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JPY3L6L13Y_Quote#0000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3L</v>
      </c>
      <c r="Q21" s="237" t="str">
        <v>6L</v>
      </c>
      <c r="R21" s="235" t="str">
        <f t="shared" si="1"/>
        <v>JPY3L6L13Y</v>
      </c>
      <c r="S21" s="197" t="str">
        <v>JPY3L6L13Y=ICAP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/>
      <c r="Y21" s="194"/>
      <c r="Z21" s="302" t="e">
        <v>#NUM!</v>
      </c>
      <c r="AA21" s="194"/>
      <c r="AB21" s="399" t="e">
        <v>#NUM!</v>
      </c>
      <c r="AC21" s="191" t="e">
        <f>_xll.qlSimpleQuoteSetValue(F21,AB21/10000,Trigger)</f>
        <v>#NUM!</v>
      </c>
      <c r="AD21" s="162"/>
      <c r="AE21" s="13"/>
      <c r="AF21" s="13"/>
      <c r="AG21" s="13"/>
      <c r="AH21" s="13"/>
      <c r="AI21" s="13"/>
      <c r="AJ21" s="298"/>
    </row>
    <row r="22" spans="1:36" x14ac:dyDescent="0.2">
      <c r="A22" s="52"/>
      <c r="B22" s="51" t="s">
        <v>72</v>
      </c>
      <c r="C22" s="50" t="str">
        <f t="shared" si="3"/>
        <v>3L</v>
      </c>
      <c r="D22" s="49" t="str">
        <f t="shared" si="4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JPY3L6L14Y_Quote#0000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3L</v>
      </c>
      <c r="Q22" s="237" t="str">
        <v>6L</v>
      </c>
      <c r="R22" s="235" t="str">
        <f t="shared" si="1"/>
        <v>JPY3L6L14Y</v>
      </c>
      <c r="S22" s="197" t="str">
        <v>JPY3L6L14Y=ICAP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/>
      <c r="Y22" s="194"/>
      <c r="Z22" s="302" t="e">
        <v>#NUM!</v>
      </c>
      <c r="AA22" s="194"/>
      <c r="AB22" s="399" t="e">
        <v>#NUM!</v>
      </c>
      <c r="AC22" s="191" t="e">
        <f>_xll.qlSimpleQuoteSetValue(F22,AB22/10000,Trigger)</f>
        <v>#NUM!</v>
      </c>
      <c r="AD22" s="162"/>
      <c r="AE22" s="13"/>
      <c r="AF22" s="13"/>
      <c r="AG22" s="13"/>
      <c r="AH22" s="13"/>
      <c r="AI22" s="13"/>
      <c r="AJ22" s="298"/>
    </row>
    <row r="23" spans="1:36" x14ac:dyDescent="0.2">
      <c r="A23" s="52"/>
      <c r="B23" s="51" t="s">
        <v>71</v>
      </c>
      <c r="C23" s="50" t="str">
        <f t="shared" si="3"/>
        <v>3L</v>
      </c>
      <c r="D23" s="49" t="str">
        <f t="shared" si="4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JPY3L6L15Y_Quote#0000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3L</v>
      </c>
      <c r="Q23" s="237" t="str">
        <v>6L</v>
      </c>
      <c r="R23" s="235" t="str">
        <f t="shared" si="1"/>
        <v>JPY3L6L15Y</v>
      </c>
      <c r="S23" s="197" t="str">
        <v>JPY3L6L15Y=ICAP</v>
      </c>
      <c r="T23" s="304">
        <v>12.25</v>
      </c>
      <c r="U23" s="304">
        <v>14.25</v>
      </c>
      <c r="V23" s="304">
        <f>_xll.qlMidEquivalent(T23,U23)</f>
        <v>13.25</v>
      </c>
      <c r="W23" s="192" t="b">
        <f t="shared" si="2"/>
        <v>1</v>
      </c>
      <c r="X23" s="305"/>
      <c r="Y23" s="194"/>
      <c r="Z23" s="302">
        <v>13.25</v>
      </c>
      <c r="AA23" s="194"/>
      <c r="AB23" s="399">
        <v>13.25</v>
      </c>
      <c r="AC23" s="191">
        <f>_xll.qlSimpleQuoteSetValue(F23,AB23/10000,Trigger)</f>
        <v>-1.7500000000000003E-4</v>
      </c>
      <c r="AD23" s="162"/>
      <c r="AE23" s="13"/>
      <c r="AF23" s="13"/>
      <c r="AG23" s="13"/>
      <c r="AH23" s="13"/>
      <c r="AI23" s="13"/>
      <c r="AJ23" s="298"/>
    </row>
    <row r="24" spans="1:36" x14ac:dyDescent="0.2">
      <c r="A24" s="52"/>
      <c r="B24" s="51" t="s">
        <v>70</v>
      </c>
      <c r="C24" s="50" t="str">
        <f t="shared" si="3"/>
        <v>3L</v>
      </c>
      <c r="D24" s="49" t="str">
        <f t="shared" si="4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JPY3L6L16Y_Quote#0000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3L</v>
      </c>
      <c r="Q24" s="237" t="str">
        <v>6L</v>
      </c>
      <c r="R24" s="235" t="str">
        <f t="shared" si="1"/>
        <v>JPY3L6L16Y</v>
      </c>
      <c r="S24" s="197" t="str">
        <v>JPY3L6L16Y=ICAP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/>
      <c r="Y24" s="194"/>
      <c r="Z24" s="302" t="e">
        <v>#NUM!</v>
      </c>
      <c r="AA24" s="194"/>
      <c r="AB24" s="399" t="e">
        <v>#NUM!</v>
      </c>
      <c r="AC24" s="191" t="e">
        <f>_xll.qlSimpleQuoteSetValue(F24,AB24/10000,Trigger)</f>
        <v>#NUM!</v>
      </c>
      <c r="AD24" s="162"/>
      <c r="AE24" s="13"/>
      <c r="AF24" s="13"/>
      <c r="AG24" s="13"/>
      <c r="AH24" s="13"/>
      <c r="AI24" s="13"/>
      <c r="AJ24" s="298"/>
    </row>
    <row r="25" spans="1:36" x14ac:dyDescent="0.2">
      <c r="A25" s="52"/>
      <c r="B25" s="51" t="s">
        <v>69</v>
      </c>
      <c r="C25" s="50" t="str">
        <f t="shared" si="3"/>
        <v>3L</v>
      </c>
      <c r="D25" s="49" t="str">
        <f t="shared" si="4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JPY3L6L17Y_Quote#0000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3L</v>
      </c>
      <c r="Q25" s="237" t="str">
        <v>6L</v>
      </c>
      <c r="R25" s="235" t="str">
        <f t="shared" si="1"/>
        <v>JPY3L6L17Y</v>
      </c>
      <c r="S25" s="197" t="str">
        <v>JPY3L6L17Y=ICAP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/>
      <c r="Y25" s="194"/>
      <c r="Z25" s="302" t="e">
        <v>#NUM!</v>
      </c>
      <c r="AA25" s="194"/>
      <c r="AB25" s="399" t="e">
        <v>#NUM!</v>
      </c>
      <c r="AC25" s="191" t="e">
        <f>_xll.qlSimpleQuoteSetValue(F25,AB25/10000,Trigger)</f>
        <v>#NUM!</v>
      </c>
      <c r="AD25" s="162"/>
      <c r="AE25" s="13"/>
      <c r="AF25" s="13"/>
      <c r="AG25" s="13"/>
      <c r="AH25" s="13"/>
      <c r="AI25" s="13"/>
      <c r="AJ25" s="298"/>
    </row>
    <row r="26" spans="1:36" x14ac:dyDescent="0.2">
      <c r="A26" s="52"/>
      <c r="B26" s="51" t="s">
        <v>68</v>
      </c>
      <c r="C26" s="50" t="str">
        <f t="shared" si="3"/>
        <v>3L</v>
      </c>
      <c r="D26" s="49" t="str">
        <f t="shared" si="4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JPY3L6L18Y_Quote#0000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3L</v>
      </c>
      <c r="Q26" s="237" t="str">
        <v>6L</v>
      </c>
      <c r="R26" s="235" t="str">
        <f t="shared" si="1"/>
        <v>JPY3L6L18Y</v>
      </c>
      <c r="S26" s="197" t="str">
        <v>JPY3L6L18Y=ICAP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/>
      <c r="Y26" s="194"/>
      <c r="Z26" s="302" t="e">
        <v>#NUM!</v>
      </c>
      <c r="AA26" s="194"/>
      <c r="AB26" s="399" t="e">
        <v>#NUM!</v>
      </c>
      <c r="AC26" s="191" t="e">
        <f>_xll.qlSimpleQuoteSetValue(F26,AB26/10000,Trigger)</f>
        <v>#NUM!</v>
      </c>
      <c r="AD26" s="162"/>
      <c r="AE26" s="13"/>
      <c r="AF26" s="13"/>
      <c r="AG26" s="13"/>
      <c r="AH26" s="13"/>
      <c r="AI26" s="13"/>
      <c r="AJ26" s="298"/>
    </row>
    <row r="27" spans="1:36" x14ac:dyDescent="0.2">
      <c r="A27" s="52"/>
      <c r="B27" s="51" t="s">
        <v>67</v>
      </c>
      <c r="C27" s="50" t="str">
        <f t="shared" si="3"/>
        <v>3L</v>
      </c>
      <c r="D27" s="49" t="str">
        <f t="shared" si="4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JPY3L6L19Y_Quote#0000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3L</v>
      </c>
      <c r="Q27" s="237" t="str">
        <v>6L</v>
      </c>
      <c r="R27" s="235" t="str">
        <f t="shared" si="1"/>
        <v>JPY3L6L19Y</v>
      </c>
      <c r="S27" s="197" t="str">
        <v>JPY3L6L19Y=ICAP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/>
      <c r="Y27" s="194"/>
      <c r="Z27" s="302" t="e">
        <v>#NUM!</v>
      </c>
      <c r="AA27" s="194"/>
      <c r="AB27" s="399" t="e">
        <v>#NUM!</v>
      </c>
      <c r="AC27" s="191" t="e">
        <f>_xll.qlSimpleQuoteSetValue(F27,AB27/10000,Trigger)</f>
        <v>#NUM!</v>
      </c>
      <c r="AD27" s="162"/>
      <c r="AE27" s="13"/>
      <c r="AF27" s="13"/>
      <c r="AG27" s="13"/>
      <c r="AH27" s="13"/>
      <c r="AI27" s="13"/>
      <c r="AJ27" s="298"/>
    </row>
    <row r="28" spans="1:36" x14ac:dyDescent="0.2">
      <c r="A28" s="52"/>
      <c r="B28" s="51" t="s">
        <v>66</v>
      </c>
      <c r="C28" s="50" t="str">
        <f t="shared" si="3"/>
        <v>3L</v>
      </c>
      <c r="D28" s="49" t="str">
        <f t="shared" si="4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JPY3L6L20Y_Quote#0000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3L</v>
      </c>
      <c r="Q28" s="237" t="str">
        <v>6L</v>
      </c>
      <c r="R28" s="235" t="str">
        <f t="shared" si="1"/>
        <v>JPY3L6L20Y</v>
      </c>
      <c r="S28" s="197" t="str">
        <v>JPY3L6L20Y=ICAP</v>
      </c>
      <c r="T28" s="304">
        <v>12.75</v>
      </c>
      <c r="U28" s="304">
        <v>14.75</v>
      </c>
      <c r="V28" s="304">
        <f>_xll.qlMidEquivalent(T28,U28)</f>
        <v>13.75</v>
      </c>
      <c r="W28" s="192" t="b">
        <f t="shared" si="2"/>
        <v>1</v>
      </c>
      <c r="X28" s="305"/>
      <c r="Y28" s="194"/>
      <c r="Z28" s="302">
        <v>13.75</v>
      </c>
      <c r="AA28" s="194"/>
      <c r="AB28" s="399">
        <v>13.75</v>
      </c>
      <c r="AC28" s="191">
        <f>_xll.qlSimpleQuoteSetValue(F28,AB28/10000,Trigger)</f>
        <v>-1.7500000000000003E-4</v>
      </c>
      <c r="AD28" s="162"/>
      <c r="AE28" s="13"/>
      <c r="AF28" s="13"/>
      <c r="AG28" s="13"/>
      <c r="AH28" s="13"/>
      <c r="AI28" s="13"/>
      <c r="AJ28" s="298"/>
    </row>
    <row r="29" spans="1:36" x14ac:dyDescent="0.2">
      <c r="A29" s="52"/>
      <c r="B29" s="51" t="s">
        <v>65</v>
      </c>
      <c r="C29" s="50" t="str">
        <f t="shared" si="3"/>
        <v>3L</v>
      </c>
      <c r="D29" s="49" t="str">
        <f t="shared" si="4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JPY3L6L21Y_Quote#0000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3L</v>
      </c>
      <c r="Q29" s="237" t="str">
        <v>6L</v>
      </c>
      <c r="R29" s="235" t="str">
        <f t="shared" si="1"/>
        <v>JPY3L6L21Y</v>
      </c>
      <c r="S29" s="197" t="str">
        <v>JPY3L6L21Y=ICAP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/>
      <c r="Y29" s="194"/>
      <c r="Z29" s="302" t="e">
        <v>#NUM!</v>
      </c>
      <c r="AA29" s="194"/>
      <c r="AB29" s="399" t="e">
        <v>#NUM!</v>
      </c>
      <c r="AC29" s="191" t="e">
        <f>_xll.qlSimpleQuoteSetValue(F29,AB29/10000,Trigger)</f>
        <v>#NUM!</v>
      </c>
      <c r="AD29" s="162"/>
      <c r="AE29" s="13"/>
      <c r="AF29" s="13"/>
      <c r="AG29" s="13"/>
      <c r="AH29" s="13"/>
      <c r="AI29" s="13"/>
      <c r="AJ29" s="298"/>
    </row>
    <row r="30" spans="1:36" x14ac:dyDescent="0.2">
      <c r="A30" s="52"/>
      <c r="B30" s="51" t="s">
        <v>64</v>
      </c>
      <c r="C30" s="50" t="str">
        <f t="shared" si="3"/>
        <v>3L</v>
      </c>
      <c r="D30" s="49" t="str">
        <f t="shared" si="4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JPY3L6L22Y_Quote#0000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3L</v>
      </c>
      <c r="Q30" s="237" t="str">
        <v>6L</v>
      </c>
      <c r="R30" s="235" t="str">
        <f t="shared" si="1"/>
        <v>JPY3L6L22Y</v>
      </c>
      <c r="S30" s="197" t="str">
        <v>JPY3L6L22Y=ICAP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/>
      <c r="Y30" s="194"/>
      <c r="Z30" s="302" t="e">
        <v>#NUM!</v>
      </c>
      <c r="AA30" s="194"/>
      <c r="AB30" s="399" t="e">
        <v>#NUM!</v>
      </c>
      <c r="AC30" s="191" t="e">
        <f>_xll.qlSimpleQuoteSetValue(F30,AB30/10000,Trigger)</f>
        <v>#NUM!</v>
      </c>
      <c r="AD30" s="162"/>
      <c r="AE30" s="13"/>
      <c r="AF30" s="13"/>
      <c r="AG30" s="13"/>
      <c r="AH30" s="13"/>
      <c r="AI30" s="13"/>
      <c r="AJ30" s="298"/>
    </row>
    <row r="31" spans="1:36" x14ac:dyDescent="0.2">
      <c r="A31" s="52"/>
      <c r="B31" s="51" t="s">
        <v>63</v>
      </c>
      <c r="C31" s="50" t="str">
        <f t="shared" si="3"/>
        <v>3L</v>
      </c>
      <c r="D31" s="49" t="str">
        <f t="shared" si="4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JPY3L6L23Y_Quote#0000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3L</v>
      </c>
      <c r="Q31" s="237" t="str">
        <v>6L</v>
      </c>
      <c r="R31" s="235" t="str">
        <f t="shared" si="1"/>
        <v>JPY3L6L23Y</v>
      </c>
      <c r="S31" s="197" t="str">
        <v>JPY3L6L23Y=ICAP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/>
      <c r="Y31" s="194"/>
      <c r="Z31" s="302" t="e">
        <v>#NUM!</v>
      </c>
      <c r="AA31" s="194"/>
      <c r="AB31" s="399" t="e">
        <v>#NUM!</v>
      </c>
      <c r="AC31" s="191" t="e">
        <f>_xll.qlSimpleQuoteSetValue(F31,AB31/10000,Trigger)</f>
        <v>#NUM!</v>
      </c>
      <c r="AD31" s="162"/>
      <c r="AE31" s="13"/>
      <c r="AF31" s="13"/>
      <c r="AG31" s="13"/>
      <c r="AH31" s="13"/>
      <c r="AI31" s="13"/>
      <c r="AJ31" s="298"/>
    </row>
    <row r="32" spans="1:36" x14ac:dyDescent="0.2">
      <c r="A32" s="52"/>
      <c r="B32" s="51" t="s">
        <v>62</v>
      </c>
      <c r="C32" s="50" t="str">
        <f t="shared" si="3"/>
        <v>3L</v>
      </c>
      <c r="D32" s="49" t="str">
        <f t="shared" si="4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JPY3L6L24Y_Quote#0000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3L</v>
      </c>
      <c r="Q32" s="237" t="str">
        <v>6L</v>
      </c>
      <c r="R32" s="235" t="str">
        <f t="shared" si="1"/>
        <v>JPY3L6L24Y</v>
      </c>
      <c r="S32" s="197" t="str">
        <v>JPY3L6L24Y=ICAP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/>
      <c r="Y32" s="194"/>
      <c r="Z32" s="302" t="e">
        <v>#NUM!</v>
      </c>
      <c r="AA32" s="194"/>
      <c r="AB32" s="399" t="e">
        <v>#NUM!</v>
      </c>
      <c r="AC32" s="191" t="e">
        <f>_xll.qlSimpleQuoteSetValue(F32,AB32/10000,Trigger)</f>
        <v>#NUM!</v>
      </c>
      <c r="AD32" s="162"/>
      <c r="AE32" s="13"/>
      <c r="AF32" s="13"/>
      <c r="AG32" s="13"/>
      <c r="AH32" s="13"/>
      <c r="AI32" s="13"/>
      <c r="AJ32" s="298"/>
    </row>
    <row r="33" spans="1:36" x14ac:dyDescent="0.2">
      <c r="A33" s="52"/>
      <c r="B33" s="51" t="s">
        <v>61</v>
      </c>
      <c r="C33" s="50" t="str">
        <f t="shared" si="3"/>
        <v>3L</v>
      </c>
      <c r="D33" s="49" t="str">
        <f t="shared" si="4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JPY3L6L25Y_Quote#0000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3L</v>
      </c>
      <c r="Q33" s="237" t="str">
        <v>6L</v>
      </c>
      <c r="R33" s="235" t="str">
        <f t="shared" si="1"/>
        <v>JPY3L6L25Y</v>
      </c>
      <c r="S33" s="197" t="str">
        <v>JPY3L6L25Y=ICAP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/>
      <c r="Y33" s="194"/>
      <c r="Z33" s="302" t="e">
        <v>#NUM!</v>
      </c>
      <c r="AA33" s="194"/>
      <c r="AB33" s="399" t="e">
        <v>#NUM!</v>
      </c>
      <c r="AC33" s="191" t="e">
        <f>_xll.qlSimpleQuoteSetValue(F33,AB33/10000,Trigger)</f>
        <v>#NUM!</v>
      </c>
      <c r="AD33" s="162"/>
      <c r="AE33" s="13"/>
      <c r="AF33" s="13"/>
      <c r="AG33" s="13"/>
      <c r="AH33" s="13"/>
      <c r="AI33" s="13"/>
      <c r="AJ33" s="298"/>
    </row>
    <row r="34" spans="1:36" x14ac:dyDescent="0.2">
      <c r="A34" s="52"/>
      <c r="B34" s="51" t="s">
        <v>60</v>
      </c>
      <c r="C34" s="50" t="str">
        <f t="shared" si="3"/>
        <v>3L</v>
      </c>
      <c r="D34" s="49" t="str">
        <f t="shared" si="4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JPY3L6L26Y_Quote#0000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3L</v>
      </c>
      <c r="Q34" s="237" t="str">
        <v>6L</v>
      </c>
      <c r="R34" s="235" t="str">
        <f t="shared" si="1"/>
        <v>JPY3L6L26Y</v>
      </c>
      <c r="S34" s="197" t="str">
        <v>JPY3L6L26Y=ICAP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/>
      <c r="Y34" s="194"/>
      <c r="Z34" s="302" t="e">
        <v>#NUM!</v>
      </c>
      <c r="AA34" s="194"/>
      <c r="AB34" s="399" t="e">
        <v>#NUM!</v>
      </c>
      <c r="AC34" s="191" t="e">
        <f>_xll.qlSimpleQuoteSetValue(F34,AB34/10000,Trigger)</f>
        <v>#NUM!</v>
      </c>
      <c r="AD34" s="162"/>
      <c r="AE34" s="13"/>
      <c r="AF34" s="13"/>
      <c r="AG34" s="13"/>
      <c r="AH34" s="13"/>
      <c r="AI34" s="13"/>
      <c r="AJ34" s="298"/>
    </row>
    <row r="35" spans="1:36" x14ac:dyDescent="0.2">
      <c r="A35" s="52"/>
      <c r="B35" s="51" t="s">
        <v>59</v>
      </c>
      <c r="C35" s="50" t="str">
        <f t="shared" si="3"/>
        <v>3L</v>
      </c>
      <c r="D35" s="49" t="str">
        <f t="shared" si="4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JPY3L6L27Y_Quote#0000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3L</v>
      </c>
      <c r="Q35" s="237" t="str">
        <v>6L</v>
      </c>
      <c r="R35" s="235" t="str">
        <f t="shared" si="1"/>
        <v>JPY3L6L27Y</v>
      </c>
      <c r="S35" s="197" t="str">
        <v>JPY3L6L27Y=ICAP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/>
      <c r="Y35" s="194"/>
      <c r="Z35" s="302" t="e">
        <v>#NUM!</v>
      </c>
      <c r="AA35" s="194"/>
      <c r="AB35" s="399" t="e">
        <v>#NUM!</v>
      </c>
      <c r="AC35" s="191" t="e">
        <f>_xll.qlSimpleQuoteSetValue(F35,AB35/10000,Trigger)</f>
        <v>#NUM!</v>
      </c>
      <c r="AD35" s="162"/>
      <c r="AE35" s="13"/>
      <c r="AF35" s="13"/>
      <c r="AG35" s="13"/>
      <c r="AH35" s="13"/>
      <c r="AI35" s="13"/>
      <c r="AJ35" s="298"/>
    </row>
    <row r="36" spans="1:36" x14ac:dyDescent="0.2">
      <c r="A36" s="52"/>
      <c r="B36" s="51" t="s">
        <v>58</v>
      </c>
      <c r="C36" s="50" t="str">
        <f t="shared" si="3"/>
        <v>3L</v>
      </c>
      <c r="D36" s="49" t="str">
        <f t="shared" si="4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JPY3L6L28Y_Quote#0000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3L</v>
      </c>
      <c r="Q36" s="237" t="str">
        <v>6L</v>
      </c>
      <c r="R36" s="235" t="str">
        <f t="shared" si="1"/>
        <v>JPY3L6L28Y</v>
      </c>
      <c r="S36" s="197" t="str">
        <v>JPY3L6L28Y=ICAP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/>
      <c r="Y36" s="194"/>
      <c r="Z36" s="302" t="e">
        <v>#NUM!</v>
      </c>
      <c r="AA36" s="194"/>
      <c r="AB36" s="399" t="e">
        <v>#NUM!</v>
      </c>
      <c r="AC36" s="191" t="e">
        <f>_xll.qlSimpleQuoteSetValue(F36,AB36/10000,Trigger)</f>
        <v>#NUM!</v>
      </c>
      <c r="AD36" s="162"/>
      <c r="AE36" s="13"/>
      <c r="AF36" s="13"/>
      <c r="AG36" s="13"/>
      <c r="AH36" s="13"/>
      <c r="AI36" s="13"/>
      <c r="AJ36" s="298"/>
    </row>
    <row r="37" spans="1:36" x14ac:dyDescent="0.2">
      <c r="A37" s="52"/>
      <c r="B37" s="51" t="s">
        <v>57</v>
      </c>
      <c r="C37" s="50" t="str">
        <f t="shared" si="3"/>
        <v>3L</v>
      </c>
      <c r="D37" s="49" t="str">
        <f t="shared" si="4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JPY3L6L29Y_Quote#0000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3L</v>
      </c>
      <c r="Q37" s="237" t="str">
        <v>6L</v>
      </c>
      <c r="R37" s="235" t="str">
        <f t="shared" si="1"/>
        <v>JPY3L6L29Y</v>
      </c>
      <c r="S37" s="197" t="str">
        <v>JPY3L6L29Y=ICAP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/>
      <c r="Y37" s="194"/>
      <c r="Z37" s="302" t="e">
        <v>#NUM!</v>
      </c>
      <c r="AA37" s="194"/>
      <c r="AB37" s="399" t="e">
        <v>#NUM!</v>
      </c>
      <c r="AC37" s="191" t="e">
        <f>_xll.qlSimpleQuoteSetValue(F37,AB37/10000,Trigger)</f>
        <v>#NUM!</v>
      </c>
      <c r="AD37" s="162"/>
      <c r="AE37" s="13"/>
      <c r="AF37" s="13"/>
      <c r="AG37" s="13"/>
      <c r="AH37" s="13"/>
      <c r="AI37" s="13"/>
      <c r="AJ37" s="298"/>
    </row>
    <row r="38" spans="1:36" x14ac:dyDescent="0.2">
      <c r="A38" s="52"/>
      <c r="B38" s="51" t="s">
        <v>56</v>
      </c>
      <c r="C38" s="50" t="str">
        <f t="shared" si="3"/>
        <v>3L</v>
      </c>
      <c r="D38" s="49" t="str">
        <f t="shared" si="4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JPY3L6L30Y_Quote#0000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3L</v>
      </c>
      <c r="Q38" s="237" t="str">
        <v>6L</v>
      </c>
      <c r="R38" s="235" t="str">
        <f t="shared" si="1"/>
        <v>JPY3L6L30Y</v>
      </c>
      <c r="S38" s="197" t="str">
        <v>JPY3L6L30Y=ICAP</v>
      </c>
      <c r="T38" s="304">
        <v>13.25</v>
      </c>
      <c r="U38" s="304">
        <v>15.25</v>
      </c>
      <c r="V38" s="304">
        <f>_xll.qlMidEquivalent(T38,U38)</f>
        <v>14.25</v>
      </c>
      <c r="W38" s="192" t="b">
        <f t="shared" si="2"/>
        <v>1</v>
      </c>
      <c r="X38" s="305"/>
      <c r="Y38" s="194"/>
      <c r="Z38" s="302">
        <v>14.25</v>
      </c>
      <c r="AA38" s="194"/>
      <c r="AB38" s="399">
        <v>14.25</v>
      </c>
      <c r="AC38" s="191">
        <f>_xll.qlSimpleQuoteSetValue(F38,AB38/10000,Trigger)</f>
        <v>-1.7500000000000003E-4</v>
      </c>
      <c r="AD38" s="162"/>
      <c r="AE38" s="13"/>
      <c r="AF38" s="13"/>
      <c r="AG38" s="13"/>
      <c r="AH38" s="13"/>
      <c r="AI38" s="13"/>
      <c r="AJ38" s="298"/>
    </row>
    <row r="39" spans="1:36" x14ac:dyDescent="0.2">
      <c r="A39" s="52"/>
      <c r="B39" s="51" t="s">
        <v>51</v>
      </c>
      <c r="C39" s="50" t="str">
        <f t="shared" si="3"/>
        <v>3L</v>
      </c>
      <c r="D39" s="49" t="str">
        <f t="shared" si="4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JPY3L6L35Y_Quote#0000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3L</v>
      </c>
      <c r="Q39" s="237" t="str">
        <v>6L</v>
      </c>
      <c r="R39" s="235" t="str">
        <f t="shared" si="1"/>
        <v>JPY3L6L35Y</v>
      </c>
      <c r="S39" s="197" t="str">
        <v>JPY3L6L35Y=ICAP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5"/>
      <c r="Y39" s="194"/>
      <c r="Z39" s="302" t="e">
        <v>#NUM!</v>
      </c>
      <c r="AA39" s="194"/>
      <c r="AB39" s="399" t="e">
        <v>#NUM!</v>
      </c>
      <c r="AC39" s="191" t="e">
        <f>_xll.qlSimpleQuoteSetValue(F39,AB39/10000,Trigger)</f>
        <v>#NUM!</v>
      </c>
      <c r="AD39" s="162"/>
      <c r="AE39" s="13"/>
      <c r="AF39" s="13"/>
      <c r="AG39" s="13"/>
      <c r="AH39" s="13"/>
      <c r="AI39" s="13"/>
      <c r="AJ39" s="298"/>
    </row>
    <row r="40" spans="1:36" x14ac:dyDescent="0.2">
      <c r="A40" s="52"/>
      <c r="B40" s="51" t="s">
        <v>46</v>
      </c>
      <c r="C40" s="50" t="str">
        <f t="shared" si="3"/>
        <v>3L</v>
      </c>
      <c r="D40" s="49" t="str">
        <f t="shared" si="4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JPY3L6L40Y_Quote#0000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3L</v>
      </c>
      <c r="Q40" s="237" t="str">
        <v>6L</v>
      </c>
      <c r="R40" s="235" t="str">
        <f t="shared" si="1"/>
        <v>JPY3L6L40Y</v>
      </c>
      <c r="S40" s="197" t="str">
        <v>JPY3L6L40Y=ICAP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5"/>
      <c r="Y40" s="194"/>
      <c r="Z40" s="302" t="e">
        <v>#NUM!</v>
      </c>
      <c r="AA40" s="194"/>
      <c r="AB40" s="399" t="e">
        <v>#NUM!</v>
      </c>
      <c r="AC40" s="191" t="e">
        <f>_xll.qlSimpleQuoteSetValue(F40,AB40/10000,Trigger)</f>
        <v>#NUM!</v>
      </c>
      <c r="AD40" s="162"/>
      <c r="AE40" s="13"/>
      <c r="AF40" s="13"/>
      <c r="AG40" s="13"/>
      <c r="AH40" s="13"/>
      <c r="AI40" s="13"/>
      <c r="AJ40" s="298"/>
    </row>
    <row r="41" spans="1:36" x14ac:dyDescent="0.2">
      <c r="A41" s="52"/>
      <c r="B41" s="51" t="s">
        <v>36</v>
      </c>
      <c r="C41" s="50" t="str">
        <f t="shared" si="3"/>
        <v>3L</v>
      </c>
      <c r="D41" s="49" t="str">
        <f t="shared" si="4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JPY3L6L50Y_Quote#0000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3L</v>
      </c>
      <c r="Q41" s="237" t="str">
        <v>6L</v>
      </c>
      <c r="R41" s="235" t="str">
        <f t="shared" si="1"/>
        <v>JPY3L6L50Y</v>
      </c>
      <c r="S41" s="197" t="str">
        <v>JPY3L6L50Y=ICAP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5"/>
      <c r="Y41" s="194"/>
      <c r="Z41" s="302" t="e">
        <v>#NUM!</v>
      </c>
      <c r="AA41" s="194"/>
      <c r="AB41" s="399" t="e">
        <v>#NUM!</v>
      </c>
      <c r="AC41" s="191" t="e">
        <f>_xll.qlSimpleQuoteSetValue(F41,AB41/10000,Trigger)</f>
        <v>#NUM!</v>
      </c>
      <c r="AD41" s="162"/>
      <c r="AE41" s="13"/>
      <c r="AF41" s="13"/>
      <c r="AG41" s="13"/>
      <c r="AH41" s="13"/>
      <c r="AI41" s="13"/>
      <c r="AJ41" s="298"/>
    </row>
    <row r="42" spans="1:36" x14ac:dyDescent="0.2">
      <c r="A42" s="52"/>
      <c r="B42" s="51" t="s">
        <v>26</v>
      </c>
      <c r="C42" s="50" t="str">
        <f t="shared" si="3"/>
        <v>3L</v>
      </c>
      <c r="D42" s="49" t="str">
        <f t="shared" si="4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JPY3L6L60Y_Quote#0000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3L</v>
      </c>
      <c r="Q42" s="233" t="str">
        <v>6L</v>
      </c>
      <c r="R42" s="235" t="str">
        <f t="shared" si="1"/>
        <v>JPY3L6L60Y</v>
      </c>
      <c r="S42" s="208" t="str">
        <v>JPY3L6L60Y=ICAP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506"/>
      <c r="Y42" s="194"/>
      <c r="Z42" s="299" t="e">
        <v>#NUM!</v>
      </c>
      <c r="AA42" s="194"/>
      <c r="AB42" s="400" t="e">
        <v>#NUM!</v>
      </c>
      <c r="AC42" s="204" t="e">
        <f>_xll.qlSimpleQuoteSetValue(F42,AB42/10000,Trigger)</f>
        <v>#NUM!</v>
      </c>
      <c r="AD42" s="162"/>
      <c r="AE42" s="13"/>
      <c r="AF42" s="13"/>
      <c r="AG42" s="13"/>
      <c r="AH42" s="13"/>
      <c r="AI42" s="13"/>
      <c r="AJ42" s="298"/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7" sqref="U27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27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26"/>
      <c r="I2" s="244" t="s">
        <v>193</v>
      </c>
      <c r="J2" s="491" t="s">
        <v>24</v>
      </c>
      <c r="L2" s="194"/>
      <c r="M2" s="194"/>
      <c r="N2" s="194"/>
      <c r="O2" s="194"/>
      <c r="P2" s="194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4"/>
      <c r="J3" s="194"/>
      <c r="K3" s="194"/>
      <c r="L3" s="194"/>
      <c r="M3" s="194"/>
      <c r="N3" s="194"/>
      <c r="O3" s="224"/>
      <c r="P3" s="223">
        <f>_xll.ohTrigger(P5:P18)</f>
        <v>3</v>
      </c>
      <c r="Q3" s="162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0"/>
      <c r="J4" s="189" t="str">
        <f>_xll.RData(J8:J22,K4,,ReutersRtMode,,K8)</f>
        <v>Updated at 09:40:33</v>
      </c>
      <c r="K4" s="222" t="str">
        <f>VLOOKUP(Contributor,ContributorTable,5,FALSE)</f>
        <v>LAST</v>
      </c>
      <c r="L4" s="194"/>
      <c r="M4" s="221" t="s">
        <v>208</v>
      </c>
      <c r="N4" s="194"/>
      <c r="O4" s="220" t="s">
        <v>206</v>
      </c>
      <c r="P4" s="219" t="s">
        <v>205</v>
      </c>
      <c r="Q4" s="162"/>
      <c r="R4" s="13"/>
      <c r="S4" s="218" t="s">
        <v>204</v>
      </c>
      <c r="T4" s="217" t="s">
        <v>203</v>
      </c>
      <c r="U4" s="217" t="s">
        <v>202</v>
      </c>
      <c r="V4" s="217" t="s">
        <v>201</v>
      </c>
      <c r="W4" s="216" t="s">
        <v>200</v>
      </c>
    </row>
    <row r="5" spans="1:23" x14ac:dyDescent="0.2">
      <c r="A5" s="52"/>
      <c r="B5" s="80" t="s">
        <v>131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JPYOND_Quote#0000</v>
      </c>
      <c r="E5" s="78" t="str">
        <f>_xll.ohRangeRetrieveError(D5)</f>
        <v/>
      </c>
      <c r="F5" s="77"/>
      <c r="H5" s="93"/>
      <c r="I5" s="215" t="s">
        <v>170</v>
      </c>
      <c r="J5" s="214" t="str">
        <f t="array" ref="J5:J7">Currency&amp;VLOOKUP(U25,ContributorTable,2,FALSE)&amp;I5:I7&amp;VLOOKUP(U25,ContributorTable,3,FALSE)&amp;"="&amp;VLOOKUP(U25,ContributorTable,4,FALSE)</f>
        <v>JPYOND=TTKL</v>
      </c>
      <c r="K5" s="213" t="e">
        <f>X28</f>
        <v>#VALUE!</v>
      </c>
      <c r="L5" s="194"/>
      <c r="M5" s="212" t="e">
        <v>#VALUE!</v>
      </c>
      <c r="N5" s="194"/>
      <c r="O5" s="261" t="e">
        <f t="array" ref="O5:O22">QuoteLive</f>
        <v>#VALUE!</v>
      </c>
      <c r="P5" s="210" t="e">
        <f>_xll.qlSimpleQuoteSetValue(D5,O5/100,Trigger)</f>
        <v>#NUM!</v>
      </c>
      <c r="Q5" s="162"/>
      <c r="R5" s="13"/>
      <c r="S5" s="203" t="s">
        <v>199</v>
      </c>
      <c r="T5" s="57" t="s">
        <v>198</v>
      </c>
      <c r="U5" s="57" t="s">
        <v>182</v>
      </c>
      <c r="V5" s="57" t="str">
        <f>""</f>
        <v/>
      </c>
      <c r="W5" s="202" t="s">
        <v>195</v>
      </c>
    </row>
    <row r="6" spans="1:23" x14ac:dyDescent="0.2">
      <c r="A6" s="52"/>
      <c r="B6" s="80" t="s">
        <v>130</v>
      </c>
      <c r="C6" s="79" t="str">
        <f t="shared" si="0"/>
        <v>JPYTND_Quote</v>
      </c>
      <c r="D6" s="79" t="str">
        <f>_xll.qlSimpleQuote(C6,,RateTickValue,Permanent,Trigger,ObjectOverwrite)</f>
        <v>JPYTND_Quote#0000</v>
      </c>
      <c r="E6" s="78" t="str">
        <f>_xll.ohRangeRetrieveError(D6)</f>
        <v/>
      </c>
      <c r="F6" s="77"/>
      <c r="H6" s="93"/>
      <c r="I6" s="198" t="s">
        <v>197</v>
      </c>
      <c r="J6" s="197" t="str">
        <v>JPYTND=TTKL</v>
      </c>
      <c r="K6" s="196">
        <f>X29</f>
        <v>2.0000000000000004E-2</v>
      </c>
      <c r="L6" s="194"/>
      <c r="M6" s="195">
        <v>2.0000000000000004E-2</v>
      </c>
      <c r="N6" s="194"/>
      <c r="O6" s="254">
        <v>2.0000000000000004E-2</v>
      </c>
      <c r="P6" s="191">
        <f>_xll.qlSimpleQuoteSetValue(D6,O6/100,Trigger)</f>
        <v>0</v>
      </c>
      <c r="Q6" s="162"/>
      <c r="R6" s="13"/>
      <c r="S6" s="203" t="s">
        <v>24</v>
      </c>
      <c r="T6" s="57"/>
      <c r="U6" s="57" t="s">
        <v>196</v>
      </c>
      <c r="V6" s="57"/>
      <c r="W6" s="202" t="s">
        <v>195</v>
      </c>
    </row>
    <row r="7" spans="1:23" x14ac:dyDescent="0.2">
      <c r="A7" s="52"/>
      <c r="B7" s="80" t="s">
        <v>129</v>
      </c>
      <c r="C7" s="79" t="str">
        <f t="shared" si="0"/>
        <v>JPYSND_Quote</v>
      </c>
      <c r="D7" s="79" t="str">
        <f>_xll.qlSimpleQuote(C7,,RateTickValue,Permanent,Trigger,ObjectOverwrite)</f>
        <v>JPYSND_Quote#0000</v>
      </c>
      <c r="E7" s="78" t="str">
        <f>_xll.ohRangeRetrieveError(D7)</f>
        <v/>
      </c>
      <c r="F7" s="77"/>
      <c r="H7" s="93"/>
      <c r="I7" s="209" t="s">
        <v>194</v>
      </c>
      <c r="J7" s="208" t="str">
        <v>JPYSND=TTKL</v>
      </c>
      <c r="K7" s="207">
        <f>X30</f>
        <v>2.0000000000000004E-2</v>
      </c>
      <c r="L7" s="194"/>
      <c r="M7" s="206">
        <v>2.0000000000000004E-2</v>
      </c>
      <c r="N7" s="194"/>
      <c r="O7" s="247">
        <v>2.0000000000000004E-2</v>
      </c>
      <c r="P7" s="204">
        <f>_xll.qlSimpleQuoteSetValue(D7,O7/100,Trigger)</f>
        <v>0</v>
      </c>
      <c r="Q7" s="162"/>
      <c r="R7" s="13"/>
      <c r="S7" s="203" t="s">
        <v>193</v>
      </c>
      <c r="T7" s="57"/>
      <c r="U7" s="57" t="s">
        <v>182</v>
      </c>
      <c r="V7" s="57"/>
      <c r="W7" s="202" t="s">
        <v>177</v>
      </c>
    </row>
    <row r="8" spans="1:23" x14ac:dyDescent="0.2">
      <c r="A8" s="52"/>
      <c r="B8" s="80" t="s">
        <v>128</v>
      </c>
      <c r="C8" s="79" t="str">
        <f t="shared" si="0"/>
        <v>JPYSWD_Quote</v>
      </c>
      <c r="D8" s="79" t="str">
        <f>_xll.qlSimpleQuote(C8,,RateTickValue,Permanent,Trigger,ObjectOverwrite)</f>
        <v>JPYSWD_Quote#0000</v>
      </c>
      <c r="E8" s="78" t="str">
        <f>_xll.ohRangeRetrieveError(D8)</f>
        <v/>
      </c>
      <c r="F8" s="77"/>
      <c r="H8" s="93"/>
      <c r="I8" s="198" t="s">
        <v>22</v>
      </c>
      <c r="J8" s="197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96">
        <v>7.0000000000000007E-2</v>
      </c>
      <c r="L8" s="194"/>
      <c r="M8" s="195">
        <v>7.0000000000000007E-2</v>
      </c>
      <c r="N8" s="194"/>
      <c r="O8" s="254">
        <v>7.0000000000000007E-2</v>
      </c>
      <c r="P8" s="191">
        <f>_xll.qlSimpleQuoteSetValue(D8,O8/100,Trigger)</f>
        <v>0</v>
      </c>
      <c r="Q8" s="162"/>
      <c r="R8" s="13"/>
      <c r="S8" s="203" t="s">
        <v>180</v>
      </c>
      <c r="T8" s="57"/>
      <c r="U8" s="57" t="s">
        <v>182</v>
      </c>
      <c r="V8" s="57" t="s">
        <v>192</v>
      </c>
      <c r="W8" s="202" t="s">
        <v>177</v>
      </c>
    </row>
    <row r="9" spans="1:23" x14ac:dyDescent="0.2">
      <c r="A9" s="52"/>
      <c r="B9" s="80" t="s">
        <v>127</v>
      </c>
      <c r="C9" s="79" t="str">
        <f t="shared" si="0"/>
        <v>JPY2WD_Quote</v>
      </c>
      <c r="D9" s="79" t="str">
        <f>_xll.qlSimpleQuote(C9,,RateTickValue,Permanent,Trigger,ObjectOverwrite)</f>
        <v>JPY2WD_Quote#0000</v>
      </c>
      <c r="E9" s="78" t="str">
        <f>_xll.ohRangeRetrieveError(D9)</f>
        <v/>
      </c>
      <c r="F9" s="77"/>
      <c r="H9" s="93"/>
      <c r="I9" s="198" t="s">
        <v>21</v>
      </c>
      <c r="J9" s="197" t="str">
        <v>JPY2WFSR=</v>
      </c>
      <c r="K9" s="196">
        <v>0</v>
      </c>
      <c r="L9" s="194"/>
      <c r="M9" s="195">
        <v>0</v>
      </c>
      <c r="N9" s="194"/>
      <c r="O9" s="254">
        <v>0</v>
      </c>
      <c r="P9" s="191">
        <f>_xll.qlSimpleQuoteSetValue(D9,O9/100,Trigger)</f>
        <v>0</v>
      </c>
      <c r="Q9" s="162"/>
      <c r="R9" s="13"/>
      <c r="S9" s="203" t="s">
        <v>191</v>
      </c>
      <c r="T9" s="57"/>
      <c r="U9" s="57" t="s">
        <v>182</v>
      </c>
      <c r="V9" s="57" t="s">
        <v>191</v>
      </c>
      <c r="W9" s="202" t="s">
        <v>177</v>
      </c>
    </row>
    <row r="10" spans="1:23" x14ac:dyDescent="0.2">
      <c r="A10" s="52"/>
      <c r="B10" s="80" t="s">
        <v>126</v>
      </c>
      <c r="C10" s="79" t="str">
        <f t="shared" si="0"/>
        <v>JPY3WD_Quote</v>
      </c>
      <c r="D10" s="79" t="str">
        <f>_xll.qlSimpleQuote(C10,,RateTickValue,Permanent,Trigger,ObjectOverwrite)</f>
        <v>JPY3WD_Quote#0000</v>
      </c>
      <c r="E10" s="78" t="str">
        <f>_xll.ohRangeRetrieveError(D10)</f>
        <v/>
      </c>
      <c r="F10" s="77"/>
      <c r="H10" s="93"/>
      <c r="I10" s="198" t="s">
        <v>20</v>
      </c>
      <c r="J10" s="197" t="str">
        <v>JPY3WFSR=</v>
      </c>
      <c r="K10" s="196" t="s">
        <v>190</v>
      </c>
      <c r="L10" s="194"/>
      <c r="M10" s="195" t="s">
        <v>190</v>
      </c>
      <c r="N10" s="194"/>
      <c r="O10" s="254" t="str">
        <v>The record could not be found</v>
      </c>
      <c r="P10" s="191" t="e">
        <f>_xll.qlSimpleQuoteSetValue(D10,O10/100,Trigger)</f>
        <v>#NUM!</v>
      </c>
      <c r="Q10" s="162"/>
      <c r="R10" s="13"/>
      <c r="S10" s="203" t="s">
        <v>189</v>
      </c>
      <c r="T10" s="57"/>
      <c r="U10" s="57" t="s">
        <v>182</v>
      </c>
      <c r="V10" s="57" t="s">
        <v>188</v>
      </c>
      <c r="W10" s="202" t="s">
        <v>177</v>
      </c>
    </row>
    <row r="11" spans="1:23" x14ac:dyDescent="0.2">
      <c r="A11" s="52"/>
      <c r="B11" s="80" t="s">
        <v>125</v>
      </c>
      <c r="C11" s="79" t="str">
        <f t="shared" si="0"/>
        <v>JPY1MD_Quote</v>
      </c>
      <c r="D11" s="79" t="str">
        <f>_xll.qlSimpleQuote(C11,,RateTickValue,Permanent,Trigger,ObjectOverwrite)</f>
        <v>JPY1MD_Quote#0000</v>
      </c>
      <c r="E11" s="78" t="str">
        <f>_xll.ohRangeRetrieveError(D11)</f>
        <v/>
      </c>
      <c r="F11" s="77"/>
      <c r="H11" s="93"/>
      <c r="I11" s="198" t="s">
        <v>19</v>
      </c>
      <c r="J11" s="197" t="str">
        <v>JPY1MFSR=</v>
      </c>
      <c r="K11" s="196">
        <v>9.6430000000000002E-2</v>
      </c>
      <c r="L11" s="194"/>
      <c r="M11" s="195">
        <v>9.6430000000000002E-2</v>
      </c>
      <c r="N11" s="194"/>
      <c r="O11" s="254">
        <v>9.6430000000000002E-2</v>
      </c>
      <c r="P11" s="191">
        <f>_xll.qlSimpleQuoteSetValue(D11,O11/100,Trigger)</f>
        <v>-1.4300000000000077E-5</v>
      </c>
      <c r="Q11" s="162"/>
      <c r="R11" s="13"/>
      <c r="S11" s="203" t="s">
        <v>187</v>
      </c>
      <c r="T11" s="57"/>
      <c r="U11" s="57" t="s">
        <v>182</v>
      </c>
      <c r="V11" s="57" t="s">
        <v>186</v>
      </c>
      <c r="W11" s="202" t="s">
        <v>177</v>
      </c>
    </row>
    <row r="12" spans="1:23" x14ac:dyDescent="0.2">
      <c r="A12" s="52"/>
      <c r="B12" s="80" t="s">
        <v>124</v>
      </c>
      <c r="C12" s="79" t="str">
        <f t="shared" si="0"/>
        <v>JPY2MD_Quote</v>
      </c>
      <c r="D12" s="79" t="str">
        <f>_xll.qlSimpleQuote(C12,,RateTickValue,Permanent,Trigger,ObjectOverwrite)</f>
        <v>JPY2MD_Quote#0000</v>
      </c>
      <c r="E12" s="78" t="str">
        <f>_xll.ohRangeRetrieveError(D12)</f>
        <v/>
      </c>
      <c r="F12" s="77"/>
      <c r="H12" s="93"/>
      <c r="I12" s="198" t="s">
        <v>18</v>
      </c>
      <c r="J12" s="197" t="str">
        <v>JPY2MFSR=</v>
      </c>
      <c r="K12" s="196">
        <v>0.12143</v>
      </c>
      <c r="L12" s="194"/>
      <c r="M12" s="195">
        <v>0.12143</v>
      </c>
      <c r="N12" s="194"/>
      <c r="O12" s="254">
        <v>0.12143</v>
      </c>
      <c r="P12" s="191">
        <f>_xll.qlSimpleQuoteSetValue(D12,O12/100,Trigger)</f>
        <v>-1.4300000000000077E-5</v>
      </c>
      <c r="Q12" s="162"/>
      <c r="R12" s="13"/>
      <c r="S12" s="203" t="s">
        <v>185</v>
      </c>
      <c r="T12" s="57"/>
      <c r="U12" s="57" t="s">
        <v>182</v>
      </c>
      <c r="V12" s="57" t="s">
        <v>184</v>
      </c>
      <c r="W12" s="202" t="s">
        <v>177</v>
      </c>
    </row>
    <row r="13" spans="1:23" x14ac:dyDescent="0.2">
      <c r="A13" s="52"/>
      <c r="B13" s="80" t="s">
        <v>123</v>
      </c>
      <c r="C13" s="79" t="str">
        <f t="shared" si="0"/>
        <v>JPY3MD_Quote</v>
      </c>
      <c r="D13" s="79" t="str">
        <f>_xll.qlSimpleQuote(C13,,RateTickValue,Permanent,Trigger,ObjectOverwrite)</f>
        <v>JPY3MD_Quote#0000</v>
      </c>
      <c r="E13" s="78" t="str">
        <f>_xll.ohRangeRetrieveError(D13)</f>
        <v/>
      </c>
      <c r="F13" s="77"/>
      <c r="H13" s="93"/>
      <c r="I13" s="198" t="s">
        <v>17</v>
      </c>
      <c r="J13" s="197" t="str">
        <v>JPY3MFSR=</v>
      </c>
      <c r="K13" s="196">
        <v>0.13356999999999999</v>
      </c>
      <c r="L13" s="194"/>
      <c r="M13" s="195">
        <v>0.13356999999999999</v>
      </c>
      <c r="N13" s="194"/>
      <c r="O13" s="254">
        <v>0.13356999999999999</v>
      </c>
      <c r="P13" s="191">
        <f>_xll.qlSimpleQuoteSetValue(D13,O13/100,Trigger)</f>
        <v>-1.4300000000000077E-5</v>
      </c>
      <c r="Q13" s="162"/>
      <c r="R13" s="13"/>
      <c r="S13" s="201" t="s">
        <v>183</v>
      </c>
      <c r="T13" s="200"/>
      <c r="U13" s="200" t="s">
        <v>182</v>
      </c>
      <c r="V13" s="200" t="s">
        <v>181</v>
      </c>
      <c r="W13" s="199" t="s">
        <v>177</v>
      </c>
    </row>
    <row r="14" spans="1:23" x14ac:dyDescent="0.2">
      <c r="A14" s="52"/>
      <c r="B14" s="80" t="s">
        <v>122</v>
      </c>
      <c r="C14" s="79" t="str">
        <f t="shared" si="0"/>
        <v>JPY4MD_Quote</v>
      </c>
      <c r="D14" s="79" t="str">
        <f>_xll.qlSimpleQuote(C14,,RateTickValue,Permanent,Trigger,ObjectOverwrite)</f>
        <v>JPY4MD_Quote#0000</v>
      </c>
      <c r="E14" s="78" t="str">
        <f>_xll.ohRangeRetrieveError(D14)</f>
        <v/>
      </c>
      <c r="F14" s="77"/>
      <c r="H14" s="93"/>
      <c r="I14" s="198" t="s">
        <v>16</v>
      </c>
      <c r="J14" s="197" t="str">
        <v>JPY4MFSR=</v>
      </c>
      <c r="K14" s="196">
        <v>0</v>
      </c>
      <c r="L14" s="194"/>
      <c r="M14" s="195">
        <v>0</v>
      </c>
      <c r="N14" s="194"/>
      <c r="O14" s="254">
        <v>0</v>
      </c>
      <c r="P14" s="191">
        <f>_xll.qlSimpleQuoteSetValue(D14,O14/100,Trigger)</f>
        <v>0</v>
      </c>
      <c r="Q14" s="162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121</v>
      </c>
      <c r="C15" s="79" t="str">
        <f t="shared" si="0"/>
        <v>JPY5MD_Quote</v>
      </c>
      <c r="D15" s="79" t="str">
        <f>_xll.qlSimpleQuote(C15,,RateTickValue,Permanent,Trigger,ObjectOverwrite)</f>
        <v>JPY5MD_Quote#0000</v>
      </c>
      <c r="E15" s="78" t="str">
        <f>_xll.ohRangeRetrieveError(D15)</f>
        <v/>
      </c>
      <c r="F15" s="77"/>
      <c r="H15" s="93"/>
      <c r="I15" s="198" t="s">
        <v>15</v>
      </c>
      <c r="J15" s="197" t="str">
        <v>JPY5MFSR=</v>
      </c>
      <c r="K15" s="196">
        <v>0</v>
      </c>
      <c r="L15" s="194"/>
      <c r="M15" s="195">
        <v>0</v>
      </c>
      <c r="N15" s="194"/>
      <c r="O15" s="254">
        <v>0</v>
      </c>
      <c r="P15" s="191">
        <f>_xll.qlSimpleQuoteSetValue(D15,O15/100,Trigger)</f>
        <v>0</v>
      </c>
      <c r="Q15" s="162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120</v>
      </c>
      <c r="C16" s="79" t="str">
        <f t="shared" si="0"/>
        <v>JPY6MD_Quote</v>
      </c>
      <c r="D16" s="79" t="str">
        <f>_xll.qlSimpleQuote(C16,,RateTickValue,Permanent,Trigger,ObjectOverwrite)</f>
        <v>JPY6MD_Quote#0000</v>
      </c>
      <c r="E16" s="78" t="str">
        <f>_xll.ohRangeRetrieveError(D16)</f>
        <v/>
      </c>
      <c r="F16" s="77"/>
      <c r="H16" s="93"/>
      <c r="I16" s="198" t="s">
        <v>14</v>
      </c>
      <c r="J16" s="197" t="str">
        <v>JPY6MFSR=</v>
      </c>
      <c r="K16" s="196">
        <v>0.17929</v>
      </c>
      <c r="L16" s="194"/>
      <c r="M16" s="195">
        <v>0.17929</v>
      </c>
      <c r="N16" s="194"/>
      <c r="O16" s="254">
        <v>0.17929</v>
      </c>
      <c r="P16" s="191">
        <f>_xll.qlSimpleQuoteSetValue(D16,O16/100,Trigger)</f>
        <v>-2.5000000000000066E-5</v>
      </c>
      <c r="Q16" s="162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119</v>
      </c>
      <c r="C17" s="79" t="str">
        <f t="shared" si="0"/>
        <v>JPY7MD_Quote</v>
      </c>
      <c r="D17" s="79" t="str">
        <f>_xll.qlSimpleQuote(C17,,RateTickValue,Permanent,Trigger,ObjectOverwrite)</f>
        <v>JPY7MD_Quote#0000</v>
      </c>
      <c r="E17" s="78" t="str">
        <f>_xll.ohRangeRetrieveError(D17)</f>
        <v/>
      </c>
      <c r="F17" s="77"/>
      <c r="H17" s="93"/>
      <c r="I17" s="198" t="s">
        <v>13</v>
      </c>
      <c r="J17" s="197" t="str">
        <v>JPY7MFSR=</v>
      </c>
      <c r="K17" s="196">
        <v>0</v>
      </c>
      <c r="L17" s="194"/>
      <c r="M17" s="195">
        <v>0</v>
      </c>
      <c r="N17" s="194"/>
      <c r="O17" s="254">
        <v>0</v>
      </c>
      <c r="P17" s="191">
        <f>_xll.qlSimpleQuoteSetValue(D17,O17/100,Trigger)</f>
        <v>0</v>
      </c>
      <c r="Q17" s="162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118</v>
      </c>
      <c r="C18" s="79" t="str">
        <f t="shared" si="0"/>
        <v>JPY8MD_Quote</v>
      </c>
      <c r="D18" s="79" t="str">
        <f>_xll.qlSimpleQuote(C18,,RateTickValue,Permanent,Trigger,ObjectOverwrite)</f>
        <v>JPY8MD_Quote#0000</v>
      </c>
      <c r="E18" s="78" t="str">
        <f>_xll.ohRangeRetrieveError(D18)</f>
        <v/>
      </c>
      <c r="F18" s="77"/>
      <c r="H18" s="93"/>
      <c r="I18" s="198" t="s">
        <v>12</v>
      </c>
      <c r="J18" s="197" t="str">
        <v>JPY8MFSR=</v>
      </c>
      <c r="K18" s="196">
        <v>0</v>
      </c>
      <c r="L18" s="194"/>
      <c r="M18" s="195">
        <v>0</v>
      </c>
      <c r="N18" s="194"/>
      <c r="O18" s="254">
        <v>0</v>
      </c>
      <c r="P18" s="191">
        <f>_xll.qlSimpleQuoteSetValue(D18,O18/100,Trigger)</f>
        <v>0</v>
      </c>
      <c r="Q18" s="162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117</v>
      </c>
      <c r="C19" s="79" t="str">
        <f t="shared" si="0"/>
        <v>JPY9MD_Quote</v>
      </c>
      <c r="D19" s="79" t="str">
        <f>_xll.qlSimpleQuote(C19,,RateTickValue,Permanent,Trigger,ObjectOverwrite)</f>
        <v>JPY9MD_Quote#0000</v>
      </c>
      <c r="E19" s="78" t="str">
        <f>_xll.ohRangeRetrieveError(D19)</f>
        <v/>
      </c>
      <c r="F19" s="77"/>
      <c r="H19" s="93"/>
      <c r="I19" s="198" t="s">
        <v>11</v>
      </c>
      <c r="J19" s="197" t="str">
        <v>JPY9MFSR=</v>
      </c>
      <c r="K19" s="196">
        <v>0</v>
      </c>
      <c r="L19" s="194"/>
      <c r="M19" s="195">
        <v>0</v>
      </c>
      <c r="N19" s="194"/>
      <c r="O19" s="254">
        <v>0</v>
      </c>
      <c r="P19" s="191">
        <f>_xll.qlSimpleQuoteSetValue(D19,O19/100,Trigger)</f>
        <v>0</v>
      </c>
      <c r="Q19" s="162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116</v>
      </c>
      <c r="C20" s="79" t="str">
        <f t="shared" si="0"/>
        <v>JPY10MD_Quote</v>
      </c>
      <c r="D20" s="79" t="str">
        <f>_xll.qlSimpleQuote(C20,,RateTickValue,Permanent,Trigger,ObjectOverwrite)</f>
        <v>JPY10MD_Quote#0000</v>
      </c>
      <c r="E20" s="78" t="str">
        <f>_xll.ohRangeRetrieveError(D20)</f>
        <v/>
      </c>
      <c r="F20" s="77"/>
      <c r="H20" s="93"/>
      <c r="I20" s="198" t="s">
        <v>10</v>
      </c>
      <c r="J20" s="197" t="str">
        <v>JPY10MFSR=</v>
      </c>
      <c r="K20" s="196">
        <v>0</v>
      </c>
      <c r="L20" s="194"/>
      <c r="M20" s="195">
        <v>0</v>
      </c>
      <c r="N20" s="194"/>
      <c r="O20" s="254">
        <v>0</v>
      </c>
      <c r="P20" s="191">
        <f>_xll.qlSimpleQuoteSetValue(D20,O20/100,Trigger)</f>
        <v>0</v>
      </c>
      <c r="Q20" s="162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115</v>
      </c>
      <c r="C21" s="79" t="str">
        <f t="shared" si="0"/>
        <v>JPY11MD_Quote</v>
      </c>
      <c r="D21" s="79" t="str">
        <f>_xll.qlSimpleQuote(C21,,RateTickValue,Permanent,Trigger,ObjectOverwrite)</f>
        <v>JPY11MD_Quote#0000</v>
      </c>
      <c r="E21" s="78" t="str">
        <f>_xll.ohRangeRetrieveError(D21)</f>
        <v/>
      </c>
      <c r="F21" s="77"/>
      <c r="H21" s="93"/>
      <c r="I21" s="198" t="s">
        <v>9</v>
      </c>
      <c r="J21" s="197" t="str">
        <v>JPY11MFSR=</v>
      </c>
      <c r="K21" s="196">
        <v>0</v>
      </c>
      <c r="L21" s="194"/>
      <c r="M21" s="195">
        <v>0</v>
      </c>
      <c r="N21" s="194"/>
      <c r="O21" s="254">
        <v>0</v>
      </c>
      <c r="P21" s="191">
        <f>_xll.qlSimpleQuoteSetValue(D21,O21/100,Trigger)</f>
        <v>0</v>
      </c>
      <c r="Q21" s="162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114</v>
      </c>
      <c r="C22" s="79" t="str">
        <f t="shared" si="0"/>
        <v>JPY1YD_Quote</v>
      </c>
      <c r="D22" s="79" t="str">
        <f>_xll.qlSimpleQuote(C22,,RateTickValue,Permanent,Trigger,ObjectOverwrite)</f>
        <v>JPY1YD_Quote#0000</v>
      </c>
      <c r="E22" s="78" t="str">
        <f>_xll.ohRangeRetrieveError(D22)</f>
        <v/>
      </c>
      <c r="F22" s="77"/>
      <c r="H22" s="93"/>
      <c r="I22" s="198" t="s">
        <v>8</v>
      </c>
      <c r="J22" s="197" t="str">
        <v>JPY1YFSR=</v>
      </c>
      <c r="K22" s="196">
        <v>0.32713999999999999</v>
      </c>
      <c r="L22" s="194"/>
      <c r="M22" s="195">
        <v>0.32713999999999999</v>
      </c>
      <c r="N22" s="194"/>
      <c r="O22" s="247">
        <v>0.32713999999999999</v>
      </c>
      <c r="P22" s="204">
        <f>_xll.qlSimpleQuoteSetValue(D22,O22/100,Trigger)</f>
        <v>-6.4299999999999774E-5</v>
      </c>
      <c r="Q22" s="162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0"/>
      <c r="J23" s="190"/>
      <c r="K23" s="190"/>
      <c r="L23" s="20"/>
      <c r="M23" s="190"/>
      <c r="N23" s="20"/>
      <c r="O23" s="190"/>
      <c r="P23" s="190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189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179</v>
      </c>
      <c r="T26" s="13"/>
      <c r="U26" s="13"/>
      <c r="V26" s="13"/>
      <c r="W26" s="13"/>
      <c r="X26" s="13"/>
    </row>
    <row r="27" spans="1:24" ht="19.5" customHeight="1" x14ac:dyDescent="0.25">
      <c r="N27" s="13"/>
      <c r="O27"/>
      <c r="P27" s="13"/>
      <c r="Q27" s="13"/>
      <c r="R27" s="13"/>
      <c r="S27" s="13"/>
      <c r="T27" s="13"/>
      <c r="U27" s="411" t="str">
        <f>_xll.RData(J5:J7,V27:W27,"RTFEED:IDN",ReutersRtMode,,V28)</f>
        <v>Updated at 09:40:33</v>
      </c>
      <c r="V27" s="412" t="s">
        <v>178</v>
      </c>
      <c r="W27" s="412" t="s">
        <v>177</v>
      </c>
      <c r="X27" s="412" t="s">
        <v>268</v>
      </c>
    </row>
    <row r="28" spans="1:24" ht="15" x14ac:dyDescent="0.25">
      <c r="N28" s="13"/>
      <c r="O28"/>
      <c r="P28" s="13"/>
      <c r="Q28" s="13"/>
      <c r="R28" s="13"/>
      <c r="S28" s="13"/>
      <c r="T28" s="13"/>
      <c r="U28" s="13"/>
      <c r="V28" s="413" t="s">
        <v>190</v>
      </c>
      <c r="W28" s="413" t="s">
        <v>190</v>
      </c>
      <c r="X28" s="413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14">
        <v>-0.03</v>
      </c>
      <c r="W29" s="414">
        <v>7.0000000000000007E-2</v>
      </c>
      <c r="X29" s="414">
        <f>(V29+W29)/2</f>
        <v>2.0000000000000004E-2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15">
        <v>-0.03</v>
      </c>
      <c r="W30" s="415">
        <v>7.0000000000000007E-2</v>
      </c>
      <c r="X30" s="415">
        <f>(V30+W30)/2</f>
        <v>2.0000000000000004E-2</v>
      </c>
    </row>
  </sheetData>
  <conditionalFormatting sqref="P5:P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00"/>
      <c r="B1" s="501"/>
      <c r="C1" s="501"/>
      <c r="D1" s="502"/>
      <c r="E1" s="503"/>
      <c r="F1" s="502"/>
      <c r="G1" s="504"/>
      <c r="I1" s="245"/>
      <c r="J1" s="147"/>
      <c r="K1" s="147"/>
      <c r="L1" s="147"/>
      <c r="M1" s="147"/>
      <c r="N1" s="147" t="s">
        <v>213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02"/>
      <c r="B2" s="502"/>
      <c r="C2" s="502"/>
      <c r="D2" s="502"/>
      <c r="E2" s="502"/>
      <c r="F2" s="503"/>
      <c r="G2" s="505"/>
      <c r="I2" s="226"/>
      <c r="J2" s="108"/>
      <c r="K2" s="13"/>
      <c r="L2" s="108"/>
      <c r="M2" s="108"/>
      <c r="N2" s="115" t="s">
        <v>191</v>
      </c>
      <c r="O2" s="108"/>
      <c r="P2" s="108"/>
      <c r="Q2" s="108"/>
      <c r="R2" s="108"/>
      <c r="S2" s="194"/>
      <c r="T2" s="194"/>
      <c r="U2" s="194"/>
      <c r="V2" s="194"/>
      <c r="W2" s="194"/>
      <c r="X2" s="108"/>
      <c r="Y2" s="22"/>
      <c r="Z2" s="13"/>
      <c r="AA2" s="13"/>
    </row>
    <row r="3" spans="1:27" x14ac:dyDescent="0.2">
      <c r="A3" s="502"/>
      <c r="B3" s="502"/>
      <c r="C3" s="502"/>
      <c r="D3" s="502"/>
      <c r="E3" s="502"/>
      <c r="F3" s="503"/>
      <c r="G3" s="505"/>
      <c r="I3" s="93"/>
      <c r="J3" s="194"/>
      <c r="K3" s="108"/>
      <c r="L3" s="108"/>
      <c r="M3" s="108"/>
      <c r="N3" s="108"/>
      <c r="O3" s="108"/>
      <c r="P3" s="108"/>
      <c r="Q3" s="108"/>
      <c r="R3" s="108"/>
      <c r="S3" s="108"/>
      <c r="T3" s="194"/>
      <c r="U3" s="194"/>
      <c r="V3" s="194"/>
      <c r="W3" s="108"/>
      <c r="X3" s="223">
        <f>_xll.ohTrigger(X5:X36)</f>
        <v>2</v>
      </c>
      <c r="Y3" s="162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4"/>
      <c r="K4" s="142"/>
      <c r="L4" s="142"/>
      <c r="M4" s="142"/>
      <c r="N4" s="189" t="str">
        <f>_xll.RData(N5:N36,O4:R4,"RTFEED:IDN",ReutersRtMode,,O5)</f>
        <v>Updated at 09:40:33</v>
      </c>
      <c r="O4" s="243" t="s">
        <v>178</v>
      </c>
      <c r="P4" s="243" t="s">
        <v>177</v>
      </c>
      <c r="Q4" s="243" t="s">
        <v>195</v>
      </c>
      <c r="R4" s="243" t="s">
        <v>212</v>
      </c>
      <c r="S4" s="219" t="s">
        <v>211</v>
      </c>
      <c r="T4" s="194"/>
      <c r="U4" s="221" t="s">
        <v>208</v>
      </c>
      <c r="V4" s="194"/>
      <c r="W4" s="397" t="s">
        <v>206</v>
      </c>
      <c r="X4" s="66" t="s">
        <v>205</v>
      </c>
      <c r="Y4" s="162"/>
      <c r="Z4" s="13"/>
      <c r="AA4" s="242"/>
    </row>
    <row r="5" spans="1:27" x14ac:dyDescent="0.2">
      <c r="A5" s="93"/>
      <c r="B5" s="97">
        <v>1</v>
      </c>
      <c r="C5" s="98" t="s">
        <v>137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JPY1x4F_Quote#0000</v>
      </c>
      <c r="F5" s="95" t="str">
        <f>_xll.ohRangeRetrieveError(E5)</f>
        <v/>
      </c>
      <c r="G5" s="22"/>
      <c r="I5" s="93"/>
      <c r="J5" s="198">
        <f>K5+3</f>
        <v>4</v>
      </c>
      <c r="K5" s="237">
        <f t="shared" ref="K5:K36" si="1">B5</f>
        <v>1</v>
      </c>
      <c r="L5" s="237" t="s">
        <v>209</v>
      </c>
      <c r="M5" s="235" t="str">
        <f t="shared" ref="M5:M36" si="2">Currency&amp;$K5&amp;$L5&amp;$J5&amp;"F"</f>
        <v>JPY1X4F</v>
      </c>
      <c r="N5" s="235" t="str">
        <f t="array" ref="N5:N36">Instruments&amp;"="&amp;VLOOKUP(ContributorFRA,ContributorTable,2,FALSE)</f>
        <v>JPY1X4F=ICAP</v>
      </c>
      <c r="O5" s="236">
        <v>0.125</v>
      </c>
      <c r="P5" s="236">
        <v>0.14499999999999999</v>
      </c>
      <c r="Q5" s="235">
        <v>0</v>
      </c>
      <c r="R5" s="235">
        <v>0</v>
      </c>
      <c r="S5" s="196">
        <f>_xll.qlMidSafe($O5,$P5)</f>
        <v>0.13500000000000001</v>
      </c>
      <c r="T5" s="194"/>
      <c r="U5" s="238">
        <v>0.13500000000000001</v>
      </c>
      <c r="V5" s="194"/>
      <c r="W5" s="261">
        <f t="array" ref="W5:W36">QuoteLive</f>
        <v>0.13500000000000001</v>
      </c>
      <c r="X5" s="210">
        <f>_xll.qlSimpleQuoteSetValue(E5,W5/100,Trigger)</f>
        <v>0</v>
      </c>
      <c r="Y5" s="162"/>
      <c r="Z5" s="13"/>
      <c r="AA5" s="228"/>
    </row>
    <row r="6" spans="1:27" x14ac:dyDescent="0.2">
      <c r="A6" s="93"/>
      <c r="B6" s="101">
        <v>2</v>
      </c>
      <c r="C6" s="102" t="s">
        <v>136</v>
      </c>
      <c r="D6" s="101" t="str">
        <f t="shared" si="0"/>
        <v>JPY2x5F_Quote</v>
      </c>
      <c r="E6" s="100" t="str">
        <f>_xll.qlSimpleQuote(D6,,RateTickValue,Permanent,Trigger,ObjectOverwrite)</f>
        <v>JPY2x5F_Quote#0000</v>
      </c>
      <c r="F6" s="99" t="str">
        <f>_xll.ohRangeRetrieveError(E6)</f>
        <v/>
      </c>
      <c r="G6" s="22"/>
      <c r="I6" s="93"/>
      <c r="J6" s="198">
        <f t="shared" ref="J6:J15" si="3">K6+3</f>
        <v>5</v>
      </c>
      <c r="K6" s="237">
        <f t="shared" si="1"/>
        <v>2</v>
      </c>
      <c r="L6" s="237" t="s">
        <v>209</v>
      </c>
      <c r="M6" s="235" t="str">
        <f t="shared" si="2"/>
        <v>JPY2X5F</v>
      </c>
      <c r="N6" s="235" t="str">
        <v>JPY2X5F=ICAP</v>
      </c>
      <c r="O6" s="236">
        <v>0.125</v>
      </c>
      <c r="P6" s="236">
        <v>0.14499999999999999</v>
      </c>
      <c r="Q6" s="235">
        <v>0</v>
      </c>
      <c r="R6" s="235">
        <v>0</v>
      </c>
      <c r="S6" s="196">
        <f>_xll.qlMidSafe($O6,$P6)</f>
        <v>0.13500000000000001</v>
      </c>
      <c r="T6" s="194"/>
      <c r="U6" s="234">
        <v>0.13500000000000001</v>
      </c>
      <c r="V6" s="194"/>
      <c r="W6" s="254">
        <v>0.13500000000000001</v>
      </c>
      <c r="X6" s="191">
        <f>_xll.qlSimpleQuoteSetValue(E6,W6/100,Trigger)</f>
        <v>0</v>
      </c>
      <c r="Y6" s="162"/>
      <c r="Z6" s="13"/>
      <c r="AA6" s="228"/>
    </row>
    <row r="7" spans="1:27" x14ac:dyDescent="0.2">
      <c r="A7" s="93"/>
      <c r="B7" s="101">
        <v>3</v>
      </c>
      <c r="C7" s="102" t="s">
        <v>135</v>
      </c>
      <c r="D7" s="101" t="str">
        <f t="shared" si="0"/>
        <v>JPY3x6F_Quote</v>
      </c>
      <c r="E7" s="100" t="str">
        <f>_xll.qlSimpleQuote(D7,,RateTickValue,Permanent,Trigger,ObjectOverwrite)</f>
        <v>JPY3x6F_Quote#0000</v>
      </c>
      <c r="F7" s="99" t="str">
        <f>_xll.ohRangeRetrieveError(E7)</f>
        <v/>
      </c>
      <c r="G7" s="22"/>
      <c r="I7" s="93"/>
      <c r="J7" s="198">
        <f t="shared" si="3"/>
        <v>6</v>
      </c>
      <c r="K7" s="237">
        <f t="shared" si="1"/>
        <v>3</v>
      </c>
      <c r="L7" s="237" t="s">
        <v>209</v>
      </c>
      <c r="M7" s="235" t="str">
        <f t="shared" si="2"/>
        <v>JPY3X6F</v>
      </c>
      <c r="N7" s="235" t="str">
        <v>JPY3X6F=ICAP</v>
      </c>
      <c r="O7" s="236">
        <v>0.125</v>
      </c>
      <c r="P7" s="236">
        <v>0.14499999999999999</v>
      </c>
      <c r="Q7" s="235">
        <v>0</v>
      </c>
      <c r="R7" s="235">
        <v>0</v>
      </c>
      <c r="S7" s="196">
        <f>_xll.qlMidSafe($O7,$P7)</f>
        <v>0.13500000000000001</v>
      </c>
      <c r="T7" s="194"/>
      <c r="U7" s="234">
        <v>0.13500000000000001</v>
      </c>
      <c r="V7" s="194"/>
      <c r="W7" s="254">
        <v>0.13500000000000001</v>
      </c>
      <c r="X7" s="191">
        <f>_xll.qlSimpleQuoteSetValue(E7,W7/100,Trigger)</f>
        <v>0</v>
      </c>
      <c r="Y7" s="162"/>
      <c r="Z7" s="13"/>
      <c r="AA7" s="228"/>
    </row>
    <row r="8" spans="1:27" x14ac:dyDescent="0.2">
      <c r="A8" s="93"/>
      <c r="B8" s="101">
        <v>4</v>
      </c>
      <c r="C8" s="102" t="s">
        <v>134</v>
      </c>
      <c r="D8" s="101" t="str">
        <f t="shared" si="0"/>
        <v>JPY4x7F_Quote</v>
      </c>
      <c r="E8" s="100" t="str">
        <f>_xll.qlSimpleQuote(D8,,RateTickValue,Permanent,Trigger,ObjectOverwrite)</f>
        <v>JPY4x7F_Quote#0000</v>
      </c>
      <c r="F8" s="99" t="str">
        <f>_xll.ohRangeRetrieveError(E8)</f>
        <v/>
      </c>
      <c r="G8" s="22"/>
      <c r="I8" s="93"/>
      <c r="J8" s="198">
        <f t="shared" si="3"/>
        <v>7</v>
      </c>
      <c r="K8" s="237">
        <f t="shared" si="1"/>
        <v>4</v>
      </c>
      <c r="L8" s="237" t="s">
        <v>209</v>
      </c>
      <c r="M8" s="235" t="str">
        <f t="shared" si="2"/>
        <v>JPY4X7F</v>
      </c>
      <c r="N8" s="235" t="str">
        <v>JPY4X7F=ICAP</v>
      </c>
      <c r="O8" s="236">
        <v>0.12</v>
      </c>
      <c r="P8" s="236">
        <v>0.14000000000000001</v>
      </c>
      <c r="Q8" s="235">
        <v>0</v>
      </c>
      <c r="R8" s="235">
        <v>0</v>
      </c>
      <c r="S8" s="196">
        <f>_xll.qlMidSafe($O8,$P8)</f>
        <v>0.13</v>
      </c>
      <c r="T8" s="194"/>
      <c r="U8" s="234">
        <v>0.13</v>
      </c>
      <c r="V8" s="194"/>
      <c r="W8" s="254">
        <v>0.13</v>
      </c>
      <c r="X8" s="191">
        <f>_xll.qlSimpleQuoteSetValue(E8,W8/100,Trigger)</f>
        <v>-5.0000000000000131E-5</v>
      </c>
      <c r="Y8" s="162"/>
      <c r="Z8" s="13"/>
      <c r="AA8" s="228"/>
    </row>
    <row r="9" spans="1:27" x14ac:dyDescent="0.2">
      <c r="A9" s="93"/>
      <c r="B9" s="101">
        <v>5</v>
      </c>
      <c r="C9" s="102" t="s">
        <v>133</v>
      </c>
      <c r="D9" s="101" t="str">
        <f t="shared" si="0"/>
        <v>JPY5x8F_Quote</v>
      </c>
      <c r="E9" s="100" t="str">
        <f>_xll.qlSimpleQuote(D9,,RateTickValue,Permanent,Trigger,ObjectOverwrite)</f>
        <v>JPY5x8F_Quote#0000</v>
      </c>
      <c r="F9" s="99" t="str">
        <f>_xll.ohRangeRetrieveError(E9)</f>
        <v/>
      </c>
      <c r="G9" s="22"/>
      <c r="I9" s="93"/>
      <c r="J9" s="198">
        <f t="shared" si="3"/>
        <v>8</v>
      </c>
      <c r="K9" s="237">
        <f t="shared" si="1"/>
        <v>5</v>
      </c>
      <c r="L9" s="237" t="s">
        <v>209</v>
      </c>
      <c r="M9" s="235" t="str">
        <f t="shared" si="2"/>
        <v>JPY5X8F</v>
      </c>
      <c r="N9" s="235" t="str">
        <v>JPY5X8F=ICAP</v>
      </c>
      <c r="O9" s="236">
        <v>0.12</v>
      </c>
      <c r="P9" s="236">
        <v>0.14000000000000001</v>
      </c>
      <c r="Q9" s="235">
        <v>0</v>
      </c>
      <c r="R9" s="235">
        <v>0</v>
      </c>
      <c r="S9" s="196">
        <f>_xll.qlMidSafe($O9,$P9)</f>
        <v>0.13</v>
      </c>
      <c r="T9" s="194"/>
      <c r="U9" s="234">
        <v>0.13</v>
      </c>
      <c r="V9" s="194"/>
      <c r="W9" s="254">
        <v>0.13</v>
      </c>
      <c r="X9" s="191">
        <f>_xll.qlSimpleQuoteSetValue(E9,W9/100,Trigger)</f>
        <v>0</v>
      </c>
      <c r="Y9" s="162"/>
      <c r="Z9" s="13"/>
      <c r="AA9" s="228"/>
    </row>
    <row r="10" spans="1:27" x14ac:dyDescent="0.2">
      <c r="A10" s="93"/>
      <c r="B10" s="101">
        <v>6</v>
      </c>
      <c r="C10" s="102" t="s">
        <v>132</v>
      </c>
      <c r="D10" s="101" t="str">
        <f t="shared" si="0"/>
        <v>JPY6x9F_Quote</v>
      </c>
      <c r="E10" s="100" t="str">
        <f>_xll.qlSimpleQuote(D10,,RateTickValue,Permanent,Trigger,ObjectOverwrite)</f>
        <v>JPY6x9F_Quote#0000</v>
      </c>
      <c r="F10" s="99" t="str">
        <f>_xll.ohRangeRetrieveError(E10)</f>
        <v/>
      </c>
      <c r="G10" s="22"/>
      <c r="I10" s="93"/>
      <c r="J10" s="198">
        <f t="shared" si="3"/>
        <v>9</v>
      </c>
      <c r="K10" s="237">
        <f t="shared" si="1"/>
        <v>6</v>
      </c>
      <c r="L10" s="237" t="s">
        <v>209</v>
      </c>
      <c r="M10" s="235" t="str">
        <f t="shared" si="2"/>
        <v>JPY6X9F</v>
      </c>
      <c r="N10" s="235" t="str">
        <v>JPY6X9F=ICAP</v>
      </c>
      <c r="O10" s="236">
        <v>0.12</v>
      </c>
      <c r="P10" s="236">
        <v>0.14000000000000001</v>
      </c>
      <c r="Q10" s="235">
        <v>0</v>
      </c>
      <c r="R10" s="235">
        <v>0</v>
      </c>
      <c r="S10" s="196">
        <f>_xll.qlMidSafe($O10,$P10)</f>
        <v>0.13</v>
      </c>
      <c r="T10" s="194"/>
      <c r="U10" s="234">
        <v>0.13</v>
      </c>
      <c r="V10" s="194"/>
      <c r="W10" s="254">
        <v>0.13</v>
      </c>
      <c r="X10" s="191">
        <f>_xll.qlSimpleQuoteSetValue(E10,W10/100,Trigger)</f>
        <v>0</v>
      </c>
      <c r="Y10" s="162"/>
      <c r="Z10" s="13"/>
      <c r="AA10" s="228"/>
    </row>
    <row r="11" spans="1:27" x14ac:dyDescent="0.2">
      <c r="A11" s="93"/>
      <c r="B11" s="101">
        <v>9</v>
      </c>
      <c r="C11" s="102" t="s">
        <v>287</v>
      </c>
      <c r="D11" s="101" t="str">
        <f t="shared" si="0"/>
        <v>JPY9x12F_Quote</v>
      </c>
      <c r="E11" s="100" t="str">
        <f>_xll.qlSimpleQuote(D11,,RateTickValue,Permanent,Trigger,ObjectOverwrite)</f>
        <v>JPY9x12F_Quote#0000</v>
      </c>
      <c r="F11" s="99" t="str">
        <f>_xll.ohRangeRetrieveError(E11)</f>
        <v/>
      </c>
      <c r="G11" s="22"/>
      <c r="I11" s="93"/>
      <c r="J11" s="198">
        <f t="shared" si="3"/>
        <v>12</v>
      </c>
      <c r="K11" s="237">
        <f t="shared" si="1"/>
        <v>9</v>
      </c>
      <c r="L11" s="237" t="s">
        <v>209</v>
      </c>
      <c r="M11" s="235" t="str">
        <f t="shared" si="2"/>
        <v>JPY9X12F</v>
      </c>
      <c r="N11" s="235" t="str">
        <v>JPY9X12F=ICAP</v>
      </c>
      <c r="O11" s="236">
        <v>0.12</v>
      </c>
      <c r="P11" s="236">
        <v>0.14000000000000001</v>
      </c>
      <c r="Q11" s="235">
        <v>0</v>
      </c>
      <c r="R11" s="235">
        <v>0</v>
      </c>
      <c r="S11" s="196">
        <f>_xll.qlMidSafe($O11,$P11)</f>
        <v>0.13</v>
      </c>
      <c r="T11" s="194"/>
      <c r="U11" s="234">
        <v>0.13</v>
      </c>
      <c r="V11" s="194"/>
      <c r="W11" s="254">
        <v>0.13</v>
      </c>
      <c r="X11" s="191">
        <f>_xll.qlSimpleQuoteSetValue(E11,W11/100,Trigger)</f>
        <v>0</v>
      </c>
      <c r="Y11" s="162"/>
      <c r="Z11" s="13"/>
      <c r="AA11" s="228"/>
    </row>
    <row r="12" spans="1:27" x14ac:dyDescent="0.2">
      <c r="A12" s="93"/>
      <c r="B12" s="101">
        <v>12</v>
      </c>
      <c r="C12" s="102" t="s">
        <v>288</v>
      </c>
      <c r="D12" s="101" t="str">
        <f t="shared" si="0"/>
        <v>JPY12x15F_Quote</v>
      </c>
      <c r="E12" s="100" t="str">
        <f>_xll.qlSimpleQuote(D12,,RateTickValue,Permanent,Trigger,ObjectOverwrite)</f>
        <v>JPY12x15F_Quote#0000</v>
      </c>
      <c r="F12" s="99" t="str">
        <f>_xll.ohRangeRetrieveError(E12)</f>
        <v/>
      </c>
      <c r="G12" s="22"/>
      <c r="I12" s="93"/>
      <c r="J12" s="198">
        <f t="shared" si="3"/>
        <v>15</v>
      </c>
      <c r="K12" s="237">
        <f t="shared" si="1"/>
        <v>12</v>
      </c>
      <c r="L12" s="237" t="s">
        <v>209</v>
      </c>
      <c r="M12" s="235" t="str">
        <f t="shared" si="2"/>
        <v>JPY12X15F</v>
      </c>
      <c r="N12" s="235" t="str">
        <v>JPY12X15F=ICAP</v>
      </c>
      <c r="O12" s="236">
        <v>0.115</v>
      </c>
      <c r="P12" s="236">
        <v>0.13500000000000001</v>
      </c>
      <c r="Q12" s="235">
        <v>0</v>
      </c>
      <c r="R12" s="235">
        <v>0</v>
      </c>
      <c r="S12" s="196">
        <f>_xll.qlMidSafe($O12,$P12)</f>
        <v>0.125</v>
      </c>
      <c r="T12" s="194"/>
      <c r="U12" s="234">
        <v>0.125</v>
      </c>
      <c r="V12" s="194"/>
      <c r="W12" s="254">
        <v>0.125</v>
      </c>
      <c r="X12" s="191">
        <f>_xll.qlSimpleQuoteSetValue(E12,W12/100,Trigger)</f>
        <v>0</v>
      </c>
      <c r="Y12" s="162"/>
      <c r="Z12" s="13"/>
      <c r="AA12" s="228"/>
    </row>
    <row r="13" spans="1:27" x14ac:dyDescent="0.2">
      <c r="A13" s="93"/>
      <c r="B13" s="101">
        <v>15</v>
      </c>
      <c r="C13" s="102" t="s">
        <v>289</v>
      </c>
      <c r="D13" s="101" t="str">
        <f t="shared" si="0"/>
        <v>JPY15x18F_Quote</v>
      </c>
      <c r="E13" s="100" t="str">
        <f>_xll.qlSimpleQuote(D13,,RateTickValue,Permanent,Trigger,ObjectOverwrite)</f>
        <v>JPY15x18F_Quote#0000</v>
      </c>
      <c r="F13" s="99" t="str">
        <f>_xll.ohRangeRetrieveError(E13)</f>
        <v/>
      </c>
      <c r="G13" s="22"/>
      <c r="I13" s="93"/>
      <c r="J13" s="198">
        <f t="shared" si="3"/>
        <v>18</v>
      </c>
      <c r="K13" s="237">
        <f t="shared" si="1"/>
        <v>15</v>
      </c>
      <c r="L13" s="237" t="s">
        <v>209</v>
      </c>
      <c r="M13" s="235" t="str">
        <f t="shared" si="2"/>
        <v>JPY15X18F</v>
      </c>
      <c r="N13" s="235" t="str">
        <v>JPY15X18F=ICAP</v>
      </c>
      <c r="O13" s="236">
        <v>0.115</v>
      </c>
      <c r="P13" s="236">
        <v>0.13500000000000001</v>
      </c>
      <c r="Q13" s="235">
        <v>0</v>
      </c>
      <c r="R13" s="235">
        <v>0</v>
      </c>
      <c r="S13" s="196">
        <f>_xll.qlMidSafe($O13,$P13)</f>
        <v>0.125</v>
      </c>
      <c r="T13" s="194"/>
      <c r="U13" s="234">
        <v>0.125</v>
      </c>
      <c r="V13" s="194"/>
      <c r="W13" s="254">
        <v>0.125</v>
      </c>
      <c r="X13" s="191">
        <f>_xll.qlSimpleQuoteSetValue(E13,W13/100,Trigger)</f>
        <v>0</v>
      </c>
      <c r="Y13" s="162"/>
      <c r="Z13" s="13"/>
      <c r="AA13" s="228"/>
    </row>
    <row r="14" spans="1:27" x14ac:dyDescent="0.2">
      <c r="A14" s="93"/>
      <c r="B14" s="101">
        <v>18</v>
      </c>
      <c r="C14" s="102" t="s">
        <v>290</v>
      </c>
      <c r="D14" s="101" t="str">
        <f t="shared" si="0"/>
        <v>JPY18x21F_Quote</v>
      </c>
      <c r="E14" s="100" t="str">
        <f>_xll.qlSimpleQuote(D14,,RateTickValue,Permanent,Trigger,ObjectOverwrite)</f>
        <v>JPY18x21F_Quote#0000</v>
      </c>
      <c r="F14" s="99" t="str">
        <f>_xll.ohRangeRetrieveError(E14)</f>
        <v/>
      </c>
      <c r="G14" s="22"/>
      <c r="I14" s="93"/>
      <c r="J14" s="198">
        <f t="shared" si="3"/>
        <v>21</v>
      </c>
      <c r="K14" s="237">
        <f t="shared" si="1"/>
        <v>18</v>
      </c>
      <c r="L14" s="237" t="s">
        <v>209</v>
      </c>
      <c r="M14" s="235" t="str">
        <f t="shared" si="2"/>
        <v>JPY18X21F</v>
      </c>
      <c r="N14" s="235" t="str">
        <v>JPY18X21F=ICAP</v>
      </c>
      <c r="O14" s="236">
        <v>0.115</v>
      </c>
      <c r="P14" s="236">
        <v>0.13500000000000001</v>
      </c>
      <c r="Q14" s="235">
        <v>0</v>
      </c>
      <c r="R14" s="235">
        <v>0</v>
      </c>
      <c r="S14" s="196">
        <f>_xll.qlMidSafe($O14,$P14)</f>
        <v>0.125</v>
      </c>
      <c r="T14" s="194"/>
      <c r="U14" s="234">
        <v>0.125</v>
      </c>
      <c r="V14" s="194"/>
      <c r="W14" s="254">
        <v>0.125</v>
      </c>
      <c r="X14" s="191">
        <f>_xll.qlSimpleQuoteSetValue(E14,W14/100,Trigger)</f>
        <v>-4.9999999999999914E-5</v>
      </c>
      <c r="Y14" s="162"/>
      <c r="Z14" s="13"/>
      <c r="AA14" s="228"/>
    </row>
    <row r="15" spans="1:27" x14ac:dyDescent="0.2">
      <c r="A15" s="93"/>
      <c r="B15" s="101">
        <v>21</v>
      </c>
      <c r="C15" s="102" t="s">
        <v>291</v>
      </c>
      <c r="D15" s="101" t="str">
        <f t="shared" si="0"/>
        <v>JPY21x24F_Quote</v>
      </c>
      <c r="E15" s="100" t="str">
        <f>_xll.qlSimpleQuote(D15,,RateTickValue,Permanent,Trigger,ObjectOverwrite)</f>
        <v>JPY21x24F_Quote#0000</v>
      </c>
      <c r="F15" s="99" t="str">
        <f>_xll.ohRangeRetrieveError(E15)</f>
        <v/>
      </c>
      <c r="G15" s="22"/>
      <c r="I15" s="93"/>
      <c r="J15" s="198">
        <f t="shared" si="3"/>
        <v>24</v>
      </c>
      <c r="K15" s="237">
        <f t="shared" si="1"/>
        <v>21</v>
      </c>
      <c r="L15" s="237" t="s">
        <v>209</v>
      </c>
      <c r="M15" s="235" t="str">
        <f t="shared" si="2"/>
        <v>JPY21X24F</v>
      </c>
      <c r="N15" s="235" t="str">
        <v>JPY21X24F=ICAP</v>
      </c>
      <c r="O15" s="236">
        <v>0.115</v>
      </c>
      <c r="P15" s="236">
        <v>0.13500000000000001</v>
      </c>
      <c r="Q15" s="235">
        <v>0</v>
      </c>
      <c r="R15" s="235">
        <v>0</v>
      </c>
      <c r="S15" s="196">
        <f>_xll.qlMidSafe($O15,$P15)</f>
        <v>0.125</v>
      </c>
      <c r="T15" s="194"/>
      <c r="U15" s="234">
        <v>0.125</v>
      </c>
      <c r="V15" s="194"/>
      <c r="W15" s="254">
        <v>0.125</v>
      </c>
      <c r="X15" s="191">
        <f>_xll.qlSimpleQuoteSetValue(E15,W15/100,Trigger)</f>
        <v>-1.0000000000000005E-4</v>
      </c>
      <c r="Y15" s="162"/>
      <c r="Z15" s="13"/>
      <c r="AA15" s="228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JPY1x7F_Quote#0000</v>
      </c>
      <c r="F16" s="95" t="str">
        <f>_xll.ohRangeRetrieveError(E16)</f>
        <v/>
      </c>
      <c r="G16" s="22"/>
      <c r="I16" s="93"/>
      <c r="J16" s="215">
        <f>K16+6</f>
        <v>7</v>
      </c>
      <c r="K16" s="241">
        <f t="shared" si="1"/>
        <v>1</v>
      </c>
      <c r="L16" s="241" t="s">
        <v>209</v>
      </c>
      <c r="M16" s="239" t="str">
        <f t="shared" si="2"/>
        <v>JPY1X7F</v>
      </c>
      <c r="N16" s="239" t="str">
        <v>JPY1X7F=ICAP</v>
      </c>
      <c r="O16" s="240">
        <v>0.16500000000000001</v>
      </c>
      <c r="P16" s="240">
        <v>0.185</v>
      </c>
      <c r="Q16" s="239">
        <v>0</v>
      </c>
      <c r="R16" s="239">
        <v>0</v>
      </c>
      <c r="S16" s="213">
        <f>_xll.qlMidSafe($O16,$P16)</f>
        <v>0.17499999999999999</v>
      </c>
      <c r="T16" s="194"/>
      <c r="U16" s="238">
        <v>0.17499999999999999</v>
      </c>
      <c r="V16" s="194"/>
      <c r="W16" s="261">
        <v>0.17499999999999999</v>
      </c>
      <c r="X16" s="210">
        <f>_xll.qlSimpleQuoteSetValue(E16,W16/100,Trigger)</f>
        <v>-5.0000000000000131E-5</v>
      </c>
      <c r="Y16" s="162"/>
      <c r="Z16" s="13"/>
      <c r="AA16" s="228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JPY2x8F_Quote#0000</v>
      </c>
      <c r="F17" s="99" t="str">
        <f>_xll.ohRangeRetrieveError(E17)</f>
        <v/>
      </c>
      <c r="G17" s="22"/>
      <c r="I17" s="93"/>
      <c r="J17" s="198">
        <f t="shared" ref="J17:J24" si="5">K17+6</f>
        <v>8</v>
      </c>
      <c r="K17" s="237">
        <f t="shared" si="1"/>
        <v>2</v>
      </c>
      <c r="L17" s="237" t="s">
        <v>209</v>
      </c>
      <c r="M17" s="235" t="str">
        <f t="shared" si="2"/>
        <v>JPY2X8F</v>
      </c>
      <c r="N17" s="235" t="str">
        <v>JPY2X8F=ICAP</v>
      </c>
      <c r="O17" s="236">
        <v>0.16500000000000001</v>
      </c>
      <c r="P17" s="236">
        <v>0.185</v>
      </c>
      <c r="Q17" s="235">
        <v>0</v>
      </c>
      <c r="R17" s="235">
        <v>0</v>
      </c>
      <c r="S17" s="196">
        <f>_xll.qlMidSafe($O17,$P17)</f>
        <v>0.17499999999999999</v>
      </c>
      <c r="T17" s="194"/>
      <c r="U17" s="234">
        <v>0.17499999999999999</v>
      </c>
      <c r="V17" s="194"/>
      <c r="W17" s="254">
        <v>0.17499999999999999</v>
      </c>
      <c r="X17" s="191">
        <f>_xll.qlSimpleQuoteSetValue(E17,W17/100,Trigger)</f>
        <v>-5.0000000000000131E-5</v>
      </c>
      <c r="Y17" s="162"/>
      <c r="Z17" s="13"/>
      <c r="AA17" s="228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JPY3x9F_Quote#0000</v>
      </c>
      <c r="F18" s="99" t="str">
        <f>_xll.ohRangeRetrieveError(E18)</f>
        <v/>
      </c>
      <c r="G18" s="22"/>
      <c r="I18" s="93"/>
      <c r="J18" s="198">
        <f t="shared" si="5"/>
        <v>9</v>
      </c>
      <c r="K18" s="237">
        <f t="shared" si="1"/>
        <v>3</v>
      </c>
      <c r="L18" s="237" t="s">
        <v>209</v>
      </c>
      <c r="M18" s="235" t="str">
        <f t="shared" si="2"/>
        <v>JPY3X9F</v>
      </c>
      <c r="N18" s="235" t="str">
        <v>JPY3X9F=ICAP</v>
      </c>
      <c r="O18" s="236">
        <v>0.16500000000000001</v>
      </c>
      <c r="P18" s="236">
        <v>0.185</v>
      </c>
      <c r="Q18" s="235">
        <v>0</v>
      </c>
      <c r="R18" s="235">
        <v>0</v>
      </c>
      <c r="S18" s="196">
        <f>_xll.qlMidSafe($O18,$P18)</f>
        <v>0.17499999999999999</v>
      </c>
      <c r="T18" s="194"/>
      <c r="U18" s="234">
        <v>0.17499999999999999</v>
      </c>
      <c r="V18" s="194"/>
      <c r="W18" s="254">
        <v>0.17499999999999999</v>
      </c>
      <c r="X18" s="191">
        <f>_xll.qlSimpleQuoteSetValue(E18,W18/100,Trigger)</f>
        <v>0</v>
      </c>
      <c r="Y18" s="162"/>
      <c r="Z18" s="13"/>
      <c r="AA18" s="228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JPY4x10F_Quote#0000</v>
      </c>
      <c r="F19" s="99" t="str">
        <f>_xll.ohRangeRetrieveError(E19)</f>
        <v/>
      </c>
      <c r="G19" s="22"/>
      <c r="I19" s="93"/>
      <c r="J19" s="198">
        <f t="shared" si="5"/>
        <v>10</v>
      </c>
      <c r="K19" s="237">
        <f t="shared" si="1"/>
        <v>4</v>
      </c>
      <c r="L19" s="237" t="s">
        <v>209</v>
      </c>
      <c r="M19" s="235" t="str">
        <f t="shared" si="2"/>
        <v>JPY4X10F</v>
      </c>
      <c r="N19" s="235" t="str">
        <v>JPY4X10F=ICAP</v>
      </c>
      <c r="O19" s="236">
        <v>0.16500000000000001</v>
      </c>
      <c r="P19" s="236">
        <v>0.185</v>
      </c>
      <c r="Q19" s="235">
        <v>0</v>
      </c>
      <c r="R19" s="235">
        <v>0</v>
      </c>
      <c r="S19" s="196">
        <f>_xll.qlMidSafe($O19,$P19)</f>
        <v>0.17499999999999999</v>
      </c>
      <c r="T19" s="194"/>
      <c r="U19" s="234">
        <v>0.17499999999999999</v>
      </c>
      <c r="V19" s="194"/>
      <c r="W19" s="254">
        <v>0.17499999999999999</v>
      </c>
      <c r="X19" s="191">
        <f>_xll.qlSimpleQuoteSetValue(E19,W19/100,Trigger)</f>
        <v>0</v>
      </c>
      <c r="Y19" s="162"/>
      <c r="Z19" s="13"/>
      <c r="AA19" s="228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JPY5x11F_Quote#0000</v>
      </c>
      <c r="F20" s="99" t="str">
        <f>_xll.ohRangeRetrieveError(E20)</f>
        <v/>
      </c>
      <c r="G20" s="22"/>
      <c r="I20" s="93"/>
      <c r="J20" s="198">
        <f t="shared" si="5"/>
        <v>11</v>
      </c>
      <c r="K20" s="237">
        <f t="shared" si="1"/>
        <v>5</v>
      </c>
      <c r="L20" s="237" t="s">
        <v>209</v>
      </c>
      <c r="M20" s="235" t="str">
        <f t="shared" si="2"/>
        <v>JPY5X11F</v>
      </c>
      <c r="N20" s="235" t="str">
        <v>JPY5X11F=ICAP</v>
      </c>
      <c r="O20" s="236">
        <v>0.16</v>
      </c>
      <c r="P20" s="236">
        <v>0.18</v>
      </c>
      <c r="Q20" s="235">
        <v>0</v>
      </c>
      <c r="R20" s="235">
        <v>0</v>
      </c>
      <c r="S20" s="196">
        <f>_xll.qlMidSafe($O20,$P20)</f>
        <v>0.16999999999999998</v>
      </c>
      <c r="T20" s="194"/>
      <c r="U20" s="234">
        <v>0.16999999999999998</v>
      </c>
      <c r="V20" s="194"/>
      <c r="W20" s="254">
        <v>0.16999999999999998</v>
      </c>
      <c r="X20" s="191">
        <f>_xll.qlSimpleQuoteSetValue(E20,W20/100,Trigger)</f>
        <v>-4.9999999999999914E-5</v>
      </c>
      <c r="Y20" s="162"/>
      <c r="Z20" s="13"/>
      <c r="AA20" s="228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JPY6x12F_Quote#0000</v>
      </c>
      <c r="F21" s="99" t="str">
        <f>_xll.ohRangeRetrieveError(E21)</f>
        <v/>
      </c>
      <c r="G21" s="22"/>
      <c r="I21" s="93"/>
      <c r="J21" s="198">
        <f t="shared" si="5"/>
        <v>12</v>
      </c>
      <c r="K21" s="237">
        <f t="shared" si="1"/>
        <v>6</v>
      </c>
      <c r="L21" s="237" t="s">
        <v>209</v>
      </c>
      <c r="M21" s="235" t="str">
        <f t="shared" si="2"/>
        <v>JPY6X12F</v>
      </c>
      <c r="N21" s="235" t="str">
        <v>JPY6X12F=ICAP</v>
      </c>
      <c r="O21" s="236">
        <v>0.16</v>
      </c>
      <c r="P21" s="236">
        <v>0.18</v>
      </c>
      <c r="Q21" s="235">
        <v>0</v>
      </c>
      <c r="R21" s="235">
        <v>0</v>
      </c>
      <c r="S21" s="196">
        <f>_xll.qlMidSafe($O21,$P21)</f>
        <v>0.16999999999999998</v>
      </c>
      <c r="T21" s="194"/>
      <c r="U21" s="234">
        <v>0.16999999999999998</v>
      </c>
      <c r="V21" s="194"/>
      <c r="W21" s="254">
        <v>0.16999999999999998</v>
      </c>
      <c r="X21" s="191">
        <f>_xll.qlSimpleQuoteSetValue(E21,W21/100,Trigger)</f>
        <v>-4.9999999999999914E-5</v>
      </c>
      <c r="Y21" s="162"/>
      <c r="Z21" s="13"/>
      <c r="AA21" s="228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JPY9x15F_Quote#0000</v>
      </c>
      <c r="F22" s="99" t="str">
        <f>_xll.ohRangeRetrieveError(E22)</f>
        <v/>
      </c>
      <c r="G22" s="22"/>
      <c r="I22" s="93"/>
      <c r="J22" s="198">
        <f t="shared" si="5"/>
        <v>15</v>
      </c>
      <c r="K22" s="237">
        <f t="shared" si="1"/>
        <v>9</v>
      </c>
      <c r="L22" s="237" t="s">
        <v>209</v>
      </c>
      <c r="M22" s="235" t="str">
        <f t="shared" si="2"/>
        <v>JPY9X15F</v>
      </c>
      <c r="N22" s="235" t="str">
        <v>JPY9X15F=ICAP</v>
      </c>
      <c r="O22" s="236" t="s">
        <v>190</v>
      </c>
      <c r="P22" s="236" t="s">
        <v>190</v>
      </c>
      <c r="Q22" s="235" t="s">
        <v>190</v>
      </c>
      <c r="R22" s="235" t="s">
        <v>190</v>
      </c>
      <c r="S22" s="196" t="e">
        <f>_xll.qlMidSafe($O22,$P22)</f>
        <v>#NUM!</v>
      </c>
      <c r="T22" s="194"/>
      <c r="U22" s="234" t="e">
        <v>#NUM!</v>
      </c>
      <c r="V22" s="194"/>
      <c r="W22" s="254" t="e">
        <v>#NUM!</v>
      </c>
      <c r="X22" s="191" t="e">
        <f>_xll.qlSimpleQuoteSetValue(E22,W22/100,Trigger)</f>
        <v>#NUM!</v>
      </c>
      <c r="Y22" s="162"/>
      <c r="Z22" s="13"/>
      <c r="AA22" s="228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JPY12x18F_Quote#0000</v>
      </c>
      <c r="F23" s="99" t="str">
        <f>_xll.ohRangeRetrieveError(E23)</f>
        <v/>
      </c>
      <c r="G23" s="22"/>
      <c r="I23" s="93"/>
      <c r="J23" s="198">
        <f t="shared" si="5"/>
        <v>18</v>
      </c>
      <c r="K23" s="237">
        <f t="shared" si="1"/>
        <v>12</v>
      </c>
      <c r="L23" s="237" t="s">
        <v>209</v>
      </c>
      <c r="M23" s="235" t="str">
        <f t="shared" si="2"/>
        <v>JPY12X18F</v>
      </c>
      <c r="N23" s="235" t="str">
        <v>JPY12X18F=ICAP</v>
      </c>
      <c r="O23" s="236">
        <v>0.16</v>
      </c>
      <c r="P23" s="236">
        <v>0.18</v>
      </c>
      <c r="Q23" s="235">
        <v>0</v>
      </c>
      <c r="R23" s="235">
        <v>0</v>
      </c>
      <c r="S23" s="196">
        <f>_xll.qlMidSafe($O23,$P23)</f>
        <v>0.16999999999999998</v>
      </c>
      <c r="T23" s="194"/>
      <c r="U23" s="234">
        <v>0.16999999999999998</v>
      </c>
      <c r="V23" s="194"/>
      <c r="W23" s="254">
        <v>0.16999999999999998</v>
      </c>
      <c r="X23" s="191">
        <f>_xll.qlSimpleQuoteSetValue(E23,W23/100,Trigger)</f>
        <v>0</v>
      </c>
      <c r="Y23" s="162"/>
      <c r="Z23" s="13"/>
      <c r="AA23" s="228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JPY18x24F_Quote#0000</v>
      </c>
      <c r="F24" s="90" t="str">
        <f>_xll.ohRangeRetrieveError(E24)</f>
        <v/>
      </c>
      <c r="G24" s="22"/>
      <c r="I24" s="93"/>
      <c r="J24" s="209">
        <f t="shared" si="5"/>
        <v>24</v>
      </c>
      <c r="K24" s="233">
        <f t="shared" si="1"/>
        <v>18</v>
      </c>
      <c r="L24" s="233" t="s">
        <v>209</v>
      </c>
      <c r="M24" s="231" t="str">
        <f t="shared" si="2"/>
        <v>JPY18X24F</v>
      </c>
      <c r="N24" s="231" t="str">
        <v>JPY18X24F=ICAP</v>
      </c>
      <c r="O24" s="232">
        <v>0.16</v>
      </c>
      <c r="P24" s="232">
        <v>0.18</v>
      </c>
      <c r="Q24" s="231">
        <v>0</v>
      </c>
      <c r="R24" s="231">
        <v>0</v>
      </c>
      <c r="S24" s="207">
        <f>_xll.qlMidSafe($O24,$P24)</f>
        <v>0.16999999999999998</v>
      </c>
      <c r="T24" s="194"/>
      <c r="U24" s="230">
        <v>0.16999999999999998</v>
      </c>
      <c r="V24" s="194"/>
      <c r="W24" s="247">
        <v>0.16999999999999998</v>
      </c>
      <c r="X24" s="204">
        <f>_xll.qlSimpleQuoteSetValue(E24,W24/100,Trigger)</f>
        <v>-1.0000000000000005E-4</v>
      </c>
      <c r="Y24" s="162"/>
      <c r="Z24" s="13"/>
      <c r="AA24" s="228"/>
    </row>
    <row r="25" spans="1:30" x14ac:dyDescent="0.2">
      <c r="A25" s="93"/>
      <c r="B25" s="97">
        <v>1</v>
      </c>
      <c r="C25" s="487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JPY1x13F_Quote#0000</v>
      </c>
      <c r="F25" s="95" t="str">
        <f>_xll.ohRangeRetrieveError(E25)</f>
        <v/>
      </c>
      <c r="G25" s="22"/>
      <c r="I25" s="93"/>
      <c r="J25" s="215">
        <f>K25+12</f>
        <v>13</v>
      </c>
      <c r="K25" s="241">
        <f t="shared" si="1"/>
        <v>1</v>
      </c>
      <c r="L25" s="241" t="s">
        <v>209</v>
      </c>
      <c r="M25" s="239" t="str">
        <f t="shared" si="2"/>
        <v>JPY1X13F</v>
      </c>
      <c r="N25" s="235" t="str">
        <v>JPY1X13F=ICAP</v>
      </c>
      <c r="O25" s="240" t="s">
        <v>190</v>
      </c>
      <c r="P25" s="240" t="s">
        <v>190</v>
      </c>
      <c r="Q25" s="239" t="s">
        <v>190</v>
      </c>
      <c r="R25" s="239" t="s">
        <v>190</v>
      </c>
      <c r="S25" s="213" t="e">
        <f>_xll.qlMidSafe($O25,$P25)</f>
        <v>#NUM!</v>
      </c>
      <c r="T25" s="194"/>
      <c r="U25" s="238" t="e">
        <v>#NUM!</v>
      </c>
      <c r="V25" s="194"/>
      <c r="W25" s="261" t="e">
        <v>#NUM!</v>
      </c>
      <c r="X25" s="210" t="e">
        <f>_xll.qlSimpleQuoteSetValue(E25,W25/100,Trigger)</f>
        <v>#NUM!</v>
      </c>
      <c r="Y25" s="162"/>
      <c r="Z25" s="13"/>
      <c r="AA25" s="228"/>
    </row>
    <row r="26" spans="1:30" x14ac:dyDescent="0.2">
      <c r="A26" s="93"/>
      <c r="B26" s="101">
        <v>2</v>
      </c>
      <c r="C26" s="488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JPY2x14F_Quote#0000</v>
      </c>
      <c r="F26" s="99" t="str">
        <f>_xll.ohRangeRetrieveError(E26)</f>
        <v/>
      </c>
      <c r="G26" s="22"/>
      <c r="I26" s="93"/>
      <c r="J26" s="198">
        <f t="shared" ref="J26:J36" si="7">K26+12</f>
        <v>14</v>
      </c>
      <c r="K26" s="237">
        <f t="shared" si="1"/>
        <v>2</v>
      </c>
      <c r="L26" s="237" t="s">
        <v>209</v>
      </c>
      <c r="M26" s="235" t="str">
        <f t="shared" si="2"/>
        <v>JPY2X14F</v>
      </c>
      <c r="N26" s="235" t="str">
        <v>JPY2X14F=ICAP</v>
      </c>
      <c r="O26" s="236" t="s">
        <v>190</v>
      </c>
      <c r="P26" s="236" t="s">
        <v>190</v>
      </c>
      <c r="Q26" s="235" t="s">
        <v>190</v>
      </c>
      <c r="R26" s="235" t="s">
        <v>190</v>
      </c>
      <c r="S26" s="196" t="e">
        <f>_xll.qlMidSafe($O26,$P26)</f>
        <v>#NUM!</v>
      </c>
      <c r="T26" s="194"/>
      <c r="U26" s="234" t="e">
        <v>#NUM!</v>
      </c>
      <c r="V26" s="194"/>
      <c r="W26" s="254" t="e">
        <v>#NUM!</v>
      </c>
      <c r="X26" s="191" t="e">
        <f>_xll.qlSimpleQuoteSetValue(E26,W26/100,Trigger)</f>
        <v>#NUM!</v>
      </c>
      <c r="Y26" s="162"/>
      <c r="Z26" s="13"/>
      <c r="AA26" s="228"/>
    </row>
    <row r="27" spans="1:30" x14ac:dyDescent="0.2">
      <c r="A27" s="93"/>
      <c r="B27" s="101">
        <v>3</v>
      </c>
      <c r="C27" s="488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JPY3x15F_Quote#0000</v>
      </c>
      <c r="F27" s="99" t="str">
        <f>_xll.ohRangeRetrieveError(E27)</f>
        <v/>
      </c>
      <c r="G27" s="22"/>
      <c r="I27" s="93"/>
      <c r="J27" s="198">
        <f t="shared" si="7"/>
        <v>15</v>
      </c>
      <c r="K27" s="237">
        <f t="shared" si="1"/>
        <v>3</v>
      </c>
      <c r="L27" s="237" t="s">
        <v>209</v>
      </c>
      <c r="M27" s="235" t="str">
        <f t="shared" si="2"/>
        <v>JPY3X15F</v>
      </c>
      <c r="N27" s="235" t="str">
        <v>JPY3X15F=ICAP</v>
      </c>
      <c r="O27" s="236" t="s">
        <v>190</v>
      </c>
      <c r="P27" s="236" t="s">
        <v>190</v>
      </c>
      <c r="Q27" s="235" t="s">
        <v>190</v>
      </c>
      <c r="R27" s="235" t="s">
        <v>190</v>
      </c>
      <c r="S27" s="196" t="e">
        <f>_xll.qlMidSafe($O27,$P27)</f>
        <v>#NUM!</v>
      </c>
      <c r="T27" s="194"/>
      <c r="U27" s="234" t="e">
        <v>#NUM!</v>
      </c>
      <c r="V27" s="194"/>
      <c r="W27" s="254" t="e">
        <v>#NUM!</v>
      </c>
      <c r="X27" s="191" t="e">
        <f>_xll.qlSimpleQuoteSetValue(E27,W27/100,Trigger)</f>
        <v>#NUM!</v>
      </c>
      <c r="Y27" s="162"/>
    </row>
    <row r="28" spans="1:30" x14ac:dyDescent="0.2">
      <c r="A28" s="93"/>
      <c r="B28" s="101">
        <v>4</v>
      </c>
      <c r="C28" s="488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JPY4x16F_Quote#0000</v>
      </c>
      <c r="F28" s="99" t="str">
        <f>_xll.ohRangeRetrieveError(E28)</f>
        <v/>
      </c>
      <c r="G28" s="22"/>
      <c r="I28" s="93"/>
      <c r="J28" s="198">
        <f t="shared" si="7"/>
        <v>16</v>
      </c>
      <c r="K28" s="237">
        <f t="shared" si="1"/>
        <v>4</v>
      </c>
      <c r="L28" s="237" t="s">
        <v>209</v>
      </c>
      <c r="M28" s="235" t="str">
        <f t="shared" si="2"/>
        <v>JPY4X16F</v>
      </c>
      <c r="N28" s="235" t="str">
        <v>JPY4X16F=ICAP</v>
      </c>
      <c r="O28" s="236" t="s">
        <v>190</v>
      </c>
      <c r="P28" s="236" t="s">
        <v>190</v>
      </c>
      <c r="Q28" s="235" t="s">
        <v>190</v>
      </c>
      <c r="R28" s="235" t="s">
        <v>190</v>
      </c>
      <c r="S28" s="196" t="e">
        <f>_xll.qlMidSafe($O28,$P28)</f>
        <v>#NUM!</v>
      </c>
      <c r="T28" s="194"/>
      <c r="U28" s="234" t="e">
        <v>#NUM!</v>
      </c>
      <c r="V28" s="194"/>
      <c r="W28" s="254" t="e">
        <v>#NUM!</v>
      </c>
      <c r="X28" s="191" t="e">
        <f>_xll.qlSimpleQuoteSetValue(E28,W28/100,Trigger)</f>
        <v>#NUM!</v>
      </c>
      <c r="Y28" s="162"/>
    </row>
    <row r="29" spans="1:30" x14ac:dyDescent="0.2">
      <c r="A29" s="93"/>
      <c r="B29" s="101">
        <v>5</v>
      </c>
      <c r="C29" s="488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JPY5x17F_Quote#0000</v>
      </c>
      <c r="F29" s="99" t="str">
        <f>_xll.ohRangeRetrieveError(E29)</f>
        <v/>
      </c>
      <c r="G29" s="22"/>
      <c r="I29" s="93"/>
      <c r="J29" s="198">
        <f t="shared" si="7"/>
        <v>17</v>
      </c>
      <c r="K29" s="237">
        <f t="shared" si="1"/>
        <v>5</v>
      </c>
      <c r="L29" s="237" t="s">
        <v>209</v>
      </c>
      <c r="M29" s="235" t="str">
        <f t="shared" si="2"/>
        <v>JPY5X17F</v>
      </c>
      <c r="N29" s="235" t="str">
        <v>JPY5X17F=ICAP</v>
      </c>
      <c r="O29" s="236" t="s">
        <v>190</v>
      </c>
      <c r="P29" s="236" t="s">
        <v>190</v>
      </c>
      <c r="Q29" s="235" t="s">
        <v>190</v>
      </c>
      <c r="R29" s="235" t="s">
        <v>190</v>
      </c>
      <c r="S29" s="196" t="e">
        <f>_xll.qlMidSafe($O29,$P29)</f>
        <v>#NUM!</v>
      </c>
      <c r="T29" s="194"/>
      <c r="U29" s="234" t="e">
        <v>#NUM!</v>
      </c>
      <c r="V29" s="194"/>
      <c r="W29" s="254" t="e">
        <v>#NUM!</v>
      </c>
      <c r="X29" s="191" t="e">
        <f>_xll.qlSimpleQuoteSetValue(E29,W29/100,Trigger)</f>
        <v>#NUM!</v>
      </c>
      <c r="Y29" s="162"/>
    </row>
    <row r="30" spans="1:30" x14ac:dyDescent="0.2">
      <c r="A30" s="93"/>
      <c r="B30" s="101">
        <v>6</v>
      </c>
      <c r="C30" s="488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JPY6x18F_Quote#0000</v>
      </c>
      <c r="F30" s="99" t="str">
        <f>_xll.ohRangeRetrieveError(E30)</f>
        <v/>
      </c>
      <c r="G30" s="22"/>
      <c r="I30" s="93"/>
      <c r="J30" s="198">
        <f t="shared" si="7"/>
        <v>18</v>
      </c>
      <c r="K30" s="237">
        <f t="shared" si="1"/>
        <v>6</v>
      </c>
      <c r="L30" s="237" t="s">
        <v>209</v>
      </c>
      <c r="M30" s="235" t="str">
        <f t="shared" si="2"/>
        <v>JPY6X18F</v>
      </c>
      <c r="N30" s="235" t="str">
        <v>JPY6X18F=ICAP</v>
      </c>
      <c r="O30" s="236" t="s">
        <v>190</v>
      </c>
      <c r="P30" s="236" t="s">
        <v>190</v>
      </c>
      <c r="Q30" s="235" t="s">
        <v>190</v>
      </c>
      <c r="R30" s="235" t="s">
        <v>190</v>
      </c>
      <c r="S30" s="196" t="e">
        <f>_xll.qlMidSafe($O30,$P30)</f>
        <v>#NUM!</v>
      </c>
      <c r="T30" s="194"/>
      <c r="U30" s="234" t="e">
        <v>#NUM!</v>
      </c>
      <c r="V30" s="194"/>
      <c r="W30" s="254" t="e">
        <v>#NUM!</v>
      </c>
      <c r="X30" s="191" t="e">
        <f>_xll.qlSimpleQuoteSetValue(E30,W30/100,Trigger)</f>
        <v>#NUM!</v>
      </c>
      <c r="Y30" s="162"/>
    </row>
    <row r="31" spans="1:30" x14ac:dyDescent="0.2">
      <c r="A31" s="93"/>
      <c r="B31" s="101">
        <v>7</v>
      </c>
      <c r="C31" s="488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JPY7x19F_Quote#0000</v>
      </c>
      <c r="F31" s="99" t="str">
        <f>_xll.ohRangeRetrieveError(E31)</f>
        <v/>
      </c>
      <c r="G31" s="22"/>
      <c r="I31" s="93"/>
      <c r="J31" s="198">
        <f t="shared" si="7"/>
        <v>19</v>
      </c>
      <c r="K31" s="237">
        <f t="shared" si="1"/>
        <v>7</v>
      </c>
      <c r="L31" s="237" t="s">
        <v>209</v>
      </c>
      <c r="M31" s="235" t="str">
        <f t="shared" si="2"/>
        <v>JPY7X19F</v>
      </c>
      <c r="N31" s="235" t="str">
        <v>JPY7X19F=ICAP</v>
      </c>
      <c r="O31" s="236" t="s">
        <v>190</v>
      </c>
      <c r="P31" s="236" t="s">
        <v>190</v>
      </c>
      <c r="Q31" s="235" t="s">
        <v>190</v>
      </c>
      <c r="R31" s="235" t="s">
        <v>190</v>
      </c>
      <c r="S31" s="196" t="e">
        <f>_xll.qlMidSafe($O31,$P31)</f>
        <v>#NUM!</v>
      </c>
      <c r="T31" s="194"/>
      <c r="U31" s="234" t="e">
        <v>#NUM!</v>
      </c>
      <c r="V31" s="194"/>
      <c r="W31" s="254" t="e">
        <v>#NUM!</v>
      </c>
      <c r="X31" s="191" t="e">
        <f>_xll.qlSimpleQuoteSetValue(E31,W31/100,Trigger)</f>
        <v>#NUM!</v>
      </c>
      <c r="Y31" s="162"/>
    </row>
    <row r="32" spans="1:30" x14ac:dyDescent="0.2">
      <c r="A32" s="93"/>
      <c r="B32" s="101">
        <v>8</v>
      </c>
      <c r="C32" s="488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JPY8x20F_Quote#0000</v>
      </c>
      <c r="F32" s="99" t="str">
        <f>_xll.ohRangeRetrieveError(E32)</f>
        <v/>
      </c>
      <c r="G32" s="22"/>
      <c r="I32" s="93"/>
      <c r="J32" s="198">
        <f t="shared" si="7"/>
        <v>20</v>
      </c>
      <c r="K32" s="237">
        <f t="shared" si="1"/>
        <v>8</v>
      </c>
      <c r="L32" s="237" t="s">
        <v>209</v>
      </c>
      <c r="M32" s="235" t="str">
        <f t="shared" si="2"/>
        <v>JPY8X20F</v>
      </c>
      <c r="N32" s="235" t="str">
        <v>JPY8X20F=ICAP</v>
      </c>
      <c r="O32" s="236" t="s">
        <v>190</v>
      </c>
      <c r="P32" s="236" t="s">
        <v>190</v>
      </c>
      <c r="Q32" s="235" t="s">
        <v>190</v>
      </c>
      <c r="R32" s="235" t="s">
        <v>190</v>
      </c>
      <c r="S32" s="196" t="e">
        <f>_xll.qlMidSafe($O32,$P32)</f>
        <v>#NUM!</v>
      </c>
      <c r="T32" s="194"/>
      <c r="U32" s="234" t="e">
        <v>#NUM!</v>
      </c>
      <c r="V32" s="194"/>
      <c r="W32" s="254" t="e">
        <v>#NUM!</v>
      </c>
      <c r="X32" s="191" t="e">
        <f>_xll.qlSimpleQuoteSetValue(E32,W32/100,Trigger)</f>
        <v>#NUM!</v>
      </c>
      <c r="Y32" s="162"/>
    </row>
    <row r="33" spans="1:25" x14ac:dyDescent="0.2">
      <c r="A33" s="93"/>
      <c r="B33" s="101">
        <v>9</v>
      </c>
      <c r="C33" s="488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JPY9x21F_Quote#0000</v>
      </c>
      <c r="F33" s="99" t="str">
        <f>_xll.ohRangeRetrieveError(E33)</f>
        <v/>
      </c>
      <c r="G33" s="22"/>
      <c r="I33" s="93"/>
      <c r="J33" s="198">
        <f t="shared" si="7"/>
        <v>21</v>
      </c>
      <c r="K33" s="237">
        <f t="shared" si="1"/>
        <v>9</v>
      </c>
      <c r="L33" s="237" t="s">
        <v>209</v>
      </c>
      <c r="M33" s="235" t="str">
        <f t="shared" si="2"/>
        <v>JPY9X21F</v>
      </c>
      <c r="N33" s="235" t="str">
        <v>JPY9X21F=ICAP</v>
      </c>
      <c r="O33" s="236" t="s">
        <v>190</v>
      </c>
      <c r="P33" s="236" t="s">
        <v>190</v>
      </c>
      <c r="Q33" s="235" t="s">
        <v>190</v>
      </c>
      <c r="R33" s="235" t="s">
        <v>190</v>
      </c>
      <c r="S33" s="196" t="e">
        <f>_xll.qlMidSafe($O33,$P33)</f>
        <v>#NUM!</v>
      </c>
      <c r="T33" s="194"/>
      <c r="U33" s="234" t="e">
        <v>#NUM!</v>
      </c>
      <c r="V33" s="194"/>
      <c r="W33" s="254" t="e">
        <v>#NUM!</v>
      </c>
      <c r="X33" s="191" t="e">
        <f>_xll.qlSimpleQuoteSetValue(E33,W33/100,Trigger)</f>
        <v>#NUM!</v>
      </c>
      <c r="Y33" s="162"/>
    </row>
    <row r="34" spans="1:25" x14ac:dyDescent="0.2">
      <c r="A34" s="93"/>
      <c r="B34" s="101">
        <v>10</v>
      </c>
      <c r="C34" s="488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JPY10x22F_Quote#0000</v>
      </c>
      <c r="F34" s="99" t="str">
        <f>_xll.ohRangeRetrieveError(E34)</f>
        <v/>
      </c>
      <c r="G34" s="22"/>
      <c r="I34" s="93"/>
      <c r="J34" s="198">
        <f t="shared" si="7"/>
        <v>22</v>
      </c>
      <c r="K34" s="237">
        <f t="shared" si="1"/>
        <v>10</v>
      </c>
      <c r="L34" s="237" t="s">
        <v>209</v>
      </c>
      <c r="M34" s="235" t="str">
        <f t="shared" si="2"/>
        <v>JPY10X22F</v>
      </c>
      <c r="N34" s="235" t="str">
        <v>JPY10X22F=ICAP</v>
      </c>
      <c r="O34" s="236" t="s">
        <v>190</v>
      </c>
      <c r="P34" s="236" t="s">
        <v>190</v>
      </c>
      <c r="Q34" s="235" t="s">
        <v>190</v>
      </c>
      <c r="R34" s="235" t="s">
        <v>190</v>
      </c>
      <c r="S34" s="196" t="e">
        <f>_xll.qlMidSafe($O34,$P34)</f>
        <v>#NUM!</v>
      </c>
      <c r="T34" s="194"/>
      <c r="U34" s="234" t="e">
        <v>#NUM!</v>
      </c>
      <c r="V34" s="194"/>
      <c r="W34" s="254" t="e">
        <v>#NUM!</v>
      </c>
      <c r="X34" s="191" t="e">
        <f>_xll.qlSimpleQuoteSetValue(E34,W34/100,Trigger)</f>
        <v>#NUM!</v>
      </c>
      <c r="Y34" s="162"/>
    </row>
    <row r="35" spans="1:25" x14ac:dyDescent="0.2">
      <c r="A35" s="93"/>
      <c r="B35" s="101">
        <v>11</v>
      </c>
      <c r="C35" s="488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JPY11x23F_Quote#0000</v>
      </c>
      <c r="F35" s="99" t="str">
        <f>_xll.ohRangeRetrieveError(E35)</f>
        <v/>
      </c>
      <c r="G35" s="22"/>
      <c r="I35" s="93"/>
      <c r="J35" s="198">
        <f t="shared" si="7"/>
        <v>23</v>
      </c>
      <c r="K35" s="237">
        <f t="shared" si="1"/>
        <v>11</v>
      </c>
      <c r="L35" s="237" t="s">
        <v>209</v>
      </c>
      <c r="M35" s="235" t="str">
        <f t="shared" si="2"/>
        <v>JPY11X23F</v>
      </c>
      <c r="N35" s="235" t="str">
        <v>JPY11X23F=ICAP</v>
      </c>
      <c r="O35" s="236" t="s">
        <v>190</v>
      </c>
      <c r="P35" s="236" t="s">
        <v>190</v>
      </c>
      <c r="Q35" s="235" t="s">
        <v>190</v>
      </c>
      <c r="R35" s="235" t="s">
        <v>190</v>
      </c>
      <c r="S35" s="196" t="e">
        <f>_xll.qlMidSafe($O35,$P35)</f>
        <v>#NUM!</v>
      </c>
      <c r="T35" s="194"/>
      <c r="U35" s="234" t="e">
        <v>#NUM!</v>
      </c>
      <c r="V35" s="194"/>
      <c r="W35" s="254" t="e">
        <v>#NUM!</v>
      </c>
      <c r="X35" s="191" t="e">
        <f>_xll.qlSimpleQuoteSetValue(E35,W35/100,Trigger)</f>
        <v>#NUM!</v>
      </c>
      <c r="Y35" s="162"/>
    </row>
    <row r="36" spans="1:25" x14ac:dyDescent="0.2">
      <c r="A36" s="93"/>
      <c r="B36" s="92">
        <v>12</v>
      </c>
      <c r="C36" s="489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JPY12x24F_Quote#0000</v>
      </c>
      <c r="F36" s="90" t="str">
        <f>_xll.ohRangeRetrieveError(E36)</f>
        <v/>
      </c>
      <c r="G36" s="22"/>
      <c r="I36" s="93"/>
      <c r="J36" s="209">
        <f t="shared" si="7"/>
        <v>24</v>
      </c>
      <c r="K36" s="233">
        <f t="shared" si="1"/>
        <v>12</v>
      </c>
      <c r="L36" s="233" t="s">
        <v>209</v>
      </c>
      <c r="M36" s="231" t="str">
        <f t="shared" si="2"/>
        <v>JPY12X24F</v>
      </c>
      <c r="N36" s="235" t="str">
        <v>JPY12X24F=ICAP</v>
      </c>
      <c r="O36" s="232" t="s">
        <v>190</v>
      </c>
      <c r="P36" s="232" t="s">
        <v>190</v>
      </c>
      <c r="Q36" s="231" t="s">
        <v>190</v>
      </c>
      <c r="R36" s="231" t="s">
        <v>190</v>
      </c>
      <c r="S36" s="207" t="e">
        <f>_xll.qlMidSafe($O36,$P36)</f>
        <v>#NUM!</v>
      </c>
      <c r="T36" s="194"/>
      <c r="U36" s="230" t="e">
        <v>#NUM!</v>
      </c>
      <c r="V36" s="194"/>
      <c r="W36" s="247" t="e">
        <v>#NUM!</v>
      </c>
      <c r="X36" s="204" t="e">
        <f>_xll.qlSimpleQuoteSetValue(E36,W36/100,Trigger)</f>
        <v>#NUM!</v>
      </c>
      <c r="Y36" s="162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29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21.28515625" style="76" bestFit="1" customWidth="1"/>
    <col min="6" max="6" width="24.425781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JPYHW_Volatility_Quote#0000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JPYHW_MeanReversion_Quote#0000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60" t="s">
        <v>295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2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Tibor!E9</f>
        <v>JpyTibor3M#0000</v>
      </c>
      <c r="AN4" s="507" t="s">
        <v>295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JPY_010_FUT3MTIBOR.xml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09:40:34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JPY_020_Futures3MTIBORConvAdj.xml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N4</v>
      </c>
      <c r="E6" s="114" t="str">
        <f t="shared" ref="E6:E47" si="0">Currency&amp;$D$4&amp;$E$4&amp;$D6&amp;QuoteSuffix</f>
        <v>JPYFUT3MTIBORN4_Quote</v>
      </c>
      <c r="F6" s="120" t="str">
        <f>_xll.qlSimpleQuote(E6,,PriceTickValue,Permanent,Trigger,ObjectOverwrite)</f>
        <v>JPYFUT3MTIBORN4_Quote#0000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N4</v>
      </c>
      <c r="N6" s="264">
        <f t="array" ref="N6:N47">_xll.qlIMMNextDates(_xll.qlSettingsEvaluationDate(Trigger)-1,$L6:$L47)</f>
        <v>41836</v>
      </c>
      <c r="O6" s="211" t="str">
        <f t="array" ref="O6:O47">VLOOKUP(Currency,LiffeCodes,2)&amp;FuturesCodes</f>
        <v>JEYN4</v>
      </c>
      <c r="P6" s="263">
        <v>41834</v>
      </c>
      <c r="Q6" s="211">
        <v>0</v>
      </c>
      <c r="R6" s="211">
        <v>0</v>
      </c>
      <c r="S6" s="211">
        <v>0</v>
      </c>
      <c r="T6" s="211">
        <v>99.8</v>
      </c>
      <c r="U6" s="213" t="e">
        <f>_xll.qlMidSafe($Q6,$R6)</f>
        <v>#NUM!</v>
      </c>
      <c r="V6" s="194"/>
      <c r="W6" s="262" t="e">
        <v>#NUM!</v>
      </c>
      <c r="X6" s="194"/>
      <c r="Y6" s="261" t="e">
        <f t="array" ref="Y6:Y47">QuoteLive</f>
        <v>#NUM!</v>
      </c>
      <c r="Z6" s="213" t="e">
        <f>_xll.qlSimpleQuoteSetValue(F6,Y6,Trigger)</f>
        <v>#NUM!</v>
      </c>
      <c r="AA6" s="22"/>
      <c r="AB6" s="13"/>
      <c r="AC6" s="58" t="s">
        <v>103</v>
      </c>
      <c r="AD6" s="56"/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N4</v>
      </c>
      <c r="AL6" s="185" t="str">
        <f t="shared" ref="AL6:AL47" si="1">Currency&amp;"FUT"&amp;$AN$4&amp;$AK6&amp;"ConvAdj"&amp;QuoteSuffix</f>
        <v>JPYFUT3MTIBORN4ConvAdj_Quote</v>
      </c>
      <c r="AM6" s="184" t="str">
        <f>_xll.qlFuturesConvAdjustmentQuote(AL6,IborIndex,AK6,F6,Volatility,MeanReversion,Permanent,AND(ISERROR(Z6),ISERROR(FuturesHWConvAdj!Q5:Q6)),ObjectOverwrite)</f>
        <v>JPYFUT3MTIBORN4ConvAdj_Quote#0002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Q4</v>
      </c>
      <c r="E7" s="114" t="str">
        <f t="shared" si="0"/>
        <v>JPYFUT3MTIBORQ4_Quote</v>
      </c>
      <c r="F7" s="113" t="str">
        <f>_xll.qlSimpleQuote(E7,,PriceTickValue,Permanent,Trigger,ObjectOverwrite)</f>
        <v>JPYFUT3MTIBORQ4_Quote#0000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Q4</v>
      </c>
      <c r="N7" s="257">
        <v>41871</v>
      </c>
      <c r="O7" s="192" t="str">
        <v>JEYQ4</v>
      </c>
      <c r="P7" s="256">
        <v>41869</v>
      </c>
      <c r="Q7" s="192">
        <v>0</v>
      </c>
      <c r="R7" s="192">
        <v>0</v>
      </c>
      <c r="S7" s="192">
        <v>0</v>
      </c>
      <c r="T7" s="192">
        <v>99.8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28"/>
      <c r="AH7" s="118"/>
      <c r="AI7" s="117">
        <v>2</v>
      </c>
      <c r="AJ7" s="115" t="b">
        <v>0</v>
      </c>
      <c r="AK7" s="115" t="str">
        <v>Q4</v>
      </c>
      <c r="AL7" s="185" t="str">
        <f t="shared" si="1"/>
        <v>JPYFUT3MTIBORQ4ConvAdj_Quote</v>
      </c>
      <c r="AM7" s="184" t="str">
        <f>_xll.qlFuturesConvAdjustmentQuote(AL7,IborIndex,AK7,F7,Volatility,MeanReversion,Permanent,AND(ISERROR(Z7),ISERROR(FuturesHWConvAdj!Q6:Q7)),ObjectOverwrite)</f>
        <v>JPYFUT3MTIBORQ4ConvAdj_Quote#0001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U4</v>
      </c>
      <c r="E8" s="114" t="str">
        <f t="shared" si="0"/>
        <v>JPYFUT3MTIBORU4_Quote</v>
      </c>
      <c r="F8" s="113" t="str">
        <f>_xll.qlSimpleQuote(E8,,PriceTickValue,Permanent,Trigger,ObjectOverwrite)</f>
        <v>JPYFUT3MTIBORU4_Quote#0000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U4</v>
      </c>
      <c r="N8" s="257">
        <v>41899</v>
      </c>
      <c r="O8" s="192" t="str">
        <v>JEYU4</v>
      </c>
      <c r="P8" s="256">
        <v>41894</v>
      </c>
      <c r="Q8" s="192">
        <v>99.8</v>
      </c>
      <c r="R8" s="192">
        <v>99.805000000000007</v>
      </c>
      <c r="S8" s="192">
        <v>99.8</v>
      </c>
      <c r="T8" s="192">
        <v>99.805000000000007</v>
      </c>
      <c r="U8" s="196">
        <f>_xll.qlMidSafe($Q8,$R8)</f>
        <v>99.802500000000009</v>
      </c>
      <c r="V8" s="194"/>
      <c r="W8" s="260">
        <v>99.802500000000009</v>
      </c>
      <c r="X8" s="194"/>
      <c r="Y8" s="254">
        <v>99.802500000000009</v>
      </c>
      <c r="Z8" s="196" t="e">
        <f>_xll.qlSimpleQuoteSetValue(F8,Y8,Trigger)</f>
        <v>#N/A</v>
      </c>
      <c r="AA8" s="22"/>
      <c r="AB8" s="13"/>
      <c r="AC8" s="58" t="s">
        <v>99</v>
      </c>
      <c r="AD8" s="56"/>
      <c r="AE8" s="13"/>
      <c r="AF8" s="228"/>
      <c r="AH8" s="118"/>
      <c r="AI8" s="117">
        <v>3</v>
      </c>
      <c r="AJ8" s="115" t="b">
        <v>0</v>
      </c>
      <c r="AK8" s="115" t="str">
        <v>U4</v>
      </c>
      <c r="AL8" s="185" t="str">
        <f t="shared" si="1"/>
        <v>JPYFUT3MTIBORU4ConvAdj_Quote</v>
      </c>
      <c r="AM8" s="184" t="str">
        <f>_xll.qlFuturesConvAdjustmentQuote(AL8,IborIndex,AK8,F8,Volatility,MeanReversion,Permanent,AND(ISERROR(Z8),ISERROR(FuturesHWConvAdj!Q7:Q8)),ObjectOverwrite)</f>
        <v>JPYFUT3MTIBORU4ConvAdj_Quote#0001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V4</v>
      </c>
      <c r="E9" s="114" t="str">
        <f t="shared" si="0"/>
        <v>JPYFUT3MTIBORV4_Quote</v>
      </c>
      <c r="F9" s="113" t="str">
        <f>_xll.qlSimpleQuote(E9,,PriceTickValue,Permanent,Trigger,ObjectOverwrite)</f>
        <v>JPYFUT3MTIBORV4_Quote#0000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V4</v>
      </c>
      <c r="N9" s="257">
        <v>41927</v>
      </c>
      <c r="O9" s="192" t="str">
        <v>JEYV4</v>
      </c>
      <c r="P9" s="256" t="s">
        <v>190</v>
      </c>
      <c r="Q9" s="192" t="s">
        <v>190</v>
      </c>
      <c r="R9" s="192" t="s">
        <v>190</v>
      </c>
      <c r="S9" s="192" t="s">
        <v>190</v>
      </c>
      <c r="T9" s="192" t="s">
        <v>190</v>
      </c>
      <c r="U9" s="196" t="e">
        <f>_xll.qlMidSafe($Q9,$R9)</f>
        <v>#NUM!</v>
      </c>
      <c r="V9" s="194"/>
      <c r="W9" s="260" t="e">
        <v>#NUM!</v>
      </c>
      <c r="X9" s="194"/>
      <c r="Y9" s="254" t="e">
        <v>#NUM!</v>
      </c>
      <c r="Z9" s="196" t="e">
        <f>_xll.qlSimpleQuoteSetValue(F9,Y9,Trigger)</f>
        <v>#NUM!</v>
      </c>
      <c r="AA9" s="22"/>
      <c r="AB9" s="13"/>
      <c r="AC9" s="58" t="s">
        <v>98</v>
      </c>
      <c r="AD9" s="56" t="s">
        <v>293</v>
      </c>
      <c r="AE9" s="13"/>
      <c r="AF9" s="228"/>
      <c r="AH9" s="118"/>
      <c r="AI9" s="117">
        <v>4</v>
      </c>
      <c r="AJ9" s="115" t="b">
        <v>0</v>
      </c>
      <c r="AK9" s="115" t="str">
        <v>V4</v>
      </c>
      <c r="AL9" s="185" t="str">
        <f t="shared" si="1"/>
        <v>JPYFUT3MTIBORV4ConvAdj_Quote</v>
      </c>
      <c r="AM9" s="184" t="str">
        <f>_xll.qlFuturesConvAdjustmentQuote(AL9,IborIndex,AK9,F9,Volatility,MeanReversion,Permanent,AND(ISERROR(Z9),ISERROR(FuturesHWConvAdj!Q8:Q9)),ObjectOverwrite)</f>
        <v>JPYFUT3MTIBORV4ConvAdj_Quote#0001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X4</v>
      </c>
      <c r="E10" s="114" t="str">
        <f t="shared" si="0"/>
        <v>JPYFUT3MTIBORX4_Quote</v>
      </c>
      <c r="F10" s="113" t="str">
        <f>_xll.qlSimpleQuote(E10,,PriceTickValue,Permanent,Trigger,ObjectOverwrite)</f>
        <v>JPYFUT3MTIBORX4_Quote#0000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X4</v>
      </c>
      <c r="N10" s="257">
        <v>41962</v>
      </c>
      <c r="O10" s="192" t="str">
        <v>JEYX4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/>
      <c r="AE10" s="13"/>
      <c r="AF10" s="228"/>
      <c r="AH10" s="118"/>
      <c r="AI10" s="117">
        <v>5</v>
      </c>
      <c r="AJ10" s="115" t="b">
        <v>0</v>
      </c>
      <c r="AK10" s="115" t="str">
        <v>X4</v>
      </c>
      <c r="AL10" s="185" t="str">
        <f t="shared" si="1"/>
        <v>JPYFUT3MTIBORX4ConvAdj_Quote</v>
      </c>
      <c r="AM10" s="184" t="str">
        <f>_xll.qlFuturesConvAdjustmentQuote(AL10,IborIndex,AK10,F10,Volatility,MeanReversion,Permanent,AND(ISERROR(Z10),ISERROR(FuturesHWConvAdj!Q9:Q10)),ObjectOverwrite)</f>
        <v>JPYFUT3MTIBORX4ConvAdj_Quote#0001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Z4</v>
      </c>
      <c r="E11" s="114" t="str">
        <f t="shared" si="0"/>
        <v>JPYFUT3MTIBORZ4_Quote</v>
      </c>
      <c r="F11" s="113" t="str">
        <f>_xll.qlSimpleQuote(E11,,PriceTickValue,Permanent,Trigger,ObjectOverwrite)</f>
        <v>JPYFUT3MTIBORZ4_Quote#0000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Z4</v>
      </c>
      <c r="N11" s="257">
        <v>41990</v>
      </c>
      <c r="O11" s="192" t="str">
        <v>JEYZ4</v>
      </c>
      <c r="P11" s="256">
        <v>41988</v>
      </c>
      <c r="Q11" s="192">
        <v>99.805000000000007</v>
      </c>
      <c r="R11" s="192">
        <v>99.81</v>
      </c>
      <c r="S11" s="192">
        <v>99.805000000000007</v>
      </c>
      <c r="T11" s="192">
        <v>99.81</v>
      </c>
      <c r="U11" s="196">
        <f>_xll.qlMidSafe($Q11,$R11)</f>
        <v>99.807500000000005</v>
      </c>
      <c r="V11" s="194"/>
      <c r="W11" s="255">
        <v>99.807500000000005</v>
      </c>
      <c r="X11" s="194"/>
      <c r="Y11" s="254">
        <v>99.807500000000005</v>
      </c>
      <c r="Z11" s="196" t="e">
        <f>_xll.qlSimpleQuoteSetValue(F11,Y11,Trigger)</f>
        <v>#N/A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Z4</v>
      </c>
      <c r="AL11" s="185" t="str">
        <f t="shared" si="1"/>
        <v>JPYFUT3MTIBORZ4ConvAdj_Quote</v>
      </c>
      <c r="AM11" s="184" t="str">
        <f>_xll.qlFuturesConvAdjustmentQuote(AL11,IborIndex,AK11,F11,Volatility,MeanReversion,Permanent,AND(ISERROR(Z11),ISERROR(FuturesHWConvAdj!Q10:Q11)),ObjectOverwrite)</f>
        <v>JPYFUT3MTIBORZ4ConvAdj_Quote#0001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F5</v>
      </c>
      <c r="E12" s="114" t="str">
        <f t="shared" si="0"/>
        <v>JPYFUT3MTIBORF5_Quote</v>
      </c>
      <c r="F12" s="113" t="str">
        <f>_xll.qlSimpleQuote(E12,,PriceTickValue,Permanent,Trigger,ObjectOverwrite)</f>
        <v>JPYFUT3MTIBORF5_Quote#0000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F5</v>
      </c>
      <c r="N12" s="257">
        <v>42025</v>
      </c>
      <c r="O12" s="192" t="str">
        <v>JEYF5</v>
      </c>
      <c r="P12" s="256" t="s">
        <v>190</v>
      </c>
      <c r="Q12" s="192" t="s">
        <v>190</v>
      </c>
      <c r="R12" s="192" t="s">
        <v>190</v>
      </c>
      <c r="S12" s="192" t="s">
        <v>190</v>
      </c>
      <c r="T12" s="192" t="s">
        <v>190</v>
      </c>
      <c r="U12" s="196" t="e">
        <f>_xll.qlMidSafe($Q12,$R12)</f>
        <v>#NUM!</v>
      </c>
      <c r="V12" s="194"/>
      <c r="W12" s="255" t="e">
        <v>#NUM!</v>
      </c>
      <c r="X12" s="194"/>
      <c r="Y12" s="254" t="e">
        <v>#NUM!</v>
      </c>
      <c r="Z12" s="196" t="e">
        <f>_xll.qlSimpleQuoteSetValue(F12,Y12,Trigger)</f>
        <v>#NUM!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F5</v>
      </c>
      <c r="AL12" s="185" t="str">
        <f t="shared" si="1"/>
        <v>JPYFUT3MTIBORF5ConvAdj_Quote</v>
      </c>
      <c r="AM12" s="184" t="str">
        <f>_xll.qlFuturesConvAdjustmentQuote(AL12,IborIndex,AK12,F12,Volatility,MeanReversion,Permanent,AND(ISERROR(Z12),ISERROR(FuturesHWConvAdj!Q11:Q12)),ObjectOverwrite)</f>
        <v>JPYFUT3MTIBORF5ConvAdj_Quote#0001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G5</v>
      </c>
      <c r="E13" s="114" t="str">
        <f t="shared" si="0"/>
        <v>JPYFUT3MTIBORG5_Quote</v>
      </c>
      <c r="F13" s="113" t="str">
        <f>_xll.qlSimpleQuote(E13,,PriceTickValue,Permanent,Trigger,ObjectOverwrite)</f>
        <v>JPYFUT3MTIBORG5_Quote#0000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G5</v>
      </c>
      <c r="N13" s="257">
        <v>42053</v>
      </c>
      <c r="O13" s="192" t="str">
        <v>JEYG5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G5</v>
      </c>
      <c r="AL13" s="185" t="str">
        <f t="shared" si="1"/>
        <v>JPYFUT3MTIBORG5ConvAdj_Quote</v>
      </c>
      <c r="AM13" s="184" t="str">
        <f>_xll.qlFuturesConvAdjustmentQuote(AL13,IborIndex,AK13,F13,Volatility,MeanReversion,Permanent,AND(ISERROR(Z13),ISERROR(FuturesHWConvAdj!Q12:Q13)),ObjectOverwrite)</f>
        <v>JPYFUT3MTIBORG5ConvAdj_Quote#0001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H5</v>
      </c>
      <c r="E14" s="114" t="str">
        <f t="shared" si="0"/>
        <v>JPYFUT3MTIBORH5_Quote</v>
      </c>
      <c r="F14" s="113" t="str">
        <f>_xll.qlSimpleQuote(E14,,PriceTickValue,Permanent,Trigger,ObjectOverwrite)</f>
        <v>JPYFUT3MTIBORH5_Quote#0000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H5</v>
      </c>
      <c r="N14" s="257">
        <v>42081</v>
      </c>
      <c r="O14" s="192" t="str">
        <v>JEYH5</v>
      </c>
      <c r="P14" s="256">
        <v>42079</v>
      </c>
      <c r="Q14" s="192">
        <v>99.81</v>
      </c>
      <c r="R14" s="192">
        <v>99.814999999999998</v>
      </c>
      <c r="S14" s="192">
        <v>99.81</v>
      </c>
      <c r="T14" s="192">
        <v>99.814999999999998</v>
      </c>
      <c r="U14" s="196">
        <f>_xll.qlMidSafe($Q14,$R14)</f>
        <v>99.8125</v>
      </c>
      <c r="V14" s="194"/>
      <c r="W14" s="255">
        <v>99.8125</v>
      </c>
      <c r="X14" s="194"/>
      <c r="Y14" s="254">
        <v>99.8125</v>
      </c>
      <c r="Z14" s="196" t="e">
        <f>_xll.qlSimpleQuoteSetValue(F14,Y14,Trigger)</f>
        <v>#N/A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H5</v>
      </c>
      <c r="AL14" s="185" t="str">
        <f t="shared" si="1"/>
        <v>JPYFUT3MTIBORH5ConvAdj_Quote</v>
      </c>
      <c r="AM14" s="184" t="str">
        <f>_xll.qlFuturesConvAdjustmentQuote(AL14,IborIndex,AK14,F14,Volatility,MeanReversion,Permanent,AND(ISERROR(Z14),ISERROR(FuturesHWConvAdj!Q13:Q14)),ObjectOverwrite)</f>
        <v>JPYFUT3MTIBORH5ConvAdj_Quote#0001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J5</v>
      </c>
      <c r="E15" s="114" t="str">
        <f t="shared" si="0"/>
        <v>JPYFUT3MTIBORJ5_Quote</v>
      </c>
      <c r="F15" s="113" t="str">
        <f>_xll.qlSimpleQuote(E15,,PriceTickValue,Permanent,Trigger,ObjectOverwrite)</f>
        <v>JPYFUT3MTIBORJ5_Quote#0000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J5</v>
      </c>
      <c r="N15" s="257">
        <v>42109</v>
      </c>
      <c r="O15" s="192" t="str">
        <v>JEYJ5</v>
      </c>
      <c r="P15" s="256" t="s">
        <v>190</v>
      </c>
      <c r="Q15" s="192" t="s">
        <v>190</v>
      </c>
      <c r="R15" s="192" t="s">
        <v>190</v>
      </c>
      <c r="S15" s="192" t="s">
        <v>190</v>
      </c>
      <c r="T15" s="192" t="s">
        <v>190</v>
      </c>
      <c r="U15" s="196" t="e">
        <f>_xll.qlMidSafe($Q15,$R15)</f>
        <v>#NUM!</v>
      </c>
      <c r="V15" s="194"/>
      <c r="W15" s="255" t="e">
        <v>#NUM!</v>
      </c>
      <c r="X15" s="194"/>
      <c r="Y15" s="254" t="e">
        <v>#NUM!</v>
      </c>
      <c r="Z15" s="196" t="e">
        <f>_xll.qlSimpleQuoteSetValue(F15,Y15,Trigger)</f>
        <v>#NUM!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J5</v>
      </c>
      <c r="AL15" s="185" t="str">
        <f t="shared" si="1"/>
        <v>JPYFUT3MTIBORJ5ConvAdj_Quote</v>
      </c>
      <c r="AM15" s="184" t="str">
        <f>_xll.qlFuturesConvAdjustmentQuote(AL15,IborIndex,AK15,F15,Volatility,MeanReversion,Permanent,AND(ISERROR(Z15),ISERROR(FuturesHWConvAdj!Q14:Q15)),ObjectOverwrite)</f>
        <v>JPYFUT3MTIBORJ5ConvAdj_Quote#0001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K5</v>
      </c>
      <c r="E16" s="114" t="str">
        <f t="shared" si="0"/>
        <v>JPYFUT3MTIBORK5_Quote</v>
      </c>
      <c r="F16" s="113" t="str">
        <f>_xll.qlSimpleQuote(E16,,PriceTickValue,Permanent,Trigger,ObjectOverwrite)</f>
        <v>JPYFUT3MTIBORK5_Quote#0000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K5</v>
      </c>
      <c r="N16" s="257">
        <v>42144</v>
      </c>
      <c r="O16" s="192" t="str">
        <v>JEYK5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K5</v>
      </c>
      <c r="AL16" s="185" t="str">
        <f t="shared" si="1"/>
        <v>JPYFUT3MTIBORK5ConvAdj_Quote</v>
      </c>
      <c r="AM16" s="184" t="str">
        <f>_xll.qlFuturesConvAdjustmentQuote(AL16,IborIndex,AK16,F16,Volatility,MeanReversion,Permanent,AND(ISERROR(Z16),ISERROR(FuturesHWConvAdj!Q15:Q16)),ObjectOverwrite)</f>
        <v>JPYFUT3MTIBORK5ConvAdj_Quote#0001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M5</v>
      </c>
      <c r="E17" s="114" t="str">
        <f t="shared" si="0"/>
        <v>JPYFUT3MTIBORM5_Quote</v>
      </c>
      <c r="F17" s="113" t="str">
        <f>_xll.qlSimpleQuote(E17,,PriceTickValue,Permanent,Trigger,ObjectOverwrite)</f>
        <v>JPYFUT3MTIBORM5_Quote#0000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M5</v>
      </c>
      <c r="N17" s="257">
        <v>42172</v>
      </c>
      <c r="O17" s="192" t="str">
        <v>JEYM5</v>
      </c>
      <c r="P17" s="256">
        <v>42170</v>
      </c>
      <c r="Q17" s="192">
        <v>99.81</v>
      </c>
      <c r="R17" s="192">
        <v>99.82</v>
      </c>
      <c r="S17" s="192">
        <v>99.81</v>
      </c>
      <c r="T17" s="192">
        <v>99.82</v>
      </c>
      <c r="U17" s="196">
        <f>_xll.qlMidSafe($Q17,$R17)</f>
        <v>99.814999999999998</v>
      </c>
      <c r="V17" s="194"/>
      <c r="W17" s="255">
        <v>99.814999999999998</v>
      </c>
      <c r="X17" s="194"/>
      <c r="Y17" s="254">
        <v>99.814999999999998</v>
      </c>
      <c r="Z17" s="196" t="e">
        <f>_xll.qlSimpleQuoteSetValue(F17,Y17,Trigger)</f>
        <v>#N/A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M5</v>
      </c>
      <c r="AL17" s="185" t="str">
        <f t="shared" si="1"/>
        <v>JPYFUT3MTIBORM5ConvAdj_Quote</v>
      </c>
      <c r="AM17" s="184" t="str">
        <f>_xll.qlFuturesConvAdjustmentQuote(AL17,IborIndex,AK17,F17,Volatility,MeanReversion,Permanent,AND(ISERROR(Z17),ISERROR(FuturesHWConvAdj!Q16:Q17)),ObjectOverwrite)</f>
        <v>JPYFUT3MTIBORM5ConvAdj_Quote#0001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U5</v>
      </c>
      <c r="E18" s="114" t="str">
        <f t="shared" si="0"/>
        <v>JPYFUT3MTIBORU5_Quote</v>
      </c>
      <c r="F18" s="113" t="str">
        <f>_xll.qlSimpleQuote(E18,,PriceTickValue,Permanent,Trigger,ObjectOverwrite)</f>
        <v>JPYFUT3MTIBORU5_Quote#0000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U5</v>
      </c>
      <c r="N18" s="257">
        <v>42263</v>
      </c>
      <c r="O18" s="192" t="str">
        <v>JEYU5</v>
      </c>
      <c r="P18" s="256">
        <v>42261</v>
      </c>
      <c r="Q18" s="192">
        <v>99.814999999999998</v>
      </c>
      <c r="R18" s="192">
        <v>99.82</v>
      </c>
      <c r="S18" s="192">
        <v>99.814999999999998</v>
      </c>
      <c r="T18" s="192">
        <v>99.814999999999998</v>
      </c>
      <c r="U18" s="196">
        <f>_xll.qlMidSafe($Q18,$R18)</f>
        <v>99.817499999999995</v>
      </c>
      <c r="V18" s="194"/>
      <c r="W18" s="255">
        <v>99.817499999999995</v>
      </c>
      <c r="X18" s="194"/>
      <c r="Y18" s="254">
        <v>99.817499999999995</v>
      </c>
      <c r="Z18" s="196">
        <f>_xll.qlSimpleQuoteSetValue(F18,Y18,Trigger)</f>
        <v>9.9999999999909051E-3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U5</v>
      </c>
      <c r="AL18" s="185" t="str">
        <f t="shared" si="1"/>
        <v>JPYFUT3MTIBORU5ConvAdj_Quote</v>
      </c>
      <c r="AM18" s="184" t="str">
        <f>_xll.qlFuturesConvAdjustmentQuote(AL18,IborIndex,AK18,F18,Volatility,MeanReversion,Permanent,AND(ISERROR(Z18),ISERROR(FuturesHWConvAdj!Q17:Q18)),ObjectOverwrite)</f>
        <v>JPYFUT3MTIBORU5ConvAdj_Quote#0001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Z5</v>
      </c>
      <c r="E19" s="114" t="str">
        <f t="shared" si="0"/>
        <v>JPYFUT3MTIBORZ5_Quote</v>
      </c>
      <c r="F19" s="113" t="str">
        <f>_xll.qlSimpleQuote(E19,,PriceTickValue,Permanent,Trigger,ObjectOverwrite)</f>
        <v>JPYFUT3MTIBORZ5_Quote#0000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Z5</v>
      </c>
      <c r="N19" s="257">
        <v>42354</v>
      </c>
      <c r="O19" s="192" t="str">
        <v>JEYZ5</v>
      </c>
      <c r="P19" s="256">
        <v>42352</v>
      </c>
      <c r="Q19" s="192">
        <v>99.81</v>
      </c>
      <c r="R19" s="192">
        <v>99.82</v>
      </c>
      <c r="S19" s="192">
        <v>99.814999999999998</v>
      </c>
      <c r="T19" s="192">
        <v>99.81</v>
      </c>
      <c r="U19" s="196">
        <f>_xll.qlMidSafe($Q19,$R19)</f>
        <v>99.814999999999998</v>
      </c>
      <c r="V19" s="194"/>
      <c r="W19" s="255">
        <v>99.814999999999998</v>
      </c>
      <c r="X19" s="194"/>
      <c r="Y19" s="254">
        <v>99.814999999999998</v>
      </c>
      <c r="Z19" s="196">
        <f>_xll.qlSimpleQuoteSetValue(F19,Y19,Trigger)</f>
        <v>7.4999999999931788E-3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Z5</v>
      </c>
      <c r="AL19" s="185" t="str">
        <f t="shared" si="1"/>
        <v>JPYFUT3MTIBORZ5ConvAdj_Quote</v>
      </c>
      <c r="AM19" s="184" t="str">
        <f>_xll.qlFuturesConvAdjustmentQuote(AL19,IborIndex,AK19,F19,Volatility,MeanReversion,Permanent,AND(ISERROR(Z19),ISERROR(FuturesHWConvAdj!Q18:Q19)),ObjectOverwrite)</f>
        <v>JPYFUT3MTIBORZ5ConvAdj_Quote#0001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H6</v>
      </c>
      <c r="E20" s="114" t="str">
        <f t="shared" si="0"/>
        <v>JPYFUT3MTIBORH6_Quote</v>
      </c>
      <c r="F20" s="113" t="str">
        <f>_xll.qlSimpleQuote(E20,,PriceTickValue,Permanent,Trigger,ObjectOverwrite)</f>
        <v>JPYFUT3MTIBORH6_Quote#0000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H6</v>
      </c>
      <c r="N20" s="257">
        <v>42445</v>
      </c>
      <c r="O20" s="192" t="str">
        <v>JEYH6</v>
      </c>
      <c r="P20" s="256">
        <v>42443</v>
      </c>
      <c r="Q20" s="192">
        <v>99.805000000000007</v>
      </c>
      <c r="R20" s="192">
        <v>99.814999999999998</v>
      </c>
      <c r="S20" s="192">
        <v>99.81</v>
      </c>
      <c r="T20" s="192">
        <v>99.805000000000007</v>
      </c>
      <c r="U20" s="196">
        <f>_xll.qlMidSafe($Q20,$R20)</f>
        <v>99.81</v>
      </c>
      <c r="V20" s="194"/>
      <c r="W20" s="255">
        <v>99.81</v>
      </c>
      <c r="X20" s="194"/>
      <c r="Y20" s="254">
        <v>99.81</v>
      </c>
      <c r="Z20" s="196">
        <f>_xll.qlSimpleQuoteSetValue(F20,Y20,Trigger)</f>
        <v>7.4999999999931788E-3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H6</v>
      </c>
      <c r="AL20" s="185" t="str">
        <f t="shared" si="1"/>
        <v>JPYFUT3MTIBORH6ConvAdj_Quote</v>
      </c>
      <c r="AM20" s="184" t="str">
        <f>_xll.qlFuturesConvAdjustmentQuote(AL20,IborIndex,AK20,F20,Volatility,MeanReversion,Permanent,AND(ISERROR(Z20),ISERROR(FuturesHWConvAdj!Q19:Q20)),ObjectOverwrite)</f>
        <v>JPYFUT3MTIBORH6ConvAdj_Quote#0001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M6</v>
      </c>
      <c r="E21" s="114" t="str">
        <f t="shared" si="0"/>
        <v>JPYFUT3MTIBORM6_Quote</v>
      </c>
      <c r="F21" s="113" t="str">
        <f>_xll.qlSimpleQuote(E21,,PriceTickValue,Permanent,Trigger,ObjectOverwrite)</f>
        <v>JPYFUT3MTIBORM6_Quote#0000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M6</v>
      </c>
      <c r="N21" s="257">
        <v>42536</v>
      </c>
      <c r="O21" s="192" t="str">
        <v>JEYM6</v>
      </c>
      <c r="P21" s="256">
        <v>42534</v>
      </c>
      <c r="Q21" s="192">
        <v>99.795000000000002</v>
      </c>
      <c r="R21" s="192">
        <v>99.8</v>
      </c>
      <c r="S21" s="192">
        <v>99.8</v>
      </c>
      <c r="T21" s="192">
        <v>99.795000000000002</v>
      </c>
      <c r="U21" s="196">
        <f>_xll.qlMidSafe($Q21,$R21)</f>
        <v>99.797499999999999</v>
      </c>
      <c r="V21" s="194"/>
      <c r="W21" s="255">
        <v>99.797499999999999</v>
      </c>
      <c r="X21" s="194"/>
      <c r="Y21" s="254">
        <v>99.797499999999999</v>
      </c>
      <c r="Z21" s="196">
        <f>_xll.qlSimpleQuoteSetValue(F21,Y21,Trigger)</f>
        <v>2.4999999999977263E-3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M6</v>
      </c>
      <c r="AL21" s="185" t="str">
        <f t="shared" si="1"/>
        <v>JPYFUT3MTIBORM6ConvAdj_Quote</v>
      </c>
      <c r="AM21" s="184" t="str">
        <f>_xll.qlFuturesConvAdjustmentQuote(AL21,IborIndex,AK21,F21,Volatility,MeanReversion,Permanent,AND(ISERROR(Z21),ISERROR(FuturesHWConvAdj!Q20:Q21)),ObjectOverwrite)</f>
        <v>JPYFUT3MTIBORM6ConvAdj_Quote#0001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U6</v>
      </c>
      <c r="E22" s="114" t="str">
        <f t="shared" si="0"/>
        <v>JPYFUT3MTIBORU6_Quote</v>
      </c>
      <c r="F22" s="113" t="str">
        <f>_xll.qlSimpleQuote(E22,,PriceTickValue,Permanent,Trigger,ObjectOverwrite)</f>
        <v>JPYFUT3MTIBORU6_Quote#0000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U6</v>
      </c>
      <c r="N22" s="257">
        <v>42634</v>
      </c>
      <c r="O22" s="192" t="str">
        <v>JEYU6</v>
      </c>
      <c r="P22" s="256">
        <v>42629</v>
      </c>
      <c r="Q22" s="192">
        <v>99.78</v>
      </c>
      <c r="R22" s="192">
        <v>99.79</v>
      </c>
      <c r="S22" s="192">
        <v>0</v>
      </c>
      <c r="T22" s="192">
        <v>99.784999999999997</v>
      </c>
      <c r="U22" s="196">
        <f>_xll.qlMidSafe($Q22,$R22)</f>
        <v>99.784999999999997</v>
      </c>
      <c r="V22" s="194"/>
      <c r="W22" s="255">
        <v>99.784999999999997</v>
      </c>
      <c r="X22" s="194"/>
      <c r="Y22" s="254">
        <v>99.784999999999997</v>
      </c>
      <c r="Z22" s="196">
        <f>_xll.qlSimpleQuoteSetValue(F22,Y22,Trigger)</f>
        <v>4.9999999999954525E-3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U6</v>
      </c>
      <c r="AL22" s="185" t="str">
        <f t="shared" si="1"/>
        <v>JPYFUT3MTIBORU6ConvAdj_Quote</v>
      </c>
      <c r="AM22" s="184" t="str">
        <f>_xll.qlFuturesConvAdjustmentQuote(AL22,IborIndex,AK22,F22,Volatility,MeanReversion,Permanent,AND(ISERROR(Z22),ISERROR(FuturesHWConvAdj!Q21:Q22)),ObjectOverwrite)</f>
        <v>JPYFUT3MTIBORU6ConvAdj_Quote#0001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Z6</v>
      </c>
      <c r="E23" s="114" t="str">
        <f t="shared" si="0"/>
        <v>JPYFUT3MTIBORZ6_Quote</v>
      </c>
      <c r="F23" s="113" t="str">
        <f>_xll.qlSimpleQuote(E23,,PriceTickValue,Permanent,Trigger,ObjectOverwrite)</f>
        <v>JPYFUT3MTIBORZ6_Quote#0000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Z6</v>
      </c>
      <c r="N23" s="257">
        <v>42725</v>
      </c>
      <c r="O23" s="192" t="str">
        <v>JEYZ6</v>
      </c>
      <c r="P23" s="256">
        <v>42723</v>
      </c>
      <c r="Q23" s="192">
        <v>0</v>
      </c>
      <c r="R23" s="192">
        <v>99.79</v>
      </c>
      <c r="S23" s="192">
        <v>0</v>
      </c>
      <c r="T23" s="192">
        <v>99.765000000000001</v>
      </c>
      <c r="U23" s="196" t="e">
        <f>_xll.qlMidSafe($Q23,$R23)</f>
        <v>#NUM!</v>
      </c>
      <c r="V23" s="194"/>
      <c r="W23" s="255" t="e">
        <v>#NUM!</v>
      </c>
      <c r="X23" s="194"/>
      <c r="Y23" s="254" t="e">
        <v>#NUM!</v>
      </c>
      <c r="Z23" s="196" t="e">
        <f>_xll.qlSimpleQuoteSetValue(F23,Y23,Trigger)</f>
        <v>#NUM!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Z6</v>
      </c>
      <c r="AL23" s="185" t="str">
        <f t="shared" si="1"/>
        <v>JPYFUT3MTIBORZ6ConvAdj_Quote</v>
      </c>
      <c r="AM23" s="184" t="str">
        <f>_xll.qlFuturesConvAdjustmentQuote(AL23,IborIndex,AK23,F23,Volatility,MeanReversion,Permanent,AND(ISERROR(Z23),ISERROR(FuturesHWConvAdj!Q22:Q23)),ObjectOverwrite)</f>
        <v>JPYFUT3MTIBORZ6ConvAdj_Quote#0001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H7</v>
      </c>
      <c r="E24" s="114" t="str">
        <f t="shared" si="0"/>
        <v>JPYFUT3MTIBORH7_Quote</v>
      </c>
      <c r="F24" s="113" t="str">
        <f>_xll.qlSimpleQuote(E24,,PriceTickValue,Permanent,Trigger,ObjectOverwrite)</f>
        <v>JPYFUT3MTIBORH7_Quote#0000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H7</v>
      </c>
      <c r="N24" s="257">
        <v>42809</v>
      </c>
      <c r="O24" s="192" t="str">
        <v>JEYH7</v>
      </c>
      <c r="P24" s="256">
        <v>42807</v>
      </c>
      <c r="Q24" s="192">
        <v>0</v>
      </c>
      <c r="R24" s="192">
        <v>0</v>
      </c>
      <c r="S24" s="192">
        <v>0</v>
      </c>
      <c r="T24" s="192">
        <v>99.715000000000003</v>
      </c>
      <c r="U24" s="196" t="e">
        <f>_xll.qlMidSafe($Q24,$R24)</f>
        <v>#NUM!</v>
      </c>
      <c r="V24" s="194"/>
      <c r="W24" s="255" t="e">
        <v>#NUM!</v>
      </c>
      <c r="X24" s="194"/>
      <c r="Y24" s="254" t="e">
        <v>#NUM!</v>
      </c>
      <c r="Z24" s="196" t="e">
        <f>_xll.qlSimpleQuoteSetValue(F24,Y24,Trigger)</f>
        <v>#NUM!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H7</v>
      </c>
      <c r="AL24" s="185" t="str">
        <f t="shared" si="1"/>
        <v>JPYFUT3MTIBORH7ConvAdj_Quote</v>
      </c>
      <c r="AM24" s="184" t="str">
        <f>_xll.qlFuturesConvAdjustmentQuote(AL24,IborIndex,AK24,F24,Volatility,MeanReversion,Permanent,AND(ISERROR(Z24),ISERROR(FuturesHWConvAdj!Q23:Q24)),ObjectOverwrite)</f>
        <v>JPYFUT3MTIBORH7ConvAdj_Quote#0001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M7</v>
      </c>
      <c r="E25" s="114" t="str">
        <f t="shared" si="0"/>
        <v>JPYFUT3MTIBORM7_Quote</v>
      </c>
      <c r="F25" s="113" t="str">
        <f>_xll.qlSimpleQuote(E25,,PriceTickValue,Permanent,Trigger,ObjectOverwrite)</f>
        <v>JPYFUT3MTIBORM7_Quote#0000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M7</v>
      </c>
      <c r="N25" s="257">
        <v>42907</v>
      </c>
      <c r="O25" s="192" t="str">
        <v>JEYM7</v>
      </c>
      <c r="P25" s="256">
        <v>42905</v>
      </c>
      <c r="Q25" s="192">
        <v>0</v>
      </c>
      <c r="R25" s="192">
        <v>0</v>
      </c>
      <c r="S25" s="192">
        <v>0</v>
      </c>
      <c r="T25" s="192">
        <v>99.64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M7</v>
      </c>
      <c r="AL25" s="185" t="str">
        <f t="shared" si="1"/>
        <v>JPYFUT3MTIBORM7ConvAdj_Quote</v>
      </c>
      <c r="AM25" s="184" t="str">
        <f>_xll.qlFuturesConvAdjustmentQuote(AL25,IborIndex,AK25,F25,Volatility,MeanReversion,Permanent,AND(ISERROR(Z25),ISERROR(FuturesHWConvAdj!Q24:Q25)),ObjectOverwrite)</f>
        <v>JPYFUT3MTIBORM7ConvAdj_Quote#0001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U7</v>
      </c>
      <c r="E26" s="114" t="str">
        <f t="shared" si="0"/>
        <v>JPYFUT3MTIBORU7_Quote</v>
      </c>
      <c r="F26" s="113" t="str">
        <f>_xll.qlSimpleQuote(E26,,PriceTickValue,Permanent,Trigger,ObjectOverwrite)</f>
        <v>JPYFUT3MTIBORU7_Quote#0000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U7</v>
      </c>
      <c r="N26" s="257">
        <v>42998</v>
      </c>
      <c r="O26" s="192" t="str">
        <v>JEYU7</v>
      </c>
      <c r="P26" s="256">
        <v>42993</v>
      </c>
      <c r="Q26" s="192">
        <v>0</v>
      </c>
      <c r="R26" s="192">
        <v>0</v>
      </c>
      <c r="S26" s="192">
        <v>0</v>
      </c>
      <c r="T26" s="192">
        <v>99.564999999999998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U7</v>
      </c>
      <c r="AL26" s="185" t="str">
        <f t="shared" si="1"/>
        <v>JPYFUT3MTIBORU7ConvAdj_Quote</v>
      </c>
      <c r="AM26" s="184" t="str">
        <f>_xll.qlFuturesConvAdjustmentQuote(AL26,IborIndex,AK26,F26,Volatility,MeanReversion,Permanent,AND(ISERROR(Z26),ISERROR(FuturesHWConvAdj!Q25:Q26)),ObjectOverwrite)</f>
        <v>JPYFUT3MTIBORU7ConvAdj_Quote#0001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Z7</v>
      </c>
      <c r="E27" s="114" t="str">
        <f t="shared" si="0"/>
        <v>JPYFUT3MTIBORZ7_Quote</v>
      </c>
      <c r="F27" s="113" t="str">
        <f>_xll.qlSimpleQuote(E27,,PriceTickValue,Permanent,Trigger,ObjectOverwrite)</f>
        <v>JPYFUT3MTIBORZ7_Quote#0000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Z7</v>
      </c>
      <c r="N27" s="257">
        <v>43089</v>
      </c>
      <c r="O27" s="192" t="str">
        <v>JEYZ7</v>
      </c>
      <c r="P27" s="256">
        <v>43087</v>
      </c>
      <c r="Q27" s="192">
        <v>0</v>
      </c>
      <c r="R27" s="192">
        <v>0</v>
      </c>
      <c r="S27" s="192">
        <v>0</v>
      </c>
      <c r="T27" s="192">
        <v>99.49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Z7</v>
      </c>
      <c r="AL27" s="185" t="str">
        <f t="shared" si="1"/>
        <v>JPYFUT3MTIBORZ7ConvAdj_Quote</v>
      </c>
      <c r="AM27" s="184" t="str">
        <f>_xll.qlFuturesConvAdjustmentQuote(AL27,IborIndex,AK27,F27,Volatility,MeanReversion,Permanent,AND(ISERROR(Z27),ISERROR(FuturesHWConvAdj!Q26:Q27)),ObjectOverwrite)</f>
        <v>JPYFUT3MTIBORZ7ConvAdj_Quote#0001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H8</v>
      </c>
      <c r="E28" s="114" t="str">
        <f t="shared" si="0"/>
        <v>JPYFUT3MTIBORH8_Quote</v>
      </c>
      <c r="F28" s="113" t="str">
        <f>_xll.qlSimpleQuote(E28,,PriceTickValue,Permanent,Trigger,ObjectOverwrite)</f>
        <v>JPYFUT3MTIBORH8_Quote#0000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H8</v>
      </c>
      <c r="N28" s="257">
        <v>43180</v>
      </c>
      <c r="O28" s="192" t="str">
        <v>JEYH8</v>
      </c>
      <c r="P28" s="256">
        <v>43178</v>
      </c>
      <c r="Q28" s="192">
        <v>0</v>
      </c>
      <c r="R28" s="192">
        <v>0</v>
      </c>
      <c r="S28" s="192">
        <v>0</v>
      </c>
      <c r="T28" s="192">
        <v>99.415000000000006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H8</v>
      </c>
      <c r="AL28" s="185" t="str">
        <f t="shared" si="1"/>
        <v>JPYFUT3MTIBORH8ConvAdj_Quote</v>
      </c>
      <c r="AM28" s="184" t="str">
        <f>_xll.qlFuturesConvAdjustmentQuote(AL28,IborIndex,AK28,F28,Volatility,MeanReversion,Permanent,AND(ISERROR(Z28),ISERROR(FuturesHWConvAdj!Q27:Q28)),ObjectOverwrite)</f>
        <v>JPYFUT3MTIBORH8ConvAdj_Quote#0001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M8</v>
      </c>
      <c r="E29" s="114" t="str">
        <f t="shared" si="0"/>
        <v>JPYFUT3MTIBORM8_Quote</v>
      </c>
      <c r="F29" s="113" t="str">
        <f>_xll.qlSimpleQuote(E29,,PriceTickValue,Permanent,Trigger,ObjectOverwrite)</f>
        <v>JPYFUT3MTIBORM8_Quote#0000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M8</v>
      </c>
      <c r="N29" s="257">
        <v>43271</v>
      </c>
      <c r="O29" s="192" t="str">
        <v>JEYM8</v>
      </c>
      <c r="P29" s="256">
        <v>43269</v>
      </c>
      <c r="Q29" s="192">
        <v>0</v>
      </c>
      <c r="R29" s="192">
        <v>0</v>
      </c>
      <c r="S29" s="192">
        <v>0</v>
      </c>
      <c r="T29" s="192">
        <v>99.34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M8</v>
      </c>
      <c r="AL29" s="185" t="str">
        <f t="shared" si="1"/>
        <v>JPYFUT3MTIBORM8ConvAdj_Quote</v>
      </c>
      <c r="AM29" s="184" t="str">
        <f>_xll.qlFuturesConvAdjustmentQuote(AL29,IborIndex,AK29,F29,Volatility,MeanReversion,Permanent,AND(ISERROR(Z29),ISERROR(FuturesHWConvAdj!Q28:Q29)),ObjectOverwrite)</f>
        <v>JPYFUT3MTIBORM8ConvAdj_Quote#0001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U8</v>
      </c>
      <c r="E30" s="114" t="str">
        <f t="shared" si="0"/>
        <v>JPYFUT3MTIBORU8_Quote</v>
      </c>
      <c r="F30" s="113" t="str">
        <f>_xll.qlSimpleQuote(E30,,PriceTickValue,Permanent,Trigger,ObjectOverwrite)</f>
        <v>JPYFUT3MTIBORU8_Quote#0000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U8</v>
      </c>
      <c r="N30" s="257">
        <v>43362</v>
      </c>
      <c r="O30" s="192" t="str">
        <v>JEYU8</v>
      </c>
      <c r="P30" s="256">
        <v>43357</v>
      </c>
      <c r="Q30" s="192">
        <v>0</v>
      </c>
      <c r="R30" s="192">
        <v>0</v>
      </c>
      <c r="S30" s="192">
        <v>0</v>
      </c>
      <c r="T30" s="192">
        <v>99.265000000000001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U8</v>
      </c>
      <c r="AL30" s="185" t="str">
        <f t="shared" si="1"/>
        <v>JPYFUT3MTIBORU8ConvAdj_Quote</v>
      </c>
      <c r="AM30" s="184" t="str">
        <f>_xll.qlFuturesConvAdjustmentQuote(AL30,IborIndex,AK30,F30,Volatility,MeanReversion,Permanent,AND(ISERROR(Z30),ISERROR(FuturesHWConvAdj!Q29:Q30)),ObjectOverwrite)</f>
        <v>JPYFUT3MTIBORU8ConvAdj_Quote#0001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Z8</v>
      </c>
      <c r="E31" s="114" t="str">
        <f t="shared" si="0"/>
        <v>JPYFUT3MTIBORZ8_Quote</v>
      </c>
      <c r="F31" s="113" t="str">
        <f>_xll.qlSimpleQuote(E31,,PriceTickValue,Permanent,Trigger,ObjectOverwrite)</f>
        <v>JPYFUT3MTIBORZ8_Quote#0000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Z8</v>
      </c>
      <c r="N31" s="257">
        <v>43453</v>
      </c>
      <c r="O31" s="192" t="str">
        <v>JEYZ8</v>
      </c>
      <c r="P31" s="256">
        <v>43451</v>
      </c>
      <c r="Q31" s="192">
        <v>0</v>
      </c>
      <c r="R31" s="192">
        <v>0</v>
      </c>
      <c r="S31" s="192">
        <v>0</v>
      </c>
      <c r="T31" s="192">
        <v>99.19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Z8</v>
      </c>
      <c r="AL31" s="185" t="str">
        <f t="shared" si="1"/>
        <v>JPYFUT3MTIBORZ8ConvAdj_Quote</v>
      </c>
      <c r="AM31" s="184" t="str">
        <f>_xll.qlFuturesConvAdjustmentQuote(AL31,IborIndex,AK31,F31,Volatility,MeanReversion,Permanent,AND(ISERROR(Z31),ISERROR(FuturesHWConvAdj!Q30:Q31)),ObjectOverwrite)</f>
        <v>JPYFUT3MTIBORZ8ConvAdj_Quote#0001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H9</v>
      </c>
      <c r="E32" s="114" t="str">
        <f t="shared" si="0"/>
        <v>JPYFUT3MTIBORH9_Quote</v>
      </c>
      <c r="F32" s="113" t="str">
        <f>_xll.qlSimpleQuote(E32,,PriceTickValue,Permanent,Trigger,ObjectOverwrite)</f>
        <v>JPYFUT3MTIBORH9_Quote#0000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H9</v>
      </c>
      <c r="N32" s="257">
        <v>43544</v>
      </c>
      <c r="O32" s="192" t="str">
        <v>JEYH9</v>
      </c>
      <c r="P32" s="256">
        <v>43542</v>
      </c>
      <c r="Q32" s="192">
        <v>0</v>
      </c>
      <c r="R32" s="192">
        <v>0</v>
      </c>
      <c r="S32" s="192">
        <v>0</v>
      </c>
      <c r="T32" s="192">
        <v>99.114999999999995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H9</v>
      </c>
      <c r="AL32" s="185" t="str">
        <f t="shared" si="1"/>
        <v>JPYFUT3MTIBORH9ConvAdj_Quote</v>
      </c>
      <c r="AM32" s="184" t="str">
        <f>_xll.qlFuturesConvAdjustmentQuote(AL32,IborIndex,AK32,F32,Volatility,MeanReversion,Permanent,AND(ISERROR(Z32),ISERROR(FuturesHWConvAdj!Q31:Q32)),ObjectOverwrite)</f>
        <v>JPYFUT3MTIBORH9ConvAdj_Quote#0001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M9</v>
      </c>
      <c r="E33" s="114" t="str">
        <f t="shared" si="0"/>
        <v>JPYFUT3MTIBORM9_Quote</v>
      </c>
      <c r="F33" s="113" t="str">
        <f>_xll.qlSimpleQuote(E33,,PriceTickValue,Permanent,Trigger,ObjectOverwrite)</f>
        <v>JPYFUT3MTIBORM9_Quote#0000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M9</v>
      </c>
      <c r="N33" s="257">
        <v>43635</v>
      </c>
      <c r="O33" s="192" t="str">
        <v>JEYM9</v>
      </c>
      <c r="P33" s="256">
        <v>43633</v>
      </c>
      <c r="Q33" s="192">
        <v>0</v>
      </c>
      <c r="R33" s="192">
        <v>0</v>
      </c>
      <c r="S33" s="192">
        <v>0</v>
      </c>
      <c r="T33" s="192">
        <v>99.04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M9</v>
      </c>
      <c r="AL33" s="185" t="str">
        <f t="shared" si="1"/>
        <v>JPYFUT3MTIBORM9ConvAdj_Quote</v>
      </c>
      <c r="AM33" s="184" t="str">
        <f>_xll.qlFuturesConvAdjustmentQuote(AL33,IborIndex,AK33,F33,Volatility,MeanReversion,Permanent,AND(ISERROR(Z33),ISERROR(FuturesHWConvAdj!Q32:Q33)),ObjectOverwrite)</f>
        <v>JPYFUT3MTIBORM9ConvAdj_Quote#0001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U9</v>
      </c>
      <c r="E34" s="114" t="str">
        <f t="shared" si="0"/>
        <v>JPYFUT3MTIBORU9_Quote</v>
      </c>
      <c r="F34" s="113" t="str">
        <f>_xll.qlSimpleQuote(E34,,PriceTickValue,Permanent,Trigger,ObjectOverwrite)</f>
        <v>JPYFUT3MTIBORU9_Quote#0000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U9</v>
      </c>
      <c r="N34" s="257">
        <v>43726</v>
      </c>
      <c r="O34" s="192" t="str">
        <v>JEYU9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U9</v>
      </c>
      <c r="AL34" s="185" t="str">
        <f t="shared" si="1"/>
        <v>JPYFUT3MTIBORU9ConvAdj_Quote</v>
      </c>
      <c r="AM34" s="184" t="str">
        <f>_xll.qlFuturesConvAdjustmentQuote(AL34,IborIndex,AK34,F34,Volatility,MeanReversion,Permanent,AND(ISERROR(Z34),ISERROR(FuturesHWConvAdj!Q33:Q34)),ObjectOverwrite)</f>
        <v>JPYFUT3MTIBORU9ConvAdj_Quote#0001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Z9</v>
      </c>
      <c r="E35" s="114" t="str">
        <f t="shared" si="0"/>
        <v>JPYFUT3MTIBORZ9_Quote</v>
      </c>
      <c r="F35" s="113" t="str">
        <f>_xll.qlSimpleQuote(E35,,PriceTickValue,Permanent,Trigger,ObjectOverwrite)</f>
        <v>JPYFUT3MTIBORZ9_Quote#0000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Z9</v>
      </c>
      <c r="N35" s="257">
        <v>43817</v>
      </c>
      <c r="O35" s="192" t="str">
        <v>JEYZ9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Z9</v>
      </c>
      <c r="AL35" s="185" t="str">
        <f t="shared" si="1"/>
        <v>JPYFUT3MTIBORZ9ConvAdj_Quote</v>
      </c>
      <c r="AM35" s="184" t="str">
        <f>_xll.qlFuturesConvAdjustmentQuote(AL35,IborIndex,AK35,F35,Volatility,MeanReversion,Permanent,AND(ISERROR(Z35),ISERROR(FuturesHWConvAdj!Q34:Q35)),ObjectOverwrite)</f>
        <v>JPYFUT3MTIBORZ9ConvAdj_Quote#0001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H0</v>
      </c>
      <c r="E36" s="114" t="str">
        <f t="shared" si="0"/>
        <v>JPYFUT3MTIBORH0_Quote</v>
      </c>
      <c r="F36" s="113" t="str">
        <f>_xll.qlSimpleQuote(E36,,PriceTickValue,Permanent,Trigger,ObjectOverwrite)</f>
        <v>JPYFUT3MTIBORH0_Quote#0000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H0</v>
      </c>
      <c r="N36" s="257">
        <v>43908</v>
      </c>
      <c r="O36" s="192" t="str">
        <v>JEYH0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H0</v>
      </c>
      <c r="AL36" s="185" t="str">
        <f t="shared" si="1"/>
        <v>JPYFUT3MTIBORH0ConvAdj_Quote</v>
      </c>
      <c r="AM36" s="184" t="str">
        <f>_xll.qlFuturesConvAdjustmentQuote(AL36,IborIndex,AK36,F36,Volatility,MeanReversion,Permanent,AND(ISERROR(Z36),ISERROR(FuturesHWConvAdj!Q35:Q36)),ObjectOverwrite)</f>
        <v>JPYFUT3MTIBORH0ConvAdj_Quote#0001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M0</v>
      </c>
      <c r="E37" s="114" t="str">
        <f t="shared" si="0"/>
        <v>JPYFUT3MTIBORM0_Quote</v>
      </c>
      <c r="F37" s="113" t="str">
        <f>_xll.qlSimpleQuote(E37,,PriceTickValue,Permanent,Trigger,ObjectOverwrite)</f>
        <v>JPYFUT3MTIBORM0_Quote#0000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M0</v>
      </c>
      <c r="N37" s="257">
        <v>43999</v>
      </c>
      <c r="O37" s="192" t="str">
        <v>JEYM0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M0</v>
      </c>
      <c r="AL37" s="185" t="str">
        <f t="shared" si="1"/>
        <v>JPYFUT3MTIBORM0ConvAdj_Quote</v>
      </c>
      <c r="AM37" s="184" t="str">
        <f>_xll.qlFuturesConvAdjustmentQuote(AL37,IborIndex,AK37,F37,Volatility,MeanReversion,Permanent,AND(ISERROR(Z37),ISERROR(FuturesHWConvAdj!Q36:Q37)),ObjectOverwrite)</f>
        <v>JPYFUT3MTIBORM0ConvAdj_Quote#0001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U0</v>
      </c>
      <c r="E38" s="114" t="str">
        <f t="shared" si="0"/>
        <v>JPYFUT3MTIBORU0_Quote</v>
      </c>
      <c r="F38" s="113" t="str">
        <f>_xll.qlSimpleQuote(E38,,PriceTickValue,Permanent,Trigger,ObjectOverwrite)</f>
        <v>JPYFUT3MTIBORU0_Quote#0000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U0</v>
      </c>
      <c r="N38" s="257">
        <v>44090</v>
      </c>
      <c r="O38" s="192" t="str">
        <v>JEYU0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U0</v>
      </c>
      <c r="AL38" s="185" t="str">
        <f t="shared" si="1"/>
        <v>JPYFUT3MTIBORU0ConvAdj_Quote</v>
      </c>
      <c r="AM38" s="184" t="str">
        <f>_xll.qlFuturesConvAdjustmentQuote(AL38,IborIndex,AK38,F38,Volatility,MeanReversion,Permanent,AND(ISERROR(Z38),ISERROR(FuturesHWConvAdj!Q37:Q38)),ObjectOverwrite)</f>
        <v>JPYFUT3MTIBORU0ConvAdj_Quote#0001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Z0</v>
      </c>
      <c r="E39" s="114" t="str">
        <f t="shared" si="0"/>
        <v>JPYFUT3MTIBORZ0_Quote</v>
      </c>
      <c r="F39" s="113" t="str">
        <f>_xll.qlSimpleQuote(E39,,PriceTickValue,Permanent,Trigger,ObjectOverwrite)</f>
        <v>JPYFUT3MTIBORZ0_Quote#0000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Z0</v>
      </c>
      <c r="N39" s="257">
        <v>44181</v>
      </c>
      <c r="O39" s="192" t="str">
        <v>JEYZ0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Z0</v>
      </c>
      <c r="AL39" s="185" t="str">
        <f t="shared" si="1"/>
        <v>JPYFUT3MTIBORZ0ConvAdj_Quote</v>
      </c>
      <c r="AM39" s="184" t="str">
        <f>_xll.qlFuturesConvAdjustmentQuote(AL39,IborIndex,AK39,F39,Volatility,MeanReversion,Permanent,AND(ISERROR(Z39),ISERROR(FuturesHWConvAdj!Q38:Q39)),ObjectOverwrite)</f>
        <v>JPYFUT3MTIBORZ0ConvAdj_Quote#0001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H1</v>
      </c>
      <c r="E40" s="114" t="str">
        <f t="shared" si="0"/>
        <v>JPYFUT3MTIBORH1_Quote</v>
      </c>
      <c r="F40" s="113" t="str">
        <f>_xll.qlSimpleQuote(E40,,PriceTickValue,Permanent,Trigger,ObjectOverwrite)</f>
        <v>JPYFUT3MTIBORH1_Quote#0000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H1</v>
      </c>
      <c r="N40" s="257">
        <v>44272</v>
      </c>
      <c r="O40" s="192" t="str">
        <v>JEYH1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H1</v>
      </c>
      <c r="AL40" s="185" t="str">
        <f t="shared" si="1"/>
        <v>JPYFUT3MTIBORH1ConvAdj_Quote</v>
      </c>
      <c r="AM40" s="184" t="str">
        <f>_xll.qlFuturesConvAdjustmentQuote(AL40,IborIndex,AK40,F40,Volatility,MeanReversion,Permanent,AND(ISERROR(Z40),ISERROR(FuturesHWConvAdj!Q39:Q40)),ObjectOverwrite)</f>
        <v>JPYFUT3MTIBORH1ConvAdj_Quote#0001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M1</v>
      </c>
      <c r="E41" s="114" t="str">
        <f t="shared" si="0"/>
        <v>JPYFUT3MTIBORM1_Quote</v>
      </c>
      <c r="F41" s="113" t="str">
        <f>_xll.qlSimpleQuote(E41,,PriceTickValue,Permanent,Trigger,ObjectOverwrite)</f>
        <v>JPYFUT3MTIBORM1_Quote#0000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M1</v>
      </c>
      <c r="N41" s="257">
        <v>44363</v>
      </c>
      <c r="O41" s="192" t="str">
        <v>JEYM1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M1</v>
      </c>
      <c r="AL41" s="185" t="str">
        <f t="shared" si="1"/>
        <v>JPYFUT3MTIBORM1ConvAdj_Quote</v>
      </c>
      <c r="AM41" s="184" t="str">
        <f>_xll.qlFuturesConvAdjustmentQuote(AL41,IborIndex,AK41,F41,Volatility,MeanReversion,Permanent,AND(ISERROR(Z41),ISERROR(FuturesHWConvAdj!Q40:Q41)),ObjectOverwrite)</f>
        <v>JPYFUT3MTIBORM1ConvAdj_Quote#0001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U1</v>
      </c>
      <c r="E42" s="114" t="str">
        <f t="shared" si="0"/>
        <v>JPYFUT3MTIBORU1_Quote</v>
      </c>
      <c r="F42" s="113" t="str">
        <f>_xll.qlSimpleQuote(E42,,PriceTickValue,Permanent,Trigger,ObjectOverwrite)</f>
        <v>JPYFUT3MTIBORU1_Quote#0000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U1</v>
      </c>
      <c r="N42" s="257">
        <v>44454</v>
      </c>
      <c r="O42" s="192" t="str">
        <v>JEYU1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U1</v>
      </c>
      <c r="AL42" s="185" t="str">
        <f t="shared" si="1"/>
        <v>JPYFUT3MTIBORU1ConvAdj_Quote</v>
      </c>
      <c r="AM42" s="184" t="str">
        <f>_xll.qlFuturesConvAdjustmentQuote(AL42,IborIndex,AK42,F42,Volatility,MeanReversion,Permanent,AND(ISERROR(Z42),ISERROR(FuturesHWConvAdj!Q41:Q42)),ObjectOverwrite)</f>
        <v>JPYFUT3MTIBORU1ConvAdj_Quote#0001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Z1</v>
      </c>
      <c r="E43" s="114" t="str">
        <f t="shared" si="0"/>
        <v>JPYFUT3MTIBORZ1_Quote</v>
      </c>
      <c r="F43" s="113" t="str">
        <f>_xll.qlSimpleQuote(E43,,PriceTickValue,Permanent,Trigger,ObjectOverwrite)</f>
        <v>JPYFUT3MTIBORZ1_Quote#0000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Z1</v>
      </c>
      <c r="N43" s="257">
        <v>44545</v>
      </c>
      <c r="O43" s="192" t="str">
        <v>JEYZ1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Z1</v>
      </c>
      <c r="AL43" s="185" t="str">
        <f t="shared" si="1"/>
        <v>JPYFUT3MTIBORZ1ConvAdj_Quote</v>
      </c>
      <c r="AM43" s="184" t="str">
        <f>_xll.qlFuturesConvAdjustmentQuote(AL43,IborIndex,AK43,F43,Volatility,MeanReversion,Permanent,AND(ISERROR(Z43),ISERROR(FuturesHWConvAdj!Q42:Q43)),ObjectOverwrite)</f>
        <v>JPYFUT3MTIBORZ1ConvAdj_Quote#0001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H2</v>
      </c>
      <c r="E44" s="114" t="str">
        <f t="shared" si="0"/>
        <v>JPYFUT3MTIBORH2_Quote</v>
      </c>
      <c r="F44" s="113" t="str">
        <f>_xll.qlSimpleQuote(E44,,PriceTickValue,Permanent,Trigger,ObjectOverwrite)</f>
        <v>JPYFUT3MTIBORH2_Quote#0000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H2</v>
      </c>
      <c r="N44" s="257">
        <v>44636</v>
      </c>
      <c r="O44" s="192" t="str">
        <v>JEYH2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H2</v>
      </c>
      <c r="AL44" s="185" t="str">
        <f t="shared" si="1"/>
        <v>JPYFUT3MTIBORH2ConvAdj_Quote</v>
      </c>
      <c r="AM44" s="184" t="str">
        <f>_xll.qlFuturesConvAdjustmentQuote(AL44,IborIndex,AK44,F44,Volatility,MeanReversion,Permanent,AND(ISERROR(Z44),ISERROR(FuturesHWConvAdj!Q43:Q44)),ObjectOverwrite)</f>
        <v>JPYFUT3MTIBORH2ConvAdj_Quote#0001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M2</v>
      </c>
      <c r="E45" s="114" t="str">
        <f t="shared" si="0"/>
        <v>JPYFUT3MTIBORM2_Quote</v>
      </c>
      <c r="F45" s="113" t="str">
        <f>_xll.qlSimpleQuote(E45,,PriceTickValue,Permanent,Trigger,ObjectOverwrite)</f>
        <v>JPYFUT3MTIBORM2_Quote#0000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M2</v>
      </c>
      <c r="N45" s="257">
        <v>44727</v>
      </c>
      <c r="O45" s="192" t="str">
        <v>JEYM2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M2</v>
      </c>
      <c r="AL45" s="185" t="str">
        <f t="shared" si="1"/>
        <v>JPYFUT3MTIBORM2ConvAdj_Quote</v>
      </c>
      <c r="AM45" s="184" t="str">
        <f>_xll.qlFuturesConvAdjustmentQuote(AL45,IborIndex,AK45,F45,Volatility,MeanReversion,Permanent,AND(ISERROR(Z45),ISERROR(FuturesHWConvAdj!Q44:Q45)),ObjectOverwrite)</f>
        <v>JPYFUT3MTIBORM2ConvAdj_Quote#0001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U2</v>
      </c>
      <c r="E46" s="114" t="str">
        <f t="shared" si="0"/>
        <v>JPYFUT3MTIBORU2_Quote</v>
      </c>
      <c r="F46" s="113" t="str">
        <f>_xll.qlSimpleQuote(E46,,PriceTickValue,Permanent,Trigger,ObjectOverwrite)</f>
        <v>JPYFUT3MTIBORU2_Quote#0000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U2</v>
      </c>
      <c r="N46" s="257">
        <v>44825</v>
      </c>
      <c r="O46" s="192" t="str">
        <v>JEYU2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U2</v>
      </c>
      <c r="AL46" s="185" t="str">
        <f t="shared" si="1"/>
        <v>JPYFUT3MTIBORU2ConvAdj_Quote</v>
      </c>
      <c r="AM46" s="184" t="str">
        <f>_xll.qlFuturesConvAdjustmentQuote(AL46,IborIndex,AK46,F46,Volatility,MeanReversion,Permanent,AND(ISERROR(Z46),ISERROR(FuturesHWConvAdj!Q45:Q46)),ObjectOverwrite)</f>
        <v>JPYFUT3MTIBORU2ConvAdj_Quote#0001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Z2</v>
      </c>
      <c r="E47" s="114" t="str">
        <f t="shared" si="0"/>
        <v>JPYFUT3MTIBORZ2_Quote</v>
      </c>
      <c r="F47" s="113" t="str">
        <f>_xll.qlSimpleQuote(E47,,PriceTickValue,Permanent,Trigger,ObjectOverwrite)</f>
        <v>JPYFUT3MTIBORZ2_Quote#0000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Z2</v>
      </c>
      <c r="N47" s="250">
        <v>44916</v>
      </c>
      <c r="O47" s="205" t="str">
        <v>JEYZ2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Z2</v>
      </c>
      <c r="AL47" s="185" t="str">
        <f t="shared" si="1"/>
        <v>JPYFUT3MTIBORZ2ConvAdj_Quote</v>
      </c>
      <c r="AM47" s="184" t="str">
        <f>_xll.qlFuturesConvAdjustmentQuote(AL47,IborIndex,AK47,F47,Volatility,MeanReversion,Permanent,AND(ISERROR(Z47),ISERROR(FuturesHWConvAdj!Q46:Q47)),ObjectOverwrite)</f>
        <v>JPYFUT3MTIBORZ2ConvAdj_Quote#0001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JPYHW_Volatility_Quote#0000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JPYHW_MeanReversion_Quote#0000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127" t="s">
        <v>17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2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Libor!E11</f>
        <v>JpyLibor3M#0000</v>
      </c>
      <c r="AN4" s="186" t="s">
        <v>17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09:40:34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N4</v>
      </c>
      <c r="E6" s="114" t="str">
        <f t="shared" ref="E6:E37" si="0">Currency&amp;$D$4&amp;$E$4&amp;$D6&amp;QuoteSuffix</f>
        <v>JPYFUT3MN4_Quote</v>
      </c>
      <c r="F6" s="120" t="str">
        <f>_xll.qlSimpleQuote(E6,,PriceTickValue,Permanent,Trigger,ObjectOverwrite)</f>
        <v>JPYFUT3MN4_Quote#0000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N4</v>
      </c>
      <c r="N6" s="264">
        <f t="array" ref="N6:N47">_xll.qlIMMNextDates(_xll.qlSettingsEvaluationDate(Trigger)-1,$L6:$L47)</f>
        <v>41836</v>
      </c>
      <c r="O6" s="211" t="str">
        <f t="array" ref="O6:O47">VLOOKUP(Currency,LiffeCodes,2)&amp;FuturesCodes</f>
        <v>FEYN4</v>
      </c>
      <c r="P6" s="263" t="s">
        <v>190</v>
      </c>
      <c r="Q6" s="211" t="s">
        <v>190</v>
      </c>
      <c r="R6" s="211" t="s">
        <v>190</v>
      </c>
      <c r="S6" s="211" t="s">
        <v>190</v>
      </c>
      <c r="T6" s="211" t="s">
        <v>190</v>
      </c>
      <c r="U6" s="213" t="e">
        <f>_xll.qlMidSafe($Q6,$R6)</f>
        <v>#NUM!</v>
      </c>
      <c r="V6" s="194"/>
      <c r="W6" s="262" t="e">
        <v>#NUM!</v>
      </c>
      <c r="X6" s="194"/>
      <c r="Y6" s="261" t="e">
        <f t="array" ref="Y6:Y47">QuoteLive</f>
        <v>#NUM!</v>
      </c>
      <c r="Z6" s="213" t="e">
        <f>_xll.qlSimpleQuoteSetValue(F6,Y6,Trigger)</f>
        <v>#NUM!</v>
      </c>
      <c r="AA6" s="22"/>
      <c r="AB6" s="13"/>
      <c r="AC6" s="58" t="s">
        <v>103</v>
      </c>
      <c r="AD6" s="56" t="s">
        <v>221</v>
      </c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N4</v>
      </c>
      <c r="AL6" s="185" t="str">
        <f t="shared" ref="AL6:AL47" si="1">Currency&amp;"FUT"&amp;$AN$4&amp;$AK6&amp;"ConvAdj"&amp;QuoteSuffix</f>
        <v>JPYFUT3MN4ConvAdj_Quote</v>
      </c>
      <c r="AM6" s="184" t="str">
        <f>_xll.qlFuturesConvAdjustmentQuote(AL6,IborIndex,AK6,F6,Volatility,MeanReversion,Permanent,AND(ISERROR(Z6),ISERROR(FuturesHWConvAdj!Q5:Q6)),ObjectOverwrite)</f>
        <v>JPYFUT3MN4ConvAdj_Quote#0002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Q4</v>
      </c>
      <c r="E7" s="114" t="str">
        <f t="shared" si="0"/>
        <v>JPYFUT3MQ4_Quote</v>
      </c>
      <c r="F7" s="113" t="str">
        <f>_xll.qlSimpleQuote(E7,,PriceTickValue,Permanent,Trigger,ObjectOverwrite)</f>
        <v>JPYFUT3MQ4_Quote#0000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Q4</v>
      </c>
      <c r="N7" s="257">
        <v>41871</v>
      </c>
      <c r="O7" s="192" t="str">
        <v>FEYQ4</v>
      </c>
      <c r="P7" s="256" t="s">
        <v>190</v>
      </c>
      <c r="Q7" s="192" t="s">
        <v>190</v>
      </c>
      <c r="R7" s="192" t="s">
        <v>190</v>
      </c>
      <c r="S7" s="192" t="s">
        <v>190</v>
      </c>
      <c r="T7" s="192" t="s">
        <v>190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 t="s">
        <v>220</v>
      </c>
      <c r="AE7" s="13"/>
      <c r="AF7" s="228"/>
      <c r="AH7" s="118"/>
      <c r="AI7" s="117">
        <v>2</v>
      </c>
      <c r="AJ7" s="115" t="b">
        <v>0</v>
      </c>
      <c r="AK7" s="115" t="str">
        <v>Q4</v>
      </c>
      <c r="AL7" s="185" t="str">
        <f t="shared" si="1"/>
        <v>JPYFUT3MQ4ConvAdj_Quote</v>
      </c>
      <c r="AM7" s="184" t="str">
        <f>_xll.qlFuturesConvAdjustmentQuote(AL7,IborIndex,AK7,F7,Volatility,MeanReversion,Permanent,AND(ISERROR(Z7),ISERROR(FuturesHWConvAdj!Q6:Q7)),ObjectOverwrite)</f>
        <v>JPYFUT3MQ4ConvAdj_Quote#0001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U4</v>
      </c>
      <c r="E8" s="114" t="str">
        <f t="shared" si="0"/>
        <v>JPYFUT3MU4_Quote</v>
      </c>
      <c r="F8" s="113" t="str">
        <f>_xll.qlSimpleQuote(E8,,PriceTickValue,Permanent,Trigger,ObjectOverwrite)</f>
        <v>JPYFUT3MU4_Quote#0000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U4</v>
      </c>
      <c r="N8" s="257">
        <v>41899</v>
      </c>
      <c r="O8" s="192" t="str">
        <v>FEYU4</v>
      </c>
      <c r="P8" s="256">
        <v>41892</v>
      </c>
      <c r="Q8" s="192">
        <v>0</v>
      </c>
      <c r="R8" s="192">
        <v>0</v>
      </c>
      <c r="S8" s="192">
        <v>0</v>
      </c>
      <c r="T8" s="192">
        <v>99.81</v>
      </c>
      <c r="U8" s="196" t="e">
        <f>_xll.qlMidSafe($Q8,$R8)</f>
        <v>#NUM!</v>
      </c>
      <c r="V8" s="194"/>
      <c r="W8" s="260" t="e">
        <v>#NUM!</v>
      </c>
      <c r="X8" s="194"/>
      <c r="Y8" s="254" t="e">
        <v>#NUM!</v>
      </c>
      <c r="Z8" s="196" t="e">
        <f>_xll.qlSimpleQuoteSetValue(F8,Y8,Trigger)</f>
        <v>#NUM!</v>
      </c>
      <c r="AA8" s="22"/>
      <c r="AB8" s="13"/>
      <c r="AC8" s="58" t="s">
        <v>99</v>
      </c>
      <c r="AD8" s="56" t="s">
        <v>219</v>
      </c>
      <c r="AE8" s="13"/>
      <c r="AF8" s="228"/>
      <c r="AH8" s="118"/>
      <c r="AI8" s="117">
        <v>3</v>
      </c>
      <c r="AJ8" s="115" t="b">
        <v>0</v>
      </c>
      <c r="AK8" s="115" t="str">
        <v>U4</v>
      </c>
      <c r="AL8" s="185" t="str">
        <f t="shared" si="1"/>
        <v>JPYFUT3MU4ConvAdj_Quote</v>
      </c>
      <c r="AM8" s="184" t="str">
        <f>_xll.qlFuturesConvAdjustmentQuote(AL8,IborIndex,AK8,F8,Volatility,MeanReversion,Permanent,AND(ISERROR(Z8),ISERROR(FuturesHWConvAdj!Q7:Q8)),ObjectOverwrite)</f>
        <v>JPYFUT3MU4ConvAdj_Quote#0001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V4</v>
      </c>
      <c r="E9" s="114" t="str">
        <f t="shared" si="0"/>
        <v>JPYFUT3MV4_Quote</v>
      </c>
      <c r="F9" s="113" t="str">
        <f>_xll.qlSimpleQuote(E9,,PriceTickValue,Permanent,Trigger,ObjectOverwrite)</f>
        <v>JPYFUT3MV4_Quote#0000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V4</v>
      </c>
      <c r="N9" s="257">
        <v>41927</v>
      </c>
      <c r="O9" s="192" t="str">
        <v>FEYV4</v>
      </c>
      <c r="P9" s="256" t="s">
        <v>190</v>
      </c>
      <c r="Q9" s="192" t="s">
        <v>190</v>
      </c>
      <c r="R9" s="192" t="s">
        <v>190</v>
      </c>
      <c r="S9" s="192" t="s">
        <v>190</v>
      </c>
      <c r="T9" s="192" t="s">
        <v>190</v>
      </c>
      <c r="U9" s="196" t="e">
        <f>_xll.qlMidSafe($Q9,$R9)</f>
        <v>#NUM!</v>
      </c>
      <c r="V9" s="194"/>
      <c r="W9" s="260" t="e">
        <v>#NUM!</v>
      </c>
      <c r="X9" s="194"/>
      <c r="Y9" s="254" t="e">
        <v>#NUM!</v>
      </c>
      <c r="Z9" s="196" t="e">
        <f>_xll.qlSimpleQuoteSetValue(F9,Y9,Trigger)</f>
        <v>#NUM!</v>
      </c>
      <c r="AA9" s="22"/>
      <c r="AB9" s="13"/>
      <c r="AC9" s="58" t="s">
        <v>98</v>
      </c>
      <c r="AD9" s="56" t="s">
        <v>294</v>
      </c>
      <c r="AE9" s="13"/>
      <c r="AF9" s="228"/>
      <c r="AH9" s="118"/>
      <c r="AI9" s="117">
        <v>4</v>
      </c>
      <c r="AJ9" s="115" t="b">
        <v>0</v>
      </c>
      <c r="AK9" s="115" t="str">
        <v>V4</v>
      </c>
      <c r="AL9" s="185" t="str">
        <f t="shared" si="1"/>
        <v>JPYFUT3MV4ConvAdj_Quote</v>
      </c>
      <c r="AM9" s="184" t="str">
        <f>_xll.qlFuturesConvAdjustmentQuote(AL9,IborIndex,AK9,F9,Volatility,MeanReversion,Permanent,AND(ISERROR(Z9),ISERROR(FuturesHWConvAdj!Q8:Q9)),ObjectOverwrite)</f>
        <v>JPYFUT3MV4ConvAdj_Quote#0001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X4</v>
      </c>
      <c r="E10" s="114" t="str">
        <f t="shared" si="0"/>
        <v>JPYFUT3MX4_Quote</v>
      </c>
      <c r="F10" s="113" t="str">
        <f>_xll.qlSimpleQuote(E10,,PriceTickValue,Permanent,Trigger,ObjectOverwrite)</f>
        <v>JPYFUT3MX4_Quote#0000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X4</v>
      </c>
      <c r="N10" s="257">
        <v>41962</v>
      </c>
      <c r="O10" s="192" t="str">
        <v>FEYX4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 t="s">
        <v>218</v>
      </c>
      <c r="AE10" s="13"/>
      <c r="AF10" s="228"/>
      <c r="AH10" s="118"/>
      <c r="AI10" s="117">
        <v>5</v>
      </c>
      <c r="AJ10" s="115" t="b">
        <v>0</v>
      </c>
      <c r="AK10" s="115" t="str">
        <v>X4</v>
      </c>
      <c r="AL10" s="185" t="str">
        <f t="shared" si="1"/>
        <v>JPYFUT3MX4ConvAdj_Quote</v>
      </c>
      <c r="AM10" s="184" t="str">
        <f>_xll.qlFuturesConvAdjustmentQuote(AL10,IborIndex,AK10,F10,Volatility,MeanReversion,Permanent,AND(ISERROR(Z10),ISERROR(FuturesHWConvAdj!Q9:Q10)),ObjectOverwrite)</f>
        <v>JPYFUT3MX4ConvAdj_Quote#0001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Z4</v>
      </c>
      <c r="E11" s="114" t="str">
        <f t="shared" si="0"/>
        <v>JPYFUT3MZ4_Quote</v>
      </c>
      <c r="F11" s="113" t="str">
        <f>_xll.qlSimpleQuote(E11,,PriceTickValue,Permanent,Trigger,ObjectOverwrite)</f>
        <v>JPYFUT3MZ4_Quote#0000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Z4</v>
      </c>
      <c r="N11" s="257">
        <v>41990</v>
      </c>
      <c r="O11" s="192" t="str">
        <v>FEYZ4</v>
      </c>
      <c r="P11" s="256">
        <v>41984</v>
      </c>
      <c r="Q11" s="192">
        <v>0</v>
      </c>
      <c r="R11" s="192">
        <v>0</v>
      </c>
      <c r="S11" s="192">
        <v>0</v>
      </c>
      <c r="T11" s="192">
        <v>99.81</v>
      </c>
      <c r="U11" s="196" t="e">
        <f>_xll.qlMidSafe($Q11,$R11)</f>
        <v>#NUM!</v>
      </c>
      <c r="V11" s="194"/>
      <c r="W11" s="255" t="e">
        <v>#NUM!</v>
      </c>
      <c r="X11" s="194"/>
      <c r="Y11" s="254" t="e">
        <v>#NUM!</v>
      </c>
      <c r="Z11" s="196" t="e">
        <f>_xll.qlSimpleQuoteSetValue(F11,Y11,Trigger)</f>
        <v>#NUM!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Z4</v>
      </c>
      <c r="AL11" s="185" t="str">
        <f t="shared" si="1"/>
        <v>JPYFUT3MZ4ConvAdj_Quote</v>
      </c>
      <c r="AM11" s="184" t="str">
        <f>_xll.qlFuturesConvAdjustmentQuote(AL11,IborIndex,AK11,F11,Volatility,MeanReversion,Permanent,AND(ISERROR(Z11),ISERROR(FuturesHWConvAdj!Q10:Q11)),ObjectOverwrite)</f>
        <v>JPYFUT3MZ4ConvAdj_Quote#0001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F5</v>
      </c>
      <c r="E12" s="114" t="str">
        <f t="shared" si="0"/>
        <v>JPYFUT3MF5_Quote</v>
      </c>
      <c r="F12" s="113" t="str">
        <f>_xll.qlSimpleQuote(E12,,PriceTickValue,Permanent,Trigger,ObjectOverwrite)</f>
        <v>JPYFUT3MF5_Quote#0000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F5</v>
      </c>
      <c r="N12" s="257">
        <v>42025</v>
      </c>
      <c r="O12" s="192" t="str">
        <v>FEYF5</v>
      </c>
      <c r="P12" s="256" t="s">
        <v>190</v>
      </c>
      <c r="Q12" s="192" t="s">
        <v>190</v>
      </c>
      <c r="R12" s="192" t="s">
        <v>190</v>
      </c>
      <c r="S12" s="192" t="s">
        <v>190</v>
      </c>
      <c r="T12" s="192" t="s">
        <v>190</v>
      </c>
      <c r="U12" s="196" t="e">
        <f>_xll.qlMidSafe($Q12,$R12)</f>
        <v>#NUM!</v>
      </c>
      <c r="V12" s="194"/>
      <c r="W12" s="255" t="e">
        <v>#NUM!</v>
      </c>
      <c r="X12" s="194"/>
      <c r="Y12" s="254" t="e">
        <v>#NUM!</v>
      </c>
      <c r="Z12" s="196" t="e">
        <f>_xll.qlSimpleQuoteSetValue(F12,Y12,Trigger)</f>
        <v>#NUM!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F5</v>
      </c>
      <c r="AL12" s="185" t="str">
        <f t="shared" si="1"/>
        <v>JPYFUT3MF5ConvAdj_Quote</v>
      </c>
      <c r="AM12" s="184" t="str">
        <f>_xll.qlFuturesConvAdjustmentQuote(AL12,IborIndex,AK12,F12,Volatility,MeanReversion,Permanent,AND(ISERROR(Z12),ISERROR(FuturesHWConvAdj!Q11:Q12)),ObjectOverwrite)</f>
        <v>JPYFUT3MF5ConvAdj_Quote#0001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G5</v>
      </c>
      <c r="E13" s="114" t="str">
        <f t="shared" si="0"/>
        <v>JPYFUT3MG5_Quote</v>
      </c>
      <c r="F13" s="113" t="str">
        <f>_xll.qlSimpleQuote(E13,,PriceTickValue,Permanent,Trigger,ObjectOverwrite)</f>
        <v>JPYFUT3MG5_Quote#0000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G5</v>
      </c>
      <c r="N13" s="257">
        <v>42053</v>
      </c>
      <c r="O13" s="192" t="str">
        <v>FEYG5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G5</v>
      </c>
      <c r="AL13" s="185" t="str">
        <f t="shared" si="1"/>
        <v>JPYFUT3MG5ConvAdj_Quote</v>
      </c>
      <c r="AM13" s="184" t="str">
        <f>_xll.qlFuturesConvAdjustmentQuote(AL13,IborIndex,AK13,F13,Volatility,MeanReversion,Permanent,AND(ISERROR(Z13),ISERROR(FuturesHWConvAdj!Q12:Q13)),ObjectOverwrite)</f>
        <v>JPYFUT3MG5ConvAdj_Quote#0001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H5</v>
      </c>
      <c r="E14" s="114" t="str">
        <f t="shared" si="0"/>
        <v>JPYFUT3MH5_Quote</v>
      </c>
      <c r="F14" s="113" t="str">
        <f>_xll.qlSimpleQuote(E14,,PriceTickValue,Permanent,Trigger,ObjectOverwrite)</f>
        <v>JPYFUT3MH5_Quote#0000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H5</v>
      </c>
      <c r="N14" s="257">
        <v>42081</v>
      </c>
      <c r="O14" s="192" t="str">
        <v>FEYH5</v>
      </c>
      <c r="P14" s="256">
        <v>42075</v>
      </c>
      <c r="Q14" s="192">
        <v>0</v>
      </c>
      <c r="R14" s="192">
        <v>0</v>
      </c>
      <c r="S14" s="192">
        <v>0</v>
      </c>
      <c r="T14" s="192">
        <v>99.81</v>
      </c>
      <c r="U14" s="196" t="e">
        <f>_xll.qlMidSafe($Q14,$R14)</f>
        <v>#NUM!</v>
      </c>
      <c r="V14" s="194"/>
      <c r="W14" s="255" t="e">
        <v>#NUM!</v>
      </c>
      <c r="X14" s="194"/>
      <c r="Y14" s="254" t="e">
        <v>#NUM!</v>
      </c>
      <c r="Z14" s="196" t="e">
        <f>_xll.qlSimpleQuoteSetValue(F14,Y14,Trigger)</f>
        <v>#NUM!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H5</v>
      </c>
      <c r="AL14" s="185" t="str">
        <f t="shared" si="1"/>
        <v>JPYFUT3MH5ConvAdj_Quote</v>
      </c>
      <c r="AM14" s="184" t="str">
        <f>_xll.qlFuturesConvAdjustmentQuote(AL14,IborIndex,AK14,F14,Volatility,MeanReversion,Permanent,AND(ISERROR(Z14),ISERROR(FuturesHWConvAdj!Q13:Q14)),ObjectOverwrite)</f>
        <v>JPYFUT3MH5ConvAdj_Quote#0001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J5</v>
      </c>
      <c r="E15" s="114" t="str">
        <f t="shared" si="0"/>
        <v>JPYFUT3MJ5_Quote</v>
      </c>
      <c r="F15" s="113" t="str">
        <f>_xll.qlSimpleQuote(E15,,PriceTickValue,Permanent,Trigger,ObjectOverwrite)</f>
        <v>JPYFUT3MJ5_Quote#0000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J5</v>
      </c>
      <c r="N15" s="257">
        <v>42109</v>
      </c>
      <c r="O15" s="192" t="str">
        <v>FEYJ5</v>
      </c>
      <c r="P15" s="256" t="s">
        <v>190</v>
      </c>
      <c r="Q15" s="192" t="s">
        <v>190</v>
      </c>
      <c r="R15" s="192" t="s">
        <v>190</v>
      </c>
      <c r="S15" s="192" t="s">
        <v>190</v>
      </c>
      <c r="T15" s="192" t="s">
        <v>190</v>
      </c>
      <c r="U15" s="196" t="e">
        <f>_xll.qlMidSafe($Q15,$R15)</f>
        <v>#NUM!</v>
      </c>
      <c r="V15" s="194"/>
      <c r="W15" s="255" t="e">
        <v>#NUM!</v>
      </c>
      <c r="X15" s="194"/>
      <c r="Y15" s="254" t="e">
        <v>#NUM!</v>
      </c>
      <c r="Z15" s="196" t="e">
        <f>_xll.qlSimpleQuoteSetValue(F15,Y15,Trigger)</f>
        <v>#NUM!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J5</v>
      </c>
      <c r="AL15" s="185" t="str">
        <f t="shared" si="1"/>
        <v>JPYFUT3MJ5ConvAdj_Quote</v>
      </c>
      <c r="AM15" s="184" t="str">
        <f>_xll.qlFuturesConvAdjustmentQuote(AL15,IborIndex,AK15,F15,Volatility,MeanReversion,Permanent,AND(ISERROR(Z15),ISERROR(FuturesHWConvAdj!Q14:Q15)),ObjectOverwrite)</f>
        <v>JPYFUT3MJ5ConvAdj_Quote#0001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K5</v>
      </c>
      <c r="E16" s="114" t="str">
        <f t="shared" si="0"/>
        <v>JPYFUT3MK5_Quote</v>
      </c>
      <c r="F16" s="113" t="str">
        <f>_xll.qlSimpleQuote(E16,,PriceTickValue,Permanent,Trigger,ObjectOverwrite)</f>
        <v>JPYFUT3MK5_Quote#0000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K5</v>
      </c>
      <c r="N16" s="257">
        <v>42144</v>
      </c>
      <c r="O16" s="192" t="str">
        <v>FEYK5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K5</v>
      </c>
      <c r="AL16" s="185" t="str">
        <f t="shared" si="1"/>
        <v>JPYFUT3MK5ConvAdj_Quote</v>
      </c>
      <c r="AM16" s="184" t="str">
        <f>_xll.qlFuturesConvAdjustmentQuote(AL16,IborIndex,AK16,F16,Volatility,MeanReversion,Permanent,AND(ISERROR(Z16),ISERROR(FuturesHWConvAdj!Q15:Q16)),ObjectOverwrite)</f>
        <v>JPYFUT3MK5ConvAdj_Quote#0001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M5</v>
      </c>
      <c r="E17" s="114" t="str">
        <f t="shared" si="0"/>
        <v>JPYFUT3MM5_Quote</v>
      </c>
      <c r="F17" s="113" t="str">
        <f>_xll.qlSimpleQuote(E17,,PriceTickValue,Permanent,Trigger,ObjectOverwrite)</f>
        <v>JPYFUT3MM5_Quote#0000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M5</v>
      </c>
      <c r="N17" s="257">
        <v>42172</v>
      </c>
      <c r="O17" s="192" t="str">
        <v>FEYM5</v>
      </c>
      <c r="P17" s="256">
        <v>42166</v>
      </c>
      <c r="Q17" s="192">
        <v>0</v>
      </c>
      <c r="R17" s="192">
        <v>0</v>
      </c>
      <c r="S17" s="192">
        <v>0</v>
      </c>
      <c r="T17" s="192">
        <v>99.81</v>
      </c>
      <c r="U17" s="196" t="e">
        <f>_xll.qlMidSafe($Q17,$R17)</f>
        <v>#NUM!</v>
      </c>
      <c r="V17" s="194"/>
      <c r="W17" s="255" t="e">
        <v>#NUM!</v>
      </c>
      <c r="X17" s="194"/>
      <c r="Y17" s="254" t="e">
        <v>#NUM!</v>
      </c>
      <c r="Z17" s="196" t="e">
        <f>_xll.qlSimpleQuoteSetValue(F17,Y17,Trigger)</f>
        <v>#NUM!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M5</v>
      </c>
      <c r="AL17" s="185" t="str">
        <f t="shared" si="1"/>
        <v>JPYFUT3MM5ConvAdj_Quote</v>
      </c>
      <c r="AM17" s="184" t="str">
        <f>_xll.qlFuturesConvAdjustmentQuote(AL17,IborIndex,AK17,F17,Volatility,MeanReversion,Permanent,AND(ISERROR(Z17),ISERROR(FuturesHWConvAdj!Q16:Q17)),ObjectOverwrite)</f>
        <v>JPYFUT3MM5ConvAdj_Quote#0001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U5</v>
      </c>
      <c r="E18" s="114" t="str">
        <f t="shared" si="0"/>
        <v>JPYFUT3MU5_Quote</v>
      </c>
      <c r="F18" s="113" t="str">
        <f>_xll.qlSimpleQuote(E18,,PriceTickValue,Permanent,Trigger,ObjectOverwrite)</f>
        <v>JPYFUT3MU5_Quote#0000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U5</v>
      </c>
      <c r="N18" s="257">
        <v>42263</v>
      </c>
      <c r="O18" s="192" t="str">
        <v>FEYU5</v>
      </c>
      <c r="P18" s="256">
        <v>42257</v>
      </c>
      <c r="Q18" s="192">
        <v>0</v>
      </c>
      <c r="R18" s="192">
        <v>0</v>
      </c>
      <c r="S18" s="192">
        <v>0</v>
      </c>
      <c r="T18" s="192">
        <v>99.805000000000007</v>
      </c>
      <c r="U18" s="196" t="e">
        <f>_xll.qlMidSafe($Q18,$R18)</f>
        <v>#NUM!</v>
      </c>
      <c r="V18" s="194"/>
      <c r="W18" s="255" t="e">
        <v>#NUM!</v>
      </c>
      <c r="X18" s="194"/>
      <c r="Y18" s="254" t="e">
        <v>#NUM!</v>
      </c>
      <c r="Z18" s="196" t="e">
        <f>_xll.qlSimpleQuoteSetValue(F18,Y18,Trigger)</f>
        <v>#NUM!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U5</v>
      </c>
      <c r="AL18" s="185" t="str">
        <f t="shared" si="1"/>
        <v>JPYFUT3MU5ConvAdj_Quote</v>
      </c>
      <c r="AM18" s="184" t="str">
        <f>_xll.qlFuturesConvAdjustmentQuote(AL18,IborIndex,AK18,F18,Volatility,MeanReversion,Permanent,AND(ISERROR(Z18),ISERROR(FuturesHWConvAdj!Q17:Q18)),ObjectOverwrite)</f>
        <v>JPYFUT3MU5ConvAdj_Quote#0001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Z5</v>
      </c>
      <c r="E19" s="114" t="str">
        <f t="shared" si="0"/>
        <v>JPYFUT3MZ5_Quote</v>
      </c>
      <c r="F19" s="113" t="str">
        <f>_xll.qlSimpleQuote(E19,,PriceTickValue,Permanent,Trigger,ObjectOverwrite)</f>
        <v>JPYFUT3MZ5_Quote#0000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Z5</v>
      </c>
      <c r="N19" s="257">
        <v>42354</v>
      </c>
      <c r="O19" s="192" t="str">
        <v>FEYZ5</v>
      </c>
      <c r="P19" s="256">
        <v>42348</v>
      </c>
      <c r="Q19" s="192">
        <v>0</v>
      </c>
      <c r="R19" s="192">
        <v>0</v>
      </c>
      <c r="S19" s="192">
        <v>0</v>
      </c>
      <c r="T19" s="192">
        <v>99.805000000000007</v>
      </c>
      <c r="U19" s="196" t="e">
        <f>_xll.qlMidSafe($Q19,$R19)</f>
        <v>#NUM!</v>
      </c>
      <c r="V19" s="194"/>
      <c r="W19" s="255" t="e">
        <v>#NUM!</v>
      </c>
      <c r="X19" s="194"/>
      <c r="Y19" s="254" t="e">
        <v>#NUM!</v>
      </c>
      <c r="Z19" s="196" t="e">
        <f>_xll.qlSimpleQuoteSetValue(F19,Y19,Trigger)</f>
        <v>#NUM!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Z5</v>
      </c>
      <c r="AL19" s="185" t="str">
        <f t="shared" si="1"/>
        <v>JPYFUT3MZ5ConvAdj_Quote</v>
      </c>
      <c r="AM19" s="184" t="str">
        <f>_xll.qlFuturesConvAdjustmentQuote(AL19,IborIndex,AK19,F19,Volatility,MeanReversion,Permanent,AND(ISERROR(Z19),ISERROR(FuturesHWConvAdj!Q18:Q19)),ObjectOverwrite)</f>
        <v>JPYFUT3MZ5ConvAdj_Quote#0001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H6</v>
      </c>
      <c r="E20" s="114" t="str">
        <f t="shared" si="0"/>
        <v>JPYFUT3MH6_Quote</v>
      </c>
      <c r="F20" s="113" t="str">
        <f>_xll.qlSimpleQuote(E20,,PriceTickValue,Permanent,Trigger,ObjectOverwrite)</f>
        <v>JPYFUT3MH6_Quote#0000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H6</v>
      </c>
      <c r="N20" s="257">
        <v>42445</v>
      </c>
      <c r="O20" s="192" t="str">
        <v>FEYH6</v>
      </c>
      <c r="P20" s="256">
        <v>42439</v>
      </c>
      <c r="Q20" s="192">
        <v>0</v>
      </c>
      <c r="R20" s="192">
        <v>0</v>
      </c>
      <c r="S20" s="192">
        <v>0</v>
      </c>
      <c r="T20" s="192">
        <v>99.79</v>
      </c>
      <c r="U20" s="196" t="e">
        <f>_xll.qlMidSafe($Q20,$R20)</f>
        <v>#NUM!</v>
      </c>
      <c r="V20" s="194"/>
      <c r="W20" s="255" t="e">
        <v>#NUM!</v>
      </c>
      <c r="X20" s="194"/>
      <c r="Y20" s="254" t="e">
        <v>#NUM!</v>
      </c>
      <c r="Z20" s="196" t="e">
        <f>_xll.qlSimpleQuoteSetValue(F20,Y20,Trigger)</f>
        <v>#NUM!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H6</v>
      </c>
      <c r="AL20" s="185" t="str">
        <f t="shared" si="1"/>
        <v>JPYFUT3MH6ConvAdj_Quote</v>
      </c>
      <c r="AM20" s="184" t="str">
        <f>_xll.qlFuturesConvAdjustmentQuote(AL20,IborIndex,AK20,F20,Volatility,MeanReversion,Permanent,AND(ISERROR(Z20),ISERROR(FuturesHWConvAdj!Q19:Q20)),ObjectOverwrite)</f>
        <v>JPYFUT3MH6ConvAdj_Quote#0001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M6</v>
      </c>
      <c r="E21" s="114" t="str">
        <f t="shared" si="0"/>
        <v>JPYFUT3MM6_Quote</v>
      </c>
      <c r="F21" s="113" t="str">
        <f>_xll.qlSimpleQuote(E21,,PriceTickValue,Permanent,Trigger,ObjectOverwrite)</f>
        <v>JPYFUT3MM6_Quote#0000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M6</v>
      </c>
      <c r="N21" s="257">
        <v>42536</v>
      </c>
      <c r="O21" s="192" t="str">
        <v>FEYM6</v>
      </c>
      <c r="P21" s="256">
        <v>42530</v>
      </c>
      <c r="Q21" s="192">
        <v>0</v>
      </c>
      <c r="R21" s="192">
        <v>0</v>
      </c>
      <c r="S21" s="192">
        <v>0</v>
      </c>
      <c r="T21" s="192">
        <v>99.775000000000006</v>
      </c>
      <c r="U21" s="196" t="e">
        <f>_xll.qlMidSafe($Q21,$R21)</f>
        <v>#NUM!</v>
      </c>
      <c r="V21" s="194"/>
      <c r="W21" s="255" t="e">
        <v>#NUM!</v>
      </c>
      <c r="X21" s="194"/>
      <c r="Y21" s="254" t="e">
        <v>#NUM!</v>
      </c>
      <c r="Z21" s="196" t="e">
        <f>_xll.qlSimpleQuoteSetValue(F21,Y21,Trigger)</f>
        <v>#NUM!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M6</v>
      </c>
      <c r="AL21" s="185" t="str">
        <f t="shared" si="1"/>
        <v>JPYFUT3MM6ConvAdj_Quote</v>
      </c>
      <c r="AM21" s="184" t="str">
        <f>_xll.qlFuturesConvAdjustmentQuote(AL21,IborIndex,AK21,F21,Volatility,MeanReversion,Permanent,AND(ISERROR(Z21),ISERROR(FuturesHWConvAdj!Q20:Q21)),ObjectOverwrite)</f>
        <v>JPYFUT3MM6ConvAdj_Quote#0001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U6</v>
      </c>
      <c r="E22" s="114" t="str">
        <f t="shared" si="0"/>
        <v>JPYFUT3MU6_Quote</v>
      </c>
      <c r="F22" s="113" t="str">
        <f>_xll.qlSimpleQuote(E22,,PriceTickValue,Permanent,Trigger,ObjectOverwrite)</f>
        <v>JPYFUT3MU6_Quote#0000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U6</v>
      </c>
      <c r="N22" s="257">
        <v>42634</v>
      </c>
      <c r="O22" s="192" t="str">
        <v>FEYU6</v>
      </c>
      <c r="P22" s="256">
        <v>42628</v>
      </c>
      <c r="Q22" s="192">
        <v>0</v>
      </c>
      <c r="R22" s="192">
        <v>0</v>
      </c>
      <c r="S22" s="192">
        <v>0</v>
      </c>
      <c r="T22" s="192">
        <v>99.76</v>
      </c>
      <c r="U22" s="196" t="e">
        <f>_xll.qlMidSafe($Q22,$R22)</f>
        <v>#NUM!</v>
      </c>
      <c r="V22" s="194"/>
      <c r="W22" s="255" t="e">
        <v>#NUM!</v>
      </c>
      <c r="X22" s="194"/>
      <c r="Y22" s="254" t="e">
        <v>#NUM!</v>
      </c>
      <c r="Z22" s="196" t="e">
        <f>_xll.qlSimpleQuoteSetValue(F22,Y22,Trigger)</f>
        <v>#NUM!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U6</v>
      </c>
      <c r="AL22" s="185" t="str">
        <f t="shared" si="1"/>
        <v>JPYFUT3MU6ConvAdj_Quote</v>
      </c>
      <c r="AM22" s="184" t="str">
        <f>_xll.qlFuturesConvAdjustmentQuote(AL22,IborIndex,AK22,F22,Volatility,MeanReversion,Permanent,AND(ISERROR(Z22),ISERROR(FuturesHWConvAdj!Q21:Q22)),ObjectOverwrite)</f>
        <v>JPYFUT3MU6ConvAdj_Quote#0001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Z6</v>
      </c>
      <c r="E23" s="114" t="str">
        <f t="shared" si="0"/>
        <v>JPYFUT3MZ6_Quote</v>
      </c>
      <c r="F23" s="113" t="str">
        <f>_xll.qlSimpleQuote(E23,,PriceTickValue,Permanent,Trigger,ObjectOverwrite)</f>
        <v>JPYFUT3MZ6_Quote#0000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Z6</v>
      </c>
      <c r="N23" s="257">
        <v>42725</v>
      </c>
      <c r="O23" s="192" t="str">
        <v>FEYZ6</v>
      </c>
      <c r="P23" s="256">
        <v>42719</v>
      </c>
      <c r="Q23" s="192">
        <v>0</v>
      </c>
      <c r="R23" s="192">
        <v>0</v>
      </c>
      <c r="S23" s="192">
        <v>0</v>
      </c>
      <c r="T23" s="192">
        <v>99.75</v>
      </c>
      <c r="U23" s="196" t="e">
        <f>_xll.qlMidSafe($Q23,$R23)</f>
        <v>#NUM!</v>
      </c>
      <c r="V23" s="194"/>
      <c r="W23" s="255" t="e">
        <v>#NUM!</v>
      </c>
      <c r="X23" s="194"/>
      <c r="Y23" s="254" t="e">
        <v>#NUM!</v>
      </c>
      <c r="Z23" s="196" t="e">
        <f>_xll.qlSimpleQuoteSetValue(F23,Y23,Trigger)</f>
        <v>#NUM!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Z6</v>
      </c>
      <c r="AL23" s="185" t="str">
        <f t="shared" si="1"/>
        <v>JPYFUT3MZ6ConvAdj_Quote</v>
      </c>
      <c r="AM23" s="184" t="str">
        <f>_xll.qlFuturesConvAdjustmentQuote(AL23,IborIndex,AK23,F23,Volatility,MeanReversion,Permanent,AND(ISERROR(Z23),ISERROR(FuturesHWConvAdj!Q22:Q23)),ObjectOverwrite)</f>
        <v>JPYFUT3MZ6ConvAdj_Quote#0001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H7</v>
      </c>
      <c r="E24" s="114" t="str">
        <f t="shared" si="0"/>
        <v>JPYFUT3MH7_Quote</v>
      </c>
      <c r="F24" s="113" t="str">
        <f>_xll.qlSimpleQuote(E24,,PriceTickValue,Permanent,Trigger,ObjectOverwrite)</f>
        <v>JPYFUT3MH7_Quote#0000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H7</v>
      </c>
      <c r="N24" s="257">
        <v>42809</v>
      </c>
      <c r="O24" s="192" t="str">
        <v>FEYH7</v>
      </c>
      <c r="P24" s="256">
        <v>42803</v>
      </c>
      <c r="Q24" s="192">
        <v>0</v>
      </c>
      <c r="R24" s="192">
        <v>0</v>
      </c>
      <c r="S24" s="192">
        <v>0</v>
      </c>
      <c r="T24" s="192">
        <v>99.75</v>
      </c>
      <c r="U24" s="196" t="e">
        <f>_xll.qlMidSafe($Q24,$R24)</f>
        <v>#NUM!</v>
      </c>
      <c r="V24" s="194"/>
      <c r="W24" s="255" t="e">
        <v>#NUM!</v>
      </c>
      <c r="X24" s="194"/>
      <c r="Y24" s="254" t="e">
        <v>#NUM!</v>
      </c>
      <c r="Z24" s="196" t="e">
        <f>_xll.qlSimpleQuoteSetValue(F24,Y24,Trigger)</f>
        <v>#NUM!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H7</v>
      </c>
      <c r="AL24" s="185" t="str">
        <f t="shared" si="1"/>
        <v>JPYFUT3MH7ConvAdj_Quote</v>
      </c>
      <c r="AM24" s="184" t="str">
        <f>_xll.qlFuturesConvAdjustmentQuote(AL24,IborIndex,AK24,F24,Volatility,MeanReversion,Permanent,AND(ISERROR(Z24),ISERROR(FuturesHWConvAdj!Q23:Q24)),ObjectOverwrite)</f>
        <v>JPYFUT3MH7ConvAdj_Quote#0001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M7</v>
      </c>
      <c r="E25" s="114" t="str">
        <f t="shared" si="0"/>
        <v>JPYFUT3MM7_Quote</v>
      </c>
      <c r="F25" s="113" t="str">
        <f>_xll.qlSimpleQuote(E25,,PriceTickValue,Permanent,Trigger,ObjectOverwrite)</f>
        <v>JPYFUT3MM7_Quote#0000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M7</v>
      </c>
      <c r="N25" s="257">
        <v>42907</v>
      </c>
      <c r="O25" s="192" t="str">
        <v>FEYM7</v>
      </c>
      <c r="P25" s="256">
        <v>42901</v>
      </c>
      <c r="Q25" s="192">
        <v>0</v>
      </c>
      <c r="R25" s="192">
        <v>0</v>
      </c>
      <c r="S25" s="192">
        <v>0</v>
      </c>
      <c r="T25" s="192">
        <v>99.75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M7</v>
      </c>
      <c r="AL25" s="185" t="str">
        <f t="shared" si="1"/>
        <v>JPYFUT3MM7ConvAdj_Quote</v>
      </c>
      <c r="AM25" s="184" t="str">
        <f>_xll.qlFuturesConvAdjustmentQuote(AL25,IborIndex,AK25,F25,Volatility,MeanReversion,Permanent,AND(ISERROR(Z25),ISERROR(FuturesHWConvAdj!Q24:Q25)),ObjectOverwrite)</f>
        <v>JPYFUT3MM7ConvAdj_Quote#0001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U7</v>
      </c>
      <c r="E26" s="114" t="str">
        <f t="shared" si="0"/>
        <v>JPYFUT3MU7_Quote</v>
      </c>
      <c r="F26" s="113" t="str">
        <f>_xll.qlSimpleQuote(E26,,PriceTickValue,Permanent,Trigger,ObjectOverwrite)</f>
        <v>JPYFUT3MU7_Quote#0000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U7</v>
      </c>
      <c r="N26" s="257">
        <v>42998</v>
      </c>
      <c r="O26" s="192" t="str">
        <v>FEYU7</v>
      </c>
      <c r="P26" s="256" t="s">
        <v>190</v>
      </c>
      <c r="Q26" s="192" t="s">
        <v>190</v>
      </c>
      <c r="R26" s="192" t="s">
        <v>190</v>
      </c>
      <c r="S26" s="192" t="s">
        <v>190</v>
      </c>
      <c r="T26" s="192" t="s">
        <v>190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U7</v>
      </c>
      <c r="AL26" s="185" t="str">
        <f t="shared" si="1"/>
        <v>JPYFUT3MU7ConvAdj_Quote</v>
      </c>
      <c r="AM26" s="184" t="str">
        <f>_xll.qlFuturesConvAdjustmentQuote(AL26,IborIndex,AK26,F26,Volatility,MeanReversion,Permanent,AND(ISERROR(Z26),ISERROR(FuturesHWConvAdj!Q25:Q26)),ObjectOverwrite)</f>
        <v>JPYFUT3MU7ConvAdj_Quote#0001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Z7</v>
      </c>
      <c r="E27" s="114" t="str">
        <f t="shared" si="0"/>
        <v>JPYFUT3MZ7_Quote</v>
      </c>
      <c r="F27" s="113" t="str">
        <f>_xll.qlSimpleQuote(E27,,PriceTickValue,Permanent,Trigger,ObjectOverwrite)</f>
        <v>JPYFUT3MZ7_Quote#0000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Z7</v>
      </c>
      <c r="N27" s="257">
        <v>43089</v>
      </c>
      <c r="O27" s="192" t="str">
        <v>FEYZ7</v>
      </c>
      <c r="P27" s="256" t="s">
        <v>190</v>
      </c>
      <c r="Q27" s="192" t="s">
        <v>190</v>
      </c>
      <c r="R27" s="192" t="s">
        <v>190</v>
      </c>
      <c r="S27" s="192" t="s">
        <v>190</v>
      </c>
      <c r="T27" s="192" t="s">
        <v>190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Z7</v>
      </c>
      <c r="AL27" s="185" t="str">
        <f t="shared" si="1"/>
        <v>JPYFUT3MZ7ConvAdj_Quote</v>
      </c>
      <c r="AM27" s="184" t="str">
        <f>_xll.qlFuturesConvAdjustmentQuote(AL27,IborIndex,AK27,F27,Volatility,MeanReversion,Permanent,AND(ISERROR(Z27),ISERROR(FuturesHWConvAdj!Q26:Q27)),ObjectOverwrite)</f>
        <v>JPYFUT3MZ7ConvAdj_Quote#0001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H8</v>
      </c>
      <c r="E28" s="114" t="str">
        <f t="shared" si="0"/>
        <v>JPYFUT3MH8_Quote</v>
      </c>
      <c r="F28" s="113" t="str">
        <f>_xll.qlSimpleQuote(E28,,PriceTickValue,Permanent,Trigger,ObjectOverwrite)</f>
        <v>JPYFUT3MH8_Quote#0000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H8</v>
      </c>
      <c r="N28" s="257">
        <v>43180</v>
      </c>
      <c r="O28" s="192" t="str">
        <v>FEYH8</v>
      </c>
      <c r="P28" s="256" t="s">
        <v>190</v>
      </c>
      <c r="Q28" s="192" t="s">
        <v>190</v>
      </c>
      <c r="R28" s="192" t="s">
        <v>190</v>
      </c>
      <c r="S28" s="192" t="s">
        <v>190</v>
      </c>
      <c r="T28" s="192" t="s">
        <v>190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H8</v>
      </c>
      <c r="AL28" s="185" t="str">
        <f t="shared" si="1"/>
        <v>JPYFUT3MH8ConvAdj_Quote</v>
      </c>
      <c r="AM28" s="184" t="str">
        <f>_xll.qlFuturesConvAdjustmentQuote(AL28,IborIndex,AK28,F28,Volatility,MeanReversion,Permanent,AND(ISERROR(Z28),ISERROR(FuturesHWConvAdj!Q27:Q28)),ObjectOverwrite)</f>
        <v>JPYFUT3MH8ConvAdj_Quote#0001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M8</v>
      </c>
      <c r="E29" s="114" t="str">
        <f t="shared" si="0"/>
        <v>JPYFUT3MM8_Quote</v>
      </c>
      <c r="F29" s="113" t="str">
        <f>_xll.qlSimpleQuote(E29,,PriceTickValue,Permanent,Trigger,ObjectOverwrite)</f>
        <v>JPYFUT3MM8_Quote#0000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M8</v>
      </c>
      <c r="N29" s="257">
        <v>43271</v>
      </c>
      <c r="O29" s="192" t="str">
        <v>FEYM8</v>
      </c>
      <c r="P29" s="256" t="s">
        <v>190</v>
      </c>
      <c r="Q29" s="192" t="s">
        <v>190</v>
      </c>
      <c r="R29" s="192" t="s">
        <v>190</v>
      </c>
      <c r="S29" s="192" t="s">
        <v>190</v>
      </c>
      <c r="T29" s="192" t="s">
        <v>190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M8</v>
      </c>
      <c r="AL29" s="185" t="str">
        <f t="shared" si="1"/>
        <v>JPYFUT3MM8ConvAdj_Quote</v>
      </c>
      <c r="AM29" s="184" t="str">
        <f>_xll.qlFuturesConvAdjustmentQuote(AL29,IborIndex,AK29,F29,Volatility,MeanReversion,Permanent,AND(ISERROR(Z29),ISERROR(FuturesHWConvAdj!Q28:Q29)),ObjectOverwrite)</f>
        <v>JPYFUT3MM8ConvAdj_Quote#0001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U8</v>
      </c>
      <c r="E30" s="114" t="str">
        <f t="shared" si="0"/>
        <v>JPYFUT3MU8_Quote</v>
      </c>
      <c r="F30" s="113" t="str">
        <f>_xll.qlSimpleQuote(E30,,PriceTickValue,Permanent,Trigger,ObjectOverwrite)</f>
        <v>JPYFUT3MU8_Quote#0000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U8</v>
      </c>
      <c r="N30" s="257">
        <v>43362</v>
      </c>
      <c r="O30" s="192" t="str">
        <v>FEYU8</v>
      </c>
      <c r="P30" s="256" t="s">
        <v>190</v>
      </c>
      <c r="Q30" s="192" t="s">
        <v>190</v>
      </c>
      <c r="R30" s="192" t="s">
        <v>190</v>
      </c>
      <c r="S30" s="192" t="s">
        <v>190</v>
      </c>
      <c r="T30" s="192" t="s">
        <v>190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U8</v>
      </c>
      <c r="AL30" s="185" t="str">
        <f t="shared" si="1"/>
        <v>JPYFUT3MU8ConvAdj_Quote</v>
      </c>
      <c r="AM30" s="184" t="str">
        <f>_xll.qlFuturesConvAdjustmentQuote(AL30,IborIndex,AK30,F30,Volatility,MeanReversion,Permanent,AND(ISERROR(Z30),ISERROR(FuturesHWConvAdj!Q29:Q30)),ObjectOverwrite)</f>
        <v>JPYFUT3MU8ConvAdj_Quote#0001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Z8</v>
      </c>
      <c r="E31" s="114" t="str">
        <f t="shared" si="0"/>
        <v>JPYFUT3MZ8_Quote</v>
      </c>
      <c r="F31" s="113" t="str">
        <f>_xll.qlSimpleQuote(E31,,PriceTickValue,Permanent,Trigger,ObjectOverwrite)</f>
        <v>JPYFUT3MZ8_Quote#0000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Z8</v>
      </c>
      <c r="N31" s="257">
        <v>43453</v>
      </c>
      <c r="O31" s="192" t="str">
        <v>FEYZ8</v>
      </c>
      <c r="P31" s="256" t="s">
        <v>190</v>
      </c>
      <c r="Q31" s="192" t="s">
        <v>190</v>
      </c>
      <c r="R31" s="192" t="s">
        <v>190</v>
      </c>
      <c r="S31" s="192" t="s">
        <v>190</v>
      </c>
      <c r="T31" s="192" t="s">
        <v>190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Z8</v>
      </c>
      <c r="AL31" s="185" t="str">
        <f t="shared" si="1"/>
        <v>JPYFUT3MZ8ConvAdj_Quote</v>
      </c>
      <c r="AM31" s="184" t="str">
        <f>_xll.qlFuturesConvAdjustmentQuote(AL31,IborIndex,AK31,F31,Volatility,MeanReversion,Permanent,AND(ISERROR(Z31),ISERROR(FuturesHWConvAdj!Q30:Q31)),ObjectOverwrite)</f>
        <v>JPYFUT3MZ8ConvAdj_Quote#0001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H9</v>
      </c>
      <c r="E32" s="114" t="str">
        <f t="shared" si="0"/>
        <v>JPYFUT3MH9_Quote</v>
      </c>
      <c r="F32" s="113" t="str">
        <f>_xll.qlSimpleQuote(E32,,PriceTickValue,Permanent,Trigger,ObjectOverwrite)</f>
        <v>JPYFUT3MH9_Quote#0000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H9</v>
      </c>
      <c r="N32" s="257">
        <v>43544</v>
      </c>
      <c r="O32" s="192" t="str">
        <v>FEYH9</v>
      </c>
      <c r="P32" s="256" t="s">
        <v>190</v>
      </c>
      <c r="Q32" s="192" t="s">
        <v>190</v>
      </c>
      <c r="R32" s="192" t="s">
        <v>190</v>
      </c>
      <c r="S32" s="192" t="s">
        <v>190</v>
      </c>
      <c r="T32" s="192" t="s">
        <v>190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H9</v>
      </c>
      <c r="AL32" s="185" t="str">
        <f t="shared" si="1"/>
        <v>JPYFUT3MH9ConvAdj_Quote</v>
      </c>
      <c r="AM32" s="184" t="str">
        <f>_xll.qlFuturesConvAdjustmentQuote(AL32,IborIndex,AK32,F32,Volatility,MeanReversion,Permanent,AND(ISERROR(Z32),ISERROR(FuturesHWConvAdj!Q31:Q32)),ObjectOverwrite)</f>
        <v>JPYFUT3MH9ConvAdj_Quote#0001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M9</v>
      </c>
      <c r="E33" s="114" t="str">
        <f t="shared" si="0"/>
        <v>JPYFUT3MM9_Quote</v>
      </c>
      <c r="F33" s="113" t="str">
        <f>_xll.qlSimpleQuote(E33,,PriceTickValue,Permanent,Trigger,ObjectOverwrite)</f>
        <v>JPYFUT3MM9_Quote#0000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M9</v>
      </c>
      <c r="N33" s="257">
        <v>43635</v>
      </c>
      <c r="O33" s="192" t="str">
        <v>FEYM9</v>
      </c>
      <c r="P33" s="256" t="s">
        <v>190</v>
      </c>
      <c r="Q33" s="192" t="s">
        <v>190</v>
      </c>
      <c r="R33" s="192" t="s">
        <v>190</v>
      </c>
      <c r="S33" s="192" t="s">
        <v>190</v>
      </c>
      <c r="T33" s="192" t="s">
        <v>190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M9</v>
      </c>
      <c r="AL33" s="185" t="str">
        <f t="shared" si="1"/>
        <v>JPYFUT3MM9ConvAdj_Quote</v>
      </c>
      <c r="AM33" s="184" t="str">
        <f>_xll.qlFuturesConvAdjustmentQuote(AL33,IborIndex,AK33,F33,Volatility,MeanReversion,Permanent,AND(ISERROR(Z33),ISERROR(FuturesHWConvAdj!Q32:Q33)),ObjectOverwrite)</f>
        <v>JPYFUT3MM9ConvAdj_Quote#0001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U9</v>
      </c>
      <c r="E34" s="114" t="str">
        <f t="shared" si="0"/>
        <v>JPYFUT3MU9_Quote</v>
      </c>
      <c r="F34" s="113" t="str">
        <f>_xll.qlSimpleQuote(E34,,PriceTickValue,Permanent,Trigger,ObjectOverwrite)</f>
        <v>JPYFUT3MU9_Quote#0000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U9</v>
      </c>
      <c r="N34" s="257">
        <v>43726</v>
      </c>
      <c r="O34" s="192" t="str">
        <v>FEYU9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U9</v>
      </c>
      <c r="AL34" s="185" t="str">
        <f t="shared" si="1"/>
        <v>JPYFUT3MU9ConvAdj_Quote</v>
      </c>
      <c r="AM34" s="184" t="str">
        <f>_xll.qlFuturesConvAdjustmentQuote(AL34,IborIndex,AK34,F34,Volatility,MeanReversion,Permanent,AND(ISERROR(Z34),ISERROR(FuturesHWConvAdj!Q33:Q34)),ObjectOverwrite)</f>
        <v>JPYFUT3MU9ConvAdj_Quote#0001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Z9</v>
      </c>
      <c r="E35" s="114" t="str">
        <f t="shared" si="0"/>
        <v>JPYFUT3MZ9_Quote</v>
      </c>
      <c r="F35" s="113" t="str">
        <f>_xll.qlSimpleQuote(E35,,PriceTickValue,Permanent,Trigger,ObjectOverwrite)</f>
        <v>JPYFUT3MZ9_Quote#0000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Z9</v>
      </c>
      <c r="N35" s="257">
        <v>43817</v>
      </c>
      <c r="O35" s="192" t="str">
        <v>FEYZ9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Z9</v>
      </c>
      <c r="AL35" s="185" t="str">
        <f t="shared" si="1"/>
        <v>JPYFUT3MZ9ConvAdj_Quote</v>
      </c>
      <c r="AM35" s="184" t="str">
        <f>_xll.qlFuturesConvAdjustmentQuote(AL35,IborIndex,AK35,F35,Volatility,MeanReversion,Permanent,AND(ISERROR(Z35),ISERROR(FuturesHWConvAdj!Q34:Q35)),ObjectOverwrite)</f>
        <v>JPYFUT3MZ9ConvAdj_Quote#0001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H0</v>
      </c>
      <c r="E36" s="114" t="str">
        <f t="shared" si="0"/>
        <v>JPYFUT3MH0_Quote</v>
      </c>
      <c r="F36" s="113" t="str">
        <f>_xll.qlSimpleQuote(E36,,PriceTickValue,Permanent,Trigger,ObjectOverwrite)</f>
        <v>JPYFUT3MH0_Quote#0000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H0</v>
      </c>
      <c r="N36" s="257">
        <v>43908</v>
      </c>
      <c r="O36" s="192" t="str">
        <v>FEYH0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H0</v>
      </c>
      <c r="AL36" s="185" t="str">
        <f t="shared" si="1"/>
        <v>JPYFUT3MH0ConvAdj_Quote</v>
      </c>
      <c r="AM36" s="184" t="str">
        <f>_xll.qlFuturesConvAdjustmentQuote(AL36,IborIndex,AK36,F36,Volatility,MeanReversion,Permanent,AND(ISERROR(Z36),ISERROR(FuturesHWConvAdj!Q35:Q36)),ObjectOverwrite)</f>
        <v>JPYFUT3MH0ConvAdj_Quote#0001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M0</v>
      </c>
      <c r="E37" s="114" t="str">
        <f t="shared" si="0"/>
        <v>JPYFUT3MM0_Quote</v>
      </c>
      <c r="F37" s="113" t="str">
        <f>_xll.qlSimpleQuote(E37,,PriceTickValue,Permanent,Trigger,ObjectOverwrite)</f>
        <v>JPYFUT3MM0_Quote#0000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M0</v>
      </c>
      <c r="N37" s="257">
        <v>43999</v>
      </c>
      <c r="O37" s="192" t="str">
        <v>FEYM0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M0</v>
      </c>
      <c r="AL37" s="185" t="str">
        <f t="shared" si="1"/>
        <v>JPYFUT3MM0ConvAdj_Quote</v>
      </c>
      <c r="AM37" s="184" t="str">
        <f>_xll.qlFuturesConvAdjustmentQuote(AL37,IborIndex,AK37,F37,Volatility,MeanReversion,Permanent,AND(ISERROR(Z37),ISERROR(FuturesHWConvAdj!Q36:Q37)),ObjectOverwrite)</f>
        <v>JPYFUT3MM0ConvAdj_Quote#0001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U0</v>
      </c>
      <c r="E38" s="114" t="str">
        <f t="shared" ref="E38:E47" si="2">Currency&amp;$D$4&amp;$E$4&amp;$D38&amp;QuoteSuffix</f>
        <v>JPYFUT3MU0_Quote</v>
      </c>
      <c r="F38" s="113" t="str">
        <f>_xll.qlSimpleQuote(E38,,PriceTickValue,Permanent,Trigger,ObjectOverwrite)</f>
        <v>JPYFUT3MU0_Quote#0000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U0</v>
      </c>
      <c r="N38" s="257">
        <v>44090</v>
      </c>
      <c r="O38" s="192" t="str">
        <v>FEYU0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U0</v>
      </c>
      <c r="AL38" s="185" t="str">
        <f t="shared" si="1"/>
        <v>JPYFUT3MU0ConvAdj_Quote</v>
      </c>
      <c r="AM38" s="184" t="str">
        <f>_xll.qlFuturesConvAdjustmentQuote(AL38,IborIndex,AK38,F38,Volatility,MeanReversion,Permanent,AND(ISERROR(Z38),ISERROR(FuturesHWConvAdj!Q37:Q38)),ObjectOverwrite)</f>
        <v>JPYFUT3MU0ConvAdj_Quote#0001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Z0</v>
      </c>
      <c r="E39" s="114" t="str">
        <f t="shared" si="2"/>
        <v>JPYFUT3MZ0_Quote</v>
      </c>
      <c r="F39" s="113" t="str">
        <f>_xll.qlSimpleQuote(E39,,PriceTickValue,Permanent,Trigger,ObjectOverwrite)</f>
        <v>JPYFUT3MZ0_Quote#0000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Z0</v>
      </c>
      <c r="N39" s="257">
        <v>44181</v>
      </c>
      <c r="O39" s="192" t="str">
        <v>FEYZ0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Z0</v>
      </c>
      <c r="AL39" s="185" t="str">
        <f t="shared" si="1"/>
        <v>JPYFUT3MZ0ConvAdj_Quote</v>
      </c>
      <c r="AM39" s="184" t="str">
        <f>_xll.qlFuturesConvAdjustmentQuote(AL39,IborIndex,AK39,F39,Volatility,MeanReversion,Permanent,AND(ISERROR(Z39),ISERROR(FuturesHWConvAdj!Q38:Q39)),ObjectOverwrite)</f>
        <v>JPYFUT3MZ0ConvAdj_Quote#0001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H1</v>
      </c>
      <c r="E40" s="114" t="str">
        <f t="shared" si="2"/>
        <v>JPYFUT3MH1_Quote</v>
      </c>
      <c r="F40" s="113" t="str">
        <f>_xll.qlSimpleQuote(E40,,PriceTickValue,Permanent,Trigger,ObjectOverwrite)</f>
        <v>JPYFUT3MH1_Quote#0000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H1</v>
      </c>
      <c r="N40" s="257">
        <v>44272</v>
      </c>
      <c r="O40" s="192" t="str">
        <v>FEYH1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H1</v>
      </c>
      <c r="AL40" s="185" t="str">
        <f t="shared" si="1"/>
        <v>JPYFUT3MH1ConvAdj_Quote</v>
      </c>
      <c r="AM40" s="184" t="str">
        <f>_xll.qlFuturesConvAdjustmentQuote(AL40,IborIndex,AK40,F40,Volatility,MeanReversion,Permanent,AND(ISERROR(Z40),ISERROR(FuturesHWConvAdj!Q39:Q40)),ObjectOverwrite)</f>
        <v>JPYFUT3MH1ConvAdj_Quote#0001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M1</v>
      </c>
      <c r="E41" s="114" t="str">
        <f t="shared" si="2"/>
        <v>JPYFUT3MM1_Quote</v>
      </c>
      <c r="F41" s="113" t="str">
        <f>_xll.qlSimpleQuote(E41,,PriceTickValue,Permanent,Trigger,ObjectOverwrite)</f>
        <v>JPYFUT3MM1_Quote#0000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M1</v>
      </c>
      <c r="N41" s="257">
        <v>44363</v>
      </c>
      <c r="O41" s="192" t="str">
        <v>FEYM1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M1</v>
      </c>
      <c r="AL41" s="185" t="str">
        <f t="shared" si="1"/>
        <v>JPYFUT3MM1ConvAdj_Quote</v>
      </c>
      <c r="AM41" s="184" t="str">
        <f>_xll.qlFuturesConvAdjustmentQuote(AL41,IborIndex,AK41,F41,Volatility,MeanReversion,Permanent,AND(ISERROR(Z41),ISERROR(FuturesHWConvAdj!Q40:Q41)),ObjectOverwrite)</f>
        <v>JPYFUT3MM1ConvAdj_Quote#0001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U1</v>
      </c>
      <c r="E42" s="114" t="str">
        <f t="shared" si="2"/>
        <v>JPYFUT3MU1_Quote</v>
      </c>
      <c r="F42" s="113" t="str">
        <f>_xll.qlSimpleQuote(E42,,PriceTickValue,Permanent,Trigger,ObjectOverwrite)</f>
        <v>JPYFUT3MU1_Quote#0000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U1</v>
      </c>
      <c r="N42" s="257">
        <v>44454</v>
      </c>
      <c r="O42" s="192" t="str">
        <v>FEYU1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U1</v>
      </c>
      <c r="AL42" s="185" t="str">
        <f t="shared" si="1"/>
        <v>JPYFUT3MU1ConvAdj_Quote</v>
      </c>
      <c r="AM42" s="184" t="str">
        <f>_xll.qlFuturesConvAdjustmentQuote(AL42,IborIndex,AK42,F42,Volatility,MeanReversion,Permanent,AND(ISERROR(Z42),ISERROR(FuturesHWConvAdj!Q41:Q42)),ObjectOverwrite)</f>
        <v>JPYFUT3MU1ConvAdj_Quote#0001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Z1</v>
      </c>
      <c r="E43" s="114" t="str">
        <f t="shared" si="2"/>
        <v>JPYFUT3MZ1_Quote</v>
      </c>
      <c r="F43" s="113" t="str">
        <f>_xll.qlSimpleQuote(E43,,PriceTickValue,Permanent,Trigger,ObjectOverwrite)</f>
        <v>JPYFUT3MZ1_Quote#0000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Z1</v>
      </c>
      <c r="N43" s="257">
        <v>44545</v>
      </c>
      <c r="O43" s="192" t="str">
        <v>FEYZ1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Z1</v>
      </c>
      <c r="AL43" s="185" t="str">
        <f t="shared" si="1"/>
        <v>JPYFUT3MZ1ConvAdj_Quote</v>
      </c>
      <c r="AM43" s="184" t="str">
        <f>_xll.qlFuturesConvAdjustmentQuote(AL43,IborIndex,AK43,F43,Volatility,MeanReversion,Permanent,AND(ISERROR(Z43),ISERROR(FuturesHWConvAdj!Q42:Q43)),ObjectOverwrite)</f>
        <v>JPYFUT3MZ1ConvAdj_Quote#0001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H2</v>
      </c>
      <c r="E44" s="114" t="str">
        <f t="shared" si="2"/>
        <v>JPYFUT3MH2_Quote</v>
      </c>
      <c r="F44" s="113" t="str">
        <f>_xll.qlSimpleQuote(E44,,PriceTickValue,Permanent,Trigger,ObjectOverwrite)</f>
        <v>JPYFUT3MH2_Quote#0000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H2</v>
      </c>
      <c r="N44" s="257">
        <v>44636</v>
      </c>
      <c r="O44" s="192" t="str">
        <v>FEYH2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H2</v>
      </c>
      <c r="AL44" s="185" t="str">
        <f t="shared" si="1"/>
        <v>JPYFUT3MH2ConvAdj_Quote</v>
      </c>
      <c r="AM44" s="184" t="str">
        <f>_xll.qlFuturesConvAdjustmentQuote(AL44,IborIndex,AK44,F44,Volatility,MeanReversion,Permanent,AND(ISERROR(Z44),ISERROR(FuturesHWConvAdj!Q43:Q44)),ObjectOverwrite)</f>
        <v>JPYFUT3MH2ConvAdj_Quote#0001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M2</v>
      </c>
      <c r="E45" s="114" t="str">
        <f t="shared" si="2"/>
        <v>JPYFUT3MM2_Quote</v>
      </c>
      <c r="F45" s="113" t="str">
        <f>_xll.qlSimpleQuote(E45,,PriceTickValue,Permanent,Trigger,ObjectOverwrite)</f>
        <v>JPYFUT3MM2_Quote#0000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M2</v>
      </c>
      <c r="N45" s="257">
        <v>44727</v>
      </c>
      <c r="O45" s="192" t="str">
        <v>FEYM2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M2</v>
      </c>
      <c r="AL45" s="185" t="str">
        <f t="shared" si="1"/>
        <v>JPYFUT3MM2ConvAdj_Quote</v>
      </c>
      <c r="AM45" s="184" t="str">
        <f>_xll.qlFuturesConvAdjustmentQuote(AL45,IborIndex,AK45,F45,Volatility,MeanReversion,Permanent,AND(ISERROR(Z45),ISERROR(FuturesHWConvAdj!Q44:Q45)),ObjectOverwrite)</f>
        <v>JPYFUT3MM2ConvAdj_Quote#0001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U2</v>
      </c>
      <c r="E46" s="114" t="str">
        <f t="shared" si="2"/>
        <v>JPYFUT3MU2_Quote</v>
      </c>
      <c r="F46" s="113" t="str">
        <f>_xll.qlSimpleQuote(E46,,PriceTickValue,Permanent,Trigger,ObjectOverwrite)</f>
        <v>JPYFUT3MU2_Quote#0000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U2</v>
      </c>
      <c r="N46" s="257">
        <v>44825</v>
      </c>
      <c r="O46" s="192" t="str">
        <v>FEYU2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U2</v>
      </c>
      <c r="AL46" s="185" t="str">
        <f t="shared" si="1"/>
        <v>JPYFUT3MU2ConvAdj_Quote</v>
      </c>
      <c r="AM46" s="184" t="str">
        <f>_xll.qlFuturesConvAdjustmentQuote(AL46,IborIndex,AK46,F46,Volatility,MeanReversion,Permanent,AND(ISERROR(Z46),ISERROR(FuturesHWConvAdj!Q45:Q46)),ObjectOverwrite)</f>
        <v>JPYFUT3MU2ConvAdj_Quote#0001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Z2</v>
      </c>
      <c r="E47" s="114" t="str">
        <f t="shared" si="2"/>
        <v>JPYFUT3MZ2_Quote</v>
      </c>
      <c r="F47" s="113" t="str">
        <f>_xll.qlSimpleQuote(E47,,PriceTickValue,Permanent,Trigger,ObjectOverwrite)</f>
        <v>JPYFUT3MZ2_Quote#0000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Z2</v>
      </c>
      <c r="N47" s="250">
        <v>44916</v>
      </c>
      <c r="O47" s="205" t="str">
        <v>FEYZ2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Z2</v>
      </c>
      <c r="AL47" s="185" t="str">
        <f t="shared" si="1"/>
        <v>JPYFUT3MZ2ConvAdj_Quote</v>
      </c>
      <c r="AM47" s="184" t="str">
        <f>_xll.qlFuturesConvAdjustmentQuote(AL47,IborIndex,AK47,F47,Volatility,MeanReversion,Permanent,AND(ISERROR(Z47),ISERROR(FuturesHWConvAdj!Q46:Q47)),ObjectOverwrite)</f>
        <v>JPYFUT3MZ2ConvAdj_Quote#0001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2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26"/>
      <c r="H2" s="115" t="s">
        <v>191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26"/>
      <c r="H3" s="108"/>
      <c r="I3" s="108"/>
      <c r="J3" s="108"/>
      <c r="K3" s="108"/>
      <c r="L3" s="108"/>
      <c r="M3" s="108"/>
      <c r="N3" s="108"/>
      <c r="O3" s="108"/>
      <c r="P3" s="108"/>
      <c r="Q3" s="223">
        <f>_xll.ohTrigger(Q5:Q9)</f>
        <v>3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26"/>
      <c r="H4" s="267" t="str">
        <f>_xll.RData(H5,I4,"RTFEED:IDN",ReutersRtMode,,I5)</f>
        <v>Updated at 09:40:33</v>
      </c>
      <c r="I4" s="294" t="s">
        <v>178</v>
      </c>
      <c r="J4" s="285"/>
      <c r="K4" s="511" t="s">
        <v>229</v>
      </c>
      <c r="L4" s="512"/>
      <c r="M4" s="285"/>
      <c r="N4" s="221" t="s">
        <v>208</v>
      </c>
      <c r="O4" s="283"/>
      <c r="P4" s="403" t="s">
        <v>206</v>
      </c>
      <c r="Q4" s="222" t="s">
        <v>205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JPYHW_Volatility_Quote#0000</v>
      </c>
      <c r="D5" s="78" t="str">
        <f>_xll.ohRangeRetrieveError(C5)</f>
        <v/>
      </c>
      <c r="E5" s="133"/>
      <c r="G5" s="226"/>
      <c r="H5" s="293" t="str">
        <f>VLOOKUP(Currency,$T$5:$V$9,2)&amp;U3&amp;VLOOKUP(Currency,$T$5:$V$9,3)&amp;"ATM="&amp;VLOOKUP(Contributor,ContributorTable,2,FALSE)</f>
        <v>JP4Y6LATM=ICAP</v>
      </c>
      <c r="I5" s="292">
        <v>87.27</v>
      </c>
      <c r="J5" s="285"/>
      <c r="K5" s="291" t="s">
        <v>228</v>
      </c>
      <c r="L5" s="289">
        <f>I5/100*IF(ISNUMBER(Swap3M4Y),Swap3M4Y/100,Swap6M4Y/100)*0</f>
        <v>0</v>
      </c>
      <c r="M5" s="285"/>
      <c r="N5" s="290">
        <v>0</v>
      </c>
      <c r="O5" s="283"/>
      <c r="P5" s="404">
        <f t="array" ref="P5:P6">QuoteLive</f>
        <v>0</v>
      </c>
      <c r="Q5" s="289">
        <f>_xll.qlSimpleQuoteSetValue(C5,P5,Trigger)</f>
        <v>0</v>
      </c>
      <c r="R5" s="22"/>
      <c r="S5" s="13"/>
      <c r="T5" s="61" t="s">
        <v>103</v>
      </c>
      <c r="U5" s="181" t="s">
        <v>227</v>
      </c>
      <c r="V5" s="288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JPYHW_MeanReversion_Quote#0000</v>
      </c>
      <c r="D6" s="78" t="str">
        <f>_xll.ohRangeRetrieveError(C6)</f>
        <v/>
      </c>
      <c r="E6" s="133"/>
      <c r="G6" s="226"/>
      <c r="H6" s="282"/>
      <c r="I6" s="287"/>
      <c r="J6" s="285"/>
      <c r="K6" s="286" t="s">
        <v>226</v>
      </c>
      <c r="L6" s="281">
        <v>0.03</v>
      </c>
      <c r="M6" s="285"/>
      <c r="N6" s="284">
        <v>0.03</v>
      </c>
      <c r="O6" s="283"/>
      <c r="P6" s="405">
        <v>0.03</v>
      </c>
      <c r="Q6" s="281">
        <f>_xll.qlSimpleQuoteSetValue(C6,P6,Trigger)</f>
        <v>0</v>
      </c>
      <c r="R6" s="22"/>
      <c r="S6" s="13"/>
      <c r="T6" s="58" t="s">
        <v>102</v>
      </c>
      <c r="U6" s="280" t="s">
        <v>225</v>
      </c>
      <c r="V6" s="279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0" t="s">
        <v>224</v>
      </c>
      <c r="V7" s="279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0" t="s">
        <v>223</v>
      </c>
      <c r="V8" s="279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78" t="s">
        <v>222</v>
      </c>
      <c r="V9" s="277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26"/>
      <c r="K2" s="194"/>
      <c r="L2" s="194"/>
      <c r="M2" s="194"/>
      <c r="N2" s="194"/>
      <c r="O2" s="115" t="s">
        <v>191</v>
      </c>
      <c r="P2" s="194"/>
      <c r="Q2" s="194"/>
      <c r="R2" s="194"/>
      <c r="S2" s="194"/>
      <c r="T2" s="108"/>
      <c r="U2" s="194"/>
      <c r="V2" s="194"/>
      <c r="W2" s="194"/>
      <c r="X2" s="194"/>
      <c r="Y2" s="108"/>
      <c r="Z2" s="22"/>
    </row>
    <row r="3" spans="1:28" x14ac:dyDescent="0.2">
      <c r="A3" s="161"/>
      <c r="B3" s="147"/>
      <c r="C3" s="147"/>
      <c r="D3" s="147"/>
      <c r="E3" s="145"/>
      <c r="F3" s="146"/>
      <c r="G3" s="145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_xll.ohTrigger(Y5:Y15)</f>
        <v>2</v>
      </c>
      <c r="Z3" s="162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4"/>
      <c r="L4" s="142"/>
      <c r="M4" s="142"/>
      <c r="N4" s="142"/>
      <c r="O4" s="189" t="str">
        <f>_xll.RData(O5:O18,P4:S4,"RTFEED:IDN",ReutersRtMode,,P5)</f>
        <v>Updated at 09:40:33</v>
      </c>
      <c r="P4" s="243" t="s">
        <v>178</v>
      </c>
      <c r="Q4" s="243" t="s">
        <v>177</v>
      </c>
      <c r="R4" s="243" t="s">
        <v>195</v>
      </c>
      <c r="S4" s="243" t="s">
        <v>212</v>
      </c>
      <c r="T4" s="219" t="s">
        <v>211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  <c r="AB4" s="242" t="s">
        <v>210</v>
      </c>
    </row>
    <row r="5" spans="1:28" x14ac:dyDescent="0.2">
      <c r="A5" s="93"/>
      <c r="B5" s="141"/>
      <c r="C5" s="50">
        <v>2</v>
      </c>
      <c r="D5" s="49" t="s">
        <v>160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JPY2X1S_Quote#0000</v>
      </c>
      <c r="G5" s="16" t="str">
        <f>_xll.ohRangeRetrieveError(F5)</f>
        <v/>
      </c>
      <c r="H5" s="22"/>
      <c r="J5" s="93"/>
      <c r="K5" s="193"/>
      <c r="L5" s="237">
        <v>2</v>
      </c>
      <c r="M5" s="237" t="s">
        <v>160</v>
      </c>
      <c r="N5" s="197" t="str">
        <f t="shared" ref="N5:N18" si="1">Currency&amp;$L5&amp;$M5&amp;$K5</f>
        <v>JPY2X1S</v>
      </c>
      <c r="O5" s="197" t="str">
        <f t="array" ref="O5:O18">Instruments&amp;"="&amp;VLOOKUP(Contributor,ContributorTable,2,FALSE)</f>
        <v>JPY2X1S=ICAP</v>
      </c>
      <c r="P5" s="192" t="s">
        <v>190</v>
      </c>
      <c r="Q5" s="192" t="s">
        <v>190</v>
      </c>
      <c r="R5" s="192" t="s">
        <v>190</v>
      </c>
      <c r="S5" s="192" t="s">
        <v>190</v>
      </c>
      <c r="T5" s="196" t="e">
        <f>_xll.qlMidSafe($P5,$Q5)</f>
        <v>#NUM!</v>
      </c>
      <c r="U5" s="194"/>
      <c r="V5" s="195" t="e">
        <v>#NUM!</v>
      </c>
      <c r="W5" s="194"/>
      <c r="X5" s="254" t="e">
        <f t="array" ref="X5:X18">QuoteLive</f>
        <v>#NUM!</v>
      </c>
      <c r="Y5" s="191" t="e">
        <f>_xll.qlSimpleQuoteSetValue(F5,X5/100,Trigger)</f>
        <v>#NUM!</v>
      </c>
      <c r="Z5" s="162"/>
      <c r="AB5" s="228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160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JPY3X1S_Quote#0000</v>
      </c>
      <c r="G6" s="137" t="str">
        <f>_xll.ohRangeRetrieveError(F6)</f>
        <v/>
      </c>
      <c r="H6" s="22"/>
      <c r="J6" s="93"/>
      <c r="K6" s="193"/>
      <c r="L6" s="237">
        <v>3</v>
      </c>
      <c r="M6" s="237" t="s">
        <v>160</v>
      </c>
      <c r="N6" s="197" t="str">
        <f t="shared" si="1"/>
        <v>JPY3X1S</v>
      </c>
      <c r="O6" s="197" t="str">
        <v>JPY3X1S=ICAP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_xll.qlMidSafe($P6,$Q6)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  <c r="AB6" s="228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160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JPY4X1S_Quote#0000</v>
      </c>
      <c r="G7" s="137" t="str">
        <f>_xll.ohRangeRetrieveError(F7)</f>
        <v/>
      </c>
      <c r="H7" s="22"/>
      <c r="J7" s="93"/>
      <c r="K7" s="193"/>
      <c r="L7" s="237">
        <v>4</v>
      </c>
      <c r="M7" s="237" t="s">
        <v>160</v>
      </c>
      <c r="N7" s="197" t="str">
        <f t="shared" si="1"/>
        <v>JPY4X1S</v>
      </c>
      <c r="O7" s="197" t="str">
        <v>JPY4X1S=ICAP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_xll.qlMidSafe($P7,$Q7)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  <c r="AB7" s="228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160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JPY5X1S_Quote#0000</v>
      </c>
      <c r="G8" s="137" t="str">
        <f>_xll.ohRangeRetrieveError(F8)</f>
        <v/>
      </c>
      <c r="H8" s="22"/>
      <c r="J8" s="93"/>
      <c r="K8" s="193"/>
      <c r="L8" s="237">
        <v>5</v>
      </c>
      <c r="M8" s="237" t="s">
        <v>160</v>
      </c>
      <c r="N8" s="197" t="str">
        <f t="shared" si="1"/>
        <v>JPY5X1S</v>
      </c>
      <c r="O8" s="197" t="str">
        <v>JPY5X1S=ICAP</v>
      </c>
      <c r="P8" s="192" t="s">
        <v>190</v>
      </c>
      <c r="Q8" s="192" t="s">
        <v>190</v>
      </c>
      <c r="R8" s="192" t="s">
        <v>190</v>
      </c>
      <c r="S8" s="192" t="s">
        <v>190</v>
      </c>
      <c r="T8" s="196" t="e">
        <f>_xll.qlMidSafe($P8,$Q8)</f>
        <v>#NUM!</v>
      </c>
      <c r="U8" s="194"/>
      <c r="V8" s="195" t="e">
        <v>#NUM!</v>
      </c>
      <c r="W8" s="194"/>
      <c r="X8" s="254" t="e">
        <v>#NUM!</v>
      </c>
      <c r="Y8" s="191" t="e">
        <f>_xll.qlSimpleQuoteSetValue(F8,X8/100,Trigger)</f>
        <v>#NUM!</v>
      </c>
      <c r="Z8" s="162"/>
      <c r="AB8" s="228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160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JPY6X1S_Quote#0000</v>
      </c>
      <c r="G9" s="137" t="str">
        <f>_xll.ohRangeRetrieveError(F9)</f>
        <v/>
      </c>
      <c r="H9" s="22"/>
      <c r="J9" s="93"/>
      <c r="K9" s="193"/>
      <c r="L9" s="237">
        <v>6</v>
      </c>
      <c r="M9" s="237" t="s">
        <v>160</v>
      </c>
      <c r="N9" s="197" t="str">
        <f t="shared" si="1"/>
        <v>JPY6X1S</v>
      </c>
      <c r="O9" s="197" t="str">
        <v>JPY6X1S=ICAP</v>
      </c>
      <c r="P9" s="192" t="s">
        <v>190</v>
      </c>
      <c r="Q9" s="192" t="s">
        <v>190</v>
      </c>
      <c r="R9" s="192" t="s">
        <v>190</v>
      </c>
      <c r="S9" s="192" t="s">
        <v>190</v>
      </c>
      <c r="T9" s="196" t="e">
        <f>_xll.qlMidSafe($P9,$Q9)</f>
        <v>#NUM!</v>
      </c>
      <c r="U9" s="194"/>
      <c r="V9" s="195" t="e">
        <v>#NUM!</v>
      </c>
      <c r="W9" s="194"/>
      <c r="X9" s="254" t="e">
        <v>#NUM!</v>
      </c>
      <c r="Y9" s="191" t="e">
        <f>_xll.qlSimpleQuoteSetValue(F9,X9/100,Trigger)</f>
        <v>#NUM!</v>
      </c>
      <c r="Z9" s="162"/>
      <c r="AB9" s="228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160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JPY7X1S_Quote#0000</v>
      </c>
      <c r="G10" s="137" t="str">
        <f>_xll.ohRangeRetrieveError(F10)</f>
        <v/>
      </c>
      <c r="H10" s="22"/>
      <c r="J10" s="93"/>
      <c r="K10" s="193"/>
      <c r="L10" s="237">
        <v>7</v>
      </c>
      <c r="M10" s="237" t="s">
        <v>160</v>
      </c>
      <c r="N10" s="197" t="str">
        <f t="shared" si="1"/>
        <v>JPY7X1S</v>
      </c>
      <c r="O10" s="197" t="str">
        <v>JPY7X1S=ICAP</v>
      </c>
      <c r="P10" s="192" t="s">
        <v>190</v>
      </c>
      <c r="Q10" s="192" t="s">
        <v>190</v>
      </c>
      <c r="R10" s="192" t="s">
        <v>190</v>
      </c>
      <c r="S10" s="192" t="s">
        <v>190</v>
      </c>
      <c r="T10" s="196" t="e">
        <f>_xll.qlMidSafe($P10,$Q10)</f>
        <v>#NUM!</v>
      </c>
      <c r="U10" s="194"/>
      <c r="V10" s="195" t="e">
        <v>#NUM!</v>
      </c>
      <c r="W10" s="194"/>
      <c r="X10" s="254" t="e">
        <v>#NUM!</v>
      </c>
      <c r="Y10" s="191" t="e">
        <f>_xll.qlSimpleQuoteSetValue(F10,X10/100,Trigger)</f>
        <v>#NUM!</v>
      </c>
      <c r="Z10" s="162"/>
      <c r="AB10" s="228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160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JPY8X1S_Quote#0000</v>
      </c>
      <c r="G11" s="137" t="str">
        <f>_xll.ohRangeRetrieveError(F11)</f>
        <v/>
      </c>
      <c r="H11" s="22"/>
      <c r="J11" s="93"/>
      <c r="K11" s="193"/>
      <c r="L11" s="237">
        <v>8</v>
      </c>
      <c r="M11" s="237" t="s">
        <v>160</v>
      </c>
      <c r="N11" s="197" t="str">
        <f t="shared" si="1"/>
        <v>JPY8X1S</v>
      </c>
      <c r="O11" s="197" t="str">
        <v>JPY8X1S=ICAP</v>
      </c>
      <c r="P11" s="192" t="s">
        <v>190</v>
      </c>
      <c r="Q11" s="192" t="s">
        <v>190</v>
      </c>
      <c r="R11" s="192" t="s">
        <v>190</v>
      </c>
      <c r="S11" s="192" t="s">
        <v>190</v>
      </c>
      <c r="T11" s="196" t="e">
        <f>_xll.qlMidSafe($P11,$Q11)</f>
        <v>#NUM!</v>
      </c>
      <c r="U11" s="194"/>
      <c r="V11" s="195" t="e">
        <v>#NUM!</v>
      </c>
      <c r="W11" s="194"/>
      <c r="X11" s="254" t="e">
        <v>#NUM!</v>
      </c>
      <c r="Y11" s="191" t="e">
        <f>_xll.qlSimpleQuoteSetValue(F11,X11/100,Trigger)</f>
        <v>#NUM!</v>
      </c>
      <c r="Z11" s="162"/>
      <c r="AB11" s="228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160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JPY9X1S_Quote#0000</v>
      </c>
      <c r="G12" s="137" t="str">
        <f>_xll.ohRangeRetrieveError(F12)</f>
        <v/>
      </c>
      <c r="H12" s="22"/>
      <c r="J12" s="93"/>
      <c r="K12" s="193"/>
      <c r="L12" s="237">
        <v>9</v>
      </c>
      <c r="M12" s="237" t="s">
        <v>160</v>
      </c>
      <c r="N12" s="197" t="str">
        <f t="shared" si="1"/>
        <v>JPY9X1S</v>
      </c>
      <c r="O12" s="197" t="str">
        <v>JPY9X1S=ICAP</v>
      </c>
      <c r="P12" s="192" t="s">
        <v>190</v>
      </c>
      <c r="Q12" s="192" t="s">
        <v>190</v>
      </c>
      <c r="R12" s="192" t="s">
        <v>190</v>
      </c>
      <c r="S12" s="192" t="s">
        <v>190</v>
      </c>
      <c r="T12" s="196" t="e">
        <f>_xll.qlMidSafe($P12,$Q12)</f>
        <v>#NUM!</v>
      </c>
      <c r="U12" s="194"/>
      <c r="V12" s="195" t="e">
        <v>#NUM!</v>
      </c>
      <c r="W12" s="194"/>
      <c r="X12" s="254" t="e">
        <v>#NUM!</v>
      </c>
      <c r="Y12" s="191" t="e">
        <f>_xll.qlSimpleQuoteSetValue(F12,X12/100,Trigger)</f>
        <v>#NUM!</v>
      </c>
      <c r="Z12" s="162"/>
      <c r="AB12" s="228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160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JPY10X1S_Quote#0000</v>
      </c>
      <c r="G13" s="137" t="str">
        <f>_xll.ohRangeRetrieveError(F13)</f>
        <v/>
      </c>
      <c r="H13" s="22"/>
      <c r="J13" s="93"/>
      <c r="K13" s="193"/>
      <c r="L13" s="237">
        <v>10</v>
      </c>
      <c r="M13" s="237" t="s">
        <v>160</v>
      </c>
      <c r="N13" s="197" t="str">
        <f t="shared" si="1"/>
        <v>JPY10X1S</v>
      </c>
      <c r="O13" s="197" t="str">
        <v>JPY10X1S=ICAP</v>
      </c>
      <c r="P13" s="192" t="s">
        <v>190</v>
      </c>
      <c r="Q13" s="192" t="s">
        <v>190</v>
      </c>
      <c r="R13" s="192" t="s">
        <v>190</v>
      </c>
      <c r="S13" s="192" t="s">
        <v>190</v>
      </c>
      <c r="T13" s="196" t="e">
        <f>_xll.qlMidSafe($P13,$Q13)</f>
        <v>#NUM!</v>
      </c>
      <c r="U13" s="194"/>
      <c r="V13" s="195" t="e">
        <v>#NUM!</v>
      </c>
      <c r="W13" s="194"/>
      <c r="X13" s="254" t="e">
        <v>#NUM!</v>
      </c>
      <c r="Y13" s="191" t="e">
        <f>_xll.qlSimpleQuoteSetValue(F13,X13/100,Trigger)</f>
        <v>#NUM!</v>
      </c>
      <c r="Z13" s="162"/>
      <c r="AB13" s="228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160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JPY11X1S_Quote#0000</v>
      </c>
      <c r="G14" s="137" t="str">
        <f>_xll.ohRangeRetrieveError(F14)</f>
        <v/>
      </c>
      <c r="H14" s="22"/>
      <c r="J14" s="93"/>
      <c r="K14" s="193"/>
      <c r="L14" s="237">
        <v>11</v>
      </c>
      <c r="M14" s="237" t="s">
        <v>160</v>
      </c>
      <c r="N14" s="197" t="str">
        <f t="shared" si="1"/>
        <v>JPY11X1S</v>
      </c>
      <c r="O14" s="197" t="str">
        <v>JPY11X1S=ICAP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_xll.qlMidSafe($P14,$Q14)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  <c r="AB14" s="228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160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JPY12X1S_Quote#0000</v>
      </c>
      <c r="G15" s="137" t="str">
        <f>_xll.ohRangeRetrieveError(F15)</f>
        <v/>
      </c>
      <c r="H15" s="22"/>
      <c r="J15" s="93"/>
      <c r="K15" s="193"/>
      <c r="L15" s="237">
        <v>12</v>
      </c>
      <c r="M15" s="237" t="s">
        <v>160</v>
      </c>
      <c r="N15" s="197" t="str">
        <f t="shared" si="1"/>
        <v>JPY12X1S</v>
      </c>
      <c r="O15" s="197" t="str">
        <v>JPY12X1S=ICAP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_xll.qlMidSafe($P15,$Q15)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  <c r="AB15" s="228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3"/>
      <c r="L16" s="237">
        <v>15</v>
      </c>
      <c r="M16" s="237" t="s">
        <v>160</v>
      </c>
      <c r="N16" s="197" t="str">
        <f t="shared" si="1"/>
        <v>JPY15X1S</v>
      </c>
      <c r="O16" s="197" t="str">
        <v>JPY15X1S=ICAP</v>
      </c>
      <c r="P16" s="192" t="s">
        <v>190</v>
      </c>
      <c r="Q16" s="192" t="s">
        <v>190</v>
      </c>
      <c r="R16" s="192" t="s">
        <v>190</v>
      </c>
      <c r="S16" s="192" t="s">
        <v>190</v>
      </c>
      <c r="T16" s="196" t="e">
        <f>_xll.qlMidSafe($P16,$Q16)</f>
        <v>#NUM!</v>
      </c>
      <c r="U16" s="194"/>
      <c r="V16" s="195" t="e">
        <v>#NUM!</v>
      </c>
      <c r="W16" s="194"/>
      <c r="X16" s="254" t="e">
        <v>#NUM!</v>
      </c>
      <c r="Y16" s="191" t="e">
        <f>_xll.qlSimpleQuoteSetValue(F16,X16/100,Trigger)</f>
        <v>#NUM!</v>
      </c>
      <c r="Z16" s="162"/>
    </row>
    <row r="17" spans="10:26" x14ac:dyDescent="0.2">
      <c r="J17" s="93"/>
      <c r="K17" s="193"/>
      <c r="L17" s="237">
        <v>18</v>
      </c>
      <c r="M17" s="237" t="s">
        <v>160</v>
      </c>
      <c r="N17" s="197" t="str">
        <f t="shared" si="1"/>
        <v>JPY18X1S</v>
      </c>
      <c r="O17" s="197" t="str">
        <v>JPY18X1S=ICAP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_xll.qlMidSafe($P17,$Q17)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0:26" x14ac:dyDescent="0.2">
      <c r="J18" s="93"/>
      <c r="K18" s="193"/>
      <c r="L18" s="237">
        <v>24</v>
      </c>
      <c r="M18" s="237" t="s">
        <v>160</v>
      </c>
      <c r="N18" s="197" t="str">
        <f t="shared" si="1"/>
        <v>JPY24X1S</v>
      </c>
      <c r="O18" s="197" t="str">
        <v>JPY24X1S=ICAP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_xll.qlMidSafe($P18,$Q18)</f>
        <v>#NUM!</v>
      </c>
      <c r="U18" s="194"/>
      <c r="V18" s="206" t="e">
        <v>#NUM!</v>
      </c>
      <c r="W18" s="194"/>
      <c r="X18" s="247" t="e">
        <v>#NUM!</v>
      </c>
      <c r="Y18" s="204" t="e">
        <f>_xll.qlSimpleQuoteSetValue(F18,X18/100,Trigger)</f>
        <v>#NUM!</v>
      </c>
      <c r="Z18" s="162"/>
    </row>
    <row r="19" spans="10:26" ht="13.5" thickBot="1" x14ac:dyDescent="0.25">
      <c r="J19" s="21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20"/>
      <c r="V19" s="190"/>
      <c r="W19" s="20"/>
      <c r="X19" s="190"/>
      <c r="Y19" s="190"/>
      <c r="Z19" s="229"/>
    </row>
  </sheetData>
  <conditionalFormatting sqref="Y5:Y18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ht="15" x14ac:dyDescent="0.25">
      <c r="G1"/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F2"/>
      <c r="G2"/>
      <c r="N2" s="226"/>
      <c r="O2" s="194"/>
      <c r="P2" s="194"/>
      <c r="Q2" s="194"/>
      <c r="R2" s="194"/>
      <c r="S2" s="115" t="s">
        <v>185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2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09:40:34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JPY_010_SwSB3T.xml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</v>
      </c>
      <c r="R5" s="235" t="str">
        <f t="shared" ref="R5:R42" si="0">Currency&amp;$P5&amp;$Q5&amp;$O5</f>
        <v>JPYSB3T6M</v>
      </c>
      <c r="S5" s="235" t="str">
        <f t="array" ref="S5:S42">Instruments&amp;"="&amp;VLOOKUP(Contributor,ContributorTable,2,FALSE)</f>
        <v>JPYSB3T6M=SMKR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/>
      <c r="AI5" s="13"/>
      <c r="AJ5" s="228"/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3T</v>
      </c>
      <c r="E6" s="48" t="str">
        <f t="shared" ref="E6:E42" si="1">Currency&amp;$C6&amp;$D6&amp;$B6&amp;QuoteSuffix</f>
        <v>JPYSB3T1Y_Quote</v>
      </c>
      <c r="F6" s="48" t="str">
        <f>_xll.qlSimpleQuote(Currency&amp;$C6&amp;$D6&amp;$B6&amp;QuoteSuffix,,RateTickValue,Permanent,Trigger,ObjectOverwrite)</f>
        <v>JPYSB3T1Y_Quote#0000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/>
      <c r="N6" s="93"/>
      <c r="O6" s="198" t="s">
        <v>8</v>
      </c>
      <c r="P6" s="237" t="str">
        <v>SB</v>
      </c>
      <c r="Q6" s="237" t="str">
        <v>3T</v>
      </c>
      <c r="R6" s="235" t="str">
        <f t="shared" si="0"/>
        <v>JPYSB3T1Y</v>
      </c>
      <c r="S6" s="235" t="str">
        <v>JPYSB3T1Y=SMKR</v>
      </c>
      <c r="T6" s="192">
        <v>0.17624999999999999</v>
      </c>
      <c r="U6" s="192">
        <v>0.21625</v>
      </c>
      <c r="V6" s="192">
        <v>0</v>
      </c>
      <c r="W6" s="192">
        <v>0</v>
      </c>
      <c r="X6" s="196">
        <f>_xll.qlMidSafe($T6,$U6)</f>
        <v>0.19624999999999998</v>
      </c>
      <c r="Y6" s="194"/>
      <c r="Z6" s="195">
        <v>0.19624999999999998</v>
      </c>
      <c r="AA6" s="194"/>
      <c r="AB6" s="254">
        <v>0.19624999999999998</v>
      </c>
      <c r="AC6" s="191">
        <f>_xll.qlSimpleQuoteSetValue(F6,AB6/100,Trigger)</f>
        <v>-6.2500000000000489E-5</v>
      </c>
      <c r="AD6" s="162"/>
      <c r="AE6" s="13"/>
      <c r="AF6" s="149" t="s">
        <v>102</v>
      </c>
      <c r="AG6" s="57" t="s">
        <v>163</v>
      </c>
      <c r="AH6" s="56"/>
      <c r="AI6" s="13"/>
      <c r="AJ6" s="228"/>
    </row>
    <row r="7" spans="1:36" x14ac:dyDescent="0.2">
      <c r="A7" s="93"/>
      <c r="B7" s="140" t="s">
        <v>106</v>
      </c>
      <c r="C7" s="50" t="str">
        <v>SB</v>
      </c>
      <c r="D7" s="50" t="str">
        <v>3T</v>
      </c>
      <c r="E7" s="48" t="str">
        <f t="shared" si="1"/>
        <v>JPYSB3T15M_Quote</v>
      </c>
      <c r="F7" s="48" t="str">
        <f>_xll.qlSimpleQuote(Currency&amp;$C7&amp;$D7&amp;$B7&amp;QuoteSuffix,,RateTickValue,Permanent,Trigger,ObjectOverwrite)</f>
        <v>JPYSB3T15M_Quote#0000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/>
      <c r="N7" s="93"/>
      <c r="O7" s="198" t="s">
        <v>106</v>
      </c>
      <c r="P7" s="237" t="str">
        <v>SB</v>
      </c>
      <c r="Q7" s="237" t="str">
        <v>3T</v>
      </c>
      <c r="R7" s="235" t="str">
        <f t="shared" si="0"/>
        <v>JPYSB3T15M</v>
      </c>
      <c r="S7" s="235" t="str">
        <v>JPYSB3T15M=SMKR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/>
      <c r="AI7" s="13"/>
      <c r="AJ7" s="228"/>
    </row>
    <row r="8" spans="1:36" x14ac:dyDescent="0.2">
      <c r="A8" s="93"/>
      <c r="B8" s="140" t="s">
        <v>105</v>
      </c>
      <c r="C8" s="50" t="str">
        <v>SB</v>
      </c>
      <c r="D8" s="50" t="str">
        <v>3T</v>
      </c>
      <c r="E8" s="48" t="str">
        <f t="shared" si="1"/>
        <v>JPYSB3T18M_Quote</v>
      </c>
      <c r="F8" s="48" t="str">
        <f>_xll.qlSimpleQuote(Currency&amp;$C8&amp;$D8&amp;$B8&amp;QuoteSuffix,,RateTickValue,Permanent,Trigger,ObjectOverwrite)</f>
        <v>JPYSB3T18M_Quote#0000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/>
      <c r="N8" s="93"/>
      <c r="O8" s="198" t="s">
        <v>105</v>
      </c>
      <c r="P8" s="237" t="str">
        <v>SB</v>
      </c>
      <c r="Q8" s="237" t="str">
        <v>3T</v>
      </c>
      <c r="R8" s="235" t="str">
        <f t="shared" si="0"/>
        <v>JPYSB3T18M</v>
      </c>
      <c r="S8" s="235" t="str">
        <v>JPYSB3T18M=SMKR</v>
      </c>
      <c r="T8" s="192">
        <v>0.17</v>
      </c>
      <c r="U8" s="192">
        <v>0.21</v>
      </c>
      <c r="V8" s="192">
        <v>0</v>
      </c>
      <c r="W8" s="192">
        <v>0</v>
      </c>
      <c r="X8" s="196">
        <f>_xll.qlMidSafe($T8,$U8)</f>
        <v>0.19</v>
      </c>
      <c r="Y8" s="194"/>
      <c r="Z8" s="195">
        <v>0.19</v>
      </c>
      <c r="AA8" s="194"/>
      <c r="AB8" s="254">
        <v>0.19</v>
      </c>
      <c r="AC8" s="191">
        <f>_xll.qlSimpleQuoteSetValue(F8,AB8/100,Trigger)</f>
        <v>-8.7499999999999687E-5</v>
      </c>
      <c r="AD8" s="162"/>
      <c r="AE8" s="13"/>
      <c r="AF8" s="149" t="s">
        <v>98</v>
      </c>
      <c r="AG8" s="57" t="s">
        <v>162</v>
      </c>
      <c r="AH8" s="56" t="s">
        <v>292</v>
      </c>
      <c r="AI8" s="13"/>
      <c r="AJ8" s="228"/>
    </row>
    <row r="9" spans="1:36" ht="13.5" thickBot="1" x14ac:dyDescent="0.25">
      <c r="A9" s="93"/>
      <c r="B9" s="140" t="s">
        <v>104</v>
      </c>
      <c r="C9" s="50" t="str">
        <v>SB</v>
      </c>
      <c r="D9" s="50" t="str">
        <v>3T</v>
      </c>
      <c r="E9" s="48" t="str">
        <f t="shared" si="1"/>
        <v>JPYSB3T21M_Quote</v>
      </c>
      <c r="F9" s="48" t="str">
        <f>_xll.qlSimpleQuote(Currency&amp;$C9&amp;$D9&amp;$B9&amp;QuoteSuffix,,RateTickValue,Permanent,Trigger,ObjectOverwrite)</f>
        <v>JPYSB3T21M_Quote#0000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292</v>
      </c>
      <c r="N9" s="93"/>
      <c r="O9" s="198" t="s">
        <v>104</v>
      </c>
      <c r="P9" s="237" t="str">
        <v>SB</v>
      </c>
      <c r="Q9" s="237" t="str">
        <v>3T</v>
      </c>
      <c r="R9" s="235" t="str">
        <f t="shared" si="0"/>
        <v>JPYSB3T21M</v>
      </c>
      <c r="S9" s="235" t="str">
        <v>JPYSB3T21M=SMKR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/>
      <c r="AI9" s="13"/>
      <c r="AJ9" s="228"/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3T</v>
      </c>
      <c r="E10" s="48" t="str">
        <f t="shared" si="1"/>
        <v>JPYSB3T2Y_Quote</v>
      </c>
      <c r="F10" s="48" t="str">
        <f>_xll.qlSimpleQuote(Currency&amp;$C10&amp;$D10&amp;$B10&amp;QuoteSuffix,,RateTickValue,Permanent,Trigger,ObjectOverwrite)</f>
        <v>JPYSB3T2Y_Quote#0000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/>
      <c r="N10" s="93"/>
      <c r="O10" s="198" t="s">
        <v>84</v>
      </c>
      <c r="P10" s="237" t="str">
        <v>SB</v>
      </c>
      <c r="Q10" s="237" t="str">
        <v>3T</v>
      </c>
      <c r="R10" s="235" t="str">
        <f t="shared" si="0"/>
        <v>JPYSB3T2Y</v>
      </c>
      <c r="S10" s="235" t="str">
        <v>JPYSB3T2Y=SMKR</v>
      </c>
      <c r="T10" s="192">
        <v>0.16875000000000001</v>
      </c>
      <c r="U10" s="192">
        <v>0.20874999999999999</v>
      </c>
      <c r="V10" s="192">
        <v>0</v>
      </c>
      <c r="W10" s="192">
        <v>0</v>
      </c>
      <c r="X10" s="196">
        <f>_xll.qlMidSafe($T10,$U10)</f>
        <v>0.18875</v>
      </c>
      <c r="Y10" s="194"/>
      <c r="Z10" s="195">
        <v>0.18875</v>
      </c>
      <c r="AA10" s="194"/>
      <c r="AB10" s="254">
        <v>0.18875</v>
      </c>
      <c r="AC10" s="191">
        <f>_xll.qlSimpleQuoteSetValue(F10,AB10/100,Trigger)</f>
        <v>-9.9999999999999612E-5</v>
      </c>
      <c r="AD10" s="162"/>
      <c r="AE10" s="13"/>
      <c r="AF10" s="13"/>
      <c r="AG10" s="13"/>
      <c r="AH10" s="13"/>
      <c r="AI10" s="13"/>
      <c r="AJ10" s="228"/>
    </row>
    <row r="11" spans="1:36" x14ac:dyDescent="0.2">
      <c r="A11" s="93"/>
      <c r="B11" s="140" t="s">
        <v>83</v>
      </c>
      <c r="C11" s="50" t="str">
        <v>SB</v>
      </c>
      <c r="D11" s="50" t="str">
        <v>3T</v>
      </c>
      <c r="E11" s="48" t="str">
        <f t="shared" si="1"/>
        <v>JPYSB3T3Y_Quote</v>
      </c>
      <c r="F11" s="48" t="str">
        <f>_xll.qlSimpleQuote(Currency&amp;$C11&amp;$D11&amp;$B11&amp;QuoteSuffix,,RateTickValue,Permanent,Trigger,ObjectOverwrite)</f>
        <v>JPYSB3T3Y_Quote#0000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</v>
      </c>
      <c r="R11" s="235" t="str">
        <f t="shared" si="0"/>
        <v>JPYSB3T3Y</v>
      </c>
      <c r="S11" s="235" t="str">
        <v>JPYSB3T3Y=SMKR</v>
      </c>
      <c r="T11" s="192">
        <v>0.17624999999999999</v>
      </c>
      <c r="U11" s="192">
        <v>0.21625</v>
      </c>
      <c r="V11" s="192">
        <v>0</v>
      </c>
      <c r="W11" s="192">
        <v>0</v>
      </c>
      <c r="X11" s="196">
        <f>_xll.qlMidSafe($T11,$U11)</f>
        <v>0.19624999999999998</v>
      </c>
      <c r="Y11" s="194"/>
      <c r="Z11" s="195">
        <v>0.19624999999999998</v>
      </c>
      <c r="AA11" s="194"/>
      <c r="AB11" s="254">
        <v>0.19624999999999998</v>
      </c>
      <c r="AC11" s="191">
        <f>_xll.qlSimpleQuoteSetValue(F11,AB11/100,Trigger)</f>
        <v>-1.4999999999999996E-4</v>
      </c>
      <c r="AD11" s="162"/>
      <c r="AE11" s="13"/>
      <c r="AF11" s="13"/>
      <c r="AG11" s="13"/>
      <c r="AH11" s="13"/>
      <c r="AI11" s="13"/>
      <c r="AJ11" s="228"/>
    </row>
    <row r="12" spans="1:36" x14ac:dyDescent="0.2">
      <c r="A12" s="93"/>
      <c r="B12" s="140" t="s">
        <v>82</v>
      </c>
      <c r="C12" s="50" t="str">
        <v>SB</v>
      </c>
      <c r="D12" s="50" t="str">
        <v>3T</v>
      </c>
      <c r="E12" s="48" t="str">
        <f t="shared" si="1"/>
        <v>JPYSB3T4Y_Quote</v>
      </c>
      <c r="F12" s="48" t="str">
        <f>_xll.qlSimpleQuote(Currency&amp;$C12&amp;$D12&amp;$B12&amp;QuoteSuffix,,RateTickValue,Permanent,Trigger,ObjectOverwrite)</f>
        <v>JPYSB3T4Y_Quote#0000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</v>
      </c>
      <c r="R12" s="235" t="str">
        <f t="shared" si="0"/>
        <v>JPYSB3T4Y</v>
      </c>
      <c r="S12" s="235" t="str">
        <v>JPYSB3T4Y=SMKR</v>
      </c>
      <c r="T12" s="192">
        <v>0.20624999999999999</v>
      </c>
      <c r="U12" s="192">
        <v>0.24625</v>
      </c>
      <c r="V12" s="192">
        <v>0</v>
      </c>
      <c r="W12" s="192">
        <v>0</v>
      </c>
      <c r="X12" s="196">
        <f>_xll.qlMidSafe($T12,$U12)</f>
        <v>0.22625000000000001</v>
      </c>
      <c r="Y12" s="194"/>
      <c r="Z12" s="195">
        <v>0.22625000000000001</v>
      </c>
      <c r="AA12" s="194"/>
      <c r="AB12" s="254">
        <v>0.22625000000000001</v>
      </c>
      <c r="AC12" s="191">
        <f>_xll.qlSimpleQuoteSetValue(F12,AB12/100,Trigger)</f>
        <v>-1.6249999999999988E-4</v>
      </c>
      <c r="AD12" s="162"/>
      <c r="AE12" s="13"/>
      <c r="AF12" s="13"/>
      <c r="AG12" s="13"/>
      <c r="AH12" s="13"/>
      <c r="AI12" s="13"/>
      <c r="AJ12" s="228"/>
    </row>
    <row r="13" spans="1:36" x14ac:dyDescent="0.2">
      <c r="A13" s="93"/>
      <c r="B13" s="140" t="s">
        <v>81</v>
      </c>
      <c r="C13" s="50" t="str">
        <v>SB</v>
      </c>
      <c r="D13" s="50" t="str">
        <v>3T</v>
      </c>
      <c r="E13" s="48" t="str">
        <f t="shared" si="1"/>
        <v>JPYSB3T5Y_Quote</v>
      </c>
      <c r="F13" s="48" t="str">
        <f>_xll.qlSimpleQuote(Currency&amp;$C13&amp;$D13&amp;$B13&amp;QuoteSuffix,,RateTickValue,Permanent,Trigger,ObjectOverwrite)</f>
        <v>JPYSB3T5Y_Quote#0000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</v>
      </c>
      <c r="R13" s="235" t="str">
        <f t="shared" si="0"/>
        <v>JPYSB3T5Y</v>
      </c>
      <c r="S13" s="235" t="str">
        <v>JPYSB3T5Y=SMKR</v>
      </c>
      <c r="T13" s="192">
        <v>0.26</v>
      </c>
      <c r="U13" s="192">
        <v>0.3</v>
      </c>
      <c r="V13" s="192">
        <v>0</v>
      </c>
      <c r="W13" s="192">
        <v>0</v>
      </c>
      <c r="X13" s="196">
        <f>_xll.qlMidSafe($T13,$U13)</f>
        <v>0.28000000000000003</v>
      </c>
      <c r="Y13" s="194"/>
      <c r="Z13" s="195">
        <v>0.28000000000000003</v>
      </c>
      <c r="AA13" s="194"/>
      <c r="AB13" s="254">
        <v>0.28000000000000003</v>
      </c>
      <c r="AC13" s="191">
        <f>_xll.qlSimpleQuoteSetValue(F13,AB13/100,Trigger)</f>
        <v>-1.7499999999999937E-4</v>
      </c>
      <c r="AD13" s="162"/>
      <c r="AE13" s="13"/>
      <c r="AF13" s="13"/>
      <c r="AG13" s="13"/>
      <c r="AH13" s="13"/>
      <c r="AI13" s="13"/>
      <c r="AJ13" s="228"/>
    </row>
    <row r="14" spans="1:36" x14ac:dyDescent="0.2">
      <c r="A14" s="93"/>
      <c r="B14" s="140" t="s">
        <v>80</v>
      </c>
      <c r="C14" s="50" t="str">
        <v>SB</v>
      </c>
      <c r="D14" s="50" t="str">
        <v>3T</v>
      </c>
      <c r="E14" s="48" t="str">
        <f t="shared" si="1"/>
        <v>JPYSB3T6Y_Quote</v>
      </c>
      <c r="F14" s="48" t="str">
        <f>_xll.qlSimpleQuote(Currency&amp;$C14&amp;$D14&amp;$B14&amp;QuoteSuffix,,RateTickValue,Permanent,Trigger,ObjectOverwrite)</f>
        <v>JPYSB3T6Y_Quote#0000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</v>
      </c>
      <c r="R14" s="235" t="str">
        <f t="shared" si="0"/>
        <v>JPYSB3T6Y</v>
      </c>
      <c r="S14" s="235" t="str">
        <v>JPYSB3T6Y=SMKR</v>
      </c>
      <c r="T14" s="192">
        <v>0.33624999999999999</v>
      </c>
      <c r="U14" s="192">
        <v>0.37624999999999997</v>
      </c>
      <c r="V14" s="192">
        <v>0</v>
      </c>
      <c r="W14" s="192">
        <v>0</v>
      </c>
      <c r="X14" s="196">
        <f>_xll.qlMidSafe($T14,$U14)</f>
        <v>0.35624999999999996</v>
      </c>
      <c r="Y14" s="194"/>
      <c r="Z14" s="195">
        <v>0.35624999999999996</v>
      </c>
      <c r="AA14" s="194"/>
      <c r="AB14" s="254">
        <v>0.35624999999999996</v>
      </c>
      <c r="AC14" s="191">
        <f>_xll.qlSimpleQuoteSetValue(F14,AB14/100,Trigger)</f>
        <v>-1.8750000000000017E-4</v>
      </c>
      <c r="AD14" s="162"/>
      <c r="AE14" s="13"/>
      <c r="AF14" s="13"/>
      <c r="AG14" s="13"/>
      <c r="AH14" s="13"/>
      <c r="AI14" s="13"/>
      <c r="AJ14" s="228"/>
    </row>
    <row r="15" spans="1:36" x14ac:dyDescent="0.2">
      <c r="A15" s="93"/>
      <c r="B15" s="140" t="s">
        <v>79</v>
      </c>
      <c r="C15" s="50" t="str">
        <v>SB</v>
      </c>
      <c r="D15" s="50" t="str">
        <v>3T</v>
      </c>
      <c r="E15" s="48" t="str">
        <f t="shared" si="1"/>
        <v>JPYSB3T7Y_Quote</v>
      </c>
      <c r="F15" s="48" t="str">
        <f>_xll.qlSimpleQuote(Currency&amp;$C15&amp;$D15&amp;$B15&amp;QuoteSuffix,,RateTickValue,Permanent,Trigger,ObjectOverwrite)</f>
        <v>JPYSB3T7Y_Quote#0000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</v>
      </c>
      <c r="R15" s="235" t="str">
        <f t="shared" si="0"/>
        <v>JPYSB3T7Y</v>
      </c>
      <c r="S15" s="235" t="str">
        <v>JPYSB3T7Y=SMKR</v>
      </c>
      <c r="T15" s="192">
        <v>0.42749999999999999</v>
      </c>
      <c r="U15" s="192">
        <v>0.46750000000000003</v>
      </c>
      <c r="V15" s="192">
        <v>0</v>
      </c>
      <c r="W15" s="192">
        <v>0</v>
      </c>
      <c r="X15" s="196">
        <f>_xll.qlMidSafe($T15,$U15)</f>
        <v>0.44750000000000001</v>
      </c>
      <c r="Y15" s="194"/>
      <c r="Z15" s="195">
        <v>0.44750000000000001</v>
      </c>
      <c r="AA15" s="194"/>
      <c r="AB15" s="254">
        <v>0.44750000000000001</v>
      </c>
      <c r="AC15" s="191">
        <f>_xll.qlSimpleQuoteSetValue(F15,AB15/100,Trigger)</f>
        <v>-2.0000000000000052E-4</v>
      </c>
      <c r="AD15" s="162"/>
      <c r="AE15" s="13"/>
      <c r="AF15" s="13"/>
      <c r="AG15" s="13"/>
      <c r="AH15" s="13"/>
      <c r="AI15" s="13"/>
      <c r="AJ15" s="228"/>
    </row>
    <row r="16" spans="1:36" x14ac:dyDescent="0.2">
      <c r="A16" s="93"/>
      <c r="B16" s="140" t="s">
        <v>78</v>
      </c>
      <c r="C16" s="50" t="str">
        <v>SB</v>
      </c>
      <c r="D16" s="50" t="str">
        <v>3T</v>
      </c>
      <c r="E16" s="48" t="str">
        <f t="shared" si="1"/>
        <v>JPYSB3T8Y_Quote</v>
      </c>
      <c r="F16" s="48" t="str">
        <f>_xll.qlSimpleQuote(Currency&amp;$C16&amp;$D16&amp;$B16&amp;QuoteSuffix,,RateTickValue,Permanent,Trigger,ObjectOverwrite)</f>
        <v>JPYSB3T8Y_Quote#0000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</v>
      </c>
      <c r="R16" s="235" t="str">
        <f t="shared" si="0"/>
        <v>JPYSB3T8Y</v>
      </c>
      <c r="S16" s="235" t="str">
        <v>JPYSB3T8Y=SMKR</v>
      </c>
      <c r="T16" s="192">
        <v>0.52500000000000002</v>
      </c>
      <c r="U16" s="192">
        <v>0.56499999999999995</v>
      </c>
      <c r="V16" s="192">
        <v>0</v>
      </c>
      <c r="W16" s="192">
        <v>0</v>
      </c>
      <c r="X16" s="196">
        <f>_xll.qlMidSafe($T16,$U16)</f>
        <v>0.54499999999999993</v>
      </c>
      <c r="Y16" s="194"/>
      <c r="Z16" s="195">
        <v>0.54499999999999993</v>
      </c>
      <c r="AA16" s="194"/>
      <c r="AB16" s="254">
        <v>0.54499999999999993</v>
      </c>
      <c r="AC16" s="191">
        <f>_xll.qlSimpleQuoteSetValue(F16,AB16/100,Trigger)</f>
        <v>-1.8750000000000103E-4</v>
      </c>
      <c r="AD16" s="162"/>
      <c r="AE16" s="13"/>
      <c r="AF16" s="13"/>
      <c r="AG16" s="13"/>
      <c r="AH16" s="13"/>
      <c r="AI16" s="13"/>
      <c r="AJ16" s="228"/>
    </row>
    <row r="17" spans="1:36" x14ac:dyDescent="0.2">
      <c r="A17" s="93"/>
      <c r="B17" s="140" t="s">
        <v>77</v>
      </c>
      <c r="C17" s="50" t="str">
        <v>SB</v>
      </c>
      <c r="D17" s="50" t="str">
        <v>3T</v>
      </c>
      <c r="E17" s="48" t="str">
        <f t="shared" si="1"/>
        <v>JPYSB3T9Y_Quote</v>
      </c>
      <c r="F17" s="48" t="str">
        <f>_xll.qlSimpleQuote(Currency&amp;$C17&amp;$D17&amp;$B17&amp;QuoteSuffix,,RateTickValue,Permanent,Trigger,ObjectOverwrite)</f>
        <v>JPYSB3T9Y_Quote#0000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</v>
      </c>
      <c r="R17" s="235" t="str">
        <f t="shared" si="0"/>
        <v>JPYSB3T9Y</v>
      </c>
      <c r="S17" s="235" t="str">
        <v>JPYSB3T9Y=SMKR</v>
      </c>
      <c r="T17" s="192">
        <v>0.625</v>
      </c>
      <c r="U17" s="192">
        <v>0.66500000000000004</v>
      </c>
      <c r="V17" s="192">
        <v>0</v>
      </c>
      <c r="W17" s="192">
        <v>0</v>
      </c>
      <c r="X17" s="196">
        <f>_xll.qlMidSafe($T17,$U17)</f>
        <v>0.64500000000000002</v>
      </c>
      <c r="Y17" s="194"/>
      <c r="Z17" s="195">
        <v>0.64500000000000002</v>
      </c>
      <c r="AA17" s="194"/>
      <c r="AB17" s="254">
        <v>0.64500000000000002</v>
      </c>
      <c r="AC17" s="191">
        <f>_xll.qlSimpleQuoteSetValue(F17,AB17/100,Trigger)</f>
        <v>-1.7499999999999981E-4</v>
      </c>
      <c r="AD17" s="162"/>
      <c r="AE17" s="13"/>
      <c r="AF17" s="13"/>
      <c r="AG17" s="13"/>
      <c r="AH17" s="13"/>
      <c r="AI17" s="13"/>
      <c r="AJ17" s="228"/>
    </row>
    <row r="18" spans="1:36" x14ac:dyDescent="0.2">
      <c r="A18" s="93"/>
      <c r="B18" s="140" t="s">
        <v>76</v>
      </c>
      <c r="C18" s="50" t="str">
        <v>SB</v>
      </c>
      <c r="D18" s="50" t="str">
        <v>3T</v>
      </c>
      <c r="E18" s="48" t="str">
        <f t="shared" si="1"/>
        <v>JPYSB3T10Y_Quote</v>
      </c>
      <c r="F18" s="48" t="str">
        <f>_xll.qlSimpleQuote(Currency&amp;$C18&amp;$D18&amp;$B18&amp;QuoteSuffix,,RateTickValue,Permanent,Trigger,ObjectOverwrite)</f>
        <v>JPYSB3T10Y_Quote#0000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</v>
      </c>
      <c r="R18" s="235" t="str">
        <f t="shared" si="0"/>
        <v>JPYSB3T10Y</v>
      </c>
      <c r="S18" s="235" t="str">
        <v>JPYSB3T10Y=SMKR</v>
      </c>
      <c r="T18" s="192">
        <v>0.72375</v>
      </c>
      <c r="U18" s="192">
        <v>0.76375000000000004</v>
      </c>
      <c r="V18" s="192">
        <v>0</v>
      </c>
      <c r="W18" s="192">
        <v>0</v>
      </c>
      <c r="X18" s="196">
        <f>_xll.qlMidSafe($T18,$U18)</f>
        <v>0.74375000000000002</v>
      </c>
      <c r="Y18" s="194"/>
      <c r="Z18" s="195">
        <v>0.74375000000000002</v>
      </c>
      <c r="AA18" s="194"/>
      <c r="AB18" s="254">
        <v>0.74375000000000002</v>
      </c>
      <c r="AC18" s="191">
        <f>_xll.qlSimpleQuoteSetValue(F18,AB18/100,Trigger)</f>
        <v>-1.874999999999993E-4</v>
      </c>
      <c r="AD18" s="162"/>
      <c r="AE18" s="13"/>
      <c r="AF18" s="13"/>
      <c r="AG18" s="13"/>
      <c r="AH18" s="13"/>
      <c r="AI18" s="13"/>
      <c r="AJ18" s="228"/>
    </row>
    <row r="19" spans="1:36" x14ac:dyDescent="0.2">
      <c r="A19" s="93"/>
      <c r="B19" s="140" t="s">
        <v>75</v>
      </c>
      <c r="C19" s="50" t="str">
        <v>SB</v>
      </c>
      <c r="D19" s="50" t="str">
        <v>3T</v>
      </c>
      <c r="E19" s="48" t="str">
        <f t="shared" si="1"/>
        <v>JPYSB3T11Y_Quote</v>
      </c>
      <c r="F19" s="48" t="str">
        <f>_xll.qlSimpleQuote(Currency&amp;$C19&amp;$D19&amp;$B19&amp;QuoteSuffix,,RateTickValue,Permanent,Trigger,ObjectOverwrite)</f>
        <v>JPYSB3T11Y_Quote#0000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</v>
      </c>
      <c r="R19" s="235" t="str">
        <f t="shared" si="0"/>
        <v>JPYSB3T11Y</v>
      </c>
      <c r="S19" s="235" t="str">
        <v>JPYSB3T11Y=SMKR</v>
      </c>
      <c r="T19" s="192">
        <v>0.82374999999999998</v>
      </c>
      <c r="U19" s="192">
        <v>0.86375000000000002</v>
      </c>
      <c r="V19" s="192">
        <v>0</v>
      </c>
      <c r="W19" s="192">
        <v>0</v>
      </c>
      <c r="X19" s="196">
        <f>_xll.qlMidSafe($T19,$U19)</f>
        <v>0.84375</v>
      </c>
      <c r="Y19" s="194"/>
      <c r="Z19" s="195">
        <v>0.84375</v>
      </c>
      <c r="AA19" s="194"/>
      <c r="AB19" s="254">
        <v>0.84375</v>
      </c>
      <c r="AC19" s="191">
        <f>_xll.qlSimpleQuoteSetValue(F19,AB19/100,Trigger)</f>
        <v>-1.8750000000000017E-4</v>
      </c>
      <c r="AD19" s="162"/>
      <c r="AE19" s="13"/>
      <c r="AF19" s="13"/>
      <c r="AG19" s="13"/>
      <c r="AH19" s="13"/>
      <c r="AI19" s="13"/>
      <c r="AJ19" s="228"/>
    </row>
    <row r="20" spans="1:36" x14ac:dyDescent="0.2">
      <c r="A20" s="93"/>
      <c r="B20" s="140" t="s">
        <v>74</v>
      </c>
      <c r="C20" s="50" t="str">
        <v>SB</v>
      </c>
      <c r="D20" s="50" t="str">
        <v>3T</v>
      </c>
      <c r="E20" s="48" t="str">
        <f t="shared" si="1"/>
        <v>JPYSB3T12Y_Quote</v>
      </c>
      <c r="F20" s="48" t="str">
        <f>_xll.qlSimpleQuote(Currency&amp;$C20&amp;$D20&amp;$B20&amp;QuoteSuffix,,RateTickValue,Permanent,Trigger,ObjectOverwrite)</f>
        <v>JPYSB3T12Y_Quote#0000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</v>
      </c>
      <c r="R20" s="235" t="str">
        <f t="shared" si="0"/>
        <v>JPYSB3T12Y</v>
      </c>
      <c r="S20" s="235" t="str">
        <v>JPYSB3T12Y=SMKR</v>
      </c>
      <c r="T20" s="192">
        <v>0.92374999999999996</v>
      </c>
      <c r="U20" s="192">
        <v>0.96375</v>
      </c>
      <c r="V20" s="192">
        <v>0</v>
      </c>
      <c r="W20" s="192">
        <v>0</v>
      </c>
      <c r="X20" s="196">
        <f>_xll.qlMidSafe($T20,$U20)</f>
        <v>0.94374999999999998</v>
      </c>
      <c r="Y20" s="194"/>
      <c r="Z20" s="195">
        <v>0.94374999999999998</v>
      </c>
      <c r="AA20" s="194"/>
      <c r="AB20" s="254">
        <v>0.94374999999999998</v>
      </c>
      <c r="AC20" s="191">
        <f>_xll.qlSimpleQuoteSetValue(F20,AB20/100,Trigger)</f>
        <v>-1.6249999999999945E-4</v>
      </c>
      <c r="AD20" s="162"/>
      <c r="AE20" s="13"/>
      <c r="AF20" s="13"/>
      <c r="AG20" s="13"/>
      <c r="AH20" s="13"/>
      <c r="AI20" s="13"/>
      <c r="AJ20" s="228"/>
    </row>
    <row r="21" spans="1:36" x14ac:dyDescent="0.2">
      <c r="A21" s="93"/>
      <c r="B21" s="140" t="s">
        <v>73</v>
      </c>
      <c r="C21" s="50" t="str">
        <v>SB</v>
      </c>
      <c r="D21" s="50" t="str">
        <v>3T</v>
      </c>
      <c r="E21" s="48" t="str">
        <f t="shared" si="1"/>
        <v>JPYSB3T13Y_Quote</v>
      </c>
      <c r="F21" s="48" t="str">
        <f>_xll.qlSimpleQuote(Currency&amp;$C21&amp;$D21&amp;$B21&amp;QuoteSuffix,,RateTickValue,Permanent,Trigger,ObjectOverwrite)</f>
        <v>JPYSB3T13Y_Quote#0000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</v>
      </c>
      <c r="R21" s="235" t="str">
        <f t="shared" si="0"/>
        <v>JPYSB3T13Y</v>
      </c>
      <c r="S21" s="235" t="str">
        <v>JPYSB3T13Y=SMKR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/>
    </row>
    <row r="22" spans="1:36" x14ac:dyDescent="0.2">
      <c r="A22" s="93"/>
      <c r="B22" s="140" t="s">
        <v>72</v>
      </c>
      <c r="C22" s="50" t="str">
        <v>SB</v>
      </c>
      <c r="D22" s="50" t="str">
        <v>3T</v>
      </c>
      <c r="E22" s="48" t="str">
        <f t="shared" si="1"/>
        <v>JPYSB3T14Y_Quote</v>
      </c>
      <c r="F22" s="48" t="str">
        <f>_xll.qlSimpleQuote(Currency&amp;$C22&amp;$D22&amp;$B22&amp;QuoteSuffix,,RateTickValue,Permanent,Trigger,ObjectOverwrite)</f>
        <v>JPYSB3T14Y_Quote#0000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</v>
      </c>
      <c r="R22" s="235" t="str">
        <f t="shared" si="0"/>
        <v>JPYSB3T14Y</v>
      </c>
      <c r="S22" s="235" t="str">
        <v>JPYSB3T14Y=SMKR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/>
    </row>
    <row r="23" spans="1:36" x14ac:dyDescent="0.2">
      <c r="A23" s="93"/>
      <c r="B23" s="140" t="s">
        <v>71</v>
      </c>
      <c r="C23" s="50" t="str">
        <v>SB</v>
      </c>
      <c r="D23" s="50" t="str">
        <v>3T</v>
      </c>
      <c r="E23" s="48" t="str">
        <f t="shared" si="1"/>
        <v>JPYSB3T15Y_Quote</v>
      </c>
      <c r="F23" s="48" t="str">
        <f>_xll.qlSimpleQuote(Currency&amp;$C23&amp;$D23&amp;$B23&amp;QuoteSuffix,,RateTickValue,Permanent,Trigger,ObjectOverwrite)</f>
        <v>JPYSB3T15Y_Quote#0000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</v>
      </c>
      <c r="R23" s="235" t="str">
        <f t="shared" si="0"/>
        <v>JPYSB3T15Y</v>
      </c>
      <c r="S23" s="235" t="str">
        <v>JPYSB3T15Y=SMKR</v>
      </c>
      <c r="T23" s="192">
        <v>1.2050000000000001</v>
      </c>
      <c r="U23" s="192">
        <v>1.2450000000000001</v>
      </c>
      <c r="V23" s="192">
        <v>0</v>
      </c>
      <c r="W23" s="192">
        <v>0</v>
      </c>
      <c r="X23" s="196">
        <f>_xll.qlMidSafe($T23,$U23)</f>
        <v>1.2250000000000001</v>
      </c>
      <c r="Y23" s="194"/>
      <c r="Z23" s="195">
        <v>1.2250000000000001</v>
      </c>
      <c r="AA23" s="194"/>
      <c r="AB23" s="254">
        <v>1.2250000000000001</v>
      </c>
      <c r="AC23" s="191">
        <f>_xll.qlSimpleQuoteSetValue(F23,AB23/100,Trigger)</f>
        <v>-1.4999999999999909E-4</v>
      </c>
      <c r="AD23" s="162"/>
      <c r="AE23" s="13"/>
      <c r="AF23" s="13"/>
      <c r="AG23" s="13"/>
      <c r="AH23" s="13"/>
      <c r="AI23" s="13"/>
      <c r="AJ23" s="228"/>
    </row>
    <row r="24" spans="1:36" x14ac:dyDescent="0.2">
      <c r="A24" s="93"/>
      <c r="B24" s="140" t="s">
        <v>70</v>
      </c>
      <c r="C24" s="50" t="str">
        <v>SB</v>
      </c>
      <c r="D24" s="50" t="str">
        <v>3T</v>
      </c>
      <c r="E24" s="48" t="str">
        <f t="shared" si="1"/>
        <v>JPYSB3T16Y_Quote</v>
      </c>
      <c r="F24" s="48" t="str">
        <f>_xll.qlSimpleQuote(Currency&amp;$C24&amp;$D24&amp;$B24&amp;QuoteSuffix,,RateTickValue,Permanent,Trigger,ObjectOverwrite)</f>
        <v>JPYSB3T16Y_Quote#0000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</v>
      </c>
      <c r="R24" s="235" t="str">
        <f t="shared" si="0"/>
        <v>JPYSB3T16Y</v>
      </c>
      <c r="S24" s="235" t="str">
        <v>JPYSB3T16Y=SMKR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/>
    </row>
    <row r="25" spans="1:36" x14ac:dyDescent="0.2">
      <c r="A25" s="93"/>
      <c r="B25" s="140" t="s">
        <v>69</v>
      </c>
      <c r="C25" s="50" t="str">
        <v>SB</v>
      </c>
      <c r="D25" s="50" t="str">
        <v>3T</v>
      </c>
      <c r="E25" s="48" t="str">
        <f t="shared" si="1"/>
        <v>JPYSB3T17Y_Quote</v>
      </c>
      <c r="F25" s="48" t="str">
        <f>_xll.qlSimpleQuote(Currency&amp;$C25&amp;$D25&amp;$B25&amp;QuoteSuffix,,RateTickValue,Permanent,Trigger,ObjectOverwrite)</f>
        <v>JPYSB3T17Y_Quote#0000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</v>
      </c>
      <c r="R25" s="235" t="str">
        <f t="shared" si="0"/>
        <v>JPYSB3T17Y</v>
      </c>
      <c r="S25" s="235" t="str">
        <v>JPYSB3T17Y=SMKR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/>
    </row>
    <row r="26" spans="1:36" x14ac:dyDescent="0.2">
      <c r="A26" s="93"/>
      <c r="B26" s="140" t="s">
        <v>68</v>
      </c>
      <c r="C26" s="50" t="str">
        <v>SB</v>
      </c>
      <c r="D26" s="50" t="str">
        <v>3T</v>
      </c>
      <c r="E26" s="48" t="str">
        <f t="shared" si="1"/>
        <v>JPYSB3T18Y_Quote</v>
      </c>
      <c r="F26" s="48" t="str">
        <f>_xll.qlSimpleQuote(Currency&amp;$C26&amp;$D26&amp;$B26&amp;QuoteSuffix,,RateTickValue,Permanent,Trigger,ObjectOverwrite)</f>
        <v>JPYSB3T18Y_Quote#0000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</v>
      </c>
      <c r="R26" s="235" t="str">
        <f t="shared" si="0"/>
        <v>JPYSB3T18Y</v>
      </c>
      <c r="S26" s="235" t="str">
        <v>JPYSB3T18Y=SMKR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/>
    </row>
    <row r="27" spans="1:36" x14ac:dyDescent="0.2">
      <c r="A27" s="93"/>
      <c r="B27" s="140" t="s">
        <v>67</v>
      </c>
      <c r="C27" s="50" t="str">
        <v>SB</v>
      </c>
      <c r="D27" s="50" t="str">
        <v>3T</v>
      </c>
      <c r="E27" s="48" t="str">
        <f t="shared" si="1"/>
        <v>JPYSB3T19Y_Quote</v>
      </c>
      <c r="F27" s="48" t="str">
        <f>_xll.qlSimpleQuote(Currency&amp;$C27&amp;$D27&amp;$B27&amp;QuoteSuffix,,RateTickValue,Permanent,Trigger,ObjectOverwrite)</f>
        <v>JPYSB3T19Y_Quote#0000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</v>
      </c>
      <c r="R27" s="235" t="str">
        <f t="shared" si="0"/>
        <v>JPYSB3T19Y</v>
      </c>
      <c r="S27" s="235" t="str">
        <v>JPYSB3T19Y=SMKR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/>
    </row>
    <row r="28" spans="1:36" x14ac:dyDescent="0.2">
      <c r="A28" s="93"/>
      <c r="B28" s="140" t="s">
        <v>66</v>
      </c>
      <c r="C28" s="50" t="str">
        <v>SB</v>
      </c>
      <c r="D28" s="50" t="str">
        <v>3T</v>
      </c>
      <c r="E28" s="48" t="str">
        <f t="shared" si="1"/>
        <v>JPYSB3T20Y_Quote</v>
      </c>
      <c r="F28" s="48" t="str">
        <f>_xll.qlSimpleQuote(Currency&amp;$C28&amp;$D28&amp;$B28&amp;QuoteSuffix,,RateTickValue,Permanent,Trigger,ObjectOverwrite)</f>
        <v>JPYSB3T20Y_Quote#0000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</v>
      </c>
      <c r="R28" s="235" t="str">
        <f t="shared" si="0"/>
        <v>JPYSB3T20Y</v>
      </c>
      <c r="S28" s="235" t="str">
        <v>JPYSB3T20Y=SMKR</v>
      </c>
      <c r="T28" s="192">
        <v>1.5449999999999999</v>
      </c>
      <c r="U28" s="192">
        <v>1.585</v>
      </c>
      <c r="V28" s="192">
        <v>0</v>
      </c>
      <c r="W28" s="192">
        <v>0</v>
      </c>
      <c r="X28" s="196">
        <f>_xll.qlMidSafe($T28,$U28)</f>
        <v>1.5649999999999999</v>
      </c>
      <c r="Y28" s="194"/>
      <c r="Z28" s="195">
        <v>1.5649999999999999</v>
      </c>
      <c r="AA28" s="194"/>
      <c r="AB28" s="254">
        <v>1.5649999999999999</v>
      </c>
      <c r="AC28" s="191">
        <f>_xll.qlSimpleQuoteSetValue(F28,AB28/100,Trigger)</f>
        <v>-9.9999999999999395E-5</v>
      </c>
      <c r="AD28" s="162"/>
      <c r="AE28" s="13"/>
      <c r="AF28" s="13"/>
      <c r="AG28" s="13"/>
      <c r="AH28" s="13"/>
      <c r="AI28" s="13"/>
      <c r="AJ28" s="228"/>
    </row>
    <row r="29" spans="1:36" x14ac:dyDescent="0.2">
      <c r="A29" s="93"/>
      <c r="B29" s="140" t="s">
        <v>65</v>
      </c>
      <c r="C29" s="50" t="str">
        <v>SB</v>
      </c>
      <c r="D29" s="50" t="str">
        <v>3T</v>
      </c>
      <c r="E29" s="48" t="str">
        <f t="shared" si="1"/>
        <v>JPYSB3T21Y_Quote</v>
      </c>
      <c r="F29" s="48" t="str">
        <f>_xll.qlSimpleQuote(Currency&amp;$C29&amp;$D29&amp;$B29&amp;QuoteSuffix,,RateTickValue,Permanent,Trigger,ObjectOverwrite)</f>
        <v>JPYSB3T21Y_Quote#0000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</v>
      </c>
      <c r="R29" s="235" t="str">
        <f t="shared" si="0"/>
        <v>JPYSB3T21Y</v>
      </c>
      <c r="S29" s="235" t="str">
        <v>JPYSB3T21Y=SMKR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/>
    </row>
    <row r="30" spans="1:36" x14ac:dyDescent="0.2">
      <c r="A30" s="93"/>
      <c r="B30" s="140" t="s">
        <v>64</v>
      </c>
      <c r="C30" s="50" t="str">
        <v>SB</v>
      </c>
      <c r="D30" s="50" t="str">
        <v>3T</v>
      </c>
      <c r="E30" s="48" t="str">
        <f t="shared" si="1"/>
        <v>JPYSB3T22Y_Quote</v>
      </c>
      <c r="F30" s="48" t="str">
        <f>_xll.qlSimpleQuote(Currency&amp;$C30&amp;$D30&amp;$B30&amp;QuoteSuffix,,RateTickValue,Permanent,Trigger,ObjectOverwrite)</f>
        <v>JPYSB3T22Y_Quote#0000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</v>
      </c>
      <c r="R30" s="235" t="str">
        <f t="shared" si="0"/>
        <v>JPYSB3T22Y</v>
      </c>
      <c r="S30" s="235" t="str">
        <v>JPYSB3T22Y=SMKR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/>
    </row>
    <row r="31" spans="1:36" x14ac:dyDescent="0.2">
      <c r="A31" s="93"/>
      <c r="B31" s="140" t="s">
        <v>63</v>
      </c>
      <c r="C31" s="50" t="str">
        <v>SB</v>
      </c>
      <c r="D31" s="50" t="str">
        <v>3T</v>
      </c>
      <c r="E31" s="48" t="str">
        <f t="shared" si="1"/>
        <v>JPYSB3T23Y_Quote</v>
      </c>
      <c r="F31" s="48" t="str">
        <f>_xll.qlSimpleQuote(Currency&amp;$C31&amp;$D31&amp;$B31&amp;QuoteSuffix,,RateTickValue,Permanent,Trigger,ObjectOverwrite)</f>
        <v>JPYSB3T23Y_Quote#0000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</v>
      </c>
      <c r="R31" s="235" t="str">
        <f t="shared" si="0"/>
        <v>JPYSB3T23Y</v>
      </c>
      <c r="S31" s="235" t="str">
        <v>JPYSB3T23Y=SMKR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/>
    </row>
    <row r="32" spans="1:36" x14ac:dyDescent="0.2">
      <c r="A32" s="93"/>
      <c r="B32" s="140" t="s">
        <v>62</v>
      </c>
      <c r="C32" s="50" t="str">
        <v>SB</v>
      </c>
      <c r="D32" s="50" t="str">
        <v>3T</v>
      </c>
      <c r="E32" s="48" t="str">
        <f t="shared" si="1"/>
        <v>JPYSB3T24Y_Quote</v>
      </c>
      <c r="F32" s="48" t="str">
        <f>_xll.qlSimpleQuote(Currency&amp;$C32&amp;$D32&amp;$B32&amp;QuoteSuffix,,RateTickValue,Permanent,Trigger,ObjectOverwrite)</f>
        <v>JPYSB3T24Y_Quote#0000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</v>
      </c>
      <c r="R32" s="235" t="str">
        <f t="shared" si="0"/>
        <v>JPYSB3T24Y</v>
      </c>
      <c r="S32" s="235" t="str">
        <v>JPYSB3T24Y=SMKR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/>
    </row>
    <row r="33" spans="1:36" x14ac:dyDescent="0.2">
      <c r="A33" s="93"/>
      <c r="B33" s="140" t="s">
        <v>61</v>
      </c>
      <c r="C33" s="50" t="str">
        <v>SB</v>
      </c>
      <c r="D33" s="50" t="str">
        <v>3T</v>
      </c>
      <c r="E33" s="48" t="str">
        <f t="shared" si="1"/>
        <v>JPYSB3T25Y_Quote</v>
      </c>
      <c r="F33" s="48" t="str">
        <f>_xll.qlSimpleQuote(Currency&amp;$C33&amp;$D33&amp;$B33&amp;QuoteSuffix,,RateTickValue,Permanent,Trigger,ObjectOverwrite)</f>
        <v>JPYSB3T25Y_Quote#0000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</v>
      </c>
      <c r="R33" s="235" t="str">
        <f t="shared" si="0"/>
        <v>JPYSB3T25Y</v>
      </c>
      <c r="S33" s="235" t="str">
        <v>JPYSB3T25Y=SMKR</v>
      </c>
      <c r="T33" s="192">
        <v>1.7175</v>
      </c>
      <c r="U33" s="192">
        <v>1.7575000000000001</v>
      </c>
      <c r="V33" s="192">
        <v>0</v>
      </c>
      <c r="W33" s="192">
        <v>0</v>
      </c>
      <c r="X33" s="196">
        <f>_xll.qlMidSafe($T33,$U33)</f>
        <v>1.7375</v>
      </c>
      <c r="Y33" s="194"/>
      <c r="Z33" s="195">
        <v>1.7375</v>
      </c>
      <c r="AA33" s="194"/>
      <c r="AB33" s="254">
        <v>1.7375</v>
      </c>
      <c r="AC33" s="191">
        <f>_xll.qlSimpleQuoteSetValue(F33,AB33/100,Trigger)</f>
        <v>-3.7499999999999339E-5</v>
      </c>
      <c r="AD33" s="162"/>
      <c r="AE33" s="13"/>
      <c r="AF33" s="13"/>
      <c r="AG33" s="13"/>
      <c r="AH33" s="13"/>
      <c r="AI33" s="13"/>
      <c r="AJ33" s="228"/>
    </row>
    <row r="34" spans="1:36" x14ac:dyDescent="0.2">
      <c r="A34" s="93"/>
      <c r="B34" s="140" t="s">
        <v>60</v>
      </c>
      <c r="C34" s="50" t="str">
        <v>SB</v>
      </c>
      <c r="D34" s="50" t="str">
        <v>3T</v>
      </c>
      <c r="E34" s="48" t="str">
        <f t="shared" si="1"/>
        <v>JPYSB3T26Y_Quote</v>
      </c>
      <c r="F34" s="48" t="str">
        <f>_xll.qlSimpleQuote(Currency&amp;$C34&amp;$D34&amp;$B34&amp;QuoteSuffix,,RateTickValue,Permanent,Trigger,ObjectOverwrite)</f>
        <v>JPYSB3T26Y_Quote#0000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</v>
      </c>
      <c r="R34" s="235" t="str">
        <f t="shared" si="0"/>
        <v>JPYSB3T26Y</v>
      </c>
      <c r="S34" s="235" t="str">
        <v>JPYSB3T26Y=SMKR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/>
    </row>
    <row r="35" spans="1:36" x14ac:dyDescent="0.2">
      <c r="A35" s="93"/>
      <c r="B35" s="140" t="s">
        <v>59</v>
      </c>
      <c r="C35" s="50" t="str">
        <v>SB</v>
      </c>
      <c r="D35" s="50" t="str">
        <v>3T</v>
      </c>
      <c r="E35" s="48" t="str">
        <f t="shared" si="1"/>
        <v>JPYSB3T27Y_Quote</v>
      </c>
      <c r="F35" s="48" t="str">
        <f>_xll.qlSimpleQuote(Currency&amp;$C35&amp;$D35&amp;$B35&amp;QuoteSuffix,,RateTickValue,Permanent,Trigger,ObjectOverwrite)</f>
        <v>JPYSB3T27Y_Quote#0000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</v>
      </c>
      <c r="R35" s="235" t="str">
        <f t="shared" si="0"/>
        <v>JPYSB3T27Y</v>
      </c>
      <c r="S35" s="235" t="str">
        <v>JPYSB3T27Y=SMKR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/>
    </row>
    <row r="36" spans="1:36" x14ac:dyDescent="0.2">
      <c r="A36" s="93"/>
      <c r="B36" s="140" t="s">
        <v>58</v>
      </c>
      <c r="C36" s="50" t="str">
        <v>SB</v>
      </c>
      <c r="D36" s="50" t="str">
        <v>3T</v>
      </c>
      <c r="E36" s="48" t="str">
        <f t="shared" si="1"/>
        <v>JPYSB3T28Y_Quote</v>
      </c>
      <c r="F36" s="48" t="str">
        <f>_xll.qlSimpleQuote(Currency&amp;$C36&amp;$D36&amp;$B36&amp;QuoteSuffix,,RateTickValue,Permanent,Trigger,ObjectOverwrite)</f>
        <v>JPYSB3T28Y_Quote#0000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</v>
      </c>
      <c r="R36" s="235" t="str">
        <f t="shared" si="0"/>
        <v>JPYSB3T28Y</v>
      </c>
      <c r="S36" s="235" t="str">
        <v>JPYSB3T28Y=SMKR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/>
    </row>
    <row r="37" spans="1:36" x14ac:dyDescent="0.2">
      <c r="A37" s="93"/>
      <c r="B37" s="140" t="s">
        <v>57</v>
      </c>
      <c r="C37" s="50" t="str">
        <v>SB</v>
      </c>
      <c r="D37" s="50" t="str">
        <v>3T</v>
      </c>
      <c r="E37" s="48" t="str">
        <f t="shared" si="1"/>
        <v>JPYSB3T29Y_Quote</v>
      </c>
      <c r="F37" s="48" t="str">
        <f>_xll.qlSimpleQuote(Currency&amp;$C37&amp;$D37&amp;$B37&amp;QuoteSuffix,,RateTickValue,Permanent,Trigger,ObjectOverwrite)</f>
        <v>JPYSB3T29Y_Quote#0000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</v>
      </c>
      <c r="R37" s="235" t="str">
        <f t="shared" si="0"/>
        <v>JPYSB3T29Y</v>
      </c>
      <c r="S37" s="235" t="str">
        <v>JPYSB3T29Y=SMKR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/>
    </row>
    <row r="38" spans="1:36" x14ac:dyDescent="0.2">
      <c r="A38" s="93"/>
      <c r="B38" s="140" t="s">
        <v>56</v>
      </c>
      <c r="C38" s="50" t="str">
        <v>SB</v>
      </c>
      <c r="D38" s="50" t="str">
        <v>3T</v>
      </c>
      <c r="E38" s="48" t="str">
        <f t="shared" si="1"/>
        <v>JPYSB3T30Y_Quote</v>
      </c>
      <c r="F38" s="48" t="str">
        <f>_xll.qlSimpleQuote(Currency&amp;$C38&amp;$D38&amp;$B38&amp;QuoteSuffix,,RateTickValue,Permanent,Trigger,ObjectOverwrite)</f>
        <v>JPYSB3T30Y_Quote#0000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</v>
      </c>
      <c r="R38" s="235" t="str">
        <f t="shared" si="0"/>
        <v>JPYSB3T30Y</v>
      </c>
      <c r="S38" s="235" t="str">
        <v>JPYSB3T30Y=SMKR</v>
      </c>
      <c r="T38" s="192">
        <v>1.81375</v>
      </c>
      <c r="U38" s="192">
        <v>1.85375</v>
      </c>
      <c r="V38" s="192">
        <v>0</v>
      </c>
      <c r="W38" s="192">
        <v>0</v>
      </c>
      <c r="X38" s="196">
        <f>_xll.qlMidSafe($T38,$U38)</f>
        <v>1.83375</v>
      </c>
      <c r="Y38" s="194"/>
      <c r="Z38" s="195">
        <v>1.83375</v>
      </c>
      <c r="AA38" s="194"/>
      <c r="AB38" s="254">
        <v>1.83375</v>
      </c>
      <c r="AC38" s="191">
        <f>_xll.qlSimpleQuoteSetValue(F38,AB38/100,Trigger)</f>
        <v>1.2499999999998623E-5</v>
      </c>
      <c r="AD38" s="162"/>
      <c r="AE38" s="13"/>
      <c r="AF38" s="13"/>
      <c r="AG38" s="13"/>
      <c r="AH38" s="13"/>
      <c r="AI38" s="13"/>
      <c r="AJ38" s="228"/>
    </row>
    <row r="39" spans="1:36" x14ac:dyDescent="0.2">
      <c r="A39" s="93"/>
      <c r="B39" s="140" t="s">
        <v>51</v>
      </c>
      <c r="C39" s="50" t="str">
        <v>SB</v>
      </c>
      <c r="D39" s="50" t="str">
        <v>3T</v>
      </c>
      <c r="E39" s="48" t="str">
        <f t="shared" si="1"/>
        <v>JPYSB3T35Y_Quote</v>
      </c>
      <c r="F39" s="48" t="str">
        <f>_xll.qlSimpleQuote(Currency&amp;$C39&amp;$D39&amp;$B39&amp;QuoteSuffix,,RateTickValue,Permanent,Trigger,ObjectOverwrite)</f>
        <v>JPYSB3T35Y_Quote#0000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</v>
      </c>
      <c r="R39" s="235" t="str">
        <f t="shared" si="0"/>
        <v>JPYSB3T35Y</v>
      </c>
      <c r="S39" s="235" t="str">
        <v>JPYSB3T35Y=SMKR</v>
      </c>
      <c r="T39" s="192">
        <v>1.8825000000000001</v>
      </c>
      <c r="U39" s="192">
        <v>1.9225000000000001</v>
      </c>
      <c r="V39" s="192">
        <v>0</v>
      </c>
      <c r="W39" s="192">
        <v>0</v>
      </c>
      <c r="X39" s="196">
        <f>_xll.qlMidSafe($T39,$U39)</f>
        <v>1.9025000000000001</v>
      </c>
      <c r="Y39" s="194"/>
      <c r="Z39" s="195">
        <v>1.9025000000000001</v>
      </c>
      <c r="AA39" s="194"/>
      <c r="AB39" s="254">
        <v>1.9025000000000001</v>
      </c>
      <c r="AC39" s="191">
        <f>_xll.qlSimpleQuoteSetValue(F39,AB39/100,Trigger)</f>
        <v>3.7499999999999339E-5</v>
      </c>
      <c r="AD39" s="162"/>
      <c r="AE39" s="13"/>
      <c r="AF39" s="13"/>
      <c r="AG39" s="13"/>
      <c r="AH39" s="13"/>
      <c r="AI39" s="13"/>
      <c r="AJ39" s="228"/>
    </row>
    <row r="40" spans="1:36" x14ac:dyDescent="0.2">
      <c r="A40" s="93"/>
      <c r="B40" s="140" t="s">
        <v>46</v>
      </c>
      <c r="C40" s="50" t="str">
        <v>SB</v>
      </c>
      <c r="D40" s="50" t="str">
        <v>3T</v>
      </c>
      <c r="E40" s="48" t="str">
        <f t="shared" si="1"/>
        <v>JPYSB3T40Y_Quote</v>
      </c>
      <c r="F40" s="48" t="str">
        <f>_xll.qlSimpleQuote(Currency&amp;$C40&amp;$D40&amp;$B40&amp;QuoteSuffix,,RateTickValue,Permanent,Trigger,ObjectOverwrite)</f>
        <v>JPYSB3T40Y_Quote#0000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</v>
      </c>
      <c r="R40" s="235" t="str">
        <f t="shared" si="0"/>
        <v>JPYSB3T40Y</v>
      </c>
      <c r="S40" s="235" t="str">
        <v>JPYSB3T40Y=SMKR</v>
      </c>
      <c r="T40" s="192">
        <v>1.9375</v>
      </c>
      <c r="U40" s="192">
        <v>1.9775</v>
      </c>
      <c r="V40" s="192">
        <v>0</v>
      </c>
      <c r="W40" s="192">
        <v>0</v>
      </c>
      <c r="X40" s="196">
        <f>_xll.qlMidSafe($T40,$U40)</f>
        <v>1.9575</v>
      </c>
      <c r="Y40" s="194"/>
      <c r="Z40" s="195">
        <v>1.9575</v>
      </c>
      <c r="AA40" s="194"/>
      <c r="AB40" s="254">
        <v>1.9575</v>
      </c>
      <c r="AC40" s="191">
        <f>_xll.qlSimpleQuoteSetValue(F40,AB40/100,Trigger)</f>
        <v>4.9999999999997963E-5</v>
      </c>
      <c r="AD40" s="162"/>
      <c r="AE40" s="13"/>
      <c r="AF40" s="13"/>
      <c r="AG40" s="13"/>
      <c r="AH40" s="13"/>
      <c r="AI40" s="13"/>
      <c r="AJ40" s="228"/>
    </row>
    <row r="41" spans="1:36" x14ac:dyDescent="0.2">
      <c r="A41" s="93"/>
      <c r="B41" s="140" t="s">
        <v>36</v>
      </c>
      <c r="C41" s="50" t="str">
        <v>SB</v>
      </c>
      <c r="D41" s="50" t="str">
        <v>3T</v>
      </c>
      <c r="E41" s="48" t="str">
        <f t="shared" si="1"/>
        <v>JPYSB3T50Y_Quote</v>
      </c>
      <c r="F41" s="48" t="str">
        <f>_xll.qlSimpleQuote(Currency&amp;$C41&amp;$D41&amp;$B41&amp;QuoteSuffix,,RateTickValue,Permanent,Trigger,ObjectOverwrite)</f>
        <v>JPYSB3T50Y_Quote#0000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</v>
      </c>
      <c r="R41" s="235" t="str">
        <f t="shared" si="0"/>
        <v>JPYSB3T50Y</v>
      </c>
      <c r="S41" s="235" t="str">
        <v>JPYSB3T50Y=SMKR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/>
    </row>
    <row r="42" spans="1:36" x14ac:dyDescent="0.2">
      <c r="A42" s="93"/>
      <c r="B42" s="140" t="s">
        <v>26</v>
      </c>
      <c r="C42" s="50" t="str">
        <v>SB</v>
      </c>
      <c r="D42" s="50" t="str">
        <v>3T</v>
      </c>
      <c r="E42" s="48" t="str">
        <f t="shared" si="1"/>
        <v>JPYSB3T60Y_Quote</v>
      </c>
      <c r="F42" s="48" t="str">
        <f>_xll.qlSimpleQuote(Currency&amp;$C42&amp;$D42&amp;$B42&amp;QuoteSuffix,,RateTickValue,Permanent,Trigger,ObjectOverwrite)</f>
        <v>JPYSB3T60Y_Quote#0000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</v>
      </c>
      <c r="R42" s="231" t="str">
        <f t="shared" si="0"/>
        <v>JPYSB3T60Y</v>
      </c>
      <c r="S42" s="231" t="str">
        <v>JPYSB3T60Y=SMKR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G2"/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2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09:40:34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3TIRS</v>
      </c>
      <c r="R5" s="235" t="str">
        <f t="shared" ref="R5:R42" si="0">Currency&amp;$P5&amp;$Q5&amp;$O5</f>
        <v>JPYSB3TIRS6M</v>
      </c>
      <c r="S5" s="235" t="str">
        <f t="array" ref="S5:S42">Instruments&amp;"="&amp;VLOOKUP(Contributor,ContributorTable,2,FALSE)</f>
        <v>JPYSB3TIRS6M=ICAP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96</v>
      </c>
      <c r="AI5" s="13"/>
      <c r="AJ5" s="228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JPYSB3L1Y_Quote#0000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 t="s">
        <v>96</v>
      </c>
      <c r="N6" s="93"/>
      <c r="O6" s="198" t="s">
        <v>8</v>
      </c>
      <c r="P6" s="237" t="str">
        <v>SB</v>
      </c>
      <c r="Q6" s="237" t="str">
        <v>3TIRS</v>
      </c>
      <c r="R6" s="235" t="str">
        <f t="shared" si="0"/>
        <v>JPYSB3TIRS1Y</v>
      </c>
      <c r="S6" s="235" t="str">
        <v>JPYSB3TIRS1Y=ICAP</v>
      </c>
      <c r="T6" s="192" t="s">
        <v>190</v>
      </c>
      <c r="U6" s="192" t="s">
        <v>190</v>
      </c>
      <c r="V6" s="192" t="s">
        <v>190</v>
      </c>
      <c r="W6" s="192" t="s">
        <v>190</v>
      </c>
      <c r="X6" s="196" t="e">
        <f>_xll.qlMidSafe($T6,$U6)</f>
        <v>#NUM!</v>
      </c>
      <c r="Y6" s="194"/>
      <c r="Z6" s="195" t="e">
        <v>#NUM!</v>
      </c>
      <c r="AA6" s="194"/>
      <c r="AB6" s="254" t="e">
        <v>#NUM!</v>
      </c>
      <c r="AC6" s="191" t="e">
        <f>_xll.qlSimpleQuoteSetValue(F6,AB6/100,Trigger)</f>
        <v>#NUM!</v>
      </c>
      <c r="AD6" s="162"/>
      <c r="AE6" s="13"/>
      <c r="AF6" s="149" t="s">
        <v>102</v>
      </c>
      <c r="AG6" s="57" t="s">
        <v>163</v>
      </c>
      <c r="AH6" s="56" t="s">
        <v>108</v>
      </c>
      <c r="AI6" s="13"/>
      <c r="AJ6" s="228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JPYSB3L15M_Quote#0000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 t="s">
        <v>108</v>
      </c>
      <c r="N7" s="93"/>
      <c r="O7" s="198" t="s">
        <v>106</v>
      </c>
      <c r="P7" s="237" t="str">
        <v>SB</v>
      </c>
      <c r="Q7" s="237" t="str">
        <v>3TIRS</v>
      </c>
      <c r="R7" s="235" t="str">
        <f t="shared" si="0"/>
        <v>JPYSB3TIRS15M</v>
      </c>
      <c r="S7" s="235" t="str">
        <v>JPYSB3TIRS15M=ICAP</v>
      </c>
      <c r="T7" s="192" t="s">
        <v>286</v>
      </c>
      <c r="U7" s="192" t="s">
        <v>286</v>
      </c>
      <c r="V7" s="192" t="s">
        <v>286</v>
      </c>
      <c r="W7" s="192" t="s">
        <v>286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 t="s">
        <v>96</v>
      </c>
      <c r="AI7" s="13"/>
      <c r="AJ7" s="228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JPYSB3L18M_Quote#0000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 t="s">
        <v>96</v>
      </c>
      <c r="N8" s="93"/>
      <c r="O8" s="198" t="s">
        <v>105</v>
      </c>
      <c r="P8" s="237" t="str">
        <v>SB</v>
      </c>
      <c r="Q8" s="237" t="str">
        <v>3TIRS</v>
      </c>
      <c r="R8" s="235" t="str">
        <f t="shared" si="0"/>
        <v>JPYSB3TIRS18M</v>
      </c>
      <c r="S8" s="235" t="str">
        <v>JPYSB3TIRS18M=ICAP</v>
      </c>
      <c r="T8" s="192" t="s">
        <v>286</v>
      </c>
      <c r="U8" s="192" t="s">
        <v>286</v>
      </c>
      <c r="V8" s="192" t="s">
        <v>286</v>
      </c>
      <c r="W8" s="192" t="s">
        <v>286</v>
      </c>
      <c r="X8" s="196" t="e">
        <f>_xll.qlMidSafe($T8,$U8)</f>
        <v>#NUM!</v>
      </c>
      <c r="Y8" s="194"/>
      <c r="Z8" s="195" t="e">
        <v>#NUM!</v>
      </c>
      <c r="AA8" s="194"/>
      <c r="AB8" s="254" t="e">
        <v>#NUM!</v>
      </c>
      <c r="AC8" s="191" t="e">
        <f>_xll.qlSimpleQuoteSetValue(F8,AB8/100,Trigger)</f>
        <v>#NUM!</v>
      </c>
      <c r="AD8" s="162"/>
      <c r="AE8" s="13"/>
      <c r="AF8" s="149" t="s">
        <v>98</v>
      </c>
      <c r="AG8" s="57" t="s">
        <v>162</v>
      </c>
      <c r="AH8" s="56" t="s">
        <v>285</v>
      </c>
      <c r="AI8" s="13"/>
      <c r="AJ8" s="228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JPYSB3L21M_Quote#0000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96</v>
      </c>
      <c r="N9" s="93"/>
      <c r="O9" s="198" t="s">
        <v>104</v>
      </c>
      <c r="P9" s="237" t="str">
        <v>SB</v>
      </c>
      <c r="Q9" s="237" t="str">
        <v>3TIRS</v>
      </c>
      <c r="R9" s="235" t="str">
        <f t="shared" si="0"/>
        <v>JPYSB3TIRS21M</v>
      </c>
      <c r="S9" s="235" t="str">
        <v>JPYSB3TIRS21M=ICAP</v>
      </c>
      <c r="T9" s="192" t="s">
        <v>286</v>
      </c>
      <c r="U9" s="192" t="s">
        <v>286</v>
      </c>
      <c r="V9" s="192" t="s">
        <v>286</v>
      </c>
      <c r="W9" s="192" t="s">
        <v>286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96</v>
      </c>
      <c r="AI9" s="13"/>
      <c r="AJ9" s="228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JPYSB3L2Y_Quote#0000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 t="s">
        <v>96</v>
      </c>
      <c r="N10" s="93"/>
      <c r="O10" s="198" t="s">
        <v>84</v>
      </c>
      <c r="P10" s="237" t="str">
        <v>SB</v>
      </c>
      <c r="Q10" s="237" t="str">
        <v>3TIRS</v>
      </c>
      <c r="R10" s="235" t="str">
        <f t="shared" si="0"/>
        <v>JPYSB3TIRS2Y</v>
      </c>
      <c r="S10" s="235" t="str">
        <v>JPYSB3TIRS2Y=ICAP</v>
      </c>
      <c r="T10" s="192" t="s">
        <v>190</v>
      </c>
      <c r="U10" s="192" t="s">
        <v>190</v>
      </c>
      <c r="V10" s="192" t="s">
        <v>190</v>
      </c>
      <c r="W10" s="192" t="s">
        <v>190</v>
      </c>
      <c r="X10" s="196" t="e">
        <f>_xll.qlMidSafe($T10,$U10)</f>
        <v>#NUM!</v>
      </c>
      <c r="Y10" s="194"/>
      <c r="Z10" s="195" t="e">
        <v>#NUM!</v>
      </c>
      <c r="AA10" s="194"/>
      <c r="AB10" s="254" t="e">
        <v>#NUM!</v>
      </c>
      <c r="AC10" s="191" t="e">
        <f>_xll.qlSimpleQuoteSetValue(F10,AB10/100,Trigger)</f>
        <v>#NUM!</v>
      </c>
      <c r="AD10" s="162"/>
      <c r="AE10" s="13"/>
      <c r="AF10" s="13"/>
      <c r="AG10" s="13"/>
      <c r="AH10" s="13"/>
      <c r="AI10" s="13"/>
      <c r="AJ10" s="228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JPYSB3L3Y_Quote#0000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3TIRS</v>
      </c>
      <c r="R11" s="235" t="str">
        <f t="shared" si="0"/>
        <v>JPYSB3TIRS3Y</v>
      </c>
      <c r="S11" s="235" t="str">
        <v>JPYSB3TIRS3Y=ICAP</v>
      </c>
      <c r="T11" s="192" t="s">
        <v>190</v>
      </c>
      <c r="U11" s="192" t="s">
        <v>190</v>
      </c>
      <c r="V11" s="192" t="s">
        <v>190</v>
      </c>
      <c r="W11" s="192" t="s">
        <v>190</v>
      </c>
      <c r="X11" s="196" t="e">
        <f>_xll.qlMidSafe($T11,$U11)</f>
        <v>#NUM!</v>
      </c>
      <c r="Y11" s="194"/>
      <c r="Z11" s="195" t="e">
        <v>#NUM!</v>
      </c>
      <c r="AA11" s="194"/>
      <c r="AB11" s="254" t="e">
        <v>#NUM!</v>
      </c>
      <c r="AC11" s="191" t="e">
        <f>_xll.qlSimpleQuoteSetValue(F11,AB11/100,Trigger)</f>
        <v>#NUM!</v>
      </c>
      <c r="AD11" s="162"/>
      <c r="AE11" s="13"/>
      <c r="AF11" s="13"/>
      <c r="AG11" s="13"/>
      <c r="AH11" s="13"/>
      <c r="AI11" s="13"/>
      <c r="AJ11" s="228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JPYSB3L4Y_Quote#0000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3TIRS</v>
      </c>
      <c r="R12" s="235" t="str">
        <f t="shared" si="0"/>
        <v>JPYSB3TIRS4Y</v>
      </c>
      <c r="S12" s="235" t="str">
        <v>JPYSB3TIRS4Y=ICAP</v>
      </c>
      <c r="T12" s="192" t="s">
        <v>190</v>
      </c>
      <c r="U12" s="192" t="s">
        <v>190</v>
      </c>
      <c r="V12" s="192" t="s">
        <v>190</v>
      </c>
      <c r="W12" s="192" t="s">
        <v>190</v>
      </c>
      <c r="X12" s="196" t="e">
        <f>_xll.qlMidSafe($T12,$U12)</f>
        <v>#NUM!</v>
      </c>
      <c r="Y12" s="194"/>
      <c r="Z12" s="195" t="e">
        <v>#NUM!</v>
      </c>
      <c r="AA12" s="194"/>
      <c r="AB12" s="254" t="e">
        <v>#NUM!</v>
      </c>
      <c r="AC12" s="191" t="e">
        <f>_xll.qlSimpleQuoteSetValue(F12,AB12/100,Trigger)</f>
        <v>#NUM!</v>
      </c>
      <c r="AD12" s="162"/>
      <c r="AE12" s="13"/>
      <c r="AF12" s="13"/>
      <c r="AG12" s="13"/>
      <c r="AH12" s="13"/>
      <c r="AI12" s="13"/>
      <c r="AJ12" s="228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JPYSB3L5Y_Quote#0000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3TIRS</v>
      </c>
      <c r="R13" s="235" t="str">
        <f t="shared" si="0"/>
        <v>JPYSB3TIRS5Y</v>
      </c>
      <c r="S13" s="235" t="str">
        <v>JPYSB3TIRS5Y=ICAP</v>
      </c>
      <c r="T13" s="192" t="s">
        <v>190</v>
      </c>
      <c r="U13" s="192" t="s">
        <v>190</v>
      </c>
      <c r="V13" s="192" t="s">
        <v>190</v>
      </c>
      <c r="W13" s="192" t="s">
        <v>190</v>
      </c>
      <c r="X13" s="196" t="e">
        <f>_xll.qlMidSafe($T13,$U13)</f>
        <v>#NUM!</v>
      </c>
      <c r="Y13" s="194"/>
      <c r="Z13" s="195" t="e">
        <v>#NUM!</v>
      </c>
      <c r="AA13" s="194"/>
      <c r="AB13" s="254" t="e">
        <v>#NUM!</v>
      </c>
      <c r="AC13" s="191" t="e">
        <f>_xll.qlSimpleQuoteSetValue(F13,AB13/100,Trigger)</f>
        <v>#NUM!</v>
      </c>
      <c r="AD13" s="162"/>
      <c r="AE13" s="13"/>
      <c r="AF13" s="13"/>
      <c r="AG13" s="13"/>
      <c r="AH13" s="13"/>
      <c r="AI13" s="13"/>
      <c r="AJ13" s="228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JPYSB3L6Y_Quote#0000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3TIRS</v>
      </c>
      <c r="R14" s="235" t="str">
        <f t="shared" si="0"/>
        <v>JPYSB3TIRS6Y</v>
      </c>
      <c r="S14" s="235" t="str">
        <v>JPYSB3TIRS6Y=ICAP</v>
      </c>
      <c r="T14" s="192" t="s">
        <v>190</v>
      </c>
      <c r="U14" s="192" t="s">
        <v>190</v>
      </c>
      <c r="V14" s="192" t="s">
        <v>190</v>
      </c>
      <c r="W14" s="192" t="s">
        <v>190</v>
      </c>
      <c r="X14" s="196" t="e">
        <f>_xll.qlMidSafe($T14,$U14)</f>
        <v>#NUM!</v>
      </c>
      <c r="Y14" s="194"/>
      <c r="Z14" s="195" t="e">
        <v>#NUM!</v>
      </c>
      <c r="AA14" s="194"/>
      <c r="AB14" s="254" t="e">
        <v>#NUM!</v>
      </c>
      <c r="AC14" s="191" t="e">
        <f>_xll.qlSimpleQuoteSetValue(F14,AB14/100,Trigger)</f>
        <v>#NUM!</v>
      </c>
      <c r="AD14" s="162"/>
      <c r="AE14" s="13"/>
      <c r="AF14" s="13"/>
      <c r="AG14" s="13"/>
      <c r="AH14" s="13"/>
      <c r="AI14" s="13"/>
      <c r="AJ14" s="228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JPYSB3L7Y_Quote#0000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3TIRS</v>
      </c>
      <c r="R15" s="235" t="str">
        <f t="shared" si="0"/>
        <v>JPYSB3TIRS7Y</v>
      </c>
      <c r="S15" s="235" t="str">
        <v>JPYSB3TIRS7Y=ICAP</v>
      </c>
      <c r="T15" s="192" t="s">
        <v>190</v>
      </c>
      <c r="U15" s="192" t="s">
        <v>190</v>
      </c>
      <c r="V15" s="192" t="s">
        <v>190</v>
      </c>
      <c r="W15" s="192" t="s">
        <v>190</v>
      </c>
      <c r="X15" s="196" t="e">
        <f>_xll.qlMidSafe($T15,$U15)</f>
        <v>#NUM!</v>
      </c>
      <c r="Y15" s="194"/>
      <c r="Z15" s="195" t="e">
        <v>#NUM!</v>
      </c>
      <c r="AA15" s="194"/>
      <c r="AB15" s="254" t="e">
        <v>#NUM!</v>
      </c>
      <c r="AC15" s="191" t="e">
        <f>_xll.qlSimpleQuoteSetValue(F15,AB15/100,Trigger)</f>
        <v>#NUM!</v>
      </c>
      <c r="AD15" s="162"/>
      <c r="AE15" s="13"/>
      <c r="AF15" s="13"/>
      <c r="AG15" s="13"/>
      <c r="AH15" s="13"/>
      <c r="AI15" s="13"/>
      <c r="AJ15" s="228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JPYSB3L8Y_Quote#0000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3TIRS</v>
      </c>
      <c r="R16" s="235" t="str">
        <f t="shared" si="0"/>
        <v>JPYSB3TIRS8Y</v>
      </c>
      <c r="S16" s="235" t="str">
        <v>JPYSB3TIRS8Y=ICAP</v>
      </c>
      <c r="T16" s="192" t="s">
        <v>190</v>
      </c>
      <c r="U16" s="192" t="s">
        <v>190</v>
      </c>
      <c r="V16" s="192" t="s">
        <v>190</v>
      </c>
      <c r="W16" s="192" t="s">
        <v>190</v>
      </c>
      <c r="X16" s="196" t="e">
        <f>_xll.qlMidSafe($T16,$U16)</f>
        <v>#NUM!</v>
      </c>
      <c r="Y16" s="194"/>
      <c r="Z16" s="195" t="e">
        <v>#NUM!</v>
      </c>
      <c r="AA16" s="194"/>
      <c r="AB16" s="254" t="e">
        <v>#NUM!</v>
      </c>
      <c r="AC16" s="191" t="e">
        <f>_xll.qlSimpleQuoteSetValue(F16,AB16/100,Trigger)</f>
        <v>#NUM!</v>
      </c>
      <c r="AD16" s="162"/>
      <c r="AE16" s="13"/>
      <c r="AF16" s="13"/>
      <c r="AG16" s="13"/>
      <c r="AH16" s="13"/>
      <c r="AI16" s="13"/>
      <c r="AJ16" s="228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JPYSB3L9Y_Quote#0000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3TIRS</v>
      </c>
      <c r="R17" s="235" t="str">
        <f t="shared" si="0"/>
        <v>JPYSB3TIRS9Y</v>
      </c>
      <c r="S17" s="235" t="str">
        <v>JPYSB3TIRS9Y=ICAP</v>
      </c>
      <c r="T17" s="192" t="s">
        <v>190</v>
      </c>
      <c r="U17" s="192" t="s">
        <v>190</v>
      </c>
      <c r="V17" s="192" t="s">
        <v>190</v>
      </c>
      <c r="W17" s="192" t="s">
        <v>190</v>
      </c>
      <c r="X17" s="196" t="e">
        <f>_xll.qlMidSafe($T17,$U17)</f>
        <v>#NUM!</v>
      </c>
      <c r="Y17" s="194"/>
      <c r="Z17" s="195" t="e">
        <v>#NUM!</v>
      </c>
      <c r="AA17" s="194"/>
      <c r="AB17" s="254" t="e">
        <v>#NUM!</v>
      </c>
      <c r="AC17" s="191" t="e">
        <f>_xll.qlSimpleQuoteSetValue(F17,AB17/100,Trigger)</f>
        <v>#NUM!</v>
      </c>
      <c r="AD17" s="162"/>
      <c r="AE17" s="13"/>
      <c r="AF17" s="13"/>
      <c r="AG17" s="13"/>
      <c r="AH17" s="13"/>
      <c r="AI17" s="13"/>
      <c r="AJ17" s="228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JPYSB3L10Y_Quote#0000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3TIRS</v>
      </c>
      <c r="R18" s="235" t="str">
        <f t="shared" si="0"/>
        <v>JPYSB3TIRS10Y</v>
      </c>
      <c r="S18" s="235" t="str">
        <v>JPYSB3TIRS10Y=ICAP</v>
      </c>
      <c r="T18" s="192" t="s">
        <v>286</v>
      </c>
      <c r="U18" s="192" t="s">
        <v>286</v>
      </c>
      <c r="V18" s="192" t="s">
        <v>286</v>
      </c>
      <c r="W18" s="192" t="s">
        <v>286</v>
      </c>
      <c r="X18" s="196" t="e">
        <f>_xll.qlMidSafe($T18,$U18)</f>
        <v>#NUM!</v>
      </c>
      <c r="Y18" s="194"/>
      <c r="Z18" s="195" t="e">
        <v>#NUM!</v>
      </c>
      <c r="AA18" s="194"/>
      <c r="AB18" s="254" t="e">
        <v>#NUM!</v>
      </c>
      <c r="AC18" s="191" t="e">
        <f>_xll.qlSimpleQuoteSetValue(F18,AB18/100,Trigger)</f>
        <v>#NUM!</v>
      </c>
      <c r="AD18" s="162"/>
      <c r="AE18" s="13"/>
      <c r="AF18" s="13"/>
      <c r="AG18" s="13"/>
      <c r="AH18" s="13"/>
      <c r="AI18" s="13"/>
      <c r="AJ18" s="228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JPYSB3L11Y_Quote#0000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3TIRS</v>
      </c>
      <c r="R19" s="235" t="str">
        <f t="shared" si="0"/>
        <v>JPYSB3TIRS11Y</v>
      </c>
      <c r="S19" s="235" t="str">
        <v>JPYSB3TIRS11Y=ICAP</v>
      </c>
      <c r="T19" s="192" t="s">
        <v>286</v>
      </c>
      <c r="U19" s="192" t="s">
        <v>286</v>
      </c>
      <c r="V19" s="192" t="s">
        <v>286</v>
      </c>
      <c r="W19" s="192" t="s">
        <v>286</v>
      </c>
      <c r="X19" s="196" t="e">
        <f>_xll.qlMidSafe($T19,$U19)</f>
        <v>#NUM!</v>
      </c>
      <c r="Y19" s="194"/>
      <c r="Z19" s="195" t="e">
        <v>#NUM!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JPYSB3L12Y_Quote#0000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3TIRS</v>
      </c>
      <c r="R20" s="235" t="str">
        <f t="shared" si="0"/>
        <v>JPYSB3TIRS12Y</v>
      </c>
      <c r="S20" s="235" t="str">
        <v>JPYSB3TIRS12Y=ICAP</v>
      </c>
      <c r="T20" s="192" t="s">
        <v>286</v>
      </c>
      <c r="U20" s="192" t="s">
        <v>286</v>
      </c>
      <c r="V20" s="192" t="s">
        <v>286</v>
      </c>
      <c r="W20" s="192" t="s">
        <v>286</v>
      </c>
      <c r="X20" s="196" t="e">
        <f>_xll.qlMidSafe($T20,$U20)</f>
        <v>#NUM!</v>
      </c>
      <c r="Y20" s="194"/>
      <c r="Z20" s="195" t="e">
        <v>#NUM!</v>
      </c>
      <c r="AA20" s="194"/>
      <c r="AB20" s="254" t="e">
        <v>#NUM!</v>
      </c>
      <c r="AC20" s="191" t="e">
        <f>_xll.qlSimpleQuoteSetValue(F20,AB20/100,Trigger)</f>
        <v>#NUM!</v>
      </c>
      <c r="AD20" s="162"/>
      <c r="AE20" s="13"/>
      <c r="AF20" s="13"/>
      <c r="AG20" s="13"/>
      <c r="AH20" s="13"/>
      <c r="AI20" s="13"/>
      <c r="AJ20" s="228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JPYSB3L13Y_Quote#0000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3TIRS</v>
      </c>
      <c r="R21" s="235" t="str">
        <f t="shared" si="0"/>
        <v>JPYSB3TIRS13Y</v>
      </c>
      <c r="S21" s="235" t="str">
        <v>JPYSB3TIRS13Y=ICAP</v>
      </c>
      <c r="T21" s="192" t="s">
        <v>286</v>
      </c>
      <c r="U21" s="192" t="s">
        <v>286</v>
      </c>
      <c r="V21" s="192" t="s">
        <v>286</v>
      </c>
      <c r="W21" s="192" t="s">
        <v>286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JPYSB3L14Y_Quote#0000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3TIRS</v>
      </c>
      <c r="R22" s="235" t="str">
        <f t="shared" si="0"/>
        <v>JPYSB3TIRS14Y</v>
      </c>
      <c r="S22" s="235" t="str">
        <v>JPYSB3TIRS14Y=ICAP</v>
      </c>
      <c r="T22" s="192" t="s">
        <v>286</v>
      </c>
      <c r="U22" s="192" t="s">
        <v>286</v>
      </c>
      <c r="V22" s="192" t="s">
        <v>286</v>
      </c>
      <c r="W22" s="192" t="s">
        <v>286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JPYSB3L15Y_Quote#0000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3TIRS</v>
      </c>
      <c r="R23" s="235" t="str">
        <f t="shared" si="0"/>
        <v>JPYSB3TIRS15Y</v>
      </c>
      <c r="S23" s="235" t="str">
        <v>JPYSB3TIRS15Y=ICAP</v>
      </c>
      <c r="T23" s="192" t="s">
        <v>286</v>
      </c>
      <c r="U23" s="192" t="s">
        <v>286</v>
      </c>
      <c r="V23" s="192" t="s">
        <v>286</v>
      </c>
      <c r="W23" s="192" t="s">
        <v>286</v>
      </c>
      <c r="X23" s="196" t="e">
        <f>_xll.qlMidSafe($T23,$U23)</f>
        <v>#NUM!</v>
      </c>
      <c r="Y23" s="194"/>
      <c r="Z23" s="195" t="e">
        <v>#NUM!</v>
      </c>
      <c r="AA23" s="194"/>
      <c r="AB23" s="254" t="e">
        <v>#NUM!</v>
      </c>
      <c r="AC23" s="191" t="e">
        <f>_xll.qlSimpleQuoteSetValue(F23,AB23/100,Trigger)</f>
        <v>#NUM!</v>
      </c>
      <c r="AD23" s="162"/>
      <c r="AE23" s="13"/>
      <c r="AF23" s="13"/>
      <c r="AG23" s="13"/>
      <c r="AH23" s="13"/>
      <c r="AI23" s="13"/>
      <c r="AJ23" s="228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JPYSB3L16Y_Quote#0000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3TIRS</v>
      </c>
      <c r="R24" s="235" t="str">
        <f t="shared" si="0"/>
        <v>JPYSB3TIRS16Y</v>
      </c>
      <c r="S24" s="235" t="str">
        <v>JPYSB3TIRS16Y=ICAP</v>
      </c>
      <c r="T24" s="192" t="s">
        <v>286</v>
      </c>
      <c r="U24" s="192" t="s">
        <v>286</v>
      </c>
      <c r="V24" s="192" t="s">
        <v>286</v>
      </c>
      <c r="W24" s="192" t="s">
        <v>286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JPYSB3L17Y_Quote#0000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3TIRS</v>
      </c>
      <c r="R25" s="235" t="str">
        <f t="shared" si="0"/>
        <v>JPYSB3TIRS17Y</v>
      </c>
      <c r="S25" s="235" t="str">
        <v>JPYSB3TIRS17Y=ICAP</v>
      </c>
      <c r="T25" s="192" t="s">
        <v>286</v>
      </c>
      <c r="U25" s="192" t="s">
        <v>286</v>
      </c>
      <c r="V25" s="192" t="s">
        <v>286</v>
      </c>
      <c r="W25" s="192" t="s">
        <v>286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JPYSB3L18Y_Quote#0000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3TIRS</v>
      </c>
      <c r="R26" s="235" t="str">
        <f t="shared" si="0"/>
        <v>JPYSB3TIRS18Y</v>
      </c>
      <c r="S26" s="235" t="str">
        <v>JPYSB3TIRS18Y=ICAP</v>
      </c>
      <c r="T26" s="192" t="s">
        <v>286</v>
      </c>
      <c r="U26" s="192" t="s">
        <v>286</v>
      </c>
      <c r="V26" s="192" t="s">
        <v>286</v>
      </c>
      <c r="W26" s="192" t="s">
        <v>286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JPYSB3L19Y_Quote#0000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3TIRS</v>
      </c>
      <c r="R27" s="235" t="str">
        <f t="shared" si="0"/>
        <v>JPYSB3TIRS19Y</v>
      </c>
      <c r="S27" s="235" t="str">
        <v>JPYSB3TIRS19Y=ICAP</v>
      </c>
      <c r="T27" s="192" t="s">
        <v>286</v>
      </c>
      <c r="U27" s="192" t="s">
        <v>286</v>
      </c>
      <c r="V27" s="192" t="s">
        <v>286</v>
      </c>
      <c r="W27" s="192" t="s">
        <v>286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JPYSB3L20Y_Quote#0000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3TIRS</v>
      </c>
      <c r="R28" s="235" t="str">
        <f t="shared" si="0"/>
        <v>JPYSB3TIRS20Y</v>
      </c>
      <c r="S28" s="235" t="str">
        <v>JPYSB3TIRS20Y=ICAP</v>
      </c>
      <c r="T28" s="192" t="s">
        <v>286</v>
      </c>
      <c r="U28" s="192" t="s">
        <v>286</v>
      </c>
      <c r="V28" s="192" t="s">
        <v>286</v>
      </c>
      <c r="W28" s="192" t="s">
        <v>286</v>
      </c>
      <c r="X28" s="196" t="e">
        <f>_xll.qlMidSafe($T28,$U28)</f>
        <v>#NUM!</v>
      </c>
      <c r="Y28" s="194"/>
      <c r="Z28" s="195" t="e">
        <v>#NUM!</v>
      </c>
      <c r="AA28" s="194"/>
      <c r="AB28" s="254" t="e">
        <v>#NUM!</v>
      </c>
      <c r="AC28" s="191" t="e">
        <f>_xll.qlSimpleQuoteSetValue(F28,AB28/100,Trigger)</f>
        <v>#NUM!</v>
      </c>
      <c r="AD28" s="162"/>
      <c r="AE28" s="13"/>
      <c r="AF28" s="13"/>
      <c r="AG28" s="13"/>
      <c r="AH28" s="13"/>
      <c r="AI28" s="13"/>
      <c r="AJ28" s="228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JPYSB3L21Y_Quote#0000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3TIRS</v>
      </c>
      <c r="R29" s="235" t="str">
        <f t="shared" si="0"/>
        <v>JPYSB3TIRS21Y</v>
      </c>
      <c r="S29" s="235" t="str">
        <v>JPYSB3TIRS21Y=ICAP</v>
      </c>
      <c r="T29" s="192" t="s">
        <v>286</v>
      </c>
      <c r="U29" s="192" t="s">
        <v>286</v>
      </c>
      <c r="V29" s="192" t="s">
        <v>286</v>
      </c>
      <c r="W29" s="192" t="s">
        <v>286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JPYSB3L22Y_Quote#0000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3TIRS</v>
      </c>
      <c r="R30" s="235" t="str">
        <f t="shared" si="0"/>
        <v>JPYSB3TIRS22Y</v>
      </c>
      <c r="S30" s="235" t="str">
        <v>JPYSB3TIRS22Y=ICAP</v>
      </c>
      <c r="T30" s="192" t="s">
        <v>286</v>
      </c>
      <c r="U30" s="192" t="s">
        <v>286</v>
      </c>
      <c r="V30" s="192" t="s">
        <v>286</v>
      </c>
      <c r="W30" s="192" t="s">
        <v>286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JPYSB3L23Y_Quote#0000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3TIRS</v>
      </c>
      <c r="R31" s="235" t="str">
        <f t="shared" si="0"/>
        <v>JPYSB3TIRS23Y</v>
      </c>
      <c r="S31" s="235" t="str">
        <v>JPYSB3TIRS23Y=ICAP</v>
      </c>
      <c r="T31" s="192" t="s">
        <v>286</v>
      </c>
      <c r="U31" s="192" t="s">
        <v>286</v>
      </c>
      <c r="V31" s="192" t="s">
        <v>286</v>
      </c>
      <c r="W31" s="192" t="s">
        <v>286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JPYSB3L24Y_Quote#0000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3TIRS</v>
      </c>
      <c r="R32" s="235" t="str">
        <f t="shared" si="0"/>
        <v>JPYSB3TIRS24Y</v>
      </c>
      <c r="S32" s="235" t="str">
        <v>JPYSB3TIRS24Y=ICAP</v>
      </c>
      <c r="T32" s="192" t="s">
        <v>286</v>
      </c>
      <c r="U32" s="192" t="s">
        <v>286</v>
      </c>
      <c r="V32" s="192" t="s">
        <v>286</v>
      </c>
      <c r="W32" s="192" t="s">
        <v>286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JPYSB3L25Y_Quote#0000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3TIRS</v>
      </c>
      <c r="R33" s="235" t="str">
        <f t="shared" si="0"/>
        <v>JPYSB3TIRS25Y</v>
      </c>
      <c r="S33" s="235" t="str">
        <v>JPYSB3TIRS25Y=ICAP</v>
      </c>
      <c r="T33" s="192" t="s">
        <v>286</v>
      </c>
      <c r="U33" s="192" t="s">
        <v>286</v>
      </c>
      <c r="V33" s="192" t="s">
        <v>286</v>
      </c>
      <c r="W33" s="192" t="s">
        <v>286</v>
      </c>
      <c r="X33" s="196" t="e">
        <f>_xll.qlMidSafe($T33,$U33)</f>
        <v>#NUM!</v>
      </c>
      <c r="Y33" s="194"/>
      <c r="Z33" s="195" t="e">
        <v>#NUM!</v>
      </c>
      <c r="AA33" s="194"/>
      <c r="AB33" s="254" t="e">
        <v>#NUM!</v>
      </c>
      <c r="AC33" s="191" t="e">
        <f>_xll.qlSimpleQuoteSetValue(F33,AB33/100,Trigger)</f>
        <v>#NUM!</v>
      </c>
      <c r="AD33" s="162"/>
      <c r="AE33" s="13"/>
      <c r="AF33" s="13"/>
      <c r="AG33" s="13"/>
      <c r="AH33" s="13"/>
      <c r="AI33" s="13"/>
      <c r="AJ33" s="228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JPYSB3L26Y_Quote#0000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3TIRS</v>
      </c>
      <c r="R34" s="235" t="str">
        <f t="shared" si="0"/>
        <v>JPYSB3TIRS26Y</v>
      </c>
      <c r="S34" s="235" t="str">
        <v>JPYSB3TIRS26Y=ICAP</v>
      </c>
      <c r="T34" s="192" t="s">
        <v>286</v>
      </c>
      <c r="U34" s="192" t="s">
        <v>286</v>
      </c>
      <c r="V34" s="192" t="s">
        <v>286</v>
      </c>
      <c r="W34" s="192" t="s">
        <v>286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JPYSB3L27Y_Quote#0000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3TIRS</v>
      </c>
      <c r="R35" s="235" t="str">
        <f t="shared" si="0"/>
        <v>JPYSB3TIRS27Y</v>
      </c>
      <c r="S35" s="235" t="str">
        <v>JPYSB3TIRS27Y=ICAP</v>
      </c>
      <c r="T35" s="192" t="s">
        <v>286</v>
      </c>
      <c r="U35" s="192" t="s">
        <v>286</v>
      </c>
      <c r="V35" s="192" t="s">
        <v>286</v>
      </c>
      <c r="W35" s="192" t="s">
        <v>286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JPYSB3L28Y_Quote#0000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3TIRS</v>
      </c>
      <c r="R36" s="235" t="str">
        <f t="shared" si="0"/>
        <v>JPYSB3TIRS28Y</v>
      </c>
      <c r="S36" s="235" t="str">
        <v>JPYSB3TIRS28Y=ICAP</v>
      </c>
      <c r="T36" s="192" t="s">
        <v>286</v>
      </c>
      <c r="U36" s="192" t="s">
        <v>286</v>
      </c>
      <c r="V36" s="192" t="s">
        <v>286</v>
      </c>
      <c r="W36" s="192" t="s">
        <v>286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JPYSB3L29Y_Quote#0000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3TIRS</v>
      </c>
      <c r="R37" s="235" t="str">
        <f t="shared" si="0"/>
        <v>JPYSB3TIRS29Y</v>
      </c>
      <c r="S37" s="235" t="str">
        <v>JPYSB3TIRS29Y=ICAP</v>
      </c>
      <c r="T37" s="192" t="s">
        <v>286</v>
      </c>
      <c r="U37" s="192" t="s">
        <v>286</v>
      </c>
      <c r="V37" s="192" t="s">
        <v>286</v>
      </c>
      <c r="W37" s="192" t="s">
        <v>286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JPYSB3L30Y_Quote#0000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3TIRS</v>
      </c>
      <c r="R38" s="235" t="str">
        <f t="shared" si="0"/>
        <v>JPYSB3TIRS30Y</v>
      </c>
      <c r="S38" s="235" t="str">
        <v>JPYSB3TIRS30Y=ICAP</v>
      </c>
      <c r="T38" s="192" t="s">
        <v>286</v>
      </c>
      <c r="U38" s="192" t="s">
        <v>286</v>
      </c>
      <c r="V38" s="192" t="s">
        <v>286</v>
      </c>
      <c r="W38" s="192" t="s">
        <v>286</v>
      </c>
      <c r="X38" s="196" t="e">
        <f>_xll.qlMidSafe($T38,$U38)</f>
        <v>#NUM!</v>
      </c>
      <c r="Y38" s="194"/>
      <c r="Z38" s="195" t="e">
        <v>#NUM!</v>
      </c>
      <c r="AA38" s="194"/>
      <c r="AB38" s="254" t="e">
        <v>#NUM!</v>
      </c>
      <c r="AC38" s="191" t="e">
        <f>_xll.qlSimpleQuoteSetValue(F38,AB38/100,Trigger)</f>
        <v>#NUM!</v>
      </c>
      <c r="AD38" s="162"/>
      <c r="AE38" s="13"/>
      <c r="AF38" s="13"/>
      <c r="AG38" s="13"/>
      <c r="AH38" s="13"/>
      <c r="AI38" s="13"/>
      <c r="AJ38" s="228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JPYSB3L35Y_Quote#0000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3TIRS</v>
      </c>
      <c r="R39" s="235" t="str">
        <f t="shared" si="0"/>
        <v>JPYSB3TIRS35Y</v>
      </c>
      <c r="S39" s="235" t="str">
        <v>JPYSB3TIRS35Y=ICAP</v>
      </c>
      <c r="T39" s="192" t="s">
        <v>286</v>
      </c>
      <c r="U39" s="192" t="s">
        <v>286</v>
      </c>
      <c r="V39" s="192" t="s">
        <v>286</v>
      </c>
      <c r="W39" s="192" t="s">
        <v>286</v>
      </c>
      <c r="X39" s="196" t="e">
        <f>_xll.qlMidSafe($T39,$U39)</f>
        <v>#NUM!</v>
      </c>
      <c r="Y39" s="194"/>
      <c r="Z39" s="195" t="e">
        <v>#NUM!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JPYSB3L40Y_Quote#0000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3TIRS</v>
      </c>
      <c r="R40" s="235" t="str">
        <f t="shared" si="0"/>
        <v>JPYSB3TIRS40Y</v>
      </c>
      <c r="S40" s="235" t="str">
        <v>JPYSB3TIRS40Y=ICAP</v>
      </c>
      <c r="T40" s="192" t="s">
        <v>286</v>
      </c>
      <c r="U40" s="192" t="s">
        <v>286</v>
      </c>
      <c r="V40" s="192" t="s">
        <v>286</v>
      </c>
      <c r="W40" s="192" t="s">
        <v>286</v>
      </c>
      <c r="X40" s="196" t="e">
        <f>_xll.qlMidSafe($T40,$U40)</f>
        <v>#NUM!</v>
      </c>
      <c r="Y40" s="194"/>
      <c r="Z40" s="195" t="e">
        <v>#NUM!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JPYSB3L50Y_Quote#0000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3TIRS</v>
      </c>
      <c r="R41" s="235" t="str">
        <f t="shared" si="0"/>
        <v>JPYSB3TIRS50Y</v>
      </c>
      <c r="S41" s="235" t="str">
        <v>JPYSB3TIRS50Y=ICAP</v>
      </c>
      <c r="T41" s="192" t="s">
        <v>286</v>
      </c>
      <c r="U41" s="192" t="s">
        <v>286</v>
      </c>
      <c r="V41" s="192" t="s">
        <v>286</v>
      </c>
      <c r="W41" s="192" t="s">
        <v>286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JPYSB3L60Y_Quote#0000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3TIRS</v>
      </c>
      <c r="R42" s="231" t="str">
        <f t="shared" si="0"/>
        <v>JPYSB3TIRS60Y</v>
      </c>
      <c r="S42" s="231" t="str">
        <v>JPYSB3TIRS60Y=ICAP</v>
      </c>
      <c r="T42" s="205" t="s">
        <v>286</v>
      </c>
      <c r="U42" s="205" t="s">
        <v>286</v>
      </c>
      <c r="V42" s="205" t="s">
        <v>286</v>
      </c>
      <c r="W42" s="205" t="s">
        <v>286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/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3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2" t="s">
        <v>167</v>
      </c>
      <c r="K2" s="151" t="s">
        <v>165</v>
      </c>
      <c r="L2" s="150" t="s">
        <v>164</v>
      </c>
      <c r="N2" s="226"/>
      <c r="O2" s="108"/>
      <c r="P2" s="225"/>
      <c r="Q2" s="225"/>
      <c r="R2" s="225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49" t="s">
        <v>103</v>
      </c>
      <c r="K3" s="158" t="s">
        <v>163</v>
      </c>
      <c r="L3" s="157" t="s">
        <v>97</v>
      </c>
      <c r="N3" s="93"/>
      <c r="O3" s="194"/>
      <c r="P3" s="108"/>
      <c r="Q3" s="108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1</v>
      </c>
      <c r="AD3" s="162"/>
      <c r="AE3" s="13"/>
      <c r="AF3" s="13"/>
      <c r="AG3" s="13"/>
      <c r="AH3" s="13"/>
      <c r="AI3" s="13"/>
      <c r="AJ3" s="13"/>
    </row>
    <row r="4" spans="1:36" ht="12" thickBot="1" x14ac:dyDescent="0.25">
      <c r="A4" s="161"/>
      <c r="B4" s="147"/>
      <c r="C4" s="147"/>
      <c r="D4" s="147"/>
      <c r="E4" s="126"/>
      <c r="F4" s="160"/>
      <c r="G4" s="126"/>
      <c r="H4" s="144"/>
      <c r="J4" s="149" t="s">
        <v>102</v>
      </c>
      <c r="K4" s="57" t="s">
        <v>163</v>
      </c>
      <c r="L4" s="56" t="s">
        <v>100</v>
      </c>
      <c r="N4" s="93"/>
      <c r="O4" s="297"/>
      <c r="P4" s="142"/>
      <c r="Q4" s="142"/>
      <c r="R4" s="142"/>
      <c r="S4" s="189" t="str">
        <f>_xll.RData(S5:S42,T4:W4,"RTFEED:IDN",ReutersRtMode,,T5)</f>
        <v>Updated at 09:40:34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49" t="s">
        <v>99</v>
      </c>
      <c r="K5" s="57" t="s">
        <v>162</v>
      </c>
      <c r="L5" s="56" t="s">
        <v>97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6L</v>
      </c>
      <c r="R5" s="197" t="str">
        <f t="shared" ref="R5:R42" si="0">Currency&amp;$P5&amp;$Q5&amp;$O5</f>
        <v>JPYSB6L6M</v>
      </c>
      <c r="S5" s="197" t="str">
        <f t="array" ref="S5:S42">Instruments&amp;"="&amp;VLOOKUP(Contributor,ContributorTable,2,FALSE)</f>
        <v>JPYSB6L6M=ICAP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19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97</v>
      </c>
      <c r="AI5" s="13"/>
      <c r="AJ5" s="228" t="e">
        <f t="shared" ref="AJ5:AJ42" si="1">(U5-X5)/50</f>
        <v>#VALUE!</v>
      </c>
    </row>
    <row r="6" spans="1:36" x14ac:dyDescent="0.2">
      <c r="A6" s="93"/>
      <c r="B6" s="156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JPYSB6L1Y_Quote#0000</v>
      </c>
      <c r="G6" s="47" t="str">
        <f>_xll.ohRangeRetrieveError(F6)</f>
        <v/>
      </c>
      <c r="H6" s="22"/>
      <c r="J6" s="149" t="s">
        <v>98</v>
      </c>
      <c r="K6" s="158" t="s">
        <v>162</v>
      </c>
      <c r="L6" s="157" t="s">
        <v>97</v>
      </c>
      <c r="N6" s="93"/>
      <c r="O6" s="198" t="s">
        <v>8</v>
      </c>
      <c r="P6" s="237" t="str">
        <v>SB</v>
      </c>
      <c r="Q6" s="237" t="str">
        <v>6L</v>
      </c>
      <c r="R6" s="197" t="str">
        <f t="shared" si="0"/>
        <v>JPYSB6L1Y</v>
      </c>
      <c r="S6" s="197" t="str">
        <v>JPYSB6L1Y=ICAP</v>
      </c>
      <c r="T6" s="192">
        <v>0.14749999999999999</v>
      </c>
      <c r="U6" s="192">
        <v>0.20749999999999999</v>
      </c>
      <c r="V6" s="192">
        <v>0</v>
      </c>
      <c r="W6" s="192">
        <v>0</v>
      </c>
      <c r="X6" s="196">
        <f>_xll.qlMidSafe($T6,$U6)</f>
        <v>0.17749999999999999</v>
      </c>
      <c r="Y6" s="194"/>
      <c r="Z6" s="195">
        <v>0.17749999999999999</v>
      </c>
      <c r="AA6" s="194"/>
      <c r="AB6" s="254">
        <v>0.17749999999999999</v>
      </c>
      <c r="AC6" s="191">
        <f>_xll.qlSimpleQuoteSetValue(F6,AB6/100,Trigger)</f>
        <v>-2.5000000000000066E-5</v>
      </c>
      <c r="AD6" s="162"/>
      <c r="AE6" s="13"/>
      <c r="AF6" s="149" t="s">
        <v>102</v>
      </c>
      <c r="AG6" s="57" t="s">
        <v>163</v>
      </c>
      <c r="AH6" s="56" t="s">
        <v>100</v>
      </c>
      <c r="AI6" s="13"/>
      <c r="AJ6" s="228">
        <f t="shared" si="1"/>
        <v>5.9999999999999995E-4</v>
      </c>
    </row>
    <row r="7" spans="1:36" ht="12" thickBot="1" x14ac:dyDescent="0.25">
      <c r="A7" s="93"/>
      <c r="B7" s="159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JPYSB6L15M_Quote#0000</v>
      </c>
      <c r="G7" s="47" t="str">
        <f>_xll.ohRangeRetrieveError(F7)</f>
        <v/>
      </c>
      <c r="H7" s="22"/>
      <c r="J7" s="148" t="s">
        <v>94</v>
      </c>
      <c r="K7" s="54" t="s">
        <v>161</v>
      </c>
      <c r="L7" s="53" t="s">
        <v>97</v>
      </c>
      <c r="N7" s="93"/>
      <c r="O7" s="198" t="s">
        <v>106</v>
      </c>
      <c r="P7" s="237" t="str">
        <v>SB</v>
      </c>
      <c r="Q7" s="237" t="str">
        <v>6L</v>
      </c>
      <c r="R7" s="197" t="str">
        <f t="shared" si="0"/>
        <v>JPYSB6L15M</v>
      </c>
      <c r="S7" s="197" t="str">
        <v>JPYSB6L15M=ICAP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_xll.qlMidEquivalent($T7,$U7,$V7,$W7)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162</v>
      </c>
      <c r="AH7" s="56" t="s">
        <v>97</v>
      </c>
      <c r="AI7" s="296"/>
      <c r="AJ7" s="228" t="e">
        <f t="shared" si="1"/>
        <v>#VALUE!</v>
      </c>
    </row>
    <row r="8" spans="1:36" x14ac:dyDescent="0.2">
      <c r="A8" s="93"/>
      <c r="B8" s="159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JPYSB6L18M_Quote#0000</v>
      </c>
      <c r="G8" s="47" t="str">
        <f>_xll.ohRangeRetrieveError(F8)</f>
        <v/>
      </c>
      <c r="H8" s="22"/>
      <c r="N8" s="93"/>
      <c r="O8" s="198" t="s">
        <v>105</v>
      </c>
      <c r="P8" s="237" t="str">
        <v>SB</v>
      </c>
      <c r="Q8" s="237" t="str">
        <v>6L</v>
      </c>
      <c r="R8" s="197" t="str">
        <f t="shared" si="0"/>
        <v>JPYSB6L18M</v>
      </c>
      <c r="S8" s="197" t="str">
        <v>JPYSB6L18M=ICAP</v>
      </c>
      <c r="T8" s="192">
        <v>0.14749999999999999</v>
      </c>
      <c r="U8" s="192">
        <v>0.20749999999999999</v>
      </c>
      <c r="V8" s="192">
        <v>0</v>
      </c>
      <c r="W8" s="192">
        <v>0</v>
      </c>
      <c r="X8" s="196">
        <f>_xll.qlMidEquivalent($T8,$U8,$V8,$W8)</f>
        <v>0.17749999999999999</v>
      </c>
      <c r="Y8" s="194"/>
      <c r="Z8" s="195">
        <v>0.17749999999999999</v>
      </c>
      <c r="AA8" s="194"/>
      <c r="AB8" s="254">
        <v>0.17749999999999999</v>
      </c>
      <c r="AC8" s="191">
        <f>_xll.qlSimpleQuoteSetValue(F8,AB8/100,Trigger)</f>
        <v>-2.5000000000000066E-5</v>
      </c>
      <c r="AD8" s="162"/>
      <c r="AE8" s="13"/>
      <c r="AF8" s="149" t="s">
        <v>98</v>
      </c>
      <c r="AG8" s="57" t="s">
        <v>162</v>
      </c>
      <c r="AH8" s="56" t="s">
        <v>97</v>
      </c>
      <c r="AI8" s="296"/>
      <c r="AJ8" s="228">
        <f t="shared" si="1"/>
        <v>5.9999999999999995E-4</v>
      </c>
    </row>
    <row r="9" spans="1:36" ht="12" thickBot="1" x14ac:dyDescent="0.25">
      <c r="A9" s="93"/>
      <c r="B9" s="159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JPYSB6L21M_Quote#0000</v>
      </c>
      <c r="G9" s="47" t="str">
        <f>_xll.ohRangeRetrieveError(F9)</f>
        <v/>
      </c>
      <c r="H9" s="22"/>
      <c r="N9" s="93"/>
      <c r="O9" s="198" t="s">
        <v>104</v>
      </c>
      <c r="P9" s="237" t="str">
        <v>SB</v>
      </c>
      <c r="Q9" s="237" t="str">
        <v>6L</v>
      </c>
      <c r="R9" s="197" t="str">
        <f t="shared" si="0"/>
        <v>JPYSB6L21M</v>
      </c>
      <c r="S9" s="197" t="str">
        <v>JPYSB6L21M=ICAP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_xll.qlMidEquivalent($T9,$U9,$V9,$W9)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97</v>
      </c>
      <c r="AI9" s="13"/>
      <c r="AJ9" s="228" t="e">
        <f t="shared" si="1"/>
        <v>#VALUE!</v>
      </c>
    </row>
    <row r="10" spans="1:36" x14ac:dyDescent="0.2">
      <c r="A10" s="93"/>
      <c r="B10" s="156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JPYSB6L2Y_Quote#0000</v>
      </c>
      <c r="G10" s="47" t="str">
        <f>_xll.ohRangeRetrieveError(F10)</f>
        <v/>
      </c>
      <c r="H10" s="22"/>
      <c r="N10" s="93"/>
      <c r="O10" s="198" t="s">
        <v>84</v>
      </c>
      <c r="P10" s="237" t="str">
        <v>SB</v>
      </c>
      <c r="Q10" s="237" t="str">
        <v>6L</v>
      </c>
      <c r="R10" s="197" t="str">
        <f t="shared" si="0"/>
        <v>JPYSB6L2Y</v>
      </c>
      <c r="S10" s="197" t="str">
        <v>JPYSB6L2Y=ICAP</v>
      </c>
      <c r="T10" s="192">
        <v>0.14749999999999999</v>
      </c>
      <c r="U10" s="192">
        <v>0.20749999999999999</v>
      </c>
      <c r="V10" s="192">
        <v>0</v>
      </c>
      <c r="W10" s="192">
        <v>0</v>
      </c>
      <c r="X10" s="196">
        <f>_xll.qlMidEquivalent($T10,$U10,$V10,$W10)</f>
        <v>0.17749999999999999</v>
      </c>
      <c r="Y10" s="194"/>
      <c r="Z10" s="195">
        <v>0.17749999999999999</v>
      </c>
      <c r="AA10" s="194"/>
      <c r="AB10" s="254">
        <v>0.17749999999999999</v>
      </c>
      <c r="AC10" s="191">
        <f>_xll.qlSimpleQuoteSetValue(F10,AB10/100,Trigger)</f>
        <v>-5.0000000000000131E-5</v>
      </c>
      <c r="AD10" s="162"/>
      <c r="AE10" s="13"/>
      <c r="AF10" s="13"/>
      <c r="AG10" s="13"/>
      <c r="AH10" s="13"/>
      <c r="AI10" s="13"/>
      <c r="AJ10" s="228">
        <f t="shared" si="1"/>
        <v>5.9999999999999995E-4</v>
      </c>
    </row>
    <row r="11" spans="1:36" x14ac:dyDescent="0.2">
      <c r="A11" s="93"/>
      <c r="B11" s="156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JPYSB6L3Y_Quote#0000</v>
      </c>
      <c r="G11" s="47" t="str">
        <f>_xll.ohRangeRetrieveError(F11)</f>
        <v/>
      </c>
      <c r="H11" s="22"/>
      <c r="N11" s="93"/>
      <c r="O11" s="198" t="s">
        <v>83</v>
      </c>
      <c r="P11" s="237" t="str">
        <v>SB</v>
      </c>
      <c r="Q11" s="237" t="str">
        <v>6L</v>
      </c>
      <c r="R11" s="197" t="str">
        <f t="shared" si="0"/>
        <v>JPYSB6L3Y</v>
      </c>
      <c r="S11" s="197" t="str">
        <v>JPYSB6L3Y=ICAP</v>
      </c>
      <c r="T11" s="192">
        <v>0.16250000000000001</v>
      </c>
      <c r="U11" s="192">
        <v>0.2225</v>
      </c>
      <c r="V11" s="192">
        <v>0</v>
      </c>
      <c r="W11" s="192">
        <v>0</v>
      </c>
      <c r="X11" s="196">
        <f>_xll.qlMidEquivalent($T11,$U11,$V11,$W11)</f>
        <v>0.1925</v>
      </c>
      <c r="Y11" s="194"/>
      <c r="Z11" s="195">
        <v>0.1925</v>
      </c>
      <c r="AA11" s="194"/>
      <c r="AB11" s="254">
        <v>0.1925</v>
      </c>
      <c r="AC11" s="191">
        <f>_xll.qlSimpleQuoteSetValue(F11,AB11/100,Trigger)</f>
        <v>-7.499999999999998E-5</v>
      </c>
      <c r="AD11" s="162"/>
      <c r="AE11" s="13"/>
      <c r="AF11" s="13"/>
      <c r="AG11" s="13"/>
      <c r="AH11" s="13"/>
      <c r="AI11" s="13"/>
      <c r="AJ11" s="228">
        <f t="shared" si="1"/>
        <v>5.9999999999999995E-4</v>
      </c>
    </row>
    <row r="12" spans="1:36" x14ac:dyDescent="0.2">
      <c r="A12" s="93"/>
      <c r="B12" s="156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JPYSB6L4Y_Quote#0000</v>
      </c>
      <c r="G12" s="47" t="str">
        <f>_xll.ohRangeRetrieveError(F12)</f>
        <v/>
      </c>
      <c r="H12" s="22"/>
      <c r="N12" s="93"/>
      <c r="O12" s="198" t="s">
        <v>82</v>
      </c>
      <c r="P12" s="237" t="str">
        <v>SB</v>
      </c>
      <c r="Q12" s="237" t="str">
        <v>6L</v>
      </c>
      <c r="R12" s="197" t="str">
        <f t="shared" si="0"/>
        <v>JPYSB6L4Y</v>
      </c>
      <c r="S12" s="197" t="str">
        <v>JPYSB6L4Y=ICAP</v>
      </c>
      <c r="T12" s="192">
        <v>0.2</v>
      </c>
      <c r="U12" s="192">
        <v>0.26</v>
      </c>
      <c r="V12" s="192">
        <v>0</v>
      </c>
      <c r="W12" s="192">
        <v>0</v>
      </c>
      <c r="X12" s="196">
        <f>_xll.qlMidEquivalent($T12,$U12,$V12,$W12)</f>
        <v>0.23</v>
      </c>
      <c r="Y12" s="194"/>
      <c r="Z12" s="195">
        <v>0.23</v>
      </c>
      <c r="AA12" s="194"/>
      <c r="AB12" s="254">
        <v>0.23</v>
      </c>
      <c r="AC12" s="191">
        <f>_xll.qlSimpleQuoteSetValue(F12,AB12/100,Trigger)</f>
        <v>-1.2500000000000011E-4</v>
      </c>
      <c r="AD12" s="162"/>
      <c r="AE12" s="13"/>
      <c r="AF12" s="13"/>
      <c r="AG12" s="13"/>
      <c r="AH12" s="13"/>
      <c r="AI12" s="13"/>
      <c r="AJ12" s="228">
        <f t="shared" si="1"/>
        <v>5.9999999999999995E-4</v>
      </c>
    </row>
    <row r="13" spans="1:36" x14ac:dyDescent="0.2">
      <c r="A13" s="93"/>
      <c r="B13" s="156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JPYSB6L5Y_Quote#0000</v>
      </c>
      <c r="G13" s="47" t="str">
        <f>_xll.ohRangeRetrieveError(F13)</f>
        <v/>
      </c>
      <c r="H13" s="22"/>
      <c r="N13" s="93"/>
      <c r="O13" s="198" t="s">
        <v>81</v>
      </c>
      <c r="P13" s="237" t="str">
        <v>SB</v>
      </c>
      <c r="Q13" s="237" t="str">
        <v>6L</v>
      </c>
      <c r="R13" s="197" t="str">
        <f t="shared" si="0"/>
        <v>JPYSB6L5Y</v>
      </c>
      <c r="S13" s="197" t="str">
        <v>JPYSB6L5Y=ICAP</v>
      </c>
      <c r="T13" s="192">
        <v>0.25750000000000001</v>
      </c>
      <c r="U13" s="192">
        <v>0.3175</v>
      </c>
      <c r="V13" s="192">
        <v>0</v>
      </c>
      <c r="W13" s="192">
        <v>0</v>
      </c>
      <c r="X13" s="196">
        <f>_xll.qlMidEquivalent($T13,$U13,$V13,$W13)</f>
        <v>0.28749999999999998</v>
      </c>
      <c r="Y13" s="194"/>
      <c r="Z13" s="195">
        <v>0.28749999999999998</v>
      </c>
      <c r="AA13" s="194"/>
      <c r="AB13" s="254">
        <v>0.28749999999999998</v>
      </c>
      <c r="AC13" s="191">
        <f>_xll.qlSimpleQuoteSetValue(F13,AB13/100,Trigger)</f>
        <v>-1.4999999999999996E-4</v>
      </c>
      <c r="AD13" s="162"/>
      <c r="AE13" s="13"/>
      <c r="AF13" s="13"/>
      <c r="AG13" s="13"/>
      <c r="AH13" s="13"/>
      <c r="AI13" s="13"/>
      <c r="AJ13" s="228">
        <f t="shared" si="1"/>
        <v>6.0000000000000049E-4</v>
      </c>
    </row>
    <row r="14" spans="1:36" x14ac:dyDescent="0.2">
      <c r="A14" s="93"/>
      <c r="B14" s="156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JPYSB6L6Y_Quote#0000</v>
      </c>
      <c r="G14" s="47" t="str">
        <f>_xll.ohRangeRetrieveError(F14)</f>
        <v/>
      </c>
      <c r="H14" s="22"/>
      <c r="N14" s="93"/>
      <c r="O14" s="198" t="s">
        <v>80</v>
      </c>
      <c r="P14" s="237" t="str">
        <v>SB</v>
      </c>
      <c r="Q14" s="237" t="str">
        <v>6L</v>
      </c>
      <c r="R14" s="197" t="str">
        <f t="shared" si="0"/>
        <v>JPYSB6L6Y</v>
      </c>
      <c r="S14" s="197" t="str">
        <v>JPYSB6L6Y=ICAP</v>
      </c>
      <c r="T14" s="192">
        <v>0.33750000000000002</v>
      </c>
      <c r="U14" s="192">
        <v>0.39750000000000002</v>
      </c>
      <c r="V14" s="192">
        <v>0</v>
      </c>
      <c r="W14" s="192">
        <v>0</v>
      </c>
      <c r="X14" s="196">
        <f>_xll.qlMidEquivalent($T14,$U14,$V14,$W14)</f>
        <v>0.36750000000000005</v>
      </c>
      <c r="Y14" s="194"/>
      <c r="Z14" s="195">
        <v>0.36750000000000005</v>
      </c>
      <c r="AA14" s="194"/>
      <c r="AB14" s="254">
        <v>0.36750000000000005</v>
      </c>
      <c r="AC14" s="191">
        <f>_xll.qlSimpleQuoteSetValue(F14,AB14/100,Trigger)</f>
        <v>-1.4999999999999909E-4</v>
      </c>
      <c r="AD14" s="162"/>
      <c r="AE14" s="13"/>
      <c r="AF14" s="13"/>
      <c r="AG14" s="13"/>
      <c r="AH14" s="13"/>
      <c r="AI14" s="13"/>
      <c r="AJ14" s="228">
        <f t="shared" si="1"/>
        <v>5.9999999999999941E-4</v>
      </c>
    </row>
    <row r="15" spans="1:36" x14ac:dyDescent="0.2">
      <c r="A15" s="93"/>
      <c r="B15" s="156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JPYSB6L7Y_Quote#0000</v>
      </c>
      <c r="G15" s="47" t="str">
        <f>_xll.ohRangeRetrieveError(F15)</f>
        <v/>
      </c>
      <c r="H15" s="22"/>
      <c r="N15" s="93"/>
      <c r="O15" s="198" t="s">
        <v>79</v>
      </c>
      <c r="P15" s="237" t="str">
        <v>SB</v>
      </c>
      <c r="Q15" s="237" t="str">
        <v>6L</v>
      </c>
      <c r="R15" s="197" t="str">
        <f t="shared" si="0"/>
        <v>JPYSB6L7Y</v>
      </c>
      <c r="S15" s="197" t="str">
        <v>JPYSB6L7Y=ICAP</v>
      </c>
      <c r="T15" s="192">
        <v>0.42749999999999999</v>
      </c>
      <c r="U15" s="192">
        <v>0.48749999999999999</v>
      </c>
      <c r="V15" s="192">
        <v>0</v>
      </c>
      <c r="W15" s="192">
        <v>0</v>
      </c>
      <c r="X15" s="196">
        <f>_xll.qlMidEquivalent($T15,$U15,$V15,$W15)</f>
        <v>0.45750000000000002</v>
      </c>
      <c r="Y15" s="194"/>
      <c r="Z15" s="195">
        <v>0.45750000000000002</v>
      </c>
      <c r="AA15" s="194"/>
      <c r="AB15" s="254">
        <v>0.45750000000000002</v>
      </c>
      <c r="AC15" s="191">
        <f>_xll.qlSimpleQuoteSetValue(F15,AB15/100,Trigger)</f>
        <v>-1.4999999999999996E-4</v>
      </c>
      <c r="AD15" s="162"/>
      <c r="AE15" s="13"/>
      <c r="AF15" s="13"/>
      <c r="AG15" s="13"/>
      <c r="AH15" s="13"/>
      <c r="AI15" s="13"/>
      <c r="AJ15" s="228">
        <f t="shared" si="1"/>
        <v>5.9999999999999941E-4</v>
      </c>
    </row>
    <row r="16" spans="1:36" x14ac:dyDescent="0.2">
      <c r="A16" s="93"/>
      <c r="B16" s="156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JPYSB6L8Y_Quote#0000</v>
      </c>
      <c r="G16" s="47" t="str">
        <f>_xll.ohRangeRetrieveError(F16)</f>
        <v/>
      </c>
      <c r="H16" s="22"/>
      <c r="N16" s="93"/>
      <c r="O16" s="198" t="s">
        <v>78</v>
      </c>
      <c r="P16" s="237" t="str">
        <v>SB</v>
      </c>
      <c r="Q16" s="237" t="str">
        <v>6L</v>
      </c>
      <c r="R16" s="197" t="str">
        <f t="shared" si="0"/>
        <v>JPYSB6L8Y</v>
      </c>
      <c r="S16" s="197" t="str">
        <v>JPYSB6L8Y=ICAP</v>
      </c>
      <c r="T16" s="192">
        <v>0.52249999999999996</v>
      </c>
      <c r="U16" s="192">
        <v>0.58250000000000002</v>
      </c>
      <c r="V16" s="192">
        <v>0</v>
      </c>
      <c r="W16" s="192">
        <v>0</v>
      </c>
      <c r="X16" s="196">
        <f>_xll.qlMidEquivalent($T16,$U16,$V16,$W16)</f>
        <v>0.55249999999999999</v>
      </c>
      <c r="Y16" s="194"/>
      <c r="Z16" s="195">
        <v>0.55249999999999999</v>
      </c>
      <c r="AA16" s="194"/>
      <c r="AB16" s="254">
        <v>0.55249999999999999</v>
      </c>
      <c r="AC16" s="191">
        <f>_xll.qlSimpleQuoteSetValue(F16,AB16/100,Trigger)</f>
        <v>-1.2500000000000011E-4</v>
      </c>
      <c r="AD16" s="162"/>
      <c r="AE16" s="13"/>
      <c r="AF16" s="13"/>
      <c r="AG16" s="13"/>
      <c r="AH16" s="13"/>
      <c r="AI16" s="13"/>
      <c r="AJ16" s="228">
        <f t="shared" si="1"/>
        <v>6.0000000000000049E-4</v>
      </c>
    </row>
    <row r="17" spans="1:36" x14ac:dyDescent="0.2">
      <c r="A17" s="93"/>
      <c r="B17" s="156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JPYSB6L9Y_Quote#0000</v>
      </c>
      <c r="G17" s="47" t="str">
        <f>_xll.ohRangeRetrieveError(F17)</f>
        <v/>
      </c>
      <c r="H17" s="22"/>
      <c r="N17" s="93"/>
      <c r="O17" s="198" t="s">
        <v>77</v>
      </c>
      <c r="P17" s="237" t="str">
        <v>SB</v>
      </c>
      <c r="Q17" s="237" t="str">
        <v>6L</v>
      </c>
      <c r="R17" s="197" t="str">
        <f t="shared" si="0"/>
        <v>JPYSB6L9Y</v>
      </c>
      <c r="S17" s="197" t="str">
        <v>JPYSB6L9Y=ICAP</v>
      </c>
      <c r="T17" s="192">
        <v>0.61750000000000005</v>
      </c>
      <c r="U17" s="192">
        <v>0.67749999999999999</v>
      </c>
      <c r="V17" s="192">
        <v>0</v>
      </c>
      <c r="W17" s="192">
        <v>0</v>
      </c>
      <c r="X17" s="196">
        <f>_xll.qlMidEquivalent($T17,$U17,$V17,$W17)</f>
        <v>0.64749999999999996</v>
      </c>
      <c r="Y17" s="194"/>
      <c r="Z17" s="195">
        <v>0.64749999999999996</v>
      </c>
      <c r="AA17" s="194"/>
      <c r="AB17" s="254">
        <v>0.64749999999999996</v>
      </c>
      <c r="AC17" s="191">
        <f>_xll.qlSimpleQuoteSetValue(F17,AB17/100,Trigger)</f>
        <v>-1.2499999999999924E-4</v>
      </c>
      <c r="AD17" s="162"/>
      <c r="AE17" s="13"/>
      <c r="AF17" s="13"/>
      <c r="AG17" s="13"/>
      <c r="AH17" s="13"/>
      <c r="AI17" s="13"/>
      <c r="AJ17" s="228">
        <f t="shared" si="1"/>
        <v>6.0000000000000049E-4</v>
      </c>
    </row>
    <row r="18" spans="1:36" x14ac:dyDescent="0.2">
      <c r="A18" s="93"/>
      <c r="B18" s="156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JPYSB6L10Y_Quote#0000</v>
      </c>
      <c r="G18" s="47" t="str">
        <f>_xll.ohRangeRetrieveError(F18)</f>
        <v/>
      </c>
      <c r="H18" s="22"/>
      <c r="N18" s="93"/>
      <c r="O18" s="198" t="s">
        <v>76</v>
      </c>
      <c r="P18" s="237" t="str">
        <v>SB</v>
      </c>
      <c r="Q18" s="237" t="str">
        <v>6L</v>
      </c>
      <c r="R18" s="197" t="str">
        <f t="shared" si="0"/>
        <v>JPYSB6L10Y</v>
      </c>
      <c r="S18" s="197" t="str">
        <v>JPYSB6L10Y=ICAP</v>
      </c>
      <c r="T18" s="192">
        <v>0.71250000000000002</v>
      </c>
      <c r="U18" s="192">
        <v>0.77249999999999996</v>
      </c>
      <c r="V18" s="192">
        <v>0</v>
      </c>
      <c r="W18" s="192">
        <v>0</v>
      </c>
      <c r="X18" s="196">
        <f>_xll.qlMidEquivalent($T18,$U18,$V18,$W18)</f>
        <v>0.74249999999999994</v>
      </c>
      <c r="Y18" s="194"/>
      <c r="Z18" s="195">
        <v>0.74249999999999994</v>
      </c>
      <c r="AA18" s="194"/>
      <c r="AB18" s="254">
        <v>0.74249999999999994</v>
      </c>
      <c r="AC18" s="191">
        <f>_xll.qlSimpleQuoteSetValue(F18,AB18/100,Trigger)</f>
        <v>-1.2500000000000098E-4</v>
      </c>
      <c r="AD18" s="162"/>
      <c r="AE18" s="13"/>
      <c r="AF18" s="13"/>
      <c r="AG18" s="13"/>
      <c r="AH18" s="13"/>
      <c r="AI18" s="13"/>
      <c r="AJ18" s="228">
        <f t="shared" si="1"/>
        <v>6.0000000000000049E-4</v>
      </c>
    </row>
    <row r="19" spans="1:36" x14ac:dyDescent="0.2">
      <c r="A19" s="93"/>
      <c r="B19" s="156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JPYSB6L11Y_Quote#0000</v>
      </c>
      <c r="G19" s="47" t="str">
        <f>_xll.ohRangeRetrieveError(F19)</f>
        <v/>
      </c>
      <c r="H19" s="22"/>
      <c r="N19" s="93"/>
      <c r="O19" s="198" t="s">
        <v>75</v>
      </c>
      <c r="P19" s="237" t="str">
        <v>SB</v>
      </c>
      <c r="Q19" s="237" t="str">
        <v>6L</v>
      </c>
      <c r="R19" s="197" t="str">
        <f t="shared" si="0"/>
        <v>JPYSB6L11Y</v>
      </c>
      <c r="S19" s="197" t="str">
        <v>JPYSB6L11Y=ICAP</v>
      </c>
      <c r="T19" s="192" t="s">
        <v>190</v>
      </c>
      <c r="U19" s="192" t="s">
        <v>190</v>
      </c>
      <c r="V19" s="192" t="s">
        <v>190</v>
      </c>
      <c r="W19" s="192" t="s">
        <v>190</v>
      </c>
      <c r="X19" s="196" t="e">
        <f>_xll.qlMidEquivalent($T19,$U19,$V19,$W19)</f>
        <v>#NUM!</v>
      </c>
      <c r="Y19" s="194"/>
      <c r="Z19" s="195" t="e">
        <v>#NUM!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56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JPYSB6L12Y_Quote#0000</v>
      </c>
      <c r="G20" s="47" t="str">
        <f>_xll.ohRangeRetrieveError(F20)</f>
        <v/>
      </c>
      <c r="H20" s="22"/>
      <c r="N20" s="93"/>
      <c r="O20" s="198" t="s">
        <v>74</v>
      </c>
      <c r="P20" s="237" t="str">
        <v>SB</v>
      </c>
      <c r="Q20" s="237" t="str">
        <v>6L</v>
      </c>
      <c r="R20" s="197" t="str">
        <f t="shared" si="0"/>
        <v>JPYSB6L12Y</v>
      </c>
      <c r="S20" s="197" t="str">
        <v>JPYSB6L12Y=ICAP</v>
      </c>
      <c r="T20" s="192">
        <v>0.89</v>
      </c>
      <c r="U20" s="192">
        <v>0.97</v>
      </c>
      <c r="V20" s="192">
        <v>0</v>
      </c>
      <c r="W20" s="192">
        <v>0</v>
      </c>
      <c r="X20" s="196">
        <f>_xll.qlMidEquivalent($T20,$U20,$V20,$W20)</f>
        <v>0.92999999999999994</v>
      </c>
      <c r="Y20" s="194"/>
      <c r="Z20" s="195">
        <v>0.92999999999999994</v>
      </c>
      <c r="AA20" s="194"/>
      <c r="AB20" s="254">
        <v>0.92999999999999994</v>
      </c>
      <c r="AC20" s="191">
        <f>_xll.qlSimpleQuoteSetValue(F20,AB20/100,Trigger)</f>
        <v>-1.2500000000000011E-4</v>
      </c>
      <c r="AD20" s="162"/>
      <c r="AE20" s="13"/>
      <c r="AF20" s="13"/>
      <c r="AG20" s="13"/>
      <c r="AH20" s="13"/>
      <c r="AI20" s="13"/>
      <c r="AJ20" s="228">
        <f t="shared" si="1"/>
        <v>8.0000000000000069E-4</v>
      </c>
    </row>
    <row r="21" spans="1:36" x14ac:dyDescent="0.2">
      <c r="A21" s="93"/>
      <c r="B21" s="156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JPYSB6L13Y_Quote#0000</v>
      </c>
      <c r="G21" s="47" t="str">
        <f>_xll.ohRangeRetrieveError(F21)</f>
        <v/>
      </c>
      <c r="H21" s="22"/>
      <c r="N21" s="93"/>
      <c r="O21" s="198" t="s">
        <v>73</v>
      </c>
      <c r="P21" s="237" t="str">
        <v>SB</v>
      </c>
      <c r="Q21" s="237" t="str">
        <v>6L</v>
      </c>
      <c r="R21" s="197" t="str">
        <f t="shared" si="0"/>
        <v>JPYSB6L13Y</v>
      </c>
      <c r="S21" s="197" t="str">
        <v>JPYSB6L13Y=ICAP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_xll.qlMidEquivalent($T21,$U21,$V21,$W21)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56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JPYSB6L14Y_Quote#0000</v>
      </c>
      <c r="G22" s="47" t="str">
        <f>_xll.ohRangeRetrieveError(F22)</f>
        <v/>
      </c>
      <c r="H22" s="22"/>
      <c r="N22" s="93"/>
      <c r="O22" s="198" t="s">
        <v>72</v>
      </c>
      <c r="P22" s="237" t="str">
        <v>SB</v>
      </c>
      <c r="Q22" s="237" t="str">
        <v>6L</v>
      </c>
      <c r="R22" s="197" t="str">
        <f t="shared" si="0"/>
        <v>JPYSB6L14Y</v>
      </c>
      <c r="S22" s="197" t="str">
        <v>JPYSB6L14Y=ICAP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_xll.qlMidEquivalent($T22,$U22,$V22,$W22)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56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JPYSB6L15Y_Quote#0000</v>
      </c>
      <c r="G23" s="47" t="str">
        <f>_xll.ohRangeRetrieveError(F23)</f>
        <v/>
      </c>
      <c r="H23" s="22"/>
      <c r="N23" s="93"/>
      <c r="O23" s="198" t="s">
        <v>71</v>
      </c>
      <c r="P23" s="237" t="str">
        <v>SB</v>
      </c>
      <c r="Q23" s="237" t="str">
        <v>6L</v>
      </c>
      <c r="R23" s="197" t="str">
        <f t="shared" si="0"/>
        <v>JPYSB6L15Y</v>
      </c>
      <c r="S23" s="197" t="str">
        <v>JPYSB6L15Y=ICAP</v>
      </c>
      <c r="T23" s="192">
        <v>1.155</v>
      </c>
      <c r="U23" s="192">
        <v>1.2350000000000001</v>
      </c>
      <c r="V23" s="192">
        <v>0</v>
      </c>
      <c r="W23" s="192">
        <v>0</v>
      </c>
      <c r="X23" s="196">
        <f>_xll.qlMidEquivalent($T23,$U23,$V23,$W23)</f>
        <v>1.1950000000000001</v>
      </c>
      <c r="Y23" s="194"/>
      <c r="Z23" s="195">
        <v>1.1950000000000001</v>
      </c>
      <c r="AA23" s="194"/>
      <c r="AB23" s="254">
        <v>1.1950000000000001</v>
      </c>
      <c r="AC23" s="191">
        <f>_xll.qlSimpleQuoteSetValue(F23,AB23/100,Trigger)</f>
        <v>-1.2500000000000011E-4</v>
      </c>
      <c r="AD23" s="162"/>
      <c r="AE23" s="13"/>
      <c r="AF23" s="13"/>
      <c r="AG23" s="13"/>
      <c r="AH23" s="13"/>
      <c r="AI23" s="13"/>
      <c r="AJ23" s="228">
        <f t="shared" si="1"/>
        <v>8.0000000000000069E-4</v>
      </c>
    </row>
    <row r="24" spans="1:36" x14ac:dyDescent="0.2">
      <c r="A24" s="93"/>
      <c r="B24" s="156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JPYSB6L16Y_Quote#0000</v>
      </c>
      <c r="G24" s="47" t="str">
        <f>_xll.ohRangeRetrieveError(F24)</f>
        <v/>
      </c>
      <c r="H24" s="22"/>
      <c r="N24" s="93"/>
      <c r="O24" s="198" t="s">
        <v>70</v>
      </c>
      <c r="P24" s="237" t="str">
        <v>SB</v>
      </c>
      <c r="Q24" s="237" t="str">
        <v>6L</v>
      </c>
      <c r="R24" s="197" t="str">
        <f t="shared" si="0"/>
        <v>JPYSB6L16Y</v>
      </c>
      <c r="S24" s="197" t="str">
        <v>JPYSB6L16Y=ICAP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_xll.qlMidEquivalent($T24,$U24,$V24,$W24)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56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JPYSB6L17Y_Quote#0000</v>
      </c>
      <c r="G25" s="47" t="str">
        <f>_xll.ohRangeRetrieveError(F25)</f>
        <v/>
      </c>
      <c r="H25" s="22"/>
      <c r="N25" s="93"/>
      <c r="O25" s="198" t="s">
        <v>69</v>
      </c>
      <c r="P25" s="237" t="str">
        <v>SB</v>
      </c>
      <c r="Q25" s="237" t="str">
        <v>6L</v>
      </c>
      <c r="R25" s="197" t="str">
        <f t="shared" si="0"/>
        <v>JPYSB6L17Y</v>
      </c>
      <c r="S25" s="197" t="str">
        <v>JPYSB6L17Y=ICAP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_xll.qlMidEquivalent($T25,$U25,$V25,$W25)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56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JPYSB6L18Y_Quote#0000</v>
      </c>
      <c r="G26" s="47" t="str">
        <f>_xll.ohRangeRetrieveError(F26)</f>
        <v/>
      </c>
      <c r="H26" s="22"/>
      <c r="N26" s="93"/>
      <c r="O26" s="198" t="s">
        <v>68</v>
      </c>
      <c r="P26" s="237" t="str">
        <v>SB</v>
      </c>
      <c r="Q26" s="237" t="str">
        <v>6L</v>
      </c>
      <c r="R26" s="197" t="str">
        <f t="shared" si="0"/>
        <v>JPYSB6L18Y</v>
      </c>
      <c r="S26" s="197" t="str">
        <v>JPYSB6L18Y=ICAP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_xll.qlMidEquivalent($T26,$U26,$V26,$W26)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56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JPYSB6L19Y_Quote#0000</v>
      </c>
      <c r="G27" s="47" t="str">
        <f>_xll.ohRangeRetrieveError(F27)</f>
        <v/>
      </c>
      <c r="H27" s="22"/>
      <c r="N27" s="93"/>
      <c r="O27" s="198" t="s">
        <v>67</v>
      </c>
      <c r="P27" s="237" t="str">
        <v>SB</v>
      </c>
      <c r="Q27" s="237" t="str">
        <v>6L</v>
      </c>
      <c r="R27" s="197" t="str">
        <f t="shared" si="0"/>
        <v>JPYSB6L19Y</v>
      </c>
      <c r="S27" s="197" t="str">
        <v>JPYSB6L19Y=ICAP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_xll.qlMidEquivalent($T27,$U27,$V27,$W27)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56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JPYSB6L20Y_Quote#0000</v>
      </c>
      <c r="G28" s="47" t="str">
        <f>_xll.ohRangeRetrieveError(F28)</f>
        <v/>
      </c>
      <c r="H28" s="22"/>
      <c r="N28" s="93"/>
      <c r="O28" s="198" t="s">
        <v>66</v>
      </c>
      <c r="P28" s="237" t="str">
        <v>SB</v>
      </c>
      <c r="Q28" s="237" t="str">
        <v>6L</v>
      </c>
      <c r="R28" s="197" t="str">
        <f t="shared" si="0"/>
        <v>JPYSB6L20Y</v>
      </c>
      <c r="S28" s="197" t="str">
        <v>JPYSB6L20Y=ICAP</v>
      </c>
      <c r="T28" s="192">
        <v>1.48</v>
      </c>
      <c r="U28" s="192">
        <v>1.56</v>
      </c>
      <c r="V28" s="192">
        <v>0</v>
      </c>
      <c r="W28" s="192">
        <v>0</v>
      </c>
      <c r="X28" s="196">
        <f>_xll.qlMidEquivalent($T28,$U28,$V28,$W28)</f>
        <v>1.52</v>
      </c>
      <c r="Y28" s="194"/>
      <c r="Z28" s="195">
        <v>1.52</v>
      </c>
      <c r="AA28" s="194"/>
      <c r="AB28" s="254">
        <v>1.52</v>
      </c>
      <c r="AC28" s="191">
        <f>_xll.qlSimpleQuoteSetValue(F28,AB28/100,Trigger)</f>
        <v>-7.4999999999998679E-5</v>
      </c>
      <c r="AD28" s="162"/>
      <c r="AE28" s="13"/>
      <c r="AF28" s="13"/>
      <c r="AG28" s="13"/>
      <c r="AH28" s="13"/>
      <c r="AI28" s="13"/>
      <c r="AJ28" s="228">
        <f t="shared" si="1"/>
        <v>8.0000000000000069E-4</v>
      </c>
    </row>
    <row r="29" spans="1:36" x14ac:dyDescent="0.2">
      <c r="A29" s="93"/>
      <c r="B29" s="156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JPYSB6L21Y_Quote#0000</v>
      </c>
      <c r="G29" s="47" t="str">
        <f>_xll.ohRangeRetrieveError(F29)</f>
        <v/>
      </c>
      <c r="H29" s="22"/>
      <c r="N29" s="93"/>
      <c r="O29" s="198" t="s">
        <v>65</v>
      </c>
      <c r="P29" s="237" t="str">
        <v>SB</v>
      </c>
      <c r="Q29" s="237" t="str">
        <v>6L</v>
      </c>
      <c r="R29" s="197" t="str">
        <f t="shared" si="0"/>
        <v>JPYSB6L21Y</v>
      </c>
      <c r="S29" s="197" t="str">
        <v>JPYSB6L21Y=ICAP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_xll.qlMidEquivalent($T29,$U29,$V29,$W29)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56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JPYSB6L22Y_Quote#0000</v>
      </c>
      <c r="G30" s="47" t="str">
        <f>_xll.ohRangeRetrieveError(F30)</f>
        <v/>
      </c>
      <c r="H30" s="22"/>
      <c r="N30" s="93"/>
      <c r="O30" s="198" t="s">
        <v>64</v>
      </c>
      <c r="P30" s="237" t="str">
        <v>SB</v>
      </c>
      <c r="Q30" s="237" t="str">
        <v>6L</v>
      </c>
      <c r="R30" s="197" t="str">
        <f t="shared" si="0"/>
        <v>JPYSB6L22Y</v>
      </c>
      <c r="S30" s="197" t="str">
        <v>JPYSB6L22Y=ICAP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_xll.qlMidEquivalent($T30,$U30,$V30,$W30)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56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JPYSB6L23Y_Quote#0000</v>
      </c>
      <c r="G31" s="47" t="str">
        <f>_xll.ohRangeRetrieveError(F31)</f>
        <v/>
      </c>
      <c r="H31" s="22"/>
      <c r="N31" s="93"/>
      <c r="O31" s="198" t="s">
        <v>63</v>
      </c>
      <c r="P31" s="237" t="str">
        <v>SB</v>
      </c>
      <c r="Q31" s="237" t="str">
        <v>6L</v>
      </c>
      <c r="R31" s="197" t="str">
        <f t="shared" si="0"/>
        <v>JPYSB6L23Y</v>
      </c>
      <c r="S31" s="197" t="str">
        <v>JPYSB6L23Y=ICAP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_xll.qlMidEquivalent($T31,$U31,$V31,$W31)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56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JPYSB6L24Y_Quote#0000</v>
      </c>
      <c r="G32" s="47" t="str">
        <f>_xll.ohRangeRetrieveError(F32)</f>
        <v/>
      </c>
      <c r="H32" s="22"/>
      <c r="N32" s="93"/>
      <c r="O32" s="198" t="s">
        <v>62</v>
      </c>
      <c r="P32" s="237" t="str">
        <v>SB</v>
      </c>
      <c r="Q32" s="237" t="str">
        <v>6L</v>
      </c>
      <c r="R32" s="197" t="str">
        <f t="shared" si="0"/>
        <v>JPYSB6L24Y</v>
      </c>
      <c r="S32" s="197" t="str">
        <v>JPYSB6L24Y=ICAP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_xll.qlMidEquivalent($T32,$U32,$V32,$W32)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56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JPYSB6L25Y_Quote#0000</v>
      </c>
      <c r="G33" s="47" t="str">
        <f>_xll.ohRangeRetrieveError(F33)</f>
        <v/>
      </c>
      <c r="H33" s="22"/>
      <c r="N33" s="93"/>
      <c r="O33" s="198" t="s">
        <v>61</v>
      </c>
      <c r="P33" s="237" t="str">
        <v>SB</v>
      </c>
      <c r="Q33" s="237" t="str">
        <v>6L</v>
      </c>
      <c r="R33" s="197" t="str">
        <f t="shared" si="0"/>
        <v>JPYSB6L25Y</v>
      </c>
      <c r="S33" s="197" t="str">
        <v>JPYSB6L25Y=ICAP</v>
      </c>
      <c r="T33" s="192">
        <v>1.6475</v>
      </c>
      <c r="U33" s="192">
        <v>1.7275</v>
      </c>
      <c r="V33" s="192">
        <v>0</v>
      </c>
      <c r="W33" s="192">
        <v>0</v>
      </c>
      <c r="X33" s="196">
        <f>_xll.qlMidEquivalent($T33,$U33,$V33,$W33)</f>
        <v>1.6875</v>
      </c>
      <c r="Y33" s="194"/>
      <c r="Z33" s="195">
        <v>1.6875</v>
      </c>
      <c r="AA33" s="194"/>
      <c r="AB33" s="254">
        <v>1.6875</v>
      </c>
      <c r="AC33" s="191">
        <f>_xll.qlSimpleQuoteSetValue(F33,AB33/100,Trigger)</f>
        <v>-2.4999999999997247E-5</v>
      </c>
      <c r="AD33" s="162"/>
      <c r="AE33" s="13"/>
      <c r="AF33" s="13"/>
      <c r="AG33" s="13"/>
      <c r="AH33" s="13"/>
      <c r="AI33" s="13"/>
      <c r="AJ33" s="228">
        <f t="shared" si="1"/>
        <v>8.0000000000000069E-4</v>
      </c>
    </row>
    <row r="34" spans="1:36" x14ac:dyDescent="0.2">
      <c r="A34" s="93"/>
      <c r="B34" s="156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JPYSB6L26Y_Quote#0000</v>
      </c>
      <c r="G34" s="47" t="str">
        <f>_xll.ohRangeRetrieveError(F34)</f>
        <v/>
      </c>
      <c r="H34" s="22"/>
      <c r="N34" s="93"/>
      <c r="O34" s="198" t="s">
        <v>60</v>
      </c>
      <c r="P34" s="237" t="str">
        <v>SB</v>
      </c>
      <c r="Q34" s="237" t="str">
        <v>6L</v>
      </c>
      <c r="R34" s="197" t="str">
        <f t="shared" si="0"/>
        <v>JPYSB6L26Y</v>
      </c>
      <c r="S34" s="197" t="str">
        <v>JPYSB6L26Y=ICAP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_xll.qlMidEquivalent($T34,$U34,$V34,$W34)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56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JPYSB6L27Y_Quote#0000</v>
      </c>
      <c r="G35" s="47" t="str">
        <f>_xll.ohRangeRetrieveError(F35)</f>
        <v/>
      </c>
      <c r="H35" s="22"/>
      <c r="N35" s="93"/>
      <c r="O35" s="198" t="s">
        <v>59</v>
      </c>
      <c r="P35" s="237" t="str">
        <v>SB</v>
      </c>
      <c r="Q35" s="237" t="str">
        <v>6L</v>
      </c>
      <c r="R35" s="197" t="str">
        <f t="shared" si="0"/>
        <v>JPYSB6L27Y</v>
      </c>
      <c r="S35" s="197" t="str">
        <v>JPYSB6L27Y=ICAP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_xll.qlMidEquivalent($T35,$U35,$V35,$W35)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56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JPYSB6L28Y_Quote#0000</v>
      </c>
      <c r="G36" s="47" t="str">
        <f>_xll.ohRangeRetrieveError(F36)</f>
        <v/>
      </c>
      <c r="H36" s="22"/>
      <c r="N36" s="93"/>
      <c r="O36" s="198" t="s">
        <v>58</v>
      </c>
      <c r="P36" s="237" t="str">
        <v>SB</v>
      </c>
      <c r="Q36" s="237" t="str">
        <v>6L</v>
      </c>
      <c r="R36" s="197" t="str">
        <f t="shared" si="0"/>
        <v>JPYSB6L28Y</v>
      </c>
      <c r="S36" s="197" t="str">
        <v>JPYSB6L28Y=ICAP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_xll.qlMidEquivalent($T36,$U36,$V36,$W36)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56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JPYSB6L29Y_Quote#0000</v>
      </c>
      <c r="G37" s="47" t="str">
        <f>_xll.ohRangeRetrieveError(F37)</f>
        <v/>
      </c>
      <c r="H37" s="22"/>
      <c r="N37" s="93"/>
      <c r="O37" s="198" t="s">
        <v>57</v>
      </c>
      <c r="P37" s="237" t="str">
        <v>SB</v>
      </c>
      <c r="Q37" s="237" t="str">
        <v>6L</v>
      </c>
      <c r="R37" s="197" t="str">
        <f t="shared" si="0"/>
        <v>JPYSB6L29Y</v>
      </c>
      <c r="S37" s="197" t="str">
        <v>JPYSB6L29Y=ICAP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_xll.qlMidEquivalent($T37,$U37,$V37,$W37)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56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JPYSB6L30Y_Quote#0000</v>
      </c>
      <c r="G38" s="47" t="str">
        <f>_xll.ohRangeRetrieveError(F38)</f>
        <v/>
      </c>
      <c r="H38" s="22"/>
      <c r="N38" s="93"/>
      <c r="O38" s="198" t="s">
        <v>56</v>
      </c>
      <c r="P38" s="237" t="str">
        <v>SB</v>
      </c>
      <c r="Q38" s="237" t="str">
        <v>6L</v>
      </c>
      <c r="R38" s="197" t="str">
        <f t="shared" si="0"/>
        <v>JPYSB6L30Y</v>
      </c>
      <c r="S38" s="197" t="str">
        <v>JPYSB6L30Y=ICAP</v>
      </c>
      <c r="T38" s="192">
        <v>1.7424999999999999</v>
      </c>
      <c r="U38" s="192">
        <v>1.8225</v>
      </c>
      <c r="V38" s="192">
        <v>0</v>
      </c>
      <c r="W38" s="192">
        <v>0</v>
      </c>
      <c r="X38" s="196">
        <f>_xll.qlMidEquivalent($T38,$U38,$V38,$W38)</f>
        <v>1.7825</v>
      </c>
      <c r="Y38" s="194"/>
      <c r="Z38" s="195">
        <v>1.7825</v>
      </c>
      <c r="AA38" s="194"/>
      <c r="AB38" s="254">
        <v>1.7825</v>
      </c>
      <c r="AC38" s="191">
        <f>_xll.qlSimpleQuoteSetValue(F38,AB38/100,Trigger)</f>
        <v>5.0000000000001432E-5</v>
      </c>
      <c r="AD38" s="162"/>
      <c r="AE38" s="13"/>
      <c r="AF38" s="13"/>
      <c r="AG38" s="13"/>
      <c r="AH38" s="13"/>
      <c r="AI38" s="13"/>
      <c r="AJ38" s="228">
        <f t="shared" si="1"/>
        <v>8.0000000000000069E-4</v>
      </c>
    </row>
    <row r="39" spans="1:36" x14ac:dyDescent="0.2">
      <c r="A39" s="93"/>
      <c r="B39" s="156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JPYSB6L35Y_Quote#0000</v>
      </c>
      <c r="G39" s="47" t="str">
        <f>_xll.ohRangeRetrieveError(F39)</f>
        <v/>
      </c>
      <c r="H39" s="22"/>
      <c r="N39" s="93"/>
      <c r="O39" s="198" t="s">
        <v>51</v>
      </c>
      <c r="P39" s="237" t="str">
        <v>SB</v>
      </c>
      <c r="Q39" s="237" t="str">
        <v>6L</v>
      </c>
      <c r="R39" s="197" t="str">
        <f t="shared" si="0"/>
        <v>JPYSB6L35Y</v>
      </c>
      <c r="S39" s="197" t="str">
        <v>JPYSB6L35Y=ICAP</v>
      </c>
      <c r="T39" s="192" t="s">
        <v>190</v>
      </c>
      <c r="U39" s="192" t="s">
        <v>190</v>
      </c>
      <c r="V39" s="192" t="s">
        <v>190</v>
      </c>
      <c r="W39" s="192" t="s">
        <v>190</v>
      </c>
      <c r="X39" s="196" t="e">
        <f>_xll.qlMidEquivalent($T39,$U39,$V39,$W39)</f>
        <v>#NUM!</v>
      </c>
      <c r="Y39" s="194"/>
      <c r="Z39" s="195" t="e">
        <v>#NUM!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56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JPYSB6L40Y_Quote#0000</v>
      </c>
      <c r="G40" s="47" t="str">
        <f>_xll.ohRangeRetrieveError(F40)</f>
        <v/>
      </c>
      <c r="H40" s="22"/>
      <c r="N40" s="93"/>
      <c r="O40" s="198" t="s">
        <v>46</v>
      </c>
      <c r="P40" s="237" t="str">
        <v>SB</v>
      </c>
      <c r="Q40" s="237" t="str">
        <v>6L</v>
      </c>
      <c r="R40" s="197" t="str">
        <f t="shared" si="0"/>
        <v>JPYSB6L40Y</v>
      </c>
      <c r="S40" s="197" t="str">
        <v>JPYSB6L40Y=ICAP</v>
      </c>
      <c r="T40" s="192" t="s">
        <v>190</v>
      </c>
      <c r="U40" s="192" t="s">
        <v>190</v>
      </c>
      <c r="V40" s="192" t="s">
        <v>190</v>
      </c>
      <c r="W40" s="192" t="s">
        <v>190</v>
      </c>
      <c r="X40" s="196" t="e">
        <f>_xll.qlMidEquivalent($T40,$U40,$V40,$W40)</f>
        <v>#NUM!</v>
      </c>
      <c r="Y40" s="194"/>
      <c r="Z40" s="195" t="e">
        <v>#NUM!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56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JPYSB6L50Y_Quote#0000</v>
      </c>
      <c r="G41" s="47" t="str">
        <f>_xll.ohRangeRetrieveError(F41)</f>
        <v/>
      </c>
      <c r="H41" s="22"/>
      <c r="N41" s="93"/>
      <c r="O41" s="198" t="s">
        <v>36</v>
      </c>
      <c r="P41" s="237" t="str">
        <v>SB</v>
      </c>
      <c r="Q41" s="237" t="str">
        <v>6L</v>
      </c>
      <c r="R41" s="197" t="str">
        <f t="shared" si="0"/>
        <v>JPYSB6L50Y</v>
      </c>
      <c r="S41" s="197" t="str">
        <v>JPYSB6L50Y=ICAP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_xll.qlMidEquivalent($T41,$U41,$V41,$W41)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56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JPYSB6L60Y_Quote#0000</v>
      </c>
      <c r="G42" s="47" t="str">
        <f>_xll.ohRangeRetrieveError(F42)</f>
        <v/>
      </c>
      <c r="H42" s="22"/>
      <c r="N42" s="93"/>
      <c r="O42" s="209" t="s">
        <v>26</v>
      </c>
      <c r="P42" s="233" t="str">
        <v>SB</v>
      </c>
      <c r="Q42" s="233" t="str">
        <v>6L</v>
      </c>
      <c r="R42" s="208" t="str">
        <f t="shared" si="0"/>
        <v>JPYSB6L60Y</v>
      </c>
      <c r="S42" s="208" t="str">
        <v>JPYSB6L60Y=ICAP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_xll.qlMidEquivalent($T42,$U42,$V42,$W42)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2" thickBot="1" x14ac:dyDescent="0.25">
      <c r="A43" s="155"/>
      <c r="B43" s="154"/>
      <c r="C43" s="154"/>
      <c r="D43" s="154"/>
      <c r="E43" s="154"/>
      <c r="F43" s="154"/>
      <c r="G43" s="154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0">
        <v>1</v>
      </c>
      <c r="C1" s="171" t="s">
        <v>170</v>
      </c>
      <c r="D1" s="170"/>
      <c r="E1" s="170"/>
      <c r="F1" s="169"/>
    </row>
    <row r="2" spans="1:6" x14ac:dyDescent="0.2">
      <c r="A2" s="93"/>
      <c r="B2" s="168"/>
      <c r="C2" s="167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2"/>
    </row>
    <row r="3" spans="1:6" x14ac:dyDescent="0.2">
      <c r="A3" s="93"/>
      <c r="B3" s="166" t="s">
        <v>169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JPYTOY_SYNTHON_Quote#0000</v>
      </c>
      <c r="E3" s="165" t="str">
        <f>_xll.ohRangeRetrieveError(D3)</f>
        <v/>
      </c>
      <c r="F3" s="162"/>
    </row>
    <row r="4" spans="1:6" x14ac:dyDescent="0.2">
      <c r="A4" s="93"/>
      <c r="B4" s="164" t="s">
        <v>168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JPYTOY2_SYNTHON_Quote#0000</v>
      </c>
      <c r="E4" s="163" t="str">
        <f>_xll.ohRangeRetrieveError(D4)</f>
        <v/>
      </c>
      <c r="F4" s="162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179"/>
      <c r="C2" s="180"/>
      <c r="D2" s="179"/>
      <c r="E2" s="179" t="s">
        <v>174</v>
      </c>
      <c r="F2" s="179"/>
      <c r="G2" s="179"/>
      <c r="H2" s="179" t="s">
        <v>173</v>
      </c>
      <c r="I2" s="179" t="s">
        <v>172</v>
      </c>
      <c r="J2" s="178" t="str">
        <f>Currency&amp;"_020_Sw"&amp;$C$3&amp;$D$3&amp;"_Fwd"&amp;$E$3&amp;IF(H3=0,,"_Spr"&amp;$F3&amp;$G3)&amp;".xml"</f>
        <v>JPY_020_SwSB6L_Fwd1w.xml</v>
      </c>
      <c r="K2" s="177" t="str">
        <f>IF(Serialize,_xll.ohObjectSave(K3:K36,SerializationPath&amp;J2,FileOverwrite,Serialize),"---")</f>
        <v>---</v>
      </c>
      <c r="L2" s="175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174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Currency&amp;$C3&amp;$D3&amp;$B3&amp;"_"&amp;"Fwd"&amp;E3&amp;IF(H3=0,,"_Spr"&amp;$F3&amp;$G3)&amp;QuoteSuffix</f>
        <v>JPYSB6L1Y_Fwd1w_Quote</v>
      </c>
      <c r="K3" s="172"/>
      <c r="L3" s="175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174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75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174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75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174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75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174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75" t="str">
        <f>_xll.ohRangeRetrieveError(K7)</f>
        <v/>
      </c>
      <c r="M7" s="22"/>
      <c r="O7" s="55" t="s">
        <v>94</v>
      </c>
      <c r="P7" s="54" t="s">
        <v>161</v>
      </c>
      <c r="Q7" s="54" t="s">
        <v>96</v>
      </c>
      <c r="R7" s="54" t="s">
        <v>171</v>
      </c>
      <c r="S7" s="54"/>
      <c r="T7" s="53"/>
    </row>
    <row r="8" spans="1:20" x14ac:dyDescent="0.2">
      <c r="A8" s="93"/>
      <c r="B8" s="174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75" t="str">
        <f>_xll.ohRangeRetrieveError(K8)</f>
        <v/>
      </c>
      <c r="M8" s="22"/>
    </row>
    <row r="9" spans="1:20" x14ac:dyDescent="0.2">
      <c r="A9" s="93"/>
      <c r="B9" s="174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75" t="str">
        <f>_xll.ohRangeRetrieveError(K9)</f>
        <v/>
      </c>
      <c r="M9" s="22"/>
    </row>
    <row r="10" spans="1:20" x14ac:dyDescent="0.2">
      <c r="A10" s="93"/>
      <c r="B10" s="174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75" t="str">
        <f>_xll.ohRangeRetrieveError(K10)</f>
        <v/>
      </c>
      <c r="M10" s="22"/>
    </row>
    <row r="11" spans="1:20" x14ac:dyDescent="0.2">
      <c r="A11" s="93"/>
      <c r="B11" s="174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75" t="str">
        <f>_xll.ohRangeRetrieveError(K11)</f>
        <v/>
      </c>
      <c r="M11" s="22"/>
    </row>
    <row r="12" spans="1:20" x14ac:dyDescent="0.2">
      <c r="A12" s="93"/>
      <c r="B12" s="174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75" t="str">
        <f>_xll.ohRangeRetrieveError(K12)</f>
        <v/>
      </c>
      <c r="M12" s="22"/>
    </row>
    <row r="13" spans="1:20" x14ac:dyDescent="0.2">
      <c r="A13" s="93"/>
      <c r="B13" s="174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75" t="str">
        <f>_xll.ohRangeRetrieveError(K13)</f>
        <v/>
      </c>
      <c r="M13" s="22"/>
    </row>
    <row r="14" spans="1:20" x14ac:dyDescent="0.2">
      <c r="A14" s="93"/>
      <c r="B14" s="174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75" t="str">
        <f>_xll.ohRangeRetrieveError(K14)</f>
        <v/>
      </c>
      <c r="M14" s="22"/>
    </row>
    <row r="15" spans="1:20" x14ac:dyDescent="0.2">
      <c r="A15" s="93"/>
      <c r="B15" s="174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75" t="str">
        <f>_xll.ohRangeRetrieveError(K15)</f>
        <v/>
      </c>
      <c r="M15" s="22"/>
    </row>
    <row r="16" spans="1:20" x14ac:dyDescent="0.2">
      <c r="A16" s="93"/>
      <c r="B16" s="174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75" t="str">
        <f>_xll.ohRangeRetrieveError(K16)</f>
        <v/>
      </c>
      <c r="M16" s="22"/>
    </row>
    <row r="17" spans="1:13" x14ac:dyDescent="0.2">
      <c r="A17" s="93"/>
      <c r="B17" s="174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75" t="str">
        <f>_xll.ohRangeRetrieveError(K17)</f>
        <v/>
      </c>
      <c r="M17" s="22"/>
    </row>
    <row r="18" spans="1:13" x14ac:dyDescent="0.2">
      <c r="A18" s="93"/>
      <c r="B18" s="174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75" t="str">
        <f>_xll.ohRangeRetrieveError(K18)</f>
        <v/>
      </c>
      <c r="M18" s="22"/>
    </row>
    <row r="19" spans="1:13" x14ac:dyDescent="0.2">
      <c r="A19" s="93"/>
      <c r="B19" s="174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75" t="str">
        <f>_xll.ohRangeRetrieveError(K19)</f>
        <v/>
      </c>
      <c r="M19" s="22"/>
    </row>
    <row r="20" spans="1:13" x14ac:dyDescent="0.2">
      <c r="A20" s="93"/>
      <c r="B20" s="174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75" t="str">
        <f>_xll.ohRangeRetrieveError(K20)</f>
        <v/>
      </c>
      <c r="M20" s="22"/>
    </row>
    <row r="21" spans="1:13" x14ac:dyDescent="0.2">
      <c r="A21" s="93"/>
      <c r="B21" s="174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75" t="str">
        <f>_xll.ohRangeRetrieveError(K21)</f>
        <v/>
      </c>
      <c r="M21" s="22"/>
    </row>
    <row r="22" spans="1:13" x14ac:dyDescent="0.2">
      <c r="A22" s="93"/>
      <c r="B22" s="174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75" t="str">
        <f>_xll.ohRangeRetrieveError(K22)</f>
        <v/>
      </c>
      <c r="M22" s="22"/>
    </row>
    <row r="23" spans="1:13" x14ac:dyDescent="0.2">
      <c r="A23" s="93"/>
      <c r="B23" s="174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75" t="str">
        <f>_xll.ohRangeRetrieveError(K23)</f>
        <v/>
      </c>
      <c r="M23" s="22"/>
    </row>
    <row r="24" spans="1:13" x14ac:dyDescent="0.2">
      <c r="A24" s="93"/>
      <c r="B24" s="174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75" t="str">
        <f>_xll.ohRangeRetrieveError(K24)</f>
        <v/>
      </c>
      <c r="M24" s="22"/>
    </row>
    <row r="25" spans="1:13" x14ac:dyDescent="0.2">
      <c r="A25" s="93"/>
      <c r="B25" s="174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75" t="str">
        <f>_xll.ohRangeRetrieveError(K25)</f>
        <v/>
      </c>
      <c r="M25" s="22"/>
    </row>
    <row r="26" spans="1:13" x14ac:dyDescent="0.2">
      <c r="A26" s="93"/>
      <c r="B26" s="174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75" t="str">
        <f>_xll.ohRangeRetrieveError(K26)</f>
        <v/>
      </c>
      <c r="M26" s="22"/>
    </row>
    <row r="27" spans="1:13" x14ac:dyDescent="0.2">
      <c r="A27" s="93"/>
      <c r="B27" s="174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75" t="str">
        <f>_xll.ohRangeRetrieveError(K27)</f>
        <v/>
      </c>
      <c r="M27" s="22"/>
    </row>
    <row r="28" spans="1:13" x14ac:dyDescent="0.2">
      <c r="A28" s="93"/>
      <c r="B28" s="174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75" t="str">
        <f>_xll.ohRangeRetrieveError(K28)</f>
        <v/>
      </c>
      <c r="M28" s="22"/>
    </row>
    <row r="29" spans="1:13" x14ac:dyDescent="0.2">
      <c r="A29" s="93"/>
      <c r="B29" s="174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75" t="str">
        <f>_xll.ohRangeRetrieveError(K29)</f>
        <v/>
      </c>
      <c r="M29" s="22"/>
    </row>
    <row r="30" spans="1:13" x14ac:dyDescent="0.2">
      <c r="A30" s="93"/>
      <c r="B30" s="174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75" t="str">
        <f>_xll.ohRangeRetrieveError(K30)</f>
        <v/>
      </c>
      <c r="M30" s="22"/>
    </row>
    <row r="31" spans="1:13" x14ac:dyDescent="0.2">
      <c r="A31" s="93"/>
      <c r="B31" s="174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75" t="str">
        <f>_xll.ohRangeRetrieveError(K31)</f>
        <v/>
      </c>
      <c r="M31" s="22"/>
    </row>
    <row r="32" spans="1:13" x14ac:dyDescent="0.2">
      <c r="A32" s="93"/>
      <c r="B32" s="174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75" t="str">
        <f>_xll.ohRangeRetrieveError(K32)</f>
        <v/>
      </c>
      <c r="M32" s="22"/>
    </row>
    <row r="33" spans="1:13" x14ac:dyDescent="0.2">
      <c r="A33" s="93"/>
      <c r="B33" s="174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75" t="str">
        <f>_xll.ohRangeRetrieveError(K33)</f>
        <v/>
      </c>
      <c r="M33" s="22"/>
    </row>
    <row r="34" spans="1:13" x14ac:dyDescent="0.2">
      <c r="A34" s="93"/>
      <c r="B34" s="174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75" t="str">
        <f>_xll.ohRangeRetrieveError(K34)</f>
        <v/>
      </c>
      <c r="M34" s="22"/>
    </row>
    <row r="35" spans="1:13" x14ac:dyDescent="0.2">
      <c r="A35" s="93"/>
      <c r="B35" s="174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75" t="str">
        <f>_xll.ohRangeRetrieveError(K35)</f>
        <v/>
      </c>
      <c r="M35" s="22"/>
    </row>
    <row r="36" spans="1:13" x14ac:dyDescent="0.2">
      <c r="A36" s="93"/>
      <c r="B36" s="174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65"/>
      <c r="C2" s="65"/>
      <c r="D2" s="65"/>
      <c r="E2" s="65" t="s">
        <v>174</v>
      </c>
      <c r="F2" s="65"/>
      <c r="G2" s="65"/>
      <c r="H2" s="65" t="s">
        <v>173</v>
      </c>
      <c r="I2" s="65" t="s">
        <v>172</v>
      </c>
      <c r="J2" s="178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Currency&amp;$C3&amp;$D3&amp;$B3&amp;"_"&amp;"Fwd"&amp;E3&amp;IF(H3=0,,"_S"&amp;$F3&amp;$G3)&amp;QuoteSuffix</f>
        <v>JPYSB6L1Y_Fwd1w_Quote</v>
      </c>
      <c r="K3" s="172"/>
      <c r="L3" s="182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82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82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82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82" t="str">
        <f>_xll.ohRangeRetrieveError(K7)</f>
        <v/>
      </c>
      <c r="M7" s="22"/>
      <c r="O7" s="55" t="s">
        <v>94</v>
      </c>
      <c r="P7" s="54" t="s">
        <v>161</v>
      </c>
      <c r="Q7" s="183" t="s">
        <v>97</v>
      </c>
      <c r="R7" s="54" t="s">
        <v>171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82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82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82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82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82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82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82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82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82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82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82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82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82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82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82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82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82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82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82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82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82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82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82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82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82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82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82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82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182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110</vt:i4>
      </vt:variant>
    </vt:vector>
  </HeadingPairs>
  <TitlesOfParts>
    <vt:vector size="131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OIS</vt:lpstr>
      <vt:lpstr>BasisSwap1MxM</vt:lpstr>
      <vt:lpstr>BasisSwap3M6M</vt:lpstr>
      <vt:lpstr>Deposits</vt:lpstr>
      <vt:lpstr>FRA</vt:lpstr>
      <vt:lpstr>Futures3M_TIBOR</vt:lpstr>
      <vt:lpstr>Futures3M</vt:lpstr>
      <vt:lpstr>FuturesHWConvAdj</vt:lpstr>
      <vt:lpstr>Swaps1M</vt:lpstr>
      <vt:lpstr>Swap3M_TIBOR</vt:lpstr>
      <vt:lpstr>Swap3M</vt:lpstr>
      <vt:lpstr>Swap6M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2014-06-19T07:42:17Z</dcterms:modified>
</cp:coreProperties>
</file>