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5240" windowHeight="7860"/>
  </bookViews>
  <sheets>
    <sheet name="HKD" sheetId="1" r:id="rId1"/>
  </sheets>
  <externalReferences>
    <externalReference r:id="rId2"/>
  </externalReferences>
  <definedNames>
    <definedName name="_xlnm._FilterDatabase" localSheetId="0" hidden="1">HKD!$B$2:$L$118</definedName>
    <definedName name="Calendar">HKD!$H$1</definedName>
    <definedName name="ContributionPassword">HKD!$R$1</definedName>
    <definedName name="Currency">HKD!$D$1</definedName>
    <definedName name="EvaluationDate">HKD!$N$1</definedName>
    <definedName name="Fields">HKD!$Q$2:$R$2</definedName>
    <definedName name="SourceAlias">HKD!$S$2</definedName>
    <definedName name="Trigger">HKD!$S$1</definedName>
    <definedName name="TriggerCounter">HKD!$Q$1</definedName>
  </definedNames>
  <calcPr calcId="145621"/>
</workbook>
</file>

<file path=xl/calcChain.xml><?xml version="1.0" encoding="utf-8"?>
<calcChain xmlns="http://schemas.openxmlformats.org/spreadsheetml/2006/main">
  <c r="Q18" i="1" l="1"/>
  <c r="Q17" i="1"/>
  <c r="Q16" i="1"/>
  <c r="Q15" i="1"/>
  <c r="Q14" i="1"/>
  <c r="Q13" i="1"/>
  <c r="Q12" i="1"/>
  <c r="Q10" i="1"/>
  <c r="Q9" i="1"/>
  <c r="Q8" i="1"/>
  <c r="Q7" i="1"/>
  <c r="Q6" i="1"/>
  <c r="Q5" i="1"/>
  <c r="O49" i="1"/>
  <c r="O50" i="1"/>
  <c r="O51" i="1"/>
  <c r="O52" i="1"/>
  <c r="O53" i="1"/>
  <c r="O54" i="1"/>
  <c r="O55" i="1"/>
  <c r="O48" i="1"/>
  <c r="Q4" i="1" l="1"/>
  <c r="M28" i="1"/>
  <c r="F80" i="1" l="1"/>
  <c r="F63" i="1"/>
  <c r="F38" i="1"/>
  <c r="F19" i="1"/>
  <c r="O78" i="1"/>
  <c r="O60" i="1"/>
  <c r="O79" i="1"/>
  <c r="O74" i="1"/>
  <c r="O58" i="1"/>
  <c r="O68" i="1"/>
  <c r="M31" i="1"/>
  <c r="O71" i="1"/>
  <c r="O72" i="1"/>
  <c r="M30" i="1"/>
  <c r="O70" i="1"/>
  <c r="M34" i="1"/>
  <c r="O73" i="1"/>
  <c r="O59" i="1"/>
  <c r="O75" i="1"/>
  <c r="O69" i="1"/>
  <c r="O62" i="1"/>
  <c r="M32" i="1"/>
  <c r="O57" i="1"/>
  <c r="O76" i="1"/>
  <c r="O61" i="1"/>
  <c r="M36" i="1"/>
  <c r="M29" i="1"/>
  <c r="O77" i="1"/>
  <c r="M37" i="1"/>
  <c r="O56" i="1"/>
  <c r="M33" i="1"/>
  <c r="M35" i="1"/>
  <c r="N1" i="1"/>
  <c r="O20" i="1"/>
  <c r="T90" i="1"/>
  <c r="T9" i="1"/>
  <c r="T14" i="1"/>
  <c r="T13" i="1"/>
  <c r="T15" i="1"/>
  <c r="T18" i="1"/>
  <c r="T93" i="1"/>
  <c r="T12" i="1"/>
  <c r="T8" i="1"/>
  <c r="T94" i="1"/>
  <c r="T96" i="1"/>
  <c r="T6" i="1"/>
  <c r="T17" i="1"/>
  <c r="T7" i="1"/>
  <c r="T95" i="1"/>
  <c r="T10" i="1"/>
  <c r="T91" i="1"/>
  <c r="T4" i="1"/>
  <c r="T5" i="1"/>
  <c r="T97" i="1"/>
  <c r="T16" i="1"/>
  <c r="T89" i="1"/>
  <c r="T92" i="1"/>
  <c r="O23" i="1"/>
  <c r="O66" i="1"/>
  <c r="O67" i="1"/>
  <c r="O41" i="1"/>
  <c r="O47" i="1"/>
  <c r="O21" i="1"/>
  <c r="O65" i="1"/>
  <c r="O43" i="1"/>
  <c r="O22" i="1"/>
  <c r="O42" i="1"/>
  <c r="O45" i="1"/>
  <c r="O44" i="1"/>
  <c r="O24" i="1"/>
  <c r="O64" i="1"/>
  <c r="O39" i="1"/>
  <c r="O46" i="1"/>
  <c r="O40" i="1"/>
  <c r="P40" i="1" s="1"/>
  <c r="O26" i="1"/>
  <c r="O25" i="1"/>
  <c r="O27" i="1"/>
  <c r="P26" i="1"/>
  <c r="N26" i="1"/>
  <c r="P25" i="1"/>
  <c r="N25" i="1"/>
  <c r="N28" i="1" l="1"/>
  <c r="N78" i="1"/>
  <c r="N79" i="1"/>
  <c r="N69" i="1"/>
  <c r="N70" i="1"/>
  <c r="N71" i="1"/>
  <c r="N72" i="1"/>
  <c r="N73" i="1"/>
  <c r="N74" i="1"/>
  <c r="N75" i="1"/>
  <c r="N76" i="1"/>
  <c r="N77" i="1"/>
  <c r="N68" i="1"/>
  <c r="N29" i="1"/>
  <c r="N57" i="1"/>
  <c r="N58" i="1"/>
  <c r="N59" i="1"/>
  <c r="N60" i="1"/>
  <c r="N34" i="1"/>
  <c r="N37" i="1"/>
  <c r="N61" i="1"/>
  <c r="N62" i="1"/>
  <c r="N56" i="1"/>
  <c r="N30" i="1"/>
  <c r="N36" i="1"/>
  <c r="N31" i="1"/>
  <c r="N32" i="1"/>
  <c r="N33" i="1"/>
  <c r="N35" i="1"/>
  <c r="R5" i="1"/>
  <c r="R6" i="1"/>
  <c r="R7" i="1"/>
  <c r="R8" i="1"/>
  <c r="R9" i="1"/>
  <c r="R10" i="1"/>
  <c r="R12" i="1"/>
  <c r="R13" i="1"/>
  <c r="R14" i="1"/>
  <c r="R15" i="1"/>
  <c r="R16" i="1"/>
  <c r="R17" i="1"/>
  <c r="R18" i="1"/>
  <c r="R4" i="1"/>
  <c r="P67" i="1"/>
  <c r="P21" i="1"/>
  <c r="P64" i="1"/>
  <c r="O34" i="1"/>
  <c r="N54" i="1"/>
  <c r="O35" i="1"/>
  <c r="O29" i="1"/>
  <c r="N27" i="1"/>
  <c r="O33" i="1"/>
  <c r="O28" i="1"/>
  <c r="N48" i="1"/>
  <c r="P46" i="1"/>
  <c r="P66" i="1"/>
  <c r="P65" i="1"/>
  <c r="O32" i="1"/>
  <c r="P55" i="1"/>
  <c r="P44" i="1"/>
  <c r="N52" i="1"/>
  <c r="O37" i="1"/>
  <c r="P39" i="1"/>
  <c r="P47" i="1"/>
  <c r="P43" i="1"/>
  <c r="N51" i="1"/>
  <c r="P49" i="1"/>
  <c r="O30" i="1"/>
  <c r="N55" i="1"/>
  <c r="P50" i="1"/>
  <c r="P41" i="1"/>
  <c r="N49" i="1"/>
  <c r="P51" i="1"/>
  <c r="P54" i="1"/>
  <c r="P52" i="1"/>
  <c r="P42" i="1"/>
  <c r="P22" i="1"/>
  <c r="P53" i="1"/>
  <c r="P27" i="1"/>
  <c r="N53" i="1"/>
  <c r="N50" i="1"/>
  <c r="P24" i="1"/>
  <c r="P45" i="1"/>
  <c r="P20" i="1"/>
  <c r="P23" i="1"/>
  <c r="O31" i="1"/>
  <c r="O36" i="1"/>
  <c r="P48" i="1"/>
  <c r="U5" i="1"/>
  <c r="U15" i="1"/>
  <c r="U16" i="1"/>
  <c r="U4" i="1"/>
  <c r="U18" i="1"/>
  <c r="U10" i="1"/>
  <c r="U13" i="1"/>
  <c r="U7" i="1"/>
  <c r="U9" i="1"/>
  <c r="U8" i="1"/>
  <c r="U6" i="1"/>
  <c r="U14" i="1"/>
  <c r="U17" i="1"/>
  <c r="U12" i="1"/>
  <c r="R89" i="1" l="1"/>
  <c r="R90" i="1"/>
  <c r="R91" i="1"/>
  <c r="R92" i="1"/>
  <c r="R93" i="1"/>
  <c r="R94" i="1"/>
  <c r="R95" i="1"/>
  <c r="R96" i="1"/>
  <c r="R97" i="1"/>
  <c r="S96" i="1"/>
  <c r="S17" i="1"/>
  <c r="S15" i="1"/>
  <c r="S6" i="1"/>
  <c r="S93" i="1"/>
  <c r="S13" i="1"/>
  <c r="S5" i="1"/>
  <c r="S12" i="1"/>
  <c r="S9" i="1"/>
  <c r="S16" i="1"/>
  <c r="S92" i="1"/>
  <c r="S7" i="1"/>
  <c r="S14" i="1"/>
  <c r="S91" i="1"/>
  <c r="S89" i="1"/>
  <c r="S10" i="1"/>
  <c r="S4" i="1"/>
  <c r="S97" i="1"/>
  <c r="S94" i="1"/>
  <c r="S87" i="1"/>
  <c r="S95" i="1"/>
  <c r="S90" i="1"/>
  <c r="S8" i="1"/>
  <c r="S18" i="1"/>
  <c r="P28" i="1"/>
  <c r="P36" i="1"/>
  <c r="P32" i="1"/>
  <c r="P30" i="1"/>
  <c r="P31" i="1"/>
  <c r="P37" i="1"/>
  <c r="P29" i="1"/>
  <c r="P34" i="1"/>
  <c r="P35" i="1"/>
  <c r="P33" i="1"/>
  <c r="U95" i="1"/>
  <c r="U91" i="1"/>
  <c r="U97" i="1"/>
  <c r="U90" i="1"/>
  <c r="U93" i="1"/>
  <c r="U89" i="1"/>
  <c r="U92" i="1"/>
  <c r="U94" i="1"/>
  <c r="U96" i="1"/>
  <c r="S40" i="1" l="1"/>
  <c r="S52" i="1"/>
  <c r="S29" i="1"/>
  <c r="S35" i="1"/>
  <c r="S50" i="1"/>
  <c r="S65" i="1"/>
  <c r="S79" i="1"/>
  <c r="S44" i="1"/>
  <c r="S59" i="1"/>
  <c r="S46" i="1"/>
  <c r="S47" i="1"/>
  <c r="S60" i="1"/>
  <c r="S49" i="1"/>
  <c r="S58" i="1"/>
  <c r="S68" i="1"/>
  <c r="S11" i="1"/>
  <c r="S53" i="1"/>
  <c r="S28" i="1"/>
  <c r="S20" i="1"/>
  <c r="S70" i="1"/>
  <c r="S64" i="1"/>
  <c r="S73" i="1"/>
  <c r="S23" i="1"/>
  <c r="S78" i="1"/>
  <c r="S72" i="1"/>
  <c r="S42" i="1"/>
  <c r="S26" i="1"/>
  <c r="S76" i="1"/>
  <c r="S83" i="1"/>
  <c r="S74" i="1"/>
  <c r="S37" i="1"/>
  <c r="S48" i="1"/>
  <c r="S31" i="1"/>
  <c r="S71" i="1"/>
  <c r="S27" i="1"/>
  <c r="S57" i="1"/>
  <c r="S36" i="1"/>
  <c r="S69" i="1"/>
  <c r="S75" i="1"/>
  <c r="S22" i="1"/>
  <c r="S56" i="1"/>
  <c r="S62" i="1"/>
  <c r="S32" i="1"/>
  <c r="S88" i="1"/>
  <c r="S55" i="1"/>
  <c r="S54" i="1"/>
  <c r="S81" i="1"/>
  <c r="S39" i="1"/>
  <c r="S86" i="1"/>
  <c r="S45" i="1"/>
  <c r="S61" i="1"/>
  <c r="S41" i="1"/>
  <c r="S84" i="1"/>
  <c r="S66" i="1"/>
  <c r="S30" i="1"/>
  <c r="S82" i="1"/>
  <c r="S77" i="1"/>
  <c r="S21" i="1"/>
  <c r="S51" i="1"/>
  <c r="S25" i="1"/>
  <c r="S67" i="1"/>
  <c r="S85" i="1"/>
  <c r="S33" i="1"/>
  <c r="S24" i="1"/>
  <c r="S43" i="1"/>
  <c r="S34" i="1"/>
  <c r="Q85" i="1" l="1"/>
  <c r="Q83" i="1"/>
  <c r="Q84" i="1"/>
  <c r="Q87" i="1"/>
  <c r="Q81" i="1"/>
  <c r="Q88" i="1"/>
  <c r="Q86" i="1"/>
  <c r="Q82" i="1"/>
  <c r="T84" i="1"/>
  <c r="T85" i="1"/>
  <c r="T81" i="1"/>
  <c r="T86" i="1"/>
  <c r="T87" i="1"/>
  <c r="T83" i="1"/>
  <c r="T88" i="1"/>
  <c r="T82" i="1"/>
  <c r="Q11" i="1" l="1"/>
  <c r="R82" i="1"/>
  <c r="R88" i="1"/>
  <c r="R83" i="1"/>
  <c r="R87" i="1"/>
  <c r="R86" i="1"/>
  <c r="R81" i="1"/>
  <c r="R85" i="1"/>
  <c r="R84" i="1"/>
  <c r="T11" i="1"/>
  <c r="U84" i="1"/>
  <c r="U87" i="1"/>
  <c r="U82" i="1"/>
  <c r="U81" i="1"/>
  <c r="U88" i="1"/>
  <c r="U86" i="1"/>
  <c r="U85" i="1"/>
  <c r="U83" i="1"/>
  <c r="R11" i="1" l="1"/>
  <c r="U11" i="1"/>
  <c r="Q1" i="1" l="1"/>
  <c r="Q54" i="1"/>
  <c r="Q26" i="1"/>
  <c r="Q50" i="1"/>
  <c r="Q61" i="1"/>
  <c r="Q43" i="1"/>
  <c r="Q45" i="1"/>
  <c r="Q37" i="1"/>
  <c r="Q57" i="1"/>
  <c r="Q24" i="1"/>
  <c r="Q42" i="1"/>
  <c r="Q33" i="1"/>
  <c r="Q67" i="1"/>
  <c r="Q76" i="1"/>
  <c r="Q46" i="1"/>
  <c r="Q32" i="1"/>
  <c r="Q48" i="1"/>
  <c r="Q58" i="1"/>
  <c r="Q34" i="1"/>
  <c r="Q66" i="1"/>
  <c r="Q79" i="1"/>
  <c r="Q27" i="1"/>
  <c r="Q74" i="1"/>
  <c r="Q69" i="1"/>
  <c r="Q29" i="1"/>
  <c r="Q41" i="1"/>
  <c r="Q65" i="1"/>
  <c r="Q51" i="1"/>
  <c r="Q21" i="1"/>
  <c r="Q77" i="1"/>
  <c r="Q72" i="1"/>
  <c r="Q20" i="1"/>
  <c r="Q35" i="1"/>
  <c r="Q59" i="1"/>
  <c r="Q23" i="1"/>
  <c r="Q62" i="1"/>
  <c r="Q64" i="1"/>
  <c r="Q49" i="1"/>
  <c r="Q30" i="1"/>
  <c r="Q73" i="1"/>
  <c r="Q75" i="1"/>
  <c r="Q25" i="1"/>
  <c r="Q47" i="1"/>
  <c r="Q44" i="1"/>
  <c r="Q52" i="1"/>
  <c r="Q28" i="1"/>
  <c r="Q40" i="1"/>
  <c r="Q53" i="1"/>
  <c r="Q31" i="1"/>
  <c r="Q70" i="1"/>
  <c r="Q55" i="1"/>
  <c r="Q68" i="1"/>
  <c r="Q60" i="1"/>
  <c r="Q22" i="1"/>
  <c r="Q78" i="1"/>
  <c r="Q56" i="1"/>
  <c r="Q71" i="1"/>
  <c r="Q36" i="1"/>
  <c r="Q39" i="1"/>
  <c r="T54" i="1"/>
  <c r="T26" i="1"/>
  <c r="T50" i="1"/>
  <c r="T61" i="1"/>
  <c r="T43" i="1"/>
  <c r="T45" i="1"/>
  <c r="T37" i="1"/>
  <c r="T57" i="1"/>
  <c r="T24" i="1"/>
  <c r="T42" i="1"/>
  <c r="T33" i="1"/>
  <c r="T67" i="1"/>
  <c r="T76" i="1"/>
  <c r="T46" i="1"/>
  <c r="T32" i="1"/>
  <c r="T48" i="1"/>
  <c r="T58" i="1"/>
  <c r="T34" i="1"/>
  <c r="T66" i="1"/>
  <c r="T79" i="1"/>
  <c r="T27" i="1"/>
  <c r="T74" i="1"/>
  <c r="T69" i="1"/>
  <c r="T29" i="1"/>
  <c r="T41" i="1"/>
  <c r="T65" i="1"/>
  <c r="T51" i="1"/>
  <c r="T21" i="1"/>
  <c r="T77" i="1"/>
  <c r="T72" i="1"/>
  <c r="T20" i="1"/>
  <c r="T35" i="1"/>
  <c r="T59" i="1"/>
  <c r="T23" i="1"/>
  <c r="T62" i="1"/>
  <c r="T64" i="1"/>
  <c r="T49" i="1"/>
  <c r="T30" i="1"/>
  <c r="T73" i="1"/>
  <c r="T75" i="1"/>
  <c r="T25" i="1"/>
  <c r="T47" i="1"/>
  <c r="T44" i="1"/>
  <c r="T52" i="1"/>
  <c r="T28" i="1"/>
  <c r="T40" i="1"/>
  <c r="T53" i="1"/>
  <c r="T31" i="1"/>
  <c r="T70" i="1"/>
  <c r="T55" i="1"/>
  <c r="T68" i="1"/>
  <c r="T60" i="1"/>
  <c r="T22" i="1"/>
  <c r="T78" i="1"/>
  <c r="T56" i="1"/>
  <c r="T71" i="1"/>
  <c r="T36" i="1"/>
  <c r="T39" i="1"/>
  <c r="R39" i="1" l="1"/>
  <c r="R36" i="1"/>
  <c r="R71" i="1"/>
  <c r="R56" i="1"/>
  <c r="R78" i="1"/>
  <c r="R22" i="1"/>
  <c r="R60" i="1"/>
  <c r="R68" i="1"/>
  <c r="R55" i="1"/>
  <c r="R70" i="1"/>
  <c r="R31" i="1"/>
  <c r="R53" i="1"/>
  <c r="R40" i="1"/>
  <c r="R28" i="1"/>
  <c r="R52" i="1"/>
  <c r="R44" i="1"/>
  <c r="R47" i="1"/>
  <c r="R25" i="1"/>
  <c r="R75" i="1"/>
  <c r="R73" i="1"/>
  <c r="R30" i="1"/>
  <c r="R49" i="1"/>
  <c r="R64" i="1"/>
  <c r="R62" i="1"/>
  <c r="R23" i="1"/>
  <c r="R59" i="1"/>
  <c r="R35" i="1"/>
  <c r="R20" i="1"/>
  <c r="R72" i="1"/>
  <c r="R77" i="1"/>
  <c r="R21" i="1"/>
  <c r="R51" i="1"/>
  <c r="R65" i="1"/>
  <c r="R41" i="1"/>
  <c r="R29" i="1"/>
  <c r="R69" i="1"/>
  <c r="R74" i="1"/>
  <c r="R27" i="1"/>
  <c r="R79" i="1"/>
  <c r="R66" i="1"/>
  <c r="R34" i="1"/>
  <c r="R58" i="1"/>
  <c r="R48" i="1"/>
  <c r="R32" i="1"/>
  <c r="R46" i="1"/>
  <c r="R76" i="1"/>
  <c r="R67" i="1"/>
  <c r="R33" i="1"/>
  <c r="R42" i="1"/>
  <c r="R24" i="1"/>
  <c r="R57" i="1"/>
  <c r="R37" i="1"/>
  <c r="R45" i="1"/>
  <c r="R43" i="1"/>
  <c r="R61" i="1"/>
  <c r="R50" i="1"/>
  <c r="R26" i="1"/>
  <c r="R54" i="1"/>
  <c r="U68" i="1"/>
  <c r="U44" i="1"/>
  <c r="U62" i="1"/>
  <c r="U51" i="1"/>
  <c r="U66" i="1"/>
  <c r="U33" i="1"/>
  <c r="U50" i="1"/>
  <c r="U39" i="1"/>
  <c r="U55" i="1"/>
  <c r="U47" i="1"/>
  <c r="U23" i="1"/>
  <c r="U65" i="1"/>
  <c r="U34" i="1"/>
  <c r="U42" i="1"/>
  <c r="U26" i="1"/>
  <c r="U36" i="1"/>
  <c r="U70" i="1"/>
  <c r="U25" i="1"/>
  <c r="U59" i="1"/>
  <c r="U41" i="1"/>
  <c r="U58" i="1"/>
  <c r="U24" i="1"/>
  <c r="U54" i="1"/>
  <c r="U71" i="1"/>
  <c r="U31" i="1"/>
  <c r="U75" i="1"/>
  <c r="U35" i="1"/>
  <c r="U29" i="1"/>
  <c r="U48" i="1"/>
  <c r="U57" i="1"/>
  <c r="U56" i="1"/>
  <c r="U53" i="1"/>
  <c r="U73" i="1"/>
  <c r="U20" i="1"/>
  <c r="U69" i="1"/>
  <c r="U32" i="1"/>
  <c r="U37" i="1"/>
  <c r="U78" i="1"/>
  <c r="U40" i="1"/>
  <c r="U30" i="1"/>
  <c r="U72" i="1"/>
  <c r="U74" i="1"/>
  <c r="U46" i="1"/>
  <c r="U45" i="1"/>
  <c r="U22" i="1"/>
  <c r="U28" i="1"/>
  <c r="U49" i="1"/>
  <c r="U77" i="1"/>
  <c r="U27" i="1"/>
  <c r="U76" i="1"/>
  <c r="U43" i="1"/>
  <c r="U60" i="1"/>
  <c r="U52" i="1"/>
  <c r="U64" i="1"/>
  <c r="U21" i="1"/>
  <c r="U79" i="1"/>
  <c r="U67" i="1"/>
  <c r="U61" i="1"/>
  <c r="T3" i="1" l="1"/>
</calcChain>
</file>

<file path=xl/sharedStrings.xml><?xml version="1.0" encoding="utf-8"?>
<sst xmlns="http://schemas.openxmlformats.org/spreadsheetml/2006/main" count="1089" uniqueCount="180">
  <si>
    <t>Maturity</t>
  </si>
  <si>
    <t>Tp</t>
  </si>
  <si>
    <t>Generator</t>
  </si>
  <si>
    <t>payfreq leg1</t>
  </si>
  <si>
    <t>rate convention leg1</t>
  </si>
  <si>
    <t>payfreq  leg2</t>
  </si>
  <si>
    <t>rate convention leg2</t>
  </si>
  <si>
    <t>1M</t>
  </si>
  <si>
    <t>Dp</t>
  </si>
  <si>
    <t>1Y</t>
  </si>
  <si>
    <t>-</t>
  </si>
  <si>
    <t>2M</t>
  </si>
  <si>
    <t>3M</t>
  </si>
  <si>
    <t>6M</t>
  </si>
  <si>
    <t>9M</t>
  </si>
  <si>
    <t>Sw</t>
  </si>
  <si>
    <t>2Y</t>
  </si>
  <si>
    <t>3Y</t>
  </si>
  <si>
    <t>4Y</t>
  </si>
  <si>
    <t>5Y</t>
  </si>
  <si>
    <t>4M</t>
  </si>
  <si>
    <t>5M</t>
  </si>
  <si>
    <t>7Y</t>
  </si>
  <si>
    <t>10Y</t>
  </si>
  <si>
    <t>12Y</t>
  </si>
  <si>
    <t>15Y</t>
  </si>
  <si>
    <t>Index</t>
  </si>
  <si>
    <t>O/N</t>
  </si>
  <si>
    <t>1W</t>
  </si>
  <si>
    <t>HKD LCH CURVES</t>
  </si>
  <si>
    <t>HKD HIBOR 3M_C</t>
  </si>
  <si>
    <t>Fr</t>
  </si>
  <si>
    <t>18M</t>
  </si>
  <si>
    <t>HKD 3M CURVES</t>
  </si>
  <si>
    <t>HKD 6M CURVES</t>
  </si>
  <si>
    <t>HKD 1M CURVES</t>
  </si>
  <si>
    <t>HKD HIBOR 1M_C</t>
  </si>
  <si>
    <t>HKD OIS CURVES</t>
  </si>
  <si>
    <t>Bs</t>
  </si>
  <si>
    <t>T/N</t>
  </si>
  <si>
    <t>RIC INTERNO</t>
  </si>
  <si>
    <t>HIBOR 3M vs USD LIBOR 3M</t>
  </si>
  <si>
    <t>LIN ACT/360</t>
  </si>
  <si>
    <t>2W</t>
  </si>
  <si>
    <t>HKDSTDOND=</t>
  </si>
  <si>
    <t>HKDSTD1WD=</t>
  </si>
  <si>
    <t>HKDSTD1MD=</t>
  </si>
  <si>
    <t>HKDSTD2MD=</t>
  </si>
  <si>
    <t>HKDSTD3MD=</t>
  </si>
  <si>
    <t>HKDSTD6MD=</t>
  </si>
  <si>
    <t>HKDSTD1YD=</t>
  </si>
  <si>
    <t>HKD3MOND=</t>
  </si>
  <si>
    <t>HKD3M1WD=</t>
  </si>
  <si>
    <t>HKD3M2WD=</t>
  </si>
  <si>
    <t>HKD3M1MD=</t>
  </si>
  <si>
    <t>HKD3M3MD=</t>
  </si>
  <si>
    <t>HKD6MOND=</t>
  </si>
  <si>
    <t>HKD6M1WD=</t>
  </si>
  <si>
    <t>HKD6M2WD=</t>
  </si>
  <si>
    <t>HKD6M1MD=</t>
  </si>
  <si>
    <t>HKD6M2MD=</t>
  </si>
  <si>
    <t>HKD6M3MD=</t>
  </si>
  <si>
    <t>HKD6M4MD=</t>
  </si>
  <si>
    <t>HKD6M5MD=</t>
  </si>
  <si>
    <t>HKD6M6MD=</t>
  </si>
  <si>
    <t>HKD1MOND=</t>
  </si>
  <si>
    <t>HKD1M1WD=</t>
  </si>
  <si>
    <t>HKD1M2WD=</t>
  </si>
  <si>
    <t>HKD1M1MD=</t>
  </si>
  <si>
    <t>HKDOIS1MD=</t>
  </si>
  <si>
    <t>HKDOIS2MD=</t>
  </si>
  <si>
    <t>HKDOIS3MD=</t>
  </si>
  <si>
    <t>HKDOIS4MD=</t>
  </si>
  <si>
    <t>HKDOIS5MD=</t>
  </si>
  <si>
    <t>HKDOIS6MD=</t>
  </si>
  <si>
    <t>HKDOIS9MD=</t>
  </si>
  <si>
    <t>HKDOIS1YD=</t>
  </si>
  <si>
    <t>HKDOIS18MD=</t>
  </si>
  <si>
    <t>HKDOIS2YD=</t>
  </si>
  <si>
    <t>HKDOIS3YD=</t>
  </si>
  <si>
    <t>HKDOIS4YD=</t>
  </si>
  <si>
    <t>HKDOIS5YD=</t>
  </si>
  <si>
    <t>HKDOIS7YD=</t>
  </si>
  <si>
    <t>HKDOIS10YD=</t>
  </si>
  <si>
    <t>HKDOIS12YD=</t>
  </si>
  <si>
    <t>HKDOIS15YD=</t>
  </si>
  <si>
    <t>HKD6M1X7F=</t>
  </si>
  <si>
    <t>HKD6M2X8F=</t>
  </si>
  <si>
    <t>HKD6M3X9F=</t>
  </si>
  <si>
    <t>HKD6M4X10F=</t>
  </si>
  <si>
    <t>HKD6M5X11F=</t>
  </si>
  <si>
    <t>HKD6M6X12F=</t>
  </si>
  <si>
    <t>HKD6M12X18F=</t>
  </si>
  <si>
    <t>HKD6M18X24F=</t>
  </si>
  <si>
    <t>HKD1M3M=</t>
  </si>
  <si>
    <t>HKD1M6M=</t>
  </si>
  <si>
    <t>HKD1M9M=</t>
  </si>
  <si>
    <t>HKD1M1Y=</t>
  </si>
  <si>
    <t>HKD1M2Y=</t>
  </si>
  <si>
    <t>HKD1M3Y=</t>
  </si>
  <si>
    <t>HKDSTD2Y=</t>
  </si>
  <si>
    <t>HKDSTD3Y=</t>
  </si>
  <si>
    <t>HKDSTD4Y=</t>
  </si>
  <si>
    <t>HKDSTD5Y=</t>
  </si>
  <si>
    <t>HKDSTD7Y=</t>
  </si>
  <si>
    <t>HKDSTD10Y=</t>
  </si>
  <si>
    <t>HKDSTD12Y=</t>
  </si>
  <si>
    <t>HKDSTD15Y=</t>
  </si>
  <si>
    <t>HKD3M1Y=</t>
  </si>
  <si>
    <t>HKD3M18M=</t>
  </si>
  <si>
    <t>HKD3M2Y=</t>
  </si>
  <si>
    <t>HKD3M3Y=</t>
  </si>
  <si>
    <t>HKD3M4Y=</t>
  </si>
  <si>
    <t>HKD3M5Y=</t>
  </si>
  <si>
    <t>HKD3M7Y=</t>
  </si>
  <si>
    <t>HKD3M10Y=</t>
  </si>
  <si>
    <t>HKD3M12Y=</t>
  </si>
  <si>
    <t>HKD3M15Y=</t>
  </si>
  <si>
    <t>CASH OIS</t>
  </si>
  <si>
    <t>HKD HIBOR 3MS_C</t>
  </si>
  <si>
    <t>CCSHKD/USDOIS_C</t>
  </si>
  <si>
    <t>HKD FRA 3M</t>
  </si>
  <si>
    <t>HKD FRA 6M</t>
  </si>
  <si>
    <t>HKDUSDOIS1MD=</t>
  </si>
  <si>
    <t>HKDUSDOIS1WD=</t>
  </si>
  <si>
    <t>HKDUSDOIS2MD=</t>
  </si>
  <si>
    <t>HKDUSDOIS3MD=</t>
  </si>
  <si>
    <t>HKDUSDOIS4MD=</t>
  </si>
  <si>
    <t>HKDUSDOIS5MD=</t>
  </si>
  <si>
    <t>HKDUSDOIS6MD=</t>
  </si>
  <si>
    <t>HKDUSDOIS9MD=</t>
  </si>
  <si>
    <t>HKDUSDOISOND=</t>
  </si>
  <si>
    <t>HKDUSDOISTND=</t>
  </si>
  <si>
    <t>HKD3M1X4F=</t>
  </si>
  <si>
    <t>HKD3M3X6F=</t>
  </si>
  <si>
    <t>HKD3M6X9F=</t>
  </si>
  <si>
    <t>HKD USDOISBASIS</t>
  </si>
  <si>
    <t>Dg</t>
  </si>
  <si>
    <t>Start Delay</t>
  </si>
  <si>
    <t>Come HKD USD BASIS</t>
  </si>
  <si>
    <t>HKD1M4Y=</t>
  </si>
  <si>
    <t>HKD1M5Y=</t>
  </si>
  <si>
    <t>HKD1M10Y=</t>
  </si>
  <si>
    <t>HKD1M12Y=</t>
  </si>
  <si>
    <t>HKD1M15Y=</t>
  </si>
  <si>
    <t>HKD HIBOR 6M_C</t>
  </si>
  <si>
    <t>HKD6M3Y=</t>
  </si>
  <si>
    <t>HKD6M4Y=</t>
  </si>
  <si>
    <t>HKD6M5Y=</t>
  </si>
  <si>
    <t>HKD6M7Y=</t>
  </si>
  <si>
    <t>HKD6M10Y=</t>
  </si>
  <si>
    <t>HKD6M12Y=</t>
  </si>
  <si>
    <t>HKD6M15Y=</t>
  </si>
  <si>
    <t>BID</t>
  </si>
  <si>
    <t>ASK</t>
  </si>
  <si>
    <t>DTSIMI1</t>
  </si>
  <si>
    <t>RIC</t>
  </si>
  <si>
    <t>BID Error</t>
  </si>
  <si>
    <t>ASK Error</t>
  </si>
  <si>
    <t>HKD1M7Y=</t>
  </si>
  <si>
    <t>0D</t>
  </si>
  <si>
    <t>2D</t>
  </si>
  <si>
    <t>1D</t>
  </si>
  <si>
    <t>HongKong::HKEx</t>
  </si>
  <si>
    <t>STD2</t>
  </si>
  <si>
    <t>Actual/365 (Fixed)</t>
  </si>
  <si>
    <t>HKD</t>
  </si>
  <si>
    <t>ON</t>
  </si>
  <si>
    <t>12M</t>
  </si>
  <si>
    <t>24M</t>
  </si>
  <si>
    <t>11M</t>
  </si>
  <si>
    <t>10M</t>
  </si>
  <si>
    <t>8M</t>
  </si>
  <si>
    <t>7M</t>
  </si>
  <si>
    <t>HkdHibor3M</t>
  </si>
  <si>
    <t>HkdHibor6M</t>
  </si>
  <si>
    <t>HkdHibor1M</t>
  </si>
  <si>
    <t>value date</t>
  </si>
  <si>
    <t>fixing date</t>
  </si>
  <si>
    <t>maturity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</si>
</sst>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ddd\ dd\-mmm\-yyyy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ourier New"/>
      <family val="3"/>
    </font>
    <font>
      <sz val="10"/>
      <color theme="1"/>
      <name val="Courier New"/>
      <family val="3"/>
    </font>
    <font>
      <b/>
      <sz val="10"/>
      <color theme="1"/>
      <name val="Courier New"/>
      <family val="3"/>
    </font>
    <font>
      <sz val="10"/>
      <color indexed="8"/>
      <name val="Courier New"/>
      <family val="3"/>
    </font>
    <font>
      <sz val="10"/>
      <color rgb="FFFF000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2" fillId="2" borderId="6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3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0" fontId="3" fillId="6" borderId="9" xfId="0" applyFont="1" applyFill="1" applyBorder="1" applyAlignment="1">
      <alignment horizontal="center"/>
    </xf>
    <xf numFmtId="22" fontId="3" fillId="0" borderId="0" xfId="0" applyNumberFormat="1" applyFont="1"/>
    <xf numFmtId="0" fontId="3" fillId="0" borderId="0" xfId="0" applyFont="1" applyAlignment="1">
      <alignment wrapText="1"/>
    </xf>
    <xf numFmtId="0" fontId="4" fillId="4" borderId="6" xfId="0" applyFont="1" applyFill="1" applyBorder="1" applyAlignment="1">
      <alignment wrapText="1"/>
    </xf>
    <xf numFmtId="0" fontId="3" fillId="0" borderId="0" xfId="0" applyFont="1" applyAlignment="1">
      <alignment horizontal="center" wrapText="1"/>
    </xf>
    <xf numFmtId="11" fontId="3" fillId="0" borderId="0" xfId="0" applyNumberFormat="1" applyFont="1" applyAlignment="1">
      <alignment wrapText="1"/>
    </xf>
    <xf numFmtId="0" fontId="3" fillId="0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1" xfId="0" quotePrefix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165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horizontal="left" wrapText="1"/>
    </xf>
    <xf numFmtId="0" fontId="3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left" wrapText="1"/>
    </xf>
    <xf numFmtId="0" fontId="3" fillId="5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5" fontId="3" fillId="0" borderId="2" xfId="0" quotePrefix="1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left" wrapText="1"/>
    </xf>
    <xf numFmtId="0" fontId="3" fillId="0" borderId="7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left" wrapText="1"/>
    </xf>
    <xf numFmtId="0" fontId="6" fillId="0" borderId="7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left" wrapText="1"/>
    </xf>
    <xf numFmtId="0" fontId="6" fillId="0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left" wrapText="1"/>
    </xf>
    <xf numFmtId="11" fontId="3" fillId="7" borderId="0" xfId="0" applyNumberFormat="1" applyFont="1" applyFill="1" applyAlignment="1">
      <alignment wrapText="1"/>
    </xf>
    <xf numFmtId="0" fontId="4" fillId="4" borderId="11" xfId="0" applyFont="1" applyFill="1" applyBorder="1" applyAlignment="1">
      <alignment wrapText="1"/>
    </xf>
    <xf numFmtId="165" fontId="3" fillId="0" borderId="12" xfId="0" applyNumberFormat="1" applyFont="1" applyBorder="1"/>
    <xf numFmtId="164" fontId="3" fillId="0" borderId="12" xfId="0" applyNumberFormat="1" applyFont="1" applyBorder="1" applyAlignment="1">
      <alignment wrapText="1"/>
    </xf>
    <xf numFmtId="0" fontId="3" fillId="0" borderId="12" xfId="0" applyFont="1" applyBorder="1" applyAlignment="1">
      <alignment horizontal="left" wrapText="1"/>
    </xf>
    <xf numFmtId="164" fontId="3" fillId="0" borderId="13" xfId="0" applyNumberFormat="1" applyFont="1" applyBorder="1" applyAlignment="1">
      <alignment wrapText="1"/>
    </xf>
    <xf numFmtId="165" fontId="3" fillId="0" borderId="0" xfId="0" applyNumberFormat="1" applyFont="1" applyBorder="1"/>
    <xf numFmtId="164" fontId="3" fillId="0" borderId="0" xfId="0" applyNumberFormat="1" applyFont="1" applyBorder="1" applyAlignment="1">
      <alignment wrapText="1"/>
    </xf>
    <xf numFmtId="0" fontId="3" fillId="0" borderId="0" xfId="0" applyFont="1" applyBorder="1" applyAlignment="1">
      <alignment horizontal="left" wrapText="1"/>
    </xf>
    <xf numFmtId="164" fontId="3" fillId="0" borderId="14" xfId="0" applyNumberFormat="1" applyFont="1" applyBorder="1" applyAlignment="1">
      <alignment wrapText="1"/>
    </xf>
    <xf numFmtId="165" fontId="3" fillId="0" borderId="15" xfId="0" applyNumberFormat="1" applyFont="1" applyBorder="1"/>
    <xf numFmtId="164" fontId="3" fillId="0" borderId="15" xfId="0" applyNumberFormat="1" applyFont="1" applyBorder="1" applyAlignment="1">
      <alignment wrapText="1"/>
    </xf>
    <xf numFmtId="0" fontId="3" fillId="0" borderId="15" xfId="0" applyFont="1" applyBorder="1" applyAlignment="1">
      <alignment horizontal="left" wrapText="1"/>
    </xf>
    <xf numFmtId="164" fontId="3" fillId="0" borderId="16" xfId="0" applyNumberFormat="1" applyFont="1" applyBorder="1" applyAlignment="1">
      <alignment wrapText="1"/>
    </xf>
    <xf numFmtId="0" fontId="5" fillId="0" borderId="1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wrapText="1"/>
    </xf>
    <xf numFmtId="0" fontId="3" fillId="3" borderId="17" xfId="0" applyFont="1" applyFill="1" applyBorder="1" applyAlignment="1">
      <alignment horizontal="left" wrapText="1"/>
    </xf>
    <xf numFmtId="0" fontId="4" fillId="4" borderId="10" xfId="0" applyFont="1" applyFill="1" applyBorder="1" applyAlignment="1">
      <alignment wrapText="1"/>
    </xf>
    <xf numFmtId="164" fontId="3" fillId="7" borderId="12" xfId="0" applyNumberFormat="1" applyFont="1" applyFill="1" applyBorder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99FF33"/>
      <color rgb="FFFFFF66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tgetrtdserver">
      <tp>
        <v>1.55</v>
        <stp/>
        <stp>_x000C_HKD6M18X24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55" s="1"/>
      </tp>
      <tp>
        <v>1.210061871</v>
        <stp/>
        <stp>_x000C_HKD6M12X18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54" s="1"/>
      </tp>
      <tp>
        <v>1.55</v>
        <stp/>
        <stp>_x000C_HKD6M18X24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55" s="1"/>
      </tp>
      <tp>
        <v>1.210061871</v>
        <stp/>
        <stp>_x000C_HKD6M12X18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54" s="1"/>
      </tp>
      <tp>
        <v>0.49</v>
        <stp/>
        <stp xml:space="preserve">
HKD6M2X8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49" s="1"/>
      </tp>
      <tp>
        <v>0.51197530999999996</v>
        <stp/>
        <stp xml:space="preserve">
HKD6M3X9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50" s="1"/>
      </tp>
      <tp>
        <v>0.51197530999999996</v>
        <stp/>
        <stp xml:space="preserve">
HKD6M3X9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50" s="1"/>
      </tp>
      <tp>
        <v>1.17</v>
        <stp/>
        <stp xml:space="preserve">	HKDSTD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2" s="1"/>
      </tp>
      <tp>
        <v>0.89</v>
        <stp/>
        <stp xml:space="preserve">	HKDSTD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1" s="1"/>
      </tp>
      <tp>
        <v>2.23</v>
        <stp/>
        <stp xml:space="preserve">	HKDSTD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5" s="1"/>
      </tp>
      <tp>
        <v>1.83</v>
        <stp/>
        <stp xml:space="preserve">	HKDSTD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4" s="1"/>
      </tp>
      <tp>
        <v>1.55</v>
        <stp/>
        <stp xml:space="preserve">	HKDSTD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3" s="1"/>
      </tp>
      <tp>
        <v>0.49</v>
        <stp/>
        <stp xml:space="preserve">
HKD6M2X8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49" s="1"/>
      </tp>
      <tp>
        <v>0.84</v>
        <stp/>
        <stp xml:space="preserve">
HKDSTD1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0" s="1"/>
      </tp>
      <tp>
        <v>0.46</v>
        <stp/>
        <stp xml:space="preserve">
HKD3M6X9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7" s="1"/>
      </tp>
      <tp>
        <v>0.46</v>
        <stp/>
        <stp xml:space="preserve">
HKD3M6X9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7" s="1"/>
      </tp>
      <tp>
        <v>0.84</v>
        <stp/>
        <stp xml:space="preserve">
HKDSTD1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0" s="1"/>
      </tp>
      <tp>
        <v>0.42</v>
        <stp/>
        <stp xml:space="preserve">
HKD3M3X6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6" s="1"/>
      </tp>
      <tp>
        <v>0.38</v>
        <stp/>
        <stp xml:space="preserve">
HKD3M1X4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5" s="1"/>
      </tp>
      <tp>
        <v>0.105</v>
        <stp/>
        <stp xml:space="preserve">
HKDSTD1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5" s="1"/>
      </tp>
      <tp>
        <v>0.38</v>
        <stp/>
        <stp xml:space="preserve">
HKD3M1X4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5" s="1"/>
      </tp>
      <tp>
        <v>0.105</v>
        <stp/>
        <stp xml:space="preserve">
HKDSTD1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5" s="1"/>
      </tp>
      <tp>
        <v>0.42</v>
        <stp/>
        <stp xml:space="preserve">
HKD3M3X6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6" s="1"/>
      </tp>
      <tp>
        <v>0.47788269300000003</v>
        <stp/>
        <stp xml:space="preserve">
HKD6M1X7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48" s="1"/>
      </tp>
      <tp>
        <v>0.05</v>
        <stp/>
        <stp xml:space="preserve">
HKDOIS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81" s="1"/>
      </tp>
      <tp>
        <v>0.09</v>
        <stp/>
        <stp xml:space="preserve">
HKDOIS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83" s="1"/>
      </tp>
      <tp>
        <v>7.0000000000000007E-2</v>
        <stp/>
        <stp xml:space="preserve">
HKDOIS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82" s="1"/>
      </tp>
      <tp>
        <v>0.1</v>
        <stp/>
        <stp xml:space="preserve">
HKDOIS5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85" s="1"/>
      </tp>
      <tp>
        <v>0.12</v>
        <stp/>
        <stp xml:space="preserve">
HKDOIS4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84" s="1"/>
      </tp>
      <tp>
        <v>0.11</v>
        <stp/>
        <stp xml:space="preserve">
HKDOIS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86" s="1"/>
      </tp>
      <tp>
        <v>0.17</v>
        <stp/>
        <stp xml:space="preserve">
HKDOIS9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87" s="1"/>
      </tp>
      <tp>
        <v>0.05</v>
        <stp/>
        <stp xml:space="preserve">
HKDOIS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81" s="1"/>
      </tp>
      <tp>
        <v>0.09</v>
        <stp/>
        <stp xml:space="preserve">
HKDOIS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83" s="1"/>
      </tp>
      <tp>
        <v>7.0000000000000007E-2</v>
        <stp/>
        <stp xml:space="preserve">
HKDOIS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82" s="1"/>
      </tp>
      <tp>
        <v>0.1</v>
        <stp/>
        <stp xml:space="preserve">
HKDOIS5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85" s="1"/>
      </tp>
      <tp>
        <v>0.12</v>
        <stp/>
        <stp xml:space="preserve">
HKDOIS4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84" s="1"/>
      </tp>
      <tp>
        <v>0.11</v>
        <stp/>
        <stp xml:space="preserve">
HKDOIS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86" s="1"/>
      </tp>
      <tp>
        <v>0.17</v>
        <stp/>
        <stp xml:space="preserve">
HKDOIS9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87" s="1"/>
      </tp>
      <tp>
        <v>0.47788269300000003</v>
        <stp/>
        <stp xml:space="preserve">
HKD6M1X7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48" s="1"/>
      </tp>
      <tp>
        <v>0.23080000000000001</v>
        <stp/>
        <stp xml:space="preserve">
HKDSTD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6" s="1"/>
      </tp>
      <tp>
        <v>0.37429000000000001</v>
        <stp/>
        <stp xml:space="preserve">
HKDSTD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8" s="1"/>
      </tp>
      <tp>
        <v>0.31219000000000002</v>
        <stp/>
        <stp xml:space="preserve">
HKDSTD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7" s="1"/>
      </tp>
      <tp>
        <v>0.53571000000000002</v>
        <stp/>
        <stp xml:space="preserve">
HKDSTD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9" s="1"/>
      </tp>
      <tp>
        <v>5.4980000000000001E-2</v>
        <stp/>
        <stp xml:space="preserve">
HKDSTD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4" s="1"/>
      </tp>
    </main>
    <main first="pldatasource.rtgetrtdserver">
      <tp>
        <v>5.4980000000000001E-2</v>
        <stp/>
        <stp xml:space="preserve">
HKDSTD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4" s="1"/>
      </tp>
      <tp>
        <v>0.23080000000000001</v>
        <stp/>
        <stp xml:space="preserve">
HKDSTD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6" s="1"/>
      </tp>
      <tp>
        <v>0.37429000000000001</v>
        <stp/>
        <stp xml:space="preserve">
HKDSTD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8" s="1"/>
      </tp>
      <tp>
        <v>0.31219000000000002</v>
        <stp/>
        <stp xml:space="preserve">
HKDSTD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7" s="1"/>
      </tp>
      <tp>
        <v>0.53571000000000002</v>
        <stp/>
        <stp xml:space="preserve">
HKDSTD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9" s="1"/>
      </tp>
    </main>
    <main first="pldatasource.rtgetrtdserver">
      <tp>
        <v>0.89</v>
        <stp/>
        <stp xml:space="preserve">	HKDSTD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1" s="1"/>
      </tp>
      <tp>
        <v>1.17</v>
        <stp/>
        <stp xml:space="preserve">	HKDSTD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2" s="1"/>
      </tp>
      <tp>
        <v>1.55</v>
        <stp/>
        <stp xml:space="preserve">	HKDSTD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3" s="1"/>
      </tp>
      <tp>
        <v>1.83</v>
        <stp/>
        <stp xml:space="preserve">	HKDSTD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4" s="1"/>
      </tp>
      <tp>
        <v>2.23</v>
        <stp/>
        <stp xml:space="preserve">	HKDSTD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5" s="1"/>
      </tp>
      <tp>
        <v>0.2</v>
        <stp/>
        <stp xml:space="preserve">
HKDOIS1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88" s="1"/>
      </tp>
      <tp>
        <v>0</v>
        <stp/>
        <stp xml:space="preserve">
HKDOIS3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91" s="1"/>
      </tp>
      <tp>
        <v>0</v>
        <stp/>
        <stp xml:space="preserve">
HKDOIS2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90" s="1"/>
      </tp>
      <tp>
        <v>0</v>
        <stp/>
        <stp xml:space="preserve">
HKDOIS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93" s="1"/>
      </tp>
      <tp>
        <v>0</v>
        <stp/>
        <stp xml:space="preserve">
HKDOIS4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92" s="1"/>
      </tp>
      <tp>
        <v>0</v>
        <stp/>
        <stp xml:space="preserve">
HKDOIS7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94" s="1"/>
      </tp>
    </main>
    <main first="pldatasource.rtgetrtdserver">
      <tp>
        <v>0.2</v>
        <stp/>
        <stp xml:space="preserve">
HKDOIS1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88" s="1"/>
      </tp>
      <tp>
        <v>0</v>
        <stp/>
        <stp xml:space="preserve">
HKDOIS3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91" s="1"/>
      </tp>
      <tp>
        <v>0</v>
        <stp/>
        <stp xml:space="preserve">
HKDOIS2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90" s="1"/>
      </tp>
      <tp>
        <v>0</v>
        <stp/>
        <stp xml:space="preserve">
HKDOIS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93" s="1"/>
      </tp>
      <tp>
        <v>0</v>
        <stp/>
        <stp xml:space="preserve">
HKDOIS4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92" s="1"/>
      </tp>
      <tp>
        <v>0</v>
        <stp/>
        <stp xml:space="preserve">
HKDOIS7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94" s="1"/>
      </tp>
    </main>
    <main first="pldatasource.rtgetrtdserver">
      <tp>
        <v>0.47598553100000002</v>
        <stp/>
        <stp xml:space="preserve">	HKD1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78" s="1"/>
      </tp>
      <tp>
        <v>0.472755539</v>
        <stp/>
        <stp xml:space="preserve">	HKD1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77" s="1"/>
      </tp>
      <tp>
        <v>0.47921625899999998</v>
        <stp/>
        <stp xml:space="preserve">	HKD1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79" s="1"/>
      </tp>
      <tp>
        <v>0.66687071399999998</v>
        <stp/>
        <stp xml:space="preserve">	HKD6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9" s="1"/>
      </tp>
      <tp>
        <v>0.66650554900000003</v>
        <stp/>
        <stp xml:space="preserve">	HKD6M1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40" s="1"/>
      </tp>
      <tp>
        <v>0.66195121499999998</v>
        <stp/>
        <stp xml:space="preserve">	HKD6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42" s="1"/>
      </tp>
      <tp>
        <v>0.66580369100000003</v>
        <stp/>
        <stp xml:space="preserve">	HKD6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41" s="1"/>
      </tp>
      <tp>
        <v>0.65108102899999998</v>
        <stp/>
        <stp xml:space="preserve">	HKD6M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43" s="1"/>
      </tp>
      <tp>
        <v>0.63181966199999995</v>
        <stp/>
        <stp xml:space="preserve">	HKD6M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44" s="1"/>
      </tp>
      <tp>
        <v>0.60396094</v>
        <stp/>
        <stp xml:space="preserve">	HKD6M4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45" s="1"/>
      </tp>
      <tp>
        <v>0.57293082699999998</v>
        <stp/>
        <stp xml:space="preserve">	HKD6M5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46" s="1"/>
      </tp>
      <tp>
        <v>0.53278898900000005</v>
        <stp/>
        <stp xml:space="preserve">	HKD6M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47" s="1"/>
      </tp>
      <tp>
        <v>0.885196659</v>
        <stp/>
        <stp>_x0008_HKD3M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0" s="1"/>
      </tp>
      <tp>
        <v>1.348199003</v>
        <stp/>
        <stp>_x0008_HKD3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1" s="1"/>
      </tp>
      <tp>
        <v>0.47234877400000003</v>
        <stp/>
        <stp>_x0008_HKD3M1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8" s="1"/>
      </tp>
      <tp>
        <v>2.1772487389999999</v>
        <stp/>
        <stp>_x0008_HKD3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4" s="1"/>
      </tp>
      <tp>
        <v>1.667477842</v>
        <stp/>
        <stp>_x0008_HKD3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2" s="1"/>
      </tp>
      <tp>
        <v>1.887251314</v>
        <stp/>
        <stp>_x0008_HKD3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3" s="1"/>
      </tp>
    </main>
    <main first="pldatasource.rtgetrtdserver">
      <tp>
        <v>2.5486250909999999</v>
        <stp/>
        <stp xml:space="preserve">	HKD3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6" s="1"/>
      </tp>
      <tp>
        <v>2.43838577</v>
        <stp/>
        <stp xml:space="preserve">	HKD3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5" s="1"/>
      </tp>
      <tp>
        <v>2.648944073</v>
        <stp/>
        <stp xml:space="preserve">	HKD3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7" s="1"/>
      </tp>
      <tp>
        <v>0.395449728</v>
        <stp/>
        <stp>_x0008_HKD1M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72" s="1"/>
      </tp>
      <tp>
        <v>0.42727208700000002</v>
        <stp/>
        <stp>_x0008_HKD1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73" s="1"/>
      </tp>
      <tp>
        <v>0.210032831</v>
        <stp/>
        <stp>_x0008_HKD1M3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68" s="1"/>
      </tp>
      <tp>
        <v>0.34011009800000003</v>
        <stp/>
        <stp>_x0008_HKD1M1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71" s="1"/>
      </tp>
      <tp>
        <v>0.23008063200000001</v>
        <stp/>
        <stp>_x0008_HKD1M6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69" s="1"/>
      </tp>
      <tp>
        <v>0.46435295700000001</v>
        <stp/>
        <stp>_x0008_HKD1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76" s="1"/>
      </tp>
      <tp>
        <v>0.44341164100000002</v>
        <stp/>
        <stp>_x0008_HKD1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74" s="1"/>
      </tp>
      <tp>
        <v>0.45314568599999999</v>
        <stp/>
        <stp>_x0008_HKD1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75" s="1"/>
      </tp>
      <tp>
        <v>0.25012948800000001</v>
        <stp/>
        <stp>_x0008_HKD1M9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70" s="1"/>
      </tp>
    </main>
    <main first="pldatasource.rtgetrtdserver">
      <tp>
        <v>0.36853276200000001</v>
        <stp/>
        <stp xml:space="preserve">	HKD3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0" s="1"/>
      </tp>
      <tp>
        <v>0.36857559099999998</v>
        <stp/>
        <stp xml:space="preserve">	HKD3M1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1" s="1"/>
      </tp>
      <tp>
        <v>0.369222049</v>
        <stp/>
        <stp xml:space="preserve">	HKD3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3" s="1"/>
      </tp>
      <tp>
        <v>0.3686856</v>
        <stp/>
        <stp xml:space="preserve">	HKD3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2" s="1"/>
      </tp>
      <tp>
        <v>0.37429000000000001</v>
        <stp/>
        <stp xml:space="preserve">	HKD3M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4" s="1"/>
      </tp>
      <tp>
        <v>1.0486416629999999</v>
        <stp/>
        <stp>_x0008_HKD6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56" s="1"/>
      </tp>
      <tp>
        <v>1.2451725149999999</v>
        <stp/>
        <stp>_x0008_HKD6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59" s="1"/>
      </tp>
      <tp>
        <v>1.134443605</v>
        <stp/>
        <stp>_x0008_HKD6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57" s="1"/>
      </tp>
      <tp>
        <v>1.1860998060000001</v>
        <stp/>
        <stp>_x0008_HKD6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58" s="1"/>
      </tp>
      <tp>
        <v>1.30656836</v>
        <stp/>
        <stp xml:space="preserve">	HKD6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61" s="1"/>
      </tp>
      <tp>
        <v>1.2894010579999999</v>
        <stp/>
        <stp xml:space="preserve">	HKD6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60" s="1"/>
      </tp>
      <tp>
        <v>1.323734755</v>
        <stp/>
        <stp xml:space="preserve">	HKD6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62" s="1"/>
      </tp>
      <tp>
        <v>0.23872455000000001</v>
        <stp/>
        <stp xml:space="preserve">	HKD1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64" s="1"/>
      </tp>
      <tp>
        <v>0.238575554</v>
        <stp/>
        <stp xml:space="preserve">	HKD1M1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65" s="1"/>
      </tp>
      <tp>
        <v>0.238575554</v>
        <stp/>
        <stp xml:space="preserve">	HKD1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67" s="1"/>
      </tp>
      <tp>
        <v>0.238575554</v>
        <stp/>
        <stp xml:space="preserve">	HKD1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66" s="1"/>
      </tp>
    </main>
    <main first="pldatasource.rtgetrtdserver">
      <tp>
        <v>2.84</v>
        <stp/>
        <stp xml:space="preserve">
HKDSTD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8" s="1"/>
      </tp>
    </main>
    <main first="pldatasource.rtgetrtdserver">
      <tp>
        <v>1.0486416629999999</v>
        <stp/>
        <stp>_x0008_HKD6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56" s="1"/>
      </tp>
      <tp>
        <v>1.1860998060000001</v>
        <stp/>
        <stp>_x0008_HKD6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58" s="1"/>
      </tp>
      <tp>
        <v>1.134443605</v>
        <stp/>
        <stp>_x0008_HKD6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57" s="1"/>
      </tp>
      <tp>
        <v>1.2451725149999999</v>
        <stp/>
        <stp>_x0008_HKD6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59" s="1"/>
      </tp>
    </main>
    <main first="pldatasource.rtgetrtdserver">
      <tp>
        <v>2.84</v>
        <stp/>
        <stp xml:space="preserve">
HKDSTD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8" s="1"/>
      </tp>
      <tp>
        <v>2.73</v>
        <stp/>
        <stp xml:space="preserve">
HKDSTD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7" s="1"/>
      </tp>
      <tp>
        <v>0.67248073200000003</v>
        <stp/>
        <stp xml:space="preserve">	HKD3M18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9" s="1"/>
      </tp>
      <tp>
        <v>2.58</v>
        <stp/>
        <stp xml:space="preserve">
HKDSTD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6" s="1"/>
      </tp>
      <tp>
        <v>0.34011009800000003</v>
        <stp/>
        <stp>_x0008_HKD1M1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71" s="1"/>
      </tp>
      <tp>
        <v>0.210032831</v>
        <stp/>
        <stp>_x0008_HKD1M3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68" s="1"/>
      </tp>
      <tp>
        <v>0.42727208700000002</v>
        <stp/>
        <stp>_x0008_HKD1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73" s="1"/>
      </tp>
      <tp>
        <v>0.395449728</v>
        <stp/>
        <stp>_x0008_HKD1M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72" s="1"/>
      </tp>
      <tp>
        <v>0.45314568599999999</v>
        <stp/>
        <stp>_x0008_HKD1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75" s="1"/>
      </tp>
      <tp>
        <v>0.44341164100000002</v>
        <stp/>
        <stp>_x0008_HKD1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74" s="1"/>
      </tp>
      <tp>
        <v>0.46435295700000001</v>
        <stp/>
        <stp>_x0008_HKD1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76" s="1"/>
      </tp>
      <tp>
        <v>0.23008063200000001</v>
        <stp/>
        <stp>_x0008_HKD1M6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69" s="1"/>
      </tp>
      <tp>
        <v>0.25012948800000001</v>
        <stp/>
        <stp>_x0008_HKD1M9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70" s="1"/>
      </tp>
    </main>
    <main first="pldatasource.rtgetrtdserver">
      <tp>
        <v>2.58</v>
        <stp/>
        <stp xml:space="preserve">
HKDSTD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6" s="1"/>
      </tp>
    </main>
    <main first="pldatasource.rtgetrtdserver">
      <tp>
        <v>2.73</v>
        <stp/>
        <stp xml:space="preserve">
HKDSTD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7" s="1"/>
      </tp>
      <tp>
        <v>0.47234877400000003</v>
        <stp/>
        <stp>_x0008_HKD3M1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8" s="1"/>
      </tp>
      <tp>
        <v>1.348199003</v>
        <stp/>
        <stp>_x0008_HKD3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1" s="1"/>
      </tp>
      <tp>
        <v>0.885196659</v>
        <stp/>
        <stp>_x0008_HKD3M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0" s="1"/>
      </tp>
      <tp>
        <v>1.887251314</v>
        <stp/>
        <stp>_x0008_HKD3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3" s="1"/>
      </tp>
      <tp>
        <v>1.667477842</v>
        <stp/>
        <stp>_x0008_HKD3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2" s="1"/>
      </tp>
      <tp>
        <v>2.1772487389999999</v>
        <stp/>
        <stp>_x0008_HKD3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4" s="1"/>
      </tp>
      <tp>
        <v>0.67248073200000003</v>
        <stp/>
        <stp xml:space="preserve">	HKD3M18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9" s="1"/>
      </tp>
      <tp>
        <v>2.43838577</v>
        <stp/>
        <stp xml:space="preserve">	HKD3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5" s="1"/>
      </tp>
      <tp>
        <v>2.5486250909999999</v>
        <stp/>
        <stp xml:space="preserve">	HKD3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6" s="1"/>
      </tp>
      <tp>
        <v>2.648944073</v>
        <stp/>
        <stp xml:space="preserve">	HKD3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7" s="1"/>
      </tp>
      <tp>
        <v>0.66687071399999998</v>
        <stp/>
        <stp xml:space="preserve">	HKD6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9" s="1"/>
      </tp>
      <tp>
        <v>0.66650554900000003</v>
        <stp/>
        <stp xml:space="preserve">	HKD6M1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40" s="1"/>
      </tp>
      <tp>
        <v>0.66195121499999998</v>
        <stp/>
        <stp xml:space="preserve">	HKD6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42" s="1"/>
      </tp>
      <tp>
        <v>0.66580369100000003</v>
        <stp/>
        <stp xml:space="preserve">	HKD6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41" s="1"/>
      </tp>
      <tp>
        <v>0.65108102899999998</v>
        <stp/>
        <stp xml:space="preserve">	HKD6M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43" s="1"/>
      </tp>
      <tp>
        <v>0.63181966199999995</v>
        <stp/>
        <stp xml:space="preserve">	HKD6M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44" s="1"/>
      </tp>
      <tp>
        <v>0.60396094</v>
        <stp/>
        <stp xml:space="preserve">	HKD6M4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45" s="1"/>
      </tp>
      <tp>
        <v>0.57293082699999998</v>
        <stp/>
        <stp xml:space="preserve">	HKD6M5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46" s="1"/>
      </tp>
      <tp>
        <v>0.53278898900000005</v>
        <stp/>
        <stp xml:space="preserve">	HKD6M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47" s="1"/>
      </tp>
      <tp>
        <v>0.472755539</v>
        <stp/>
        <stp xml:space="preserve">	HKD1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77" s="1"/>
      </tp>
      <tp>
        <v>0.47598553100000002</v>
        <stp/>
        <stp xml:space="preserve">	HKD1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78" s="1"/>
      </tp>
      <tp>
        <v>0.47921625899999998</v>
        <stp/>
        <stp xml:space="preserve">	HKD1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79" s="1"/>
      </tp>
      <tp>
        <v>0.23872455000000001</v>
        <stp/>
        <stp xml:space="preserve">	HKD1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64" s="1"/>
      </tp>
      <tp>
        <v>0.238575554</v>
        <stp/>
        <stp xml:space="preserve">	HKD1M1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65" s="1"/>
      </tp>
      <tp>
        <v>0.238575554</v>
        <stp/>
        <stp xml:space="preserve">	HKD1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67" s="1"/>
      </tp>
      <tp>
        <v>0.238575554</v>
        <stp/>
        <stp xml:space="preserve">	HKD1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66" s="1"/>
      </tp>
      <tp>
        <v>1.2894010579999999</v>
        <stp/>
        <stp xml:space="preserve">	HKD6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60" s="1"/>
      </tp>
      <tp>
        <v>1.30656836</v>
        <stp/>
        <stp xml:space="preserve">	HKD6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61" s="1"/>
      </tp>
      <tp>
        <v>1.323734755</v>
        <stp/>
        <stp xml:space="preserve">	HKD6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62" s="1"/>
      </tp>
      <tp>
        <v>0.36853276200000001</v>
        <stp/>
        <stp xml:space="preserve">	HKD3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0" s="1"/>
      </tp>
      <tp>
        <v>0.36857559099999998</v>
        <stp/>
        <stp xml:space="preserve">	HKD3M1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1" s="1"/>
      </tp>
      <tp>
        <v>0.369222049</v>
        <stp/>
        <stp xml:space="preserve">	HKD3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3" s="1"/>
      </tp>
      <tp>
        <v>0.3686856</v>
        <stp/>
        <stp xml:space="preserve">	HKD3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2" s="1"/>
      </tp>
      <tp>
        <v>0.37429000000000001</v>
        <stp/>
        <stp xml:space="preserve">	HKD3M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4" s="1"/>
      </tp>
    </main>
    <main first="pldatasource.rtgetrtdserver">
      <tp>
        <v>0</v>
        <stp/>
        <stp>_x000B_HKDOIS18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89" s="1"/>
      </tp>
      <tp>
        <v>0</v>
        <stp/>
        <stp>_x000B_HKDOIS18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89" s="1"/>
      </tp>
      <tp>
        <v>0</v>
        <stp/>
        <stp>_x000B_HKDOIS10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95" s="1"/>
      </tp>
      <tp>
        <v>0</v>
        <stp/>
        <stp>_x000B_HKDOIS10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95" s="1"/>
      </tp>
      <tp>
        <v>0</v>
        <stp/>
        <stp>_x000B_HKDOIS12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96" s="1"/>
      </tp>
      <tp>
        <v>0</v>
        <stp/>
        <stp>_x000B_HKDOIS12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96" s="1"/>
      </tp>
      <tp>
        <v>0</v>
        <stp/>
        <stp>_x000B_HKDOIS15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97" s="1"/>
      </tp>
      <tp>
        <v>0</v>
        <stp/>
        <stp>_x000B_HKDOIS15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97" s="1"/>
      </tp>
      <tp>
        <v>0.55549872099999997</v>
        <stp/>
        <stp>_x000B_HKD6M4X10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51" s="1"/>
      </tp>
      <tp>
        <v>0.59318432300000001</v>
        <stp/>
        <stp>_x000B_HKD6M5X11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52" s="1"/>
      </tp>
      <tp>
        <v>0.63192839199999995</v>
        <stp/>
        <stp>_x000B_HKD6M6X12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53" s="1"/>
      </tp>
      <tp>
        <v>0.63192839199999995</v>
        <stp/>
        <stp>_x000B_HKD6M6X12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53" s="1"/>
      </tp>
      <tp>
        <v>0.59318432300000001</v>
        <stp/>
        <stp>_x000B_HKD6M5X11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52" s="1"/>
      </tp>
      <tp>
        <v>0.55549872099999997</v>
        <stp/>
        <stp>_x000B_HKD6M4X10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5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KD_Mark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Settings"/>
      <sheetName val="Hibor"/>
      <sheetName val="Hibor Time Series"/>
      <sheetName val="OIS"/>
      <sheetName val="Deposits"/>
      <sheetName val="FRA"/>
      <sheetName val="Futures3M"/>
      <sheetName val="Swaps1M"/>
      <sheetName val="Swap3M"/>
      <sheetName val="BasisSwap1M3M"/>
      <sheetName val="BasisSwap3M6M"/>
    </sheetNames>
    <definedNames>
      <definedName name="TriggerCounter" refersTo="='General Settings'!$D$22"/>
    </definedNames>
    <sheetDataSet>
      <sheetData sheetId="0">
        <row r="22">
          <cell r="D22">
            <v>4</v>
          </cell>
        </row>
      </sheetData>
      <sheetData sheetId="1">
        <row r="6">
          <cell r="V6">
            <v>5.4980000000000001E-2</v>
          </cell>
        </row>
        <row r="7">
          <cell r="V7">
            <v>0.105</v>
          </cell>
        </row>
        <row r="9">
          <cell r="V9">
            <v>0.23080000000000001</v>
          </cell>
        </row>
        <row r="10">
          <cell r="V10">
            <v>0.31219000000000002</v>
          </cell>
        </row>
        <row r="11">
          <cell r="V11">
            <v>0.37429000000000001</v>
          </cell>
        </row>
        <row r="12">
          <cell r="V12">
            <v>0.53571000000000002</v>
          </cell>
        </row>
        <row r="14">
          <cell r="V14">
            <v>0.84</v>
          </cell>
        </row>
      </sheetData>
      <sheetData sheetId="2"/>
      <sheetData sheetId="3">
        <row r="8">
          <cell r="Q8">
            <v>0.06</v>
          </cell>
        </row>
        <row r="9">
          <cell r="Q9">
            <v>0.06</v>
          </cell>
        </row>
        <row r="10">
          <cell r="Q10">
            <v>6.9999999999999993E-2</v>
          </cell>
        </row>
        <row r="11">
          <cell r="Q11">
            <v>0.1</v>
          </cell>
        </row>
        <row r="12">
          <cell r="Q12">
            <v>0.11</v>
          </cell>
        </row>
        <row r="13">
          <cell r="Q13">
            <v>0.12000000000000001</v>
          </cell>
        </row>
        <row r="16">
          <cell r="Q16">
            <v>0.13</v>
          </cell>
        </row>
        <row r="19">
          <cell r="Q19">
            <v>0.15000000000000002</v>
          </cell>
        </row>
        <row r="22">
          <cell r="D22" t="str">
            <v>21M</v>
          </cell>
        </row>
      </sheetData>
      <sheetData sheetId="4"/>
      <sheetData sheetId="5">
        <row r="22">
          <cell r="D22" t="str">
            <v>HKD3x9F_Quote</v>
          </cell>
        </row>
      </sheetData>
      <sheetData sheetId="6">
        <row r="22">
          <cell r="D22" t="str">
            <v>J6</v>
          </cell>
        </row>
      </sheetData>
      <sheetData sheetId="7"/>
      <sheetData sheetId="8">
        <row r="10">
          <cell r="Q10">
            <v>0.8899999999999999</v>
          </cell>
        </row>
        <row r="11">
          <cell r="S11">
            <v>1.17</v>
          </cell>
        </row>
        <row r="12">
          <cell r="S12">
            <v>1.55</v>
          </cell>
        </row>
        <row r="13">
          <cell r="S13">
            <v>1.83</v>
          </cell>
        </row>
        <row r="15">
          <cell r="S15">
            <v>2.23</v>
          </cell>
        </row>
        <row r="18">
          <cell r="S18">
            <v>2.58</v>
          </cell>
        </row>
        <row r="20">
          <cell r="S20">
            <v>2.73</v>
          </cell>
        </row>
        <row r="22">
          <cell r="D22" t="str">
            <v>3H</v>
          </cell>
        </row>
        <row r="23">
          <cell r="S23">
            <v>2.84</v>
          </cell>
        </row>
      </sheetData>
      <sheetData sheetId="9">
        <row r="22">
          <cell r="D22" t="str">
            <v>6L</v>
          </cell>
        </row>
      </sheetData>
      <sheetData sheetId="10">
        <row r="22">
          <cell r="D22" t="str">
            <v>6L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18"/>
  <sheetViews>
    <sheetView showGridLines="0" tabSelected="1" zoomScale="85" zoomScaleNormal="85" workbookViewId="0">
      <pane xSplit="4" topLeftCell="E1" activePane="topRight" state="frozen"/>
      <selection pane="topRight"/>
    </sheetView>
  </sheetViews>
  <sheetFormatPr defaultRowHeight="13.5" outlineLevelCol="1" x14ac:dyDescent="0.25"/>
  <cols>
    <col min="1" max="1" width="4.85546875" style="4" bestFit="1" customWidth="1"/>
    <col min="2" max="2" width="10.5703125" style="4" bestFit="1" customWidth="1"/>
    <col min="3" max="3" width="3.5703125" style="4" bestFit="1" customWidth="1"/>
    <col min="4" max="4" width="19.140625" style="4" bestFit="1" customWidth="1"/>
    <col min="5" max="5" width="9.42578125" style="4" hidden="1" customWidth="1" outlineLevel="1"/>
    <col min="6" max="6" width="25.140625" style="4" hidden="1" customWidth="1" outlineLevel="1"/>
    <col min="7" max="7" width="9.42578125" style="4" hidden="1" customWidth="1" outlineLevel="1"/>
    <col min="8" max="8" width="30.28515625" style="4" hidden="1" customWidth="1" outlineLevel="1"/>
    <col min="9" max="9" width="25.140625" style="4" hidden="1" customWidth="1" outlineLevel="1"/>
    <col min="10" max="10" width="7" style="4" hidden="1" customWidth="1" outlineLevel="1"/>
    <col min="11" max="11" width="9.42578125" style="6" hidden="1" customWidth="1" outlineLevel="1"/>
    <col min="12" max="12" width="22.85546875" style="6" bestFit="1" customWidth="1" collapsed="1"/>
    <col min="13" max="13" width="19.140625" style="6" customWidth="1"/>
    <col min="14" max="16" width="19.140625" style="6" bestFit="1" customWidth="1"/>
    <col min="17" max="18" width="8.140625" style="4" bestFit="1" customWidth="1"/>
    <col min="19" max="19" width="70.5703125" style="4" hidden="1" customWidth="1" outlineLevel="1"/>
    <col min="20" max="20" width="11.7109375" style="4" bestFit="1" customWidth="1" collapsed="1"/>
    <col min="21" max="21" width="11.7109375" style="4" bestFit="1" customWidth="1"/>
    <col min="22" max="16384" width="9.140625" style="4"/>
  </cols>
  <sheetData>
    <row r="1" spans="2:21" ht="14.25" thickBot="1" x14ac:dyDescent="0.3">
      <c r="D1" s="4" t="s">
        <v>166</v>
      </c>
      <c r="H1" s="4" t="s">
        <v>163</v>
      </c>
      <c r="L1" s="4"/>
      <c r="M1" s="5"/>
      <c r="N1" s="5">
        <f>_xll.qlSettingsEvaluationDate(Trigger)</f>
        <v>41918</v>
      </c>
      <c r="O1" s="4"/>
      <c r="P1" s="4"/>
      <c r="Q1" s="4">
        <f>[1]!TriggerCounter</f>
        <v>4</v>
      </c>
      <c r="R1" s="7"/>
      <c r="S1" s="8">
        <v>41918.580208333333</v>
      </c>
    </row>
    <row r="2" spans="2:21" ht="27.75" thickBot="1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26</v>
      </c>
      <c r="I2" s="1" t="s">
        <v>6</v>
      </c>
      <c r="J2" s="1" t="s">
        <v>138</v>
      </c>
      <c r="K2" s="1" t="s">
        <v>40</v>
      </c>
      <c r="L2" s="2" t="s">
        <v>156</v>
      </c>
      <c r="M2" s="2"/>
      <c r="N2" s="2" t="s">
        <v>178</v>
      </c>
      <c r="O2" s="2" t="s">
        <v>177</v>
      </c>
      <c r="P2" s="2" t="s">
        <v>179</v>
      </c>
      <c r="Q2" s="1" t="s">
        <v>153</v>
      </c>
      <c r="R2" s="1" t="s">
        <v>154</v>
      </c>
      <c r="S2" s="3" t="s">
        <v>155</v>
      </c>
      <c r="T2" s="1" t="s">
        <v>157</v>
      </c>
      <c r="U2" s="1" t="s">
        <v>158</v>
      </c>
    </row>
    <row r="3" spans="2:21" ht="14.25" thickBot="1" x14ac:dyDescent="0.3">
      <c r="B3" s="9"/>
      <c r="C3" s="9"/>
      <c r="D3" s="10" t="s">
        <v>164</v>
      </c>
      <c r="E3" s="9"/>
      <c r="F3" s="9"/>
      <c r="G3" s="9"/>
      <c r="H3" s="9"/>
      <c r="I3" s="9"/>
      <c r="J3" s="9"/>
      <c r="K3" s="11"/>
      <c r="L3" s="9"/>
      <c r="M3" s="9"/>
      <c r="N3" s="9"/>
      <c r="O3" s="9"/>
      <c r="P3" s="9"/>
      <c r="Q3" s="9"/>
      <c r="R3" s="9"/>
      <c r="S3" s="9"/>
      <c r="T3" s="45" t="e">
        <f>MAX(T4:U97)</f>
        <v>#NUM!</v>
      </c>
      <c r="U3" s="9"/>
    </row>
    <row r="4" spans="2:21" ht="16.5" customHeight="1" x14ac:dyDescent="0.25">
      <c r="B4" s="13" t="s">
        <v>27</v>
      </c>
      <c r="C4" s="13" t="s">
        <v>137</v>
      </c>
      <c r="D4" s="14" t="s">
        <v>29</v>
      </c>
      <c r="E4" s="13" t="s">
        <v>9</v>
      </c>
      <c r="F4" s="13" t="s">
        <v>165</v>
      </c>
      <c r="G4" s="13" t="s">
        <v>10</v>
      </c>
      <c r="H4" s="13" t="s">
        <v>10</v>
      </c>
      <c r="I4" s="13" t="s">
        <v>10</v>
      </c>
      <c r="J4" s="15" t="s">
        <v>160</v>
      </c>
      <c r="K4" s="16" t="b">
        <v>1</v>
      </c>
      <c r="L4" s="17" t="s">
        <v>44</v>
      </c>
      <c r="M4" s="5"/>
      <c r="N4" s="5"/>
      <c r="O4" s="5"/>
      <c r="P4" s="18"/>
      <c r="Q4" s="19">
        <f>[1]Hibor!$V$6</f>
        <v>5.4980000000000001E-2</v>
      </c>
      <c r="R4" s="19">
        <f t="shared" ref="R4:R18" si="0">Q4</f>
        <v>5.4980000000000001E-2</v>
      </c>
      <c r="S4" s="20" t="str">
        <f>IF(AND(UPPER(ContributionPassword)="ABCD",K4),_xll.RtContribute(SourceAlias,$L4,Fields,Q4:R4,"SCOPE:SERVER"),"--")</f>
        <v>--</v>
      </c>
      <c r="T4" s="19">
        <f>IF($K4,ABS(_xll.RtGet(SourceAlias,$L4,Q$2)-Q4),0)</f>
        <v>0</v>
      </c>
      <c r="U4" s="19">
        <f>IF($K4,ABS(_xll.RtGet(SourceAlias,$L4,R$2)-R4),0)</f>
        <v>0</v>
      </c>
    </row>
    <row r="5" spans="2:21" ht="16.5" customHeight="1" x14ac:dyDescent="0.25">
      <c r="B5" s="21" t="s">
        <v>28</v>
      </c>
      <c r="C5" s="21" t="s">
        <v>137</v>
      </c>
      <c r="D5" s="21" t="s">
        <v>29</v>
      </c>
      <c r="E5" s="22" t="s">
        <v>9</v>
      </c>
      <c r="F5" s="22" t="s">
        <v>165</v>
      </c>
      <c r="G5" s="22" t="s">
        <v>10</v>
      </c>
      <c r="H5" s="22" t="s">
        <v>10</v>
      </c>
      <c r="I5" s="22" t="s">
        <v>10</v>
      </c>
      <c r="J5" s="22" t="s">
        <v>161</v>
      </c>
      <c r="K5" s="23" t="b">
        <v>1</v>
      </c>
      <c r="L5" s="24" t="s">
        <v>45</v>
      </c>
      <c r="M5" s="5"/>
      <c r="N5" s="5"/>
      <c r="O5" s="5"/>
      <c r="P5" s="18"/>
      <c r="Q5" s="19">
        <f>[1]Hibor!$V$7</f>
        <v>0.105</v>
      </c>
      <c r="R5" s="19">
        <f t="shared" si="0"/>
        <v>0.105</v>
      </c>
      <c r="S5" s="20" t="str">
        <f>IF(AND(UPPER(ContributionPassword)="ABCD",K5),_xll.RtContribute(SourceAlias,$L5,Fields,Q5:R5,"SCOPE:SERVER"),"--")</f>
        <v>--</v>
      </c>
      <c r="T5" s="19">
        <f>IF($K5,ABS(_xll.RtGet(SourceAlias,$L5,Q$2)-Q5),0)</f>
        <v>0</v>
      </c>
      <c r="U5" s="19">
        <f>IF($K5,ABS(_xll.RtGet(SourceAlias,$L5,R$2)-R5),0)</f>
        <v>0</v>
      </c>
    </row>
    <row r="6" spans="2:21" ht="16.5" customHeight="1" x14ac:dyDescent="0.25">
      <c r="B6" s="21" t="s">
        <v>7</v>
      </c>
      <c r="C6" s="21" t="s">
        <v>137</v>
      </c>
      <c r="D6" s="21" t="s">
        <v>29</v>
      </c>
      <c r="E6" s="22" t="s">
        <v>9</v>
      </c>
      <c r="F6" s="22" t="s">
        <v>165</v>
      </c>
      <c r="G6" s="22" t="s">
        <v>10</v>
      </c>
      <c r="H6" s="22" t="s">
        <v>10</v>
      </c>
      <c r="I6" s="22" t="s">
        <v>10</v>
      </c>
      <c r="J6" s="22" t="s">
        <v>161</v>
      </c>
      <c r="K6" s="23" t="b">
        <v>1</v>
      </c>
      <c r="L6" s="24" t="s">
        <v>46</v>
      </c>
      <c r="M6" s="5"/>
      <c r="N6" s="5"/>
      <c r="O6" s="5"/>
      <c r="P6" s="18"/>
      <c r="Q6" s="19">
        <f>[1]Hibor!$V$9</f>
        <v>0.23080000000000001</v>
      </c>
      <c r="R6" s="19">
        <f t="shared" si="0"/>
        <v>0.23080000000000001</v>
      </c>
      <c r="S6" s="20" t="str">
        <f>IF(AND(UPPER(ContributionPassword)="ABCD",K6),_xll.RtContribute(SourceAlias,$L6,Fields,Q6:R6,"SCOPE:SERVER"),"--")</f>
        <v>--</v>
      </c>
      <c r="T6" s="19">
        <f>IF($K6,ABS(_xll.RtGet(SourceAlias,$L6,Q$2)-Q6),0)</f>
        <v>0</v>
      </c>
      <c r="U6" s="19">
        <f>IF($K6,ABS(_xll.RtGet(SourceAlias,$L6,R$2)-R6),0)</f>
        <v>0</v>
      </c>
    </row>
    <row r="7" spans="2:21" ht="16.5" customHeight="1" x14ac:dyDescent="0.25">
      <c r="B7" s="21" t="s">
        <v>11</v>
      </c>
      <c r="C7" s="21" t="s">
        <v>137</v>
      </c>
      <c r="D7" s="21" t="s">
        <v>29</v>
      </c>
      <c r="E7" s="22" t="s">
        <v>9</v>
      </c>
      <c r="F7" s="22" t="s">
        <v>165</v>
      </c>
      <c r="G7" s="22" t="s">
        <v>10</v>
      </c>
      <c r="H7" s="22" t="s">
        <v>10</v>
      </c>
      <c r="I7" s="22" t="s">
        <v>10</v>
      </c>
      <c r="J7" s="22" t="s">
        <v>161</v>
      </c>
      <c r="K7" s="23" t="b">
        <v>1</v>
      </c>
      <c r="L7" s="24" t="s">
        <v>47</v>
      </c>
      <c r="M7" s="5"/>
      <c r="N7" s="5"/>
      <c r="O7" s="5"/>
      <c r="P7" s="18"/>
      <c r="Q7" s="19">
        <f>[1]Hibor!$V$10</f>
        <v>0.31219000000000002</v>
      </c>
      <c r="R7" s="19">
        <f t="shared" si="0"/>
        <v>0.31219000000000002</v>
      </c>
      <c r="S7" s="20" t="str">
        <f>IF(AND(UPPER(ContributionPassword)="ABCD",K7),_xll.RtContribute(SourceAlias,$L7,Fields,Q7:R7,"SCOPE:SERVER"),"--")</f>
        <v>--</v>
      </c>
      <c r="T7" s="19">
        <f>IF($K7,ABS(_xll.RtGet(SourceAlias,$L7,Q$2)-Q7),0)</f>
        <v>0</v>
      </c>
      <c r="U7" s="19">
        <f>IF($K7,ABS(_xll.RtGet(SourceAlias,$L7,R$2)-R7),0)</f>
        <v>0</v>
      </c>
    </row>
    <row r="8" spans="2:21" ht="16.5" customHeight="1" x14ac:dyDescent="0.25">
      <c r="B8" s="21" t="s">
        <v>12</v>
      </c>
      <c r="C8" s="21" t="s">
        <v>137</v>
      </c>
      <c r="D8" s="21" t="s">
        <v>29</v>
      </c>
      <c r="E8" s="22" t="s">
        <v>9</v>
      </c>
      <c r="F8" s="22" t="s">
        <v>165</v>
      </c>
      <c r="G8" s="22" t="s">
        <v>10</v>
      </c>
      <c r="H8" s="22" t="s">
        <v>10</v>
      </c>
      <c r="I8" s="22" t="s">
        <v>10</v>
      </c>
      <c r="J8" s="22" t="s">
        <v>161</v>
      </c>
      <c r="K8" s="23" t="b">
        <v>1</v>
      </c>
      <c r="L8" s="24" t="s">
        <v>48</v>
      </c>
      <c r="M8" s="5"/>
      <c r="N8" s="5"/>
      <c r="O8" s="5"/>
      <c r="P8" s="18"/>
      <c r="Q8" s="19">
        <f>[1]Hibor!$V$11</f>
        <v>0.37429000000000001</v>
      </c>
      <c r="R8" s="19">
        <f t="shared" si="0"/>
        <v>0.37429000000000001</v>
      </c>
      <c r="S8" s="20" t="str">
        <f>IF(AND(UPPER(ContributionPassword)="ABCD",K8),_xll.RtContribute(SourceAlias,$L8,Fields,Q8:R8,"SCOPE:SERVER"),"--")</f>
        <v>--</v>
      </c>
      <c r="T8" s="19">
        <f>IF($K8,ABS(_xll.RtGet(SourceAlias,$L8,Q$2)-Q8),0)</f>
        <v>0</v>
      </c>
      <c r="U8" s="19">
        <f>IF($K8,ABS(_xll.RtGet(SourceAlias,$L8,R$2)-R8),0)</f>
        <v>0</v>
      </c>
    </row>
    <row r="9" spans="2:21" ht="16.5" customHeight="1" x14ac:dyDescent="0.25">
      <c r="B9" s="21" t="s">
        <v>13</v>
      </c>
      <c r="C9" s="21" t="s">
        <v>137</v>
      </c>
      <c r="D9" s="21" t="s">
        <v>29</v>
      </c>
      <c r="E9" s="22" t="s">
        <v>9</v>
      </c>
      <c r="F9" s="22" t="s">
        <v>165</v>
      </c>
      <c r="G9" s="22" t="s">
        <v>10</v>
      </c>
      <c r="H9" s="22" t="s">
        <v>10</v>
      </c>
      <c r="I9" s="22" t="s">
        <v>10</v>
      </c>
      <c r="J9" s="22" t="s">
        <v>161</v>
      </c>
      <c r="K9" s="23" t="b">
        <v>1</v>
      </c>
      <c r="L9" s="24" t="s">
        <v>49</v>
      </c>
      <c r="M9" s="5"/>
      <c r="N9" s="5"/>
      <c r="O9" s="5"/>
      <c r="P9" s="18"/>
      <c r="Q9" s="19">
        <f>[1]Hibor!$V$12</f>
        <v>0.53571000000000002</v>
      </c>
      <c r="R9" s="19">
        <f t="shared" si="0"/>
        <v>0.53571000000000002</v>
      </c>
      <c r="S9" s="20" t="str">
        <f>IF(AND(UPPER(ContributionPassword)="ABCD",K9),_xll.RtContribute(SourceAlias,$L9,Fields,Q9:R9,"SCOPE:SERVER"),"--")</f>
        <v>--</v>
      </c>
      <c r="T9" s="19">
        <f>IF($K9,ABS(_xll.RtGet(SourceAlias,$L9,Q$2)-Q9),0)</f>
        <v>0</v>
      </c>
      <c r="U9" s="19">
        <f>IF($K9,ABS(_xll.RtGet(SourceAlias,$L9,R$2)-R9),0)</f>
        <v>0</v>
      </c>
    </row>
    <row r="10" spans="2:21" ht="16.5" customHeight="1" x14ac:dyDescent="0.25">
      <c r="B10" s="21" t="s">
        <v>9</v>
      </c>
      <c r="C10" s="21" t="s">
        <v>137</v>
      </c>
      <c r="D10" s="21" t="s">
        <v>29</v>
      </c>
      <c r="E10" s="22" t="s">
        <v>9</v>
      </c>
      <c r="F10" s="22" t="s">
        <v>165</v>
      </c>
      <c r="G10" s="22" t="s">
        <v>10</v>
      </c>
      <c r="H10" s="22" t="s">
        <v>10</v>
      </c>
      <c r="I10" s="22" t="s">
        <v>10</v>
      </c>
      <c r="J10" s="22" t="s">
        <v>161</v>
      </c>
      <c r="K10" s="23" t="b">
        <v>1</v>
      </c>
      <c r="L10" s="24" t="s">
        <v>50</v>
      </c>
      <c r="M10" s="5"/>
      <c r="N10" s="5"/>
      <c r="O10" s="5"/>
      <c r="P10" s="18"/>
      <c r="Q10" s="19">
        <f>[1]Hibor!$V$14</f>
        <v>0.84</v>
      </c>
      <c r="R10" s="19">
        <f t="shared" si="0"/>
        <v>0.84</v>
      </c>
      <c r="S10" s="20" t="str">
        <f>IF(AND(UPPER(ContributionPassword)="ABCD",K10),_xll.RtContribute(SourceAlias,$L10,Fields,Q10:R10,"SCOPE:SERVER"),"--")</f>
        <v>--</v>
      </c>
      <c r="T10" s="19">
        <f>IF($K10,ABS(_xll.RtGet(SourceAlias,$L10,Q$2)-Q10),0)</f>
        <v>0</v>
      </c>
      <c r="U10" s="19">
        <f>IF($K10,ABS(_xll.RtGet(SourceAlias,$L10,R$2)-R10),0)</f>
        <v>0</v>
      </c>
    </row>
    <row r="11" spans="2:21" ht="16.5" customHeight="1" x14ac:dyDescent="0.25">
      <c r="B11" s="21" t="s">
        <v>16</v>
      </c>
      <c r="C11" s="21" t="s">
        <v>15</v>
      </c>
      <c r="D11" s="25" t="s">
        <v>119</v>
      </c>
      <c r="E11" s="22" t="s">
        <v>12</v>
      </c>
      <c r="F11" s="22" t="s">
        <v>165</v>
      </c>
      <c r="G11" s="22" t="s">
        <v>12</v>
      </c>
      <c r="H11" s="22" t="s">
        <v>174</v>
      </c>
      <c r="I11" s="22" t="s">
        <v>165</v>
      </c>
      <c r="J11" s="22" t="s">
        <v>162</v>
      </c>
      <c r="K11" s="23" t="b">
        <v>1</v>
      </c>
      <c r="L11" s="24" t="s">
        <v>100</v>
      </c>
      <c r="M11" s="5"/>
      <c r="N11" s="5"/>
      <c r="O11" s="5"/>
      <c r="P11" s="18"/>
      <c r="Q11" s="19">
        <f>[1]Swap3M!$Q$10</f>
        <v>0.8899999999999999</v>
      </c>
      <c r="R11" s="19">
        <f t="shared" si="0"/>
        <v>0.8899999999999999</v>
      </c>
      <c r="S11" s="20" t="str">
        <f>IF(AND(UPPER(ContributionPassword)="ABCD",K11),_xll.RtContribute(SourceAlias,$L11,Fields,Q11:R11,"SCOPE:SERVER"),"--")</f>
        <v>--</v>
      </c>
      <c r="T11" s="19">
        <f>IF($K11,ABS(_xll.RtGet(SourceAlias,$L11,Q$2)-Q11),0)</f>
        <v>1.1102230246251565E-16</v>
      </c>
      <c r="U11" s="19">
        <f>IF($K11,ABS(_xll.RtGet(SourceAlias,$L11,R$2)-R11),0)</f>
        <v>1.1102230246251565E-16</v>
      </c>
    </row>
    <row r="12" spans="2:21" ht="16.5" customHeight="1" x14ac:dyDescent="0.25">
      <c r="B12" s="21" t="s">
        <v>17</v>
      </c>
      <c r="C12" s="21" t="s">
        <v>15</v>
      </c>
      <c r="D12" s="21" t="s">
        <v>119</v>
      </c>
      <c r="E12" s="22" t="s">
        <v>12</v>
      </c>
      <c r="F12" s="22" t="s">
        <v>165</v>
      </c>
      <c r="G12" s="22" t="s">
        <v>12</v>
      </c>
      <c r="H12" s="22" t="s">
        <v>174</v>
      </c>
      <c r="I12" s="22" t="s">
        <v>165</v>
      </c>
      <c r="J12" s="22" t="s">
        <v>162</v>
      </c>
      <c r="K12" s="23" t="b">
        <v>1</v>
      </c>
      <c r="L12" s="24" t="s">
        <v>101</v>
      </c>
      <c r="M12" s="5"/>
      <c r="N12" s="5"/>
      <c r="O12" s="5"/>
      <c r="P12" s="18"/>
      <c r="Q12" s="19">
        <f>[1]Swap3M!$S$11</f>
        <v>1.17</v>
      </c>
      <c r="R12" s="19">
        <f t="shared" si="0"/>
        <v>1.17</v>
      </c>
      <c r="S12" s="20" t="str">
        <f>IF(AND(UPPER(ContributionPassword)="ABCD",K12),_xll.RtContribute(SourceAlias,$L12,Fields,Q12:R12,"SCOPE:SERVER"),"--")</f>
        <v>--</v>
      </c>
      <c r="T12" s="19">
        <f>IF($K12,ABS(_xll.RtGet(SourceAlias,$L12,Q$2)-Q12),0)</f>
        <v>0</v>
      </c>
      <c r="U12" s="19">
        <f>IF($K12,ABS(_xll.RtGet(SourceAlias,$L12,R$2)-R12),0)</f>
        <v>0</v>
      </c>
    </row>
    <row r="13" spans="2:21" ht="16.5" customHeight="1" x14ac:dyDescent="0.25">
      <c r="B13" s="21" t="s">
        <v>18</v>
      </c>
      <c r="C13" s="21" t="s">
        <v>15</v>
      </c>
      <c r="D13" s="21" t="s">
        <v>119</v>
      </c>
      <c r="E13" s="22" t="s">
        <v>12</v>
      </c>
      <c r="F13" s="22" t="s">
        <v>165</v>
      </c>
      <c r="G13" s="22" t="s">
        <v>12</v>
      </c>
      <c r="H13" s="22" t="s">
        <v>174</v>
      </c>
      <c r="I13" s="22" t="s">
        <v>165</v>
      </c>
      <c r="J13" s="22" t="s">
        <v>162</v>
      </c>
      <c r="K13" s="23" t="b">
        <v>1</v>
      </c>
      <c r="L13" s="24" t="s">
        <v>102</v>
      </c>
      <c r="M13" s="5"/>
      <c r="N13" s="5"/>
      <c r="O13" s="5"/>
      <c r="P13" s="18"/>
      <c r="Q13" s="19">
        <f>[1]Swap3M!$S$12</f>
        <v>1.55</v>
      </c>
      <c r="R13" s="19">
        <f t="shared" si="0"/>
        <v>1.55</v>
      </c>
      <c r="S13" s="20" t="str">
        <f>IF(AND(UPPER(ContributionPassword)="ABCD",K13),_xll.RtContribute(SourceAlias,$L13,Fields,Q13:R13,"SCOPE:SERVER"),"--")</f>
        <v>--</v>
      </c>
      <c r="T13" s="19">
        <f>IF($K13,ABS(_xll.RtGet(SourceAlias,$L13,Q$2)-Q13),0)</f>
        <v>0</v>
      </c>
      <c r="U13" s="19">
        <f>IF($K13,ABS(_xll.RtGet(SourceAlias,$L13,R$2)-R13),0)</f>
        <v>0</v>
      </c>
    </row>
    <row r="14" spans="2:21" ht="16.5" customHeight="1" x14ac:dyDescent="0.25">
      <c r="B14" s="21" t="s">
        <v>19</v>
      </c>
      <c r="C14" s="21" t="s">
        <v>15</v>
      </c>
      <c r="D14" s="21" t="s">
        <v>119</v>
      </c>
      <c r="E14" s="21" t="s">
        <v>12</v>
      </c>
      <c r="F14" s="21" t="s">
        <v>165</v>
      </c>
      <c r="G14" s="26" t="s">
        <v>12</v>
      </c>
      <c r="H14" s="22" t="s">
        <v>174</v>
      </c>
      <c r="I14" s="26" t="s">
        <v>165</v>
      </c>
      <c r="J14" s="22" t="s">
        <v>162</v>
      </c>
      <c r="K14" s="23" t="b">
        <v>1</v>
      </c>
      <c r="L14" s="24" t="s">
        <v>103</v>
      </c>
      <c r="M14" s="5"/>
      <c r="N14" s="5"/>
      <c r="O14" s="5"/>
      <c r="P14" s="18"/>
      <c r="Q14" s="19">
        <f>[1]Swap3M!$S$13</f>
        <v>1.83</v>
      </c>
      <c r="R14" s="19">
        <f t="shared" si="0"/>
        <v>1.83</v>
      </c>
      <c r="S14" s="20" t="str">
        <f>IF(AND(UPPER(ContributionPassword)="ABCD",K14),_xll.RtContribute(SourceAlias,$L14,Fields,Q14:R14,"SCOPE:SERVER"),"--")</f>
        <v>--</v>
      </c>
      <c r="T14" s="19">
        <f>IF($K14,ABS(_xll.RtGet(SourceAlias,$L14,Q$2)-Q14),0)</f>
        <v>0</v>
      </c>
      <c r="U14" s="19">
        <f>IF($K14,ABS(_xll.RtGet(SourceAlias,$L14,R$2)-R14),0)</f>
        <v>0</v>
      </c>
    </row>
    <row r="15" spans="2:21" ht="16.5" customHeight="1" x14ac:dyDescent="0.25">
      <c r="B15" s="21" t="s">
        <v>22</v>
      </c>
      <c r="C15" s="21" t="s">
        <v>15</v>
      </c>
      <c r="D15" s="21" t="s">
        <v>119</v>
      </c>
      <c r="E15" s="21" t="s">
        <v>12</v>
      </c>
      <c r="F15" s="21" t="s">
        <v>165</v>
      </c>
      <c r="G15" s="26" t="s">
        <v>12</v>
      </c>
      <c r="H15" s="22" t="s">
        <v>174</v>
      </c>
      <c r="I15" s="26" t="s">
        <v>165</v>
      </c>
      <c r="J15" s="22" t="s">
        <v>162</v>
      </c>
      <c r="K15" s="23" t="b">
        <v>1</v>
      </c>
      <c r="L15" s="24" t="s">
        <v>104</v>
      </c>
      <c r="M15" s="5"/>
      <c r="N15" s="5"/>
      <c r="O15" s="5"/>
      <c r="P15" s="18"/>
      <c r="Q15" s="19">
        <f>[1]Swap3M!$S$15</f>
        <v>2.23</v>
      </c>
      <c r="R15" s="19">
        <f t="shared" si="0"/>
        <v>2.23</v>
      </c>
      <c r="S15" s="20" t="str">
        <f>IF(AND(UPPER(ContributionPassword)="ABCD",K15),_xll.RtContribute(SourceAlias,$L15,Fields,Q15:R15,"SCOPE:SERVER"),"--")</f>
        <v>--</v>
      </c>
      <c r="T15" s="19">
        <f>IF($K15,ABS(_xll.RtGet(SourceAlias,$L15,Q$2)-Q15),0)</f>
        <v>0</v>
      </c>
      <c r="U15" s="19">
        <f>IF($K15,ABS(_xll.RtGet(SourceAlias,$L15,R$2)-R15),0)</f>
        <v>0</v>
      </c>
    </row>
    <row r="16" spans="2:21" ht="16.5" customHeight="1" x14ac:dyDescent="0.25">
      <c r="B16" s="27" t="s">
        <v>23</v>
      </c>
      <c r="C16" s="21" t="s">
        <v>15</v>
      </c>
      <c r="D16" s="21" t="s">
        <v>119</v>
      </c>
      <c r="E16" s="21" t="s">
        <v>12</v>
      </c>
      <c r="F16" s="21" t="s">
        <v>165</v>
      </c>
      <c r="G16" s="26" t="s">
        <v>12</v>
      </c>
      <c r="H16" s="22" t="s">
        <v>174</v>
      </c>
      <c r="I16" s="26" t="s">
        <v>165</v>
      </c>
      <c r="J16" s="22" t="s">
        <v>162</v>
      </c>
      <c r="K16" s="23" t="b">
        <v>1</v>
      </c>
      <c r="L16" s="24" t="s">
        <v>105</v>
      </c>
      <c r="M16" s="5"/>
      <c r="N16" s="5"/>
      <c r="O16" s="5"/>
      <c r="P16" s="18"/>
      <c r="Q16" s="19">
        <f>[1]Swap3M!$S$18</f>
        <v>2.58</v>
      </c>
      <c r="R16" s="19">
        <f t="shared" si="0"/>
        <v>2.58</v>
      </c>
      <c r="S16" s="20" t="str">
        <f>IF(AND(UPPER(ContributionPassword)="ABCD",K16),_xll.RtContribute(SourceAlias,$L16,Fields,Q16:R16,"SCOPE:SERVER"),"--")</f>
        <v>--</v>
      </c>
      <c r="T16" s="19">
        <f>IF($K16,ABS(_xll.RtGet(SourceAlias,$L16,Q$2)-Q16),0)</f>
        <v>0</v>
      </c>
      <c r="U16" s="19">
        <f>IF($K16,ABS(_xll.RtGet(SourceAlias,$L16,R$2)-R16),0)</f>
        <v>0</v>
      </c>
    </row>
    <row r="17" spans="1:21" ht="16.5" customHeight="1" x14ac:dyDescent="0.25">
      <c r="B17" s="21" t="s">
        <v>24</v>
      </c>
      <c r="C17" s="21" t="s">
        <v>15</v>
      </c>
      <c r="D17" s="21" t="s">
        <v>119</v>
      </c>
      <c r="E17" s="21" t="s">
        <v>12</v>
      </c>
      <c r="F17" s="21" t="s">
        <v>165</v>
      </c>
      <c r="G17" s="26" t="s">
        <v>12</v>
      </c>
      <c r="H17" s="22" t="s">
        <v>174</v>
      </c>
      <c r="I17" s="26" t="s">
        <v>165</v>
      </c>
      <c r="J17" s="22" t="s">
        <v>162</v>
      </c>
      <c r="K17" s="23" t="b">
        <v>1</v>
      </c>
      <c r="L17" s="24" t="s">
        <v>106</v>
      </c>
      <c r="M17" s="5"/>
      <c r="N17" s="5"/>
      <c r="O17" s="5"/>
      <c r="P17" s="18"/>
      <c r="Q17" s="19">
        <f>[1]Swap3M!$S$20</f>
        <v>2.73</v>
      </c>
      <c r="R17" s="19">
        <f t="shared" si="0"/>
        <v>2.73</v>
      </c>
      <c r="S17" s="20" t="str">
        <f>IF(AND(UPPER(ContributionPassword)="ABCD",K17),_xll.RtContribute(SourceAlias,$L17,Fields,Q17:R17,"SCOPE:SERVER"),"--")</f>
        <v>--</v>
      </c>
      <c r="T17" s="19">
        <f>IF($K17,ABS(_xll.RtGet(SourceAlias,$L17,Q$2)-Q17),0)</f>
        <v>0</v>
      </c>
      <c r="U17" s="19">
        <f>IF($K17,ABS(_xll.RtGet(SourceAlias,$L17,R$2)-R17),0)</f>
        <v>0</v>
      </c>
    </row>
    <row r="18" spans="1:21" ht="16.5" customHeight="1" thickBot="1" x14ac:dyDescent="0.3">
      <c r="B18" s="28" t="s">
        <v>25</v>
      </c>
      <c r="C18" s="28" t="s">
        <v>15</v>
      </c>
      <c r="D18" s="28" t="s">
        <v>119</v>
      </c>
      <c r="E18" s="28" t="s">
        <v>12</v>
      </c>
      <c r="F18" s="29" t="s">
        <v>165</v>
      </c>
      <c r="G18" s="29" t="s">
        <v>12</v>
      </c>
      <c r="H18" s="30" t="s">
        <v>174</v>
      </c>
      <c r="I18" s="29" t="s">
        <v>165</v>
      </c>
      <c r="J18" s="22" t="s">
        <v>162</v>
      </c>
      <c r="K18" s="31" t="b">
        <v>1</v>
      </c>
      <c r="L18" s="32" t="s">
        <v>107</v>
      </c>
      <c r="M18" s="5"/>
      <c r="N18" s="5"/>
      <c r="O18" s="5"/>
      <c r="P18" s="18"/>
      <c r="Q18" s="19">
        <f>[1]Swap3M!$S$23</f>
        <v>2.84</v>
      </c>
      <c r="R18" s="19">
        <f t="shared" si="0"/>
        <v>2.84</v>
      </c>
      <c r="S18" s="20" t="str">
        <f>IF(AND(UPPER(ContributionPassword)="ABCD",K18),_xll.RtContribute(SourceAlias,$L18,Fields,Q18:R18,"SCOPE:SERVER"),"--")</f>
        <v>--</v>
      </c>
      <c r="T18" s="19">
        <f>IF($K18,ABS(_xll.RtGet(SourceAlias,$L18,Q$2)-Q18),0)</f>
        <v>0</v>
      </c>
      <c r="U18" s="19">
        <f>IF($K18,ABS(_xll.RtGet(SourceAlias,$L18,R$2)-R18),0)</f>
        <v>0</v>
      </c>
    </row>
    <row r="19" spans="1:21" ht="16.5" customHeight="1" thickBot="1" x14ac:dyDescent="0.3">
      <c r="B19" s="9"/>
      <c r="C19" s="9"/>
      <c r="D19" s="46" t="s">
        <v>12</v>
      </c>
      <c r="E19" s="9"/>
      <c r="F19" s="9" t="str">
        <f>Currency&amp;D19</f>
        <v>HKD3M</v>
      </c>
      <c r="G19" s="9"/>
      <c r="H19" s="9"/>
      <c r="J19" s="9"/>
      <c r="K19" s="11"/>
      <c r="L19" s="11"/>
      <c r="M19" s="11"/>
      <c r="N19" s="11"/>
      <c r="O19" s="18"/>
      <c r="P19" s="18"/>
      <c r="Q19" s="19"/>
      <c r="R19" s="19"/>
      <c r="S19" s="20"/>
      <c r="T19" s="19"/>
      <c r="U19" s="19"/>
    </row>
    <row r="20" spans="1:21" ht="16.5" customHeight="1" x14ac:dyDescent="0.25">
      <c r="B20" s="13" t="s">
        <v>27</v>
      </c>
      <c r="C20" s="13" t="s">
        <v>137</v>
      </c>
      <c r="D20" s="14" t="s">
        <v>33</v>
      </c>
      <c r="E20" s="13" t="s">
        <v>9</v>
      </c>
      <c r="F20" s="13" t="s">
        <v>165</v>
      </c>
      <c r="G20" s="13" t="s">
        <v>10</v>
      </c>
      <c r="H20" s="13" t="s">
        <v>10</v>
      </c>
      <c r="I20" s="13" t="s">
        <v>10</v>
      </c>
      <c r="J20" s="13" t="s">
        <v>160</v>
      </c>
      <c r="K20" s="16" t="b">
        <v>1</v>
      </c>
      <c r="L20" s="17" t="s">
        <v>51</v>
      </c>
      <c r="M20" s="47"/>
      <c r="N20" s="47"/>
      <c r="O20" s="47">
        <f>_xll.qlCalendarAdvance(Calendar,EvaluationDate,J20)</f>
        <v>41918</v>
      </c>
      <c r="P20" s="47">
        <f>_xll.qlCalendarAdvance(Calendar,O20,"1d",,TRUE)</f>
        <v>41919</v>
      </c>
      <c r="Q20" s="48">
        <f>(_xll.qlYieldTSDiscount($F$19,O20,TriggerCounter)/_xll.qlYieldTSDiscount($F$19,P20)-1)/_xll.qlDayCounterYearFraction(F20,O20,P20)*100</f>
        <v>0.37011576075718366</v>
      </c>
      <c r="R20" s="48">
        <f t="shared" ref="R20:R83" si="1">Q20</f>
        <v>0.37011576075718366</v>
      </c>
      <c r="S20" s="49" t="str">
        <f>IF(AND(UPPER(ContributionPassword)="ABCD",K20),_xll.RtContribute(SourceAlias,$L20,Fields,Q20:R20,"SCOPE:SERVER"),"--")</f>
        <v>--</v>
      </c>
      <c r="T20" s="48">
        <f>IF($K20,ABS(_xll.RtGet(SourceAlias,$L20,Q$2)-Q20),0)</f>
        <v>1.5829987571836512E-3</v>
      </c>
      <c r="U20" s="50">
        <f>IF($K20,ABS(_xll.RtGet(SourceAlias,$L20,R$2)-R20),0)</f>
        <v>1.5829987571836512E-3</v>
      </c>
    </row>
    <row r="21" spans="1:21" ht="16.5" customHeight="1" x14ac:dyDescent="0.25">
      <c r="B21" s="21" t="s">
        <v>28</v>
      </c>
      <c r="C21" s="21" t="s">
        <v>137</v>
      </c>
      <c r="D21" s="21" t="s">
        <v>33</v>
      </c>
      <c r="E21" s="22" t="s">
        <v>9</v>
      </c>
      <c r="F21" s="22" t="s">
        <v>165</v>
      </c>
      <c r="G21" s="22" t="s">
        <v>10</v>
      </c>
      <c r="H21" s="22" t="s">
        <v>10</v>
      </c>
      <c r="I21" s="22" t="s">
        <v>10</v>
      </c>
      <c r="J21" s="22" t="s">
        <v>160</v>
      </c>
      <c r="K21" s="23" t="b">
        <v>1</v>
      </c>
      <c r="L21" s="24" t="s">
        <v>52</v>
      </c>
      <c r="M21" s="51"/>
      <c r="N21" s="51"/>
      <c r="O21" s="51">
        <f>_xll.qlCalendarAdvance(Calendar,EvaluationDate,J21)</f>
        <v>41918</v>
      </c>
      <c r="P21" s="51">
        <f>_xll.qlCalendarAdvance(Calendar,O21,B21)</f>
        <v>41925</v>
      </c>
      <c r="Q21" s="52">
        <f>(_xll.qlYieldTSDiscount($F$19,O21,TriggerCounter)/_xll.qlYieldTSDiscount($F$19,P21)-1)/_xll.qlDayCounterYearFraction(F21,O21,P21)*100</f>
        <v>0.37014970677538639</v>
      </c>
      <c r="R21" s="52">
        <f t="shared" si="1"/>
        <v>0.37014970677538639</v>
      </c>
      <c r="S21" s="53" t="str">
        <f>IF(AND(UPPER(ContributionPassword)="ABCD",K21),_xll.RtContribute(SourceAlias,$L21,Fields,Q21:R21,"SCOPE:SERVER"),"--")</f>
        <v>--</v>
      </c>
      <c r="T21" s="52">
        <f>IF($K21,ABS(_xll.RtGet(SourceAlias,$L21,Q$2)-Q21),0)</f>
        <v>1.5741157753864088E-3</v>
      </c>
      <c r="U21" s="54">
        <f>IF($K21,ABS(_xll.RtGet(SourceAlias,$L21,R$2)-R21),0)</f>
        <v>1.5741157753864088E-3</v>
      </c>
    </row>
    <row r="22" spans="1:21" ht="16.5" customHeight="1" x14ac:dyDescent="0.25">
      <c r="B22" s="21" t="s">
        <v>43</v>
      </c>
      <c r="C22" s="21" t="s">
        <v>137</v>
      </c>
      <c r="D22" s="21" t="s">
        <v>33</v>
      </c>
      <c r="E22" s="22" t="s">
        <v>9</v>
      </c>
      <c r="F22" s="22" t="s">
        <v>165</v>
      </c>
      <c r="G22" s="22" t="s">
        <v>10</v>
      </c>
      <c r="H22" s="22" t="s">
        <v>10</v>
      </c>
      <c r="I22" s="22" t="s">
        <v>10</v>
      </c>
      <c r="J22" s="22" t="s">
        <v>160</v>
      </c>
      <c r="K22" s="23" t="b">
        <v>1</v>
      </c>
      <c r="L22" s="24" t="s">
        <v>53</v>
      </c>
      <c r="M22" s="51"/>
      <c r="N22" s="51"/>
      <c r="O22" s="51">
        <f>_xll.qlCalendarAdvance(Calendar,EvaluationDate,J22)</f>
        <v>41918</v>
      </c>
      <c r="P22" s="51">
        <f>_xll.qlCalendarAdvance(Calendar,O22,B22)</f>
        <v>41932</v>
      </c>
      <c r="Q22" s="52">
        <f>(_xll.qlYieldTSDiscount($F$19,O22,TriggerCounter)/_xll.qlYieldTSDiscount($F$19,P22)-1)/_xll.qlDayCounterYearFraction(F22,O22,P22)*100</f>
        <v>0.37023232785778265</v>
      </c>
      <c r="R22" s="52">
        <f t="shared" si="1"/>
        <v>0.37023232785778265</v>
      </c>
      <c r="S22" s="53" t="str">
        <f>IF(AND(UPPER(ContributionPassword)="ABCD",K22),_xll.RtContribute(SourceAlias,$L22,Fields,Q22:R22,"SCOPE:SERVER"),"--")</f>
        <v>--</v>
      </c>
      <c r="T22" s="52">
        <f>IF($K22,ABS(_xll.RtGet(SourceAlias,$L22,Q$2)-Q22),0)</f>
        <v>1.5467278577826482E-3</v>
      </c>
      <c r="U22" s="54">
        <f>IF($K22,ABS(_xll.RtGet(SourceAlias,$L22,R$2)-R22),0)</f>
        <v>1.5467278577826482E-3</v>
      </c>
    </row>
    <row r="23" spans="1:21" ht="16.5" customHeight="1" x14ac:dyDescent="0.25">
      <c r="B23" s="21" t="s">
        <v>7</v>
      </c>
      <c r="C23" s="21" t="s">
        <v>137</v>
      </c>
      <c r="D23" s="21" t="s">
        <v>33</v>
      </c>
      <c r="E23" s="22" t="s">
        <v>9</v>
      </c>
      <c r="F23" s="22" t="s">
        <v>165</v>
      </c>
      <c r="G23" s="22" t="s">
        <v>10</v>
      </c>
      <c r="H23" s="22" t="s">
        <v>10</v>
      </c>
      <c r="I23" s="22" t="s">
        <v>10</v>
      </c>
      <c r="J23" s="22" t="s">
        <v>160</v>
      </c>
      <c r="K23" s="23" t="b">
        <v>1</v>
      </c>
      <c r="L23" s="24" t="s">
        <v>54</v>
      </c>
      <c r="M23" s="51"/>
      <c r="N23" s="51"/>
      <c r="O23" s="51">
        <f>_xll.qlCalendarAdvance(Calendar,EvaluationDate,J23)</f>
        <v>41918</v>
      </c>
      <c r="P23" s="51">
        <f>_xll.qlCalendarAdvance(Calendar,O23,B23,,TRUE)</f>
        <v>41949</v>
      </c>
      <c r="Q23" s="52">
        <f>(_xll.qlYieldTSDiscount($F$19,O23,TriggerCounter)/_xll.qlYieldTSDiscount($F$19,P23)-1)/_xll.qlDayCounterYearFraction(F23,O23,P23)*100</f>
        <v>0.37062590698552333</v>
      </c>
      <c r="R23" s="52">
        <f t="shared" si="1"/>
        <v>0.37062590698552333</v>
      </c>
      <c r="S23" s="53" t="str">
        <f>IF(AND(UPPER(ContributionPassword)="ABCD",K23),_xll.RtContribute(SourceAlias,$L23,Fields,Q23:R23,"SCOPE:SERVER"),"--")</f>
        <v>--</v>
      </c>
      <c r="T23" s="52">
        <f>IF($K23,ABS(_xll.RtGet(SourceAlias,$L23,Q$2)-Q23),0)</f>
        <v>1.403857985523338E-3</v>
      </c>
      <c r="U23" s="54">
        <f>IF($K23,ABS(_xll.RtGet(SourceAlias,$L23,R$2)-R23),0)</f>
        <v>1.403857985523338E-3</v>
      </c>
    </row>
    <row r="24" spans="1:21" ht="16.5" customHeight="1" thickBot="1" x14ac:dyDescent="0.3">
      <c r="B24" s="28" t="s">
        <v>12</v>
      </c>
      <c r="C24" s="28" t="s">
        <v>137</v>
      </c>
      <c r="D24" s="28" t="s">
        <v>33</v>
      </c>
      <c r="E24" s="30" t="s">
        <v>9</v>
      </c>
      <c r="F24" s="30" t="s">
        <v>165</v>
      </c>
      <c r="G24" s="30" t="s">
        <v>10</v>
      </c>
      <c r="H24" s="30" t="s">
        <v>10</v>
      </c>
      <c r="I24" s="30" t="s">
        <v>10</v>
      </c>
      <c r="J24" s="30" t="s">
        <v>160</v>
      </c>
      <c r="K24" s="31" t="b">
        <v>1</v>
      </c>
      <c r="L24" s="32" t="s">
        <v>55</v>
      </c>
      <c r="M24" s="55"/>
      <c r="N24" s="55"/>
      <c r="O24" s="55">
        <f>_xll.qlCalendarAdvance(Calendar,EvaluationDate,J24)</f>
        <v>41918</v>
      </c>
      <c r="P24" s="55">
        <f>_xll.qlCalendarAdvance(Calendar,O24,B24,,TRUE)</f>
        <v>42010</v>
      </c>
      <c r="Q24" s="56">
        <f>(_xll.qlYieldTSDiscount($F$19,O24,TriggerCounter)/_xll.qlYieldTSDiscount($F$19,P24)-1)/_xll.qlDayCounterYearFraction(F24,O24,P24)*100</f>
        <v>0.37428999997795898</v>
      </c>
      <c r="R24" s="56">
        <f t="shared" si="1"/>
        <v>0.37428999997795898</v>
      </c>
      <c r="S24" s="57" t="str">
        <f>IF(AND(UPPER(ContributionPassword)="ABCD",K24),_xll.RtContribute(SourceAlias,$L24,Fields,Q24:R24,"SCOPE:SERVER"),"--")</f>
        <v>--</v>
      </c>
      <c r="T24" s="56">
        <f>IF($K24,ABS(_xll.RtGet(SourceAlias,$L24,Q$2)-Q24),0)</f>
        <v>2.2041035663278308E-11</v>
      </c>
      <c r="U24" s="58">
        <f>IF($K24,ABS(_xll.RtGet(SourceAlias,$L24,R$2)-R24),0)</f>
        <v>2.2041035663278308E-11</v>
      </c>
    </row>
    <row r="25" spans="1:21" ht="16.5" customHeight="1" x14ac:dyDescent="0.25">
      <c r="A25" s="4" t="s">
        <v>7</v>
      </c>
      <c r="B25" s="13" t="s">
        <v>20</v>
      </c>
      <c r="C25" s="13" t="s">
        <v>31</v>
      </c>
      <c r="D25" s="14" t="s">
        <v>121</v>
      </c>
      <c r="E25" s="59" t="s">
        <v>9</v>
      </c>
      <c r="F25" s="59" t="s">
        <v>165</v>
      </c>
      <c r="G25" s="59" t="s">
        <v>10</v>
      </c>
      <c r="H25" s="59" t="s">
        <v>174</v>
      </c>
      <c r="I25" s="59" t="s">
        <v>10</v>
      </c>
      <c r="J25" s="59" t="s">
        <v>160</v>
      </c>
      <c r="K25" s="60" t="b">
        <v>1</v>
      </c>
      <c r="L25" s="61" t="s">
        <v>133</v>
      </c>
      <c r="M25" s="47"/>
      <c r="N25" s="47">
        <f>_xll.qlInterestRateIndexFixingDate(H25,O25)</f>
        <v>41949</v>
      </c>
      <c r="O25" s="47">
        <f>_xll.qlCalendarAdvance(Calendar,$O$21,A25,,TRUE)</f>
        <v>41949</v>
      </c>
      <c r="P25" s="47">
        <f>_xll.qlInterestRateIndexMaturity(H25,O25)</f>
        <v>42041</v>
      </c>
      <c r="Q25" s="48">
        <f>_xll.qlIndexFixing(H25,N25,,TriggerCounter)*100</f>
        <v>0.37999999989853273</v>
      </c>
      <c r="R25" s="48">
        <f t="shared" si="1"/>
        <v>0.37999999989853273</v>
      </c>
      <c r="S25" s="49" t="str">
        <f>IF(AND(UPPER(ContributionPassword)="ABCD",K25),_xll.RtContribute(SourceAlias,$L25,Fields,Q25:R25,"SCOPE:SERVER"),"--")</f>
        <v>--</v>
      </c>
      <c r="T25" s="48">
        <f>IF($K25,ABS(_xll.RtGet(SourceAlias,$L25,Q$2)-Q25),0)</f>
        <v>1.0146727902338171E-10</v>
      </c>
      <c r="U25" s="50">
        <f>IF($K25,ABS(_xll.RtGet(SourceAlias,$L25,R$2)-R25),0)</f>
        <v>1.0146727902338171E-10</v>
      </c>
    </row>
    <row r="26" spans="1:21" ht="16.5" customHeight="1" x14ac:dyDescent="0.25">
      <c r="A26" s="4" t="s">
        <v>12</v>
      </c>
      <c r="B26" s="21" t="s">
        <v>13</v>
      </c>
      <c r="C26" s="21" t="s">
        <v>31</v>
      </c>
      <c r="D26" s="21" t="s">
        <v>121</v>
      </c>
      <c r="E26" s="22" t="s">
        <v>9</v>
      </c>
      <c r="F26" s="22" t="s">
        <v>165</v>
      </c>
      <c r="G26" s="22" t="s">
        <v>10</v>
      </c>
      <c r="H26" s="22" t="s">
        <v>174</v>
      </c>
      <c r="I26" s="22" t="s">
        <v>10</v>
      </c>
      <c r="J26" s="22" t="s">
        <v>160</v>
      </c>
      <c r="K26" s="23" t="b">
        <v>1</v>
      </c>
      <c r="L26" s="24" t="s">
        <v>134</v>
      </c>
      <c r="M26" s="51"/>
      <c r="N26" s="51">
        <f>_xll.qlInterestRateIndexFixingDate(H26,O26)</f>
        <v>42010</v>
      </c>
      <c r="O26" s="51">
        <f>_xll.qlCalendarAdvance(Calendar,$O$21,A26,,TRUE)</f>
        <v>42010</v>
      </c>
      <c r="P26" s="51">
        <f>_xll.qlInterestRateIndexMaturity(H26,O26)</f>
        <v>42101</v>
      </c>
      <c r="Q26" s="52">
        <f>_xll.qlIndexFixing(H26,N26,,TriggerCounter)*100</f>
        <v>0.41999999999998816</v>
      </c>
      <c r="R26" s="52">
        <f t="shared" si="1"/>
        <v>0.41999999999998816</v>
      </c>
      <c r="S26" s="53" t="str">
        <f>IF(AND(UPPER(ContributionPassword)="ABCD",K26),_xll.RtContribute(SourceAlias,$L26,Fields,Q26:R26,"SCOPE:SERVER"),"--")</f>
        <v>--</v>
      </c>
      <c r="T26" s="52">
        <f>IF($K26,ABS(_xll.RtGet(SourceAlias,$L26,Q$2)-Q26),0)</f>
        <v>1.1823875212257917E-14</v>
      </c>
      <c r="U26" s="54">
        <f>IF($K26,ABS(_xll.RtGet(SourceAlias,$L26,R$2)-R26),0)</f>
        <v>1.1823875212257917E-14</v>
      </c>
    </row>
    <row r="27" spans="1:21" ht="16.5" customHeight="1" thickBot="1" x14ac:dyDescent="0.3">
      <c r="A27" s="4" t="s">
        <v>13</v>
      </c>
      <c r="B27" s="28" t="s">
        <v>14</v>
      </c>
      <c r="C27" s="28" t="s">
        <v>31</v>
      </c>
      <c r="D27" s="28" t="s">
        <v>121</v>
      </c>
      <c r="E27" s="30" t="s">
        <v>9</v>
      </c>
      <c r="F27" s="30" t="s">
        <v>165</v>
      </c>
      <c r="G27" s="30" t="s">
        <v>10</v>
      </c>
      <c r="H27" s="30" t="s">
        <v>174</v>
      </c>
      <c r="I27" s="30" t="s">
        <v>10</v>
      </c>
      <c r="J27" s="30" t="s">
        <v>160</v>
      </c>
      <c r="K27" s="31" t="b">
        <v>1</v>
      </c>
      <c r="L27" s="32" t="s">
        <v>135</v>
      </c>
      <c r="M27" s="55"/>
      <c r="N27" s="55">
        <f>_xll.qlInterestRateIndexFixingDate(H27,O27)</f>
        <v>42101</v>
      </c>
      <c r="O27" s="55">
        <f>_xll.qlCalendarAdvance(Calendar,$O$21,A27,,TRUE)</f>
        <v>42101</v>
      </c>
      <c r="P27" s="55">
        <f>_xll.qlInterestRateIndexMaturity(H27,O27)</f>
        <v>42192</v>
      </c>
      <c r="Q27" s="56">
        <f>_xll.qlIndexFixing(H27,N27,,TriggerCounter)*100</f>
        <v>0.46084848214869978</v>
      </c>
      <c r="R27" s="56">
        <f t="shared" si="1"/>
        <v>0.46084848214869978</v>
      </c>
      <c r="S27" s="57" t="str">
        <f>IF(AND(UPPER(ContributionPassword)="ABCD",K27),_xll.RtContribute(SourceAlias,$L27,Fields,Q27:R27,"SCOPE:SERVER"),"--")</f>
        <v>--</v>
      </c>
      <c r="T27" s="56">
        <f>IF($K27,ABS(_xll.RtGet(SourceAlias,$L27,Q$2)-Q27),0)</f>
        <v>8.4848214869975846E-4</v>
      </c>
      <c r="U27" s="58">
        <f>IF($K27,ABS(_xll.RtGet(SourceAlias,$L27,R$2)-R27),0)</f>
        <v>8.4848214869975846E-4</v>
      </c>
    </row>
    <row r="28" spans="1:21" ht="16.5" customHeight="1" x14ac:dyDescent="0.25">
      <c r="B28" s="13" t="s">
        <v>9</v>
      </c>
      <c r="C28" s="13" t="s">
        <v>15</v>
      </c>
      <c r="D28" s="14" t="s">
        <v>30</v>
      </c>
      <c r="E28" s="59" t="s">
        <v>12</v>
      </c>
      <c r="F28" s="59" t="s">
        <v>165</v>
      </c>
      <c r="G28" s="59" t="s">
        <v>12</v>
      </c>
      <c r="H28" s="59" t="s">
        <v>174</v>
      </c>
      <c r="I28" s="59" t="s">
        <v>165</v>
      </c>
      <c r="J28" s="59">
        <v>1</v>
      </c>
      <c r="K28" s="60" t="b">
        <v>1</v>
      </c>
      <c r="L28" s="61" t="s">
        <v>108</v>
      </c>
      <c r="M28" s="47" t="str">
        <f>_xll.qlSwapIndex(,,B28,J28,Currency,Calendar,E28,"mf",F28,H28,$F$19,,Trigger)</f>
        <v>obj_0019f#0000</v>
      </c>
      <c r="N28" s="47">
        <f>EvaluationDate</f>
        <v>41918</v>
      </c>
      <c r="O28" s="47">
        <f>_xll.qlInterestRateIndexValueDate(M28,N28)</f>
        <v>41919</v>
      </c>
      <c r="P28" s="47">
        <f>_xll.qlInterestRateIndexMaturity(M28,O28)</f>
        <v>42284</v>
      </c>
      <c r="Q28" s="63">
        <f>_xll.qlIndexFixing(M28,N28,,TriggerCounter)*100</f>
        <v>0.47700583105270639</v>
      </c>
      <c r="R28" s="48">
        <f t="shared" si="1"/>
        <v>0.47700583105270639</v>
      </c>
      <c r="S28" s="49" t="str">
        <f>IF(AND(UPPER(ContributionPassword)="ABCD",K28),_xll.RtContribute(SourceAlias,$L28,Fields,Q28:R28,"SCOPE:SERVER"),"--")</f>
        <v>--</v>
      </c>
      <c r="T28" s="48">
        <f>IF($K28,ABS(_xll.RtGet(SourceAlias,$L28,Q$2)-Q28),0)</f>
        <v>4.6570570527063593E-3</v>
      </c>
      <c r="U28" s="50">
        <f>IF($K28,ABS(_xll.RtGet(SourceAlias,$L28,R$2)-R28),0)</f>
        <v>4.6570570527063593E-3</v>
      </c>
    </row>
    <row r="29" spans="1:21" ht="16.5" customHeight="1" x14ac:dyDescent="0.25">
      <c r="B29" s="21" t="s">
        <v>32</v>
      </c>
      <c r="C29" s="21" t="s">
        <v>15</v>
      </c>
      <c r="D29" s="21" t="s">
        <v>30</v>
      </c>
      <c r="E29" s="22" t="s">
        <v>12</v>
      </c>
      <c r="F29" s="22" t="s">
        <v>165</v>
      </c>
      <c r="G29" s="22" t="s">
        <v>12</v>
      </c>
      <c r="H29" s="22" t="s">
        <v>174</v>
      </c>
      <c r="I29" s="22" t="s">
        <v>165</v>
      </c>
      <c r="J29" s="22">
        <v>1</v>
      </c>
      <c r="K29" s="23" t="b">
        <v>1</v>
      </c>
      <c r="L29" s="24" t="s">
        <v>109</v>
      </c>
      <c r="M29" s="51" t="str">
        <f>_xll.qlSwapIndex(,,B29,J29,Currency,Calendar,E29,"mf",F29,H29,$F$19,,Trigger)</f>
        <v>obj_001b6#0000</v>
      </c>
      <c r="N29" s="51">
        <f t="shared" ref="N29:N37" si="2">EvaluationDate</f>
        <v>41918</v>
      </c>
      <c r="O29" s="51">
        <f>_xll.qlInterestRateIndexValueDate(M29,N29)</f>
        <v>41919</v>
      </c>
      <c r="P29" s="51">
        <f>_xll.qlInterestRateIndexMaturity(M29,O29)</f>
        <v>42467</v>
      </c>
      <c r="Q29" s="52">
        <f>_xll.qlIndexFixing(M29,N29,,TriggerCounter)*100</f>
        <v>0.68175478973741643</v>
      </c>
      <c r="R29" s="52">
        <f t="shared" si="1"/>
        <v>0.68175478973741643</v>
      </c>
      <c r="S29" s="53" t="str">
        <f>IF(AND(UPPER(ContributionPassword)="ABCD",K29),_xll.RtContribute(SourceAlias,$L29,Fields,Q29:R29,"SCOPE:SERVER"),"--")</f>
        <v>--</v>
      </c>
      <c r="T29" s="52">
        <f>IF($K29,ABS(_xll.RtGet(SourceAlias,$L29,Q$2)-Q29),0)</f>
        <v>9.2740577374164079E-3</v>
      </c>
      <c r="U29" s="54">
        <f>IF($K29,ABS(_xll.RtGet(SourceAlias,$L29,R$2)-R29),0)</f>
        <v>9.2740577374164079E-3</v>
      </c>
    </row>
    <row r="30" spans="1:21" ht="16.5" customHeight="1" x14ac:dyDescent="0.25">
      <c r="B30" s="21" t="s">
        <v>16</v>
      </c>
      <c r="C30" s="21" t="s">
        <v>15</v>
      </c>
      <c r="D30" s="21" t="s">
        <v>30</v>
      </c>
      <c r="E30" s="22" t="s">
        <v>12</v>
      </c>
      <c r="F30" s="22" t="s">
        <v>165</v>
      </c>
      <c r="G30" s="22" t="s">
        <v>12</v>
      </c>
      <c r="H30" s="22" t="s">
        <v>174</v>
      </c>
      <c r="I30" s="22" t="s">
        <v>165</v>
      </c>
      <c r="J30" s="22">
        <v>1</v>
      </c>
      <c r="K30" s="23" t="b">
        <v>1</v>
      </c>
      <c r="L30" s="24" t="s">
        <v>110</v>
      </c>
      <c r="M30" s="51" t="str">
        <f>_xll.qlSwapIndex(,,B30,J30,Currency,Calendar,E30,"mf",F30,H30,$F$19,,Trigger)</f>
        <v>obj_001a9#0000</v>
      </c>
      <c r="N30" s="51">
        <f t="shared" si="2"/>
        <v>41918</v>
      </c>
      <c r="O30" s="51">
        <f>_xll.qlInterestRateIndexValueDate(M30,N30)</f>
        <v>41919</v>
      </c>
      <c r="P30" s="51">
        <f>_xll.qlInterestRateIndexMaturity(M30,O30)</f>
        <v>42650</v>
      </c>
      <c r="Q30" s="52">
        <f>_xll.qlIndexFixing(M30,N30,,TriggerCounter)*100</f>
        <v>0.89194603309716791</v>
      </c>
      <c r="R30" s="52">
        <f t="shared" si="1"/>
        <v>0.89194603309716791</v>
      </c>
      <c r="S30" s="53" t="str">
        <f>IF(AND(UPPER(ContributionPassword)="ABCD",K30),_xll.RtContribute(SourceAlias,$L30,Fields,Q30:R30,"SCOPE:SERVER"),"--")</f>
        <v>--</v>
      </c>
      <c r="T30" s="52">
        <f>IF($K30,ABS(_xll.RtGet(SourceAlias,$L30,Q$2)-Q30),0)</f>
        <v>6.749374097167915E-3</v>
      </c>
      <c r="U30" s="54">
        <f>IF($K30,ABS(_xll.RtGet(SourceAlias,$L30,R$2)-R30),0)</f>
        <v>6.749374097167915E-3</v>
      </c>
    </row>
    <row r="31" spans="1:21" ht="16.5" customHeight="1" x14ac:dyDescent="0.25">
      <c r="B31" s="21" t="s">
        <v>17</v>
      </c>
      <c r="C31" s="21" t="s">
        <v>15</v>
      </c>
      <c r="D31" s="21" t="s">
        <v>30</v>
      </c>
      <c r="E31" s="22" t="s">
        <v>12</v>
      </c>
      <c r="F31" s="22" t="s">
        <v>165</v>
      </c>
      <c r="G31" s="22" t="s">
        <v>12</v>
      </c>
      <c r="H31" s="22" t="s">
        <v>174</v>
      </c>
      <c r="I31" s="22" t="s">
        <v>165</v>
      </c>
      <c r="J31" s="22">
        <v>1</v>
      </c>
      <c r="K31" s="23" t="b">
        <v>1</v>
      </c>
      <c r="L31" s="24" t="s">
        <v>111</v>
      </c>
      <c r="M31" s="51" t="str">
        <f>_xll.qlSwapIndex(,,B31,J31,Currency,Calendar,E31,"mf",F31,H31,$F$19,,Trigger)</f>
        <v>obj_001a6#0000</v>
      </c>
      <c r="N31" s="51">
        <f t="shared" si="2"/>
        <v>41918</v>
      </c>
      <c r="O31" s="51">
        <f>_xll.qlInterestRateIndexValueDate(M31,N31)</f>
        <v>41919</v>
      </c>
      <c r="P31" s="51">
        <f>_xll.qlInterestRateIndexMaturity(M31,O31)</f>
        <v>43017</v>
      </c>
      <c r="Q31" s="52">
        <f>_xll.qlIndexFixing(M31,N31,,TriggerCounter)*100</f>
        <v>1.354190871447118</v>
      </c>
      <c r="R31" s="52">
        <f t="shared" si="1"/>
        <v>1.354190871447118</v>
      </c>
      <c r="S31" s="53" t="str">
        <f>IF(AND(UPPER(ContributionPassword)="ABCD",K31),_xll.RtContribute(SourceAlias,$L31,Fields,Q31:R31,"SCOPE:SERVER"),"--")</f>
        <v>--</v>
      </c>
      <c r="T31" s="52">
        <f>IF($K31,ABS(_xll.RtGet(SourceAlias,$L31,Q$2)-Q31),0)</f>
        <v>5.9918684471180761E-3</v>
      </c>
      <c r="U31" s="54">
        <f>IF($K31,ABS(_xll.RtGet(SourceAlias,$L31,R$2)-R31),0)</f>
        <v>5.9918684471180761E-3</v>
      </c>
    </row>
    <row r="32" spans="1:21" ht="16.5" customHeight="1" x14ac:dyDescent="0.25">
      <c r="B32" s="21" t="s">
        <v>18</v>
      </c>
      <c r="C32" s="21" t="s">
        <v>15</v>
      </c>
      <c r="D32" s="21" t="s">
        <v>30</v>
      </c>
      <c r="E32" s="22" t="s">
        <v>12</v>
      </c>
      <c r="F32" s="22" t="s">
        <v>165</v>
      </c>
      <c r="G32" s="22" t="s">
        <v>12</v>
      </c>
      <c r="H32" s="22" t="s">
        <v>174</v>
      </c>
      <c r="I32" s="22" t="s">
        <v>165</v>
      </c>
      <c r="J32" s="22">
        <v>1</v>
      </c>
      <c r="K32" s="23" t="b">
        <v>1</v>
      </c>
      <c r="L32" s="24" t="s">
        <v>112</v>
      </c>
      <c r="M32" s="51" t="str">
        <f>_xll.qlSwapIndex(,,B32,J32,Currency,Calendar,E32,"mf",F32,H32,$F$19,,Trigger)</f>
        <v>obj_001b1#0000</v>
      </c>
      <c r="N32" s="51">
        <f t="shared" si="2"/>
        <v>41918</v>
      </c>
      <c r="O32" s="51">
        <f>_xll.qlInterestRateIndexValueDate(M32,N32)</f>
        <v>41919</v>
      </c>
      <c r="P32" s="51">
        <f>_xll.qlInterestRateIndexMaturity(M32,O32)</f>
        <v>43381</v>
      </c>
      <c r="Q32" s="52">
        <f>_xll.qlIndexFixing(M32,N32,,TriggerCounter)*100</f>
        <v>1.6709071477808817</v>
      </c>
      <c r="R32" s="52">
        <f t="shared" si="1"/>
        <v>1.6709071477808817</v>
      </c>
      <c r="S32" s="53" t="str">
        <f>IF(AND(UPPER(ContributionPassword)="ABCD",K32),_xll.RtContribute(SourceAlias,$L32,Fields,Q32:R32,"SCOPE:SERVER"),"--")</f>
        <v>--</v>
      </c>
      <c r="T32" s="52">
        <f>IF($K32,ABS(_xll.RtGet(SourceAlias,$L32,Q$2)-Q32),0)</f>
        <v>3.4293057808816307E-3</v>
      </c>
      <c r="U32" s="54">
        <f>IF($K32,ABS(_xll.RtGet(SourceAlias,$L32,R$2)-R32),0)</f>
        <v>3.4293057808816307E-3</v>
      </c>
    </row>
    <row r="33" spans="1:21" ht="16.5" customHeight="1" x14ac:dyDescent="0.25">
      <c r="B33" s="21" t="s">
        <v>19</v>
      </c>
      <c r="C33" s="21" t="s">
        <v>15</v>
      </c>
      <c r="D33" s="21" t="s">
        <v>30</v>
      </c>
      <c r="E33" s="22" t="s">
        <v>12</v>
      </c>
      <c r="F33" s="22" t="s">
        <v>165</v>
      </c>
      <c r="G33" s="22" t="s">
        <v>12</v>
      </c>
      <c r="H33" s="22" t="s">
        <v>174</v>
      </c>
      <c r="I33" s="22" t="s">
        <v>165</v>
      </c>
      <c r="J33" s="22">
        <v>1</v>
      </c>
      <c r="K33" s="23" t="b">
        <v>1</v>
      </c>
      <c r="L33" s="24" t="s">
        <v>113</v>
      </c>
      <c r="M33" s="51" t="str">
        <f>_xll.qlSwapIndex(,,B33,J33,Currency,Calendar,E33,"mf",F33,H33,$F$19,,Trigger)</f>
        <v>obj_001ba#0000</v>
      </c>
      <c r="N33" s="51">
        <f t="shared" si="2"/>
        <v>41918</v>
      </c>
      <c r="O33" s="51">
        <f>_xll.qlInterestRateIndexValueDate(M33,N33)</f>
        <v>41919</v>
      </c>
      <c r="P33" s="51">
        <f>_xll.qlInterestRateIndexMaturity(M33,O33)</f>
        <v>43745</v>
      </c>
      <c r="Q33" s="52">
        <f>_xll.qlIndexFixing(M33,N33,,TriggerCounter)*100</f>
        <v>1.8908592292454673</v>
      </c>
      <c r="R33" s="52">
        <f t="shared" si="1"/>
        <v>1.8908592292454673</v>
      </c>
      <c r="S33" s="53" t="str">
        <f>IF(AND(UPPER(ContributionPassword)="ABCD",K33),_xll.RtContribute(SourceAlias,$L33,Fields,Q33:R33,"SCOPE:SERVER"),"--")</f>
        <v>--</v>
      </c>
      <c r="T33" s="52">
        <f>IF($K33,ABS(_xll.RtGet(SourceAlias,$L33,Q$2)-Q33),0)</f>
        <v>3.6079152454673302E-3</v>
      </c>
      <c r="U33" s="54">
        <f>IF($K33,ABS(_xll.RtGet(SourceAlias,$L33,R$2)-R33),0)</f>
        <v>3.6079152454673302E-3</v>
      </c>
    </row>
    <row r="34" spans="1:21" ht="16.5" customHeight="1" x14ac:dyDescent="0.25">
      <c r="B34" s="21" t="s">
        <v>22</v>
      </c>
      <c r="C34" s="21" t="s">
        <v>15</v>
      </c>
      <c r="D34" s="21" t="s">
        <v>30</v>
      </c>
      <c r="E34" s="22" t="s">
        <v>12</v>
      </c>
      <c r="F34" s="22" t="s">
        <v>165</v>
      </c>
      <c r="G34" s="22" t="s">
        <v>12</v>
      </c>
      <c r="H34" s="22" t="s">
        <v>174</v>
      </c>
      <c r="I34" s="22" t="s">
        <v>165</v>
      </c>
      <c r="J34" s="22">
        <v>1</v>
      </c>
      <c r="K34" s="23" t="b">
        <v>1</v>
      </c>
      <c r="L34" s="24" t="s">
        <v>114</v>
      </c>
      <c r="M34" s="51" t="str">
        <f>_xll.qlSwapIndex(,,B34,J34,Currency,Calendar,E34,"mf",F34,H34,$F$19,,Trigger)</f>
        <v>obj_001ab#0000</v>
      </c>
      <c r="N34" s="51">
        <f t="shared" si="2"/>
        <v>41918</v>
      </c>
      <c r="O34" s="51">
        <f>_xll.qlInterestRateIndexValueDate(M34,N34)</f>
        <v>41919</v>
      </c>
      <c r="P34" s="51">
        <f>_xll.qlInterestRateIndexMaturity(M34,O34)</f>
        <v>44476</v>
      </c>
      <c r="Q34" s="52">
        <f>_xll.qlIndexFixing(M34,N34,,TriggerCounter)*100</f>
        <v>2.1810631536777212</v>
      </c>
      <c r="R34" s="52">
        <f t="shared" si="1"/>
        <v>2.1810631536777212</v>
      </c>
      <c r="S34" s="53" t="str">
        <f>IF(AND(UPPER(ContributionPassword)="ABCD",K34),_xll.RtContribute(SourceAlias,$L34,Fields,Q34:R34,"SCOPE:SERVER"),"--")</f>
        <v>--</v>
      </c>
      <c r="T34" s="52">
        <f>IF($K34,ABS(_xll.RtGet(SourceAlias,$L34,Q$2)-Q34),0)</f>
        <v>3.8144146777212562E-3</v>
      </c>
      <c r="U34" s="54">
        <f>IF($K34,ABS(_xll.RtGet(SourceAlias,$L34,R$2)-R34),0)</f>
        <v>3.8144146777212562E-3</v>
      </c>
    </row>
    <row r="35" spans="1:21" ht="16.5" customHeight="1" x14ac:dyDescent="0.25">
      <c r="B35" s="21" t="s">
        <v>23</v>
      </c>
      <c r="C35" s="21" t="s">
        <v>15</v>
      </c>
      <c r="D35" s="21" t="s">
        <v>30</v>
      </c>
      <c r="E35" s="22" t="s">
        <v>12</v>
      </c>
      <c r="F35" s="22" t="s">
        <v>165</v>
      </c>
      <c r="G35" s="22" t="s">
        <v>12</v>
      </c>
      <c r="H35" s="22" t="s">
        <v>174</v>
      </c>
      <c r="I35" s="22" t="s">
        <v>165</v>
      </c>
      <c r="J35" s="22">
        <v>1</v>
      </c>
      <c r="K35" s="23" t="b">
        <v>1</v>
      </c>
      <c r="L35" s="24" t="s">
        <v>115</v>
      </c>
      <c r="M35" s="51" t="str">
        <f>_xll.qlSwapIndex(,,B35,J35,Currency,Calendar,E35,"mf",F35,H35,$F$19,,Trigger)</f>
        <v>obj_001bb#0000</v>
      </c>
      <c r="N35" s="51">
        <f t="shared" si="2"/>
        <v>41918</v>
      </c>
      <c r="O35" s="51">
        <f>_xll.qlInterestRateIndexValueDate(M35,N35)</f>
        <v>41919</v>
      </c>
      <c r="P35" s="51">
        <f>_xll.qlInterestRateIndexMaturity(M35,O35)</f>
        <v>45572</v>
      </c>
      <c r="Q35" s="52">
        <f>_xll.qlIndexFixing(M35,N35,,TriggerCounter)*100</f>
        <v>2.4406257466169796</v>
      </c>
      <c r="R35" s="52">
        <f t="shared" si="1"/>
        <v>2.4406257466169796</v>
      </c>
      <c r="S35" s="53" t="str">
        <f>IF(AND(UPPER(ContributionPassword)="ABCD",K35),_xll.RtContribute(SourceAlias,$L35,Fields,Q35:R35,"SCOPE:SERVER"),"--")</f>
        <v>--</v>
      </c>
      <c r="T35" s="52">
        <f>IF($K35,ABS(_xll.RtGet(SourceAlias,$L35,Q$2)-Q35),0)</f>
        <v>2.2399766169796109E-3</v>
      </c>
      <c r="U35" s="54">
        <f>IF($K35,ABS(_xll.RtGet(SourceAlias,$L35,R$2)-R35),0)</f>
        <v>2.2399766169796109E-3</v>
      </c>
    </row>
    <row r="36" spans="1:21" ht="16.5" customHeight="1" x14ac:dyDescent="0.25">
      <c r="B36" s="21" t="s">
        <v>24</v>
      </c>
      <c r="C36" s="21" t="s">
        <v>15</v>
      </c>
      <c r="D36" s="21" t="s">
        <v>30</v>
      </c>
      <c r="E36" s="22" t="s">
        <v>12</v>
      </c>
      <c r="F36" s="22" t="s">
        <v>165</v>
      </c>
      <c r="G36" s="22" t="s">
        <v>12</v>
      </c>
      <c r="H36" s="22" t="s">
        <v>174</v>
      </c>
      <c r="I36" s="22" t="s">
        <v>165</v>
      </c>
      <c r="J36" s="22">
        <v>1</v>
      </c>
      <c r="K36" s="23" t="b">
        <v>1</v>
      </c>
      <c r="L36" s="24" t="s">
        <v>116</v>
      </c>
      <c r="M36" s="51" t="str">
        <f>_xll.qlSwapIndex(,,B36,J36,Currency,Calendar,E36,"mf",F36,H36,$F$19,,Trigger)</f>
        <v>obj_001b5#0000</v>
      </c>
      <c r="N36" s="51">
        <f t="shared" si="2"/>
        <v>41918</v>
      </c>
      <c r="O36" s="51">
        <f>_xll.qlInterestRateIndexValueDate(M36,N36)</f>
        <v>41919</v>
      </c>
      <c r="P36" s="51">
        <f>_xll.qlInterestRateIndexMaturity(M36,O36)</f>
        <v>46302</v>
      </c>
      <c r="Q36" s="52">
        <f>_xll.qlIndexFixing(M36,N36,,TriggerCounter)*100</f>
        <v>2.5506889398321815</v>
      </c>
      <c r="R36" s="52">
        <f t="shared" si="1"/>
        <v>2.5506889398321815</v>
      </c>
      <c r="S36" s="53" t="str">
        <f>IF(AND(UPPER(ContributionPassword)="ABCD",K36),_xll.RtContribute(SourceAlias,$L36,Fields,Q36:R36,"SCOPE:SERVER"),"--")</f>
        <v>--</v>
      </c>
      <c r="T36" s="52">
        <f>IF($K36,ABS(_xll.RtGet(SourceAlias,$L36,Q$2)-Q36),0)</f>
        <v>2.0638488321815807E-3</v>
      </c>
      <c r="U36" s="54">
        <f>IF($K36,ABS(_xll.RtGet(SourceAlias,$L36,R$2)-R36),0)</f>
        <v>2.0638488321815807E-3</v>
      </c>
    </row>
    <row r="37" spans="1:21" ht="16.5" customHeight="1" thickBot="1" x14ac:dyDescent="0.3">
      <c r="B37" s="28" t="s">
        <v>25</v>
      </c>
      <c r="C37" s="28" t="s">
        <v>15</v>
      </c>
      <c r="D37" s="28" t="s">
        <v>30</v>
      </c>
      <c r="E37" s="28" t="s">
        <v>12</v>
      </c>
      <c r="F37" s="28" t="s">
        <v>165</v>
      </c>
      <c r="G37" s="28" t="s">
        <v>12</v>
      </c>
      <c r="H37" s="30" t="s">
        <v>174</v>
      </c>
      <c r="I37" s="29" t="s">
        <v>165</v>
      </c>
      <c r="J37" s="29">
        <v>1</v>
      </c>
      <c r="K37" s="31" t="b">
        <v>1</v>
      </c>
      <c r="L37" s="32" t="s">
        <v>117</v>
      </c>
      <c r="M37" s="55" t="str">
        <f>_xll.qlSwapIndex(,,B37,J37,Currency,Calendar,E37,"mf",F37,H37,$F$19,,Trigger)</f>
        <v>obj_001b8#0000</v>
      </c>
      <c r="N37" s="55">
        <f t="shared" si="2"/>
        <v>41918</v>
      </c>
      <c r="O37" s="55">
        <f>_xll.qlInterestRateIndexValueDate(M37,N37)</f>
        <v>41919</v>
      </c>
      <c r="P37" s="55">
        <f>_xll.qlInterestRateIndexMaturity(M37,O37)</f>
        <v>47399</v>
      </c>
      <c r="Q37" s="56">
        <f>_xll.qlIndexFixing(M37,N37,,TriggerCounter)*100</f>
        <v>2.6504930563202094</v>
      </c>
      <c r="R37" s="56">
        <f t="shared" si="1"/>
        <v>2.6504930563202094</v>
      </c>
      <c r="S37" s="57" t="str">
        <f>IF(AND(UPPER(ContributionPassword)="ABCD",K37),_xll.RtContribute(SourceAlias,$L37,Fields,Q37:R37,"SCOPE:SERVER"),"--")</f>
        <v>--</v>
      </c>
      <c r="T37" s="56">
        <f>IF($K37,ABS(_xll.RtGet(SourceAlias,$L37,Q$2)-Q37),0)</f>
        <v>1.5489833202093628E-3</v>
      </c>
      <c r="U37" s="58">
        <f>IF($K37,ABS(_xll.RtGet(SourceAlias,$L37,R$2)-R37),0)</f>
        <v>1.5489833202093628E-3</v>
      </c>
    </row>
    <row r="38" spans="1:21" ht="16.5" customHeight="1" thickBot="1" x14ac:dyDescent="0.3">
      <c r="B38" s="9"/>
      <c r="C38" s="9"/>
      <c r="D38" s="62" t="s">
        <v>13</v>
      </c>
      <c r="E38" s="9"/>
      <c r="F38" s="9" t="str">
        <f>Currency&amp;D38</f>
        <v>HKD6M</v>
      </c>
      <c r="G38" s="9"/>
      <c r="H38" s="9"/>
      <c r="I38" s="9"/>
      <c r="J38" s="9"/>
      <c r="K38" s="11"/>
      <c r="L38" s="11"/>
      <c r="M38" s="11"/>
      <c r="N38" s="11"/>
      <c r="O38" s="18"/>
      <c r="P38" s="18"/>
      <c r="Q38" s="19"/>
      <c r="R38" s="19"/>
      <c r="S38" s="20"/>
      <c r="T38" s="19"/>
      <c r="U38" s="19"/>
    </row>
    <row r="39" spans="1:21" ht="16.5" customHeight="1" x14ac:dyDescent="0.25">
      <c r="B39" s="13" t="s">
        <v>27</v>
      </c>
      <c r="C39" s="13" t="s">
        <v>137</v>
      </c>
      <c r="D39" s="14" t="s">
        <v>34</v>
      </c>
      <c r="E39" s="13" t="s">
        <v>9</v>
      </c>
      <c r="F39" s="13" t="s">
        <v>165</v>
      </c>
      <c r="G39" s="13" t="s">
        <v>10</v>
      </c>
      <c r="H39" s="13" t="s">
        <v>10</v>
      </c>
      <c r="I39" s="13" t="s">
        <v>10</v>
      </c>
      <c r="J39" s="13" t="s">
        <v>160</v>
      </c>
      <c r="K39" s="16" t="b">
        <v>1</v>
      </c>
      <c r="L39" s="17" t="s">
        <v>56</v>
      </c>
      <c r="M39" s="5"/>
      <c r="N39" s="5"/>
      <c r="O39" s="5">
        <f>_xll.qlCalendarAdvance(Calendar,EvaluationDate,J39)</f>
        <v>41918</v>
      </c>
      <c r="P39" s="5">
        <f>_xll.qlCalendarAdvance(Calendar,O39,"1d",,TRUE)</f>
        <v>41919</v>
      </c>
      <c r="Q39" s="19">
        <f>(_xll.qlYieldTSDiscount($F$38,O39,TriggerCounter)/_xll.qlYieldTSDiscount($F$38,P39)-1)/_xll.qlDayCounterYearFraction(F39,O39,P39)*100</f>
        <v>0.66687071426552169</v>
      </c>
      <c r="R39" s="19">
        <f t="shared" si="1"/>
        <v>0.66687071426552169</v>
      </c>
      <c r="S39" s="20" t="str">
        <f>IF(AND(UPPER(ContributionPassword)="ABCD",K39),_xll.RtContribute(SourceAlias,$L39,Fields,Q39:R39,"SCOPE:SERVER"),"--")</f>
        <v>--</v>
      </c>
      <c r="T39" s="19">
        <f>IF($K39,ABS(_xll.RtGet(SourceAlias,$L39,Q$2)-Q39),0)</f>
        <v>2.6552171572546968E-10</v>
      </c>
      <c r="U39" s="19">
        <f>IF($K39,ABS(_xll.RtGet(SourceAlias,$L39,R$2)-R39),0)</f>
        <v>2.6552171572546968E-10</v>
      </c>
    </row>
    <row r="40" spans="1:21" ht="16.5" customHeight="1" x14ac:dyDescent="0.25">
      <c r="B40" s="21" t="s">
        <v>28</v>
      </c>
      <c r="C40" s="21" t="s">
        <v>137</v>
      </c>
      <c r="D40" s="21" t="s">
        <v>34</v>
      </c>
      <c r="E40" s="22" t="s">
        <v>9</v>
      </c>
      <c r="F40" s="22" t="s">
        <v>165</v>
      </c>
      <c r="G40" s="22" t="s">
        <v>10</v>
      </c>
      <c r="H40" s="22" t="s">
        <v>10</v>
      </c>
      <c r="I40" s="22" t="s">
        <v>10</v>
      </c>
      <c r="J40" s="22" t="s">
        <v>161</v>
      </c>
      <c r="K40" s="23" t="b">
        <v>1</v>
      </c>
      <c r="L40" s="24" t="s">
        <v>57</v>
      </c>
      <c r="M40" s="5"/>
      <c r="N40" s="5"/>
      <c r="O40" s="5">
        <f>_xll.qlCalendarAdvance(Calendar,EvaluationDate,J40)</f>
        <v>41920</v>
      </c>
      <c r="P40" s="5">
        <f>_xll.qlCalendarAdvance(Calendar,O40,B40,,TRUE)</f>
        <v>41927</v>
      </c>
      <c r="Q40" s="19">
        <f>(_xll.qlYieldTSDiscount($F$38,O40,TriggerCounter)/_xll.qlYieldTSDiscount($F$38,P40)-1)/_xll.qlDayCounterYearFraction(F40,O40,P40)*100</f>
        <v>0.66650554914057403</v>
      </c>
      <c r="R40" s="19">
        <f t="shared" si="1"/>
        <v>0.66650554914057403</v>
      </c>
      <c r="S40" s="20" t="str">
        <f>IF(AND(UPPER(ContributionPassword)="ABCD",K40),_xll.RtContribute(SourceAlias,$L40,Fields,Q40:R40,"SCOPE:SERVER"),"--")</f>
        <v>--</v>
      </c>
      <c r="T40" s="19">
        <f>IF($K40,ABS(_xll.RtGet(SourceAlias,$L40,Q$2)-Q40),0)</f>
        <v>1.4057399688738315E-10</v>
      </c>
      <c r="U40" s="19">
        <f>IF($K40,ABS(_xll.RtGet(SourceAlias,$L40,R$2)-R40),0)</f>
        <v>1.4057399688738315E-10</v>
      </c>
    </row>
    <row r="41" spans="1:21" ht="16.5" customHeight="1" x14ac:dyDescent="0.25">
      <c r="B41" s="21" t="s">
        <v>43</v>
      </c>
      <c r="C41" s="21" t="s">
        <v>137</v>
      </c>
      <c r="D41" s="21" t="s">
        <v>34</v>
      </c>
      <c r="E41" s="22" t="s">
        <v>9</v>
      </c>
      <c r="F41" s="22" t="s">
        <v>165</v>
      </c>
      <c r="G41" s="22" t="s">
        <v>10</v>
      </c>
      <c r="H41" s="22" t="s">
        <v>10</v>
      </c>
      <c r="I41" s="22" t="s">
        <v>10</v>
      </c>
      <c r="J41" s="22" t="s">
        <v>161</v>
      </c>
      <c r="K41" s="23" t="b">
        <v>1</v>
      </c>
      <c r="L41" s="24" t="s">
        <v>58</v>
      </c>
      <c r="M41" s="5"/>
      <c r="N41" s="5"/>
      <c r="O41" s="5">
        <f>_xll.qlCalendarAdvance(Calendar,EvaluationDate,J41)</f>
        <v>41920</v>
      </c>
      <c r="P41" s="5">
        <f>_xll.qlCalendarAdvance(Calendar,O41,B41,,TRUE)</f>
        <v>41934</v>
      </c>
      <c r="Q41" s="19">
        <f>(_xll.qlYieldTSDiscount($F$38,O41,TriggerCounter)/_xll.qlYieldTSDiscount($F$38,P41)-1)/_xll.qlDayCounterYearFraction(F41,O41,P41)*100</f>
        <v>0.66580369114091087</v>
      </c>
      <c r="R41" s="19">
        <f t="shared" si="1"/>
        <v>0.66580369114091087</v>
      </c>
      <c r="S41" s="20" t="str">
        <f>IF(AND(UPPER(ContributionPassword)="ABCD",K41),_xll.RtContribute(SourceAlias,$L41,Fields,Q41:R41,"SCOPE:SERVER"),"--")</f>
        <v>--</v>
      </c>
      <c r="T41" s="19">
        <f>IF($K41,ABS(_xll.RtGet(SourceAlias,$L41,Q$2)-Q41),0)</f>
        <v>1.4091083855305442E-10</v>
      </c>
      <c r="U41" s="19">
        <f>IF($K41,ABS(_xll.RtGet(SourceAlias,$L41,R$2)-R41),0)</f>
        <v>1.4091083855305442E-10</v>
      </c>
    </row>
    <row r="42" spans="1:21" ht="16.5" customHeight="1" x14ac:dyDescent="0.25">
      <c r="B42" s="21" t="s">
        <v>7</v>
      </c>
      <c r="C42" s="21" t="s">
        <v>137</v>
      </c>
      <c r="D42" s="21" t="s">
        <v>34</v>
      </c>
      <c r="E42" s="22" t="s">
        <v>9</v>
      </c>
      <c r="F42" s="22" t="s">
        <v>165</v>
      </c>
      <c r="G42" s="22" t="s">
        <v>10</v>
      </c>
      <c r="H42" s="22" t="s">
        <v>10</v>
      </c>
      <c r="I42" s="22" t="s">
        <v>10</v>
      </c>
      <c r="J42" s="22" t="s">
        <v>161</v>
      </c>
      <c r="K42" s="23" t="b">
        <v>1</v>
      </c>
      <c r="L42" s="24" t="s">
        <v>59</v>
      </c>
      <c r="M42" s="5"/>
      <c r="N42" s="5"/>
      <c r="O42" s="5">
        <f>_xll.qlCalendarAdvance(Calendar,EvaluationDate,J42)</f>
        <v>41920</v>
      </c>
      <c r="P42" s="5">
        <f>_xll.qlCalendarAdvance(Calendar,O42,B42,,TRUE)</f>
        <v>41953</v>
      </c>
      <c r="Q42" s="19">
        <f>(_xll.qlYieldTSDiscount($F$38,O42,TriggerCounter)/_xll.qlYieldTSDiscount($F$38,P42)-1)/_xll.qlDayCounterYearFraction(F42,O42,P42)*100</f>
        <v>0.66195121589481443</v>
      </c>
      <c r="R42" s="19">
        <f t="shared" si="1"/>
        <v>0.66195121589481443</v>
      </c>
      <c r="S42" s="20" t="str">
        <f>IF(AND(UPPER(ContributionPassword)="ABCD",K42),_xll.RtContribute(SourceAlias,$L42,Fields,Q42:R42,"SCOPE:SERVER"),"--")</f>
        <v>--</v>
      </c>
      <c r="T42" s="19">
        <f>IF($K42,ABS(_xll.RtGet(SourceAlias,$L42,Q$2)-Q42),0)</f>
        <v>8.9481444476291472E-10</v>
      </c>
      <c r="U42" s="19">
        <f>IF($K42,ABS(_xll.RtGet(SourceAlias,$L42,R$2)-R42),0)</f>
        <v>8.9481444476291472E-10</v>
      </c>
    </row>
    <row r="43" spans="1:21" ht="16.5" customHeight="1" x14ac:dyDescent="0.25">
      <c r="B43" s="21" t="s">
        <v>11</v>
      </c>
      <c r="C43" s="21" t="s">
        <v>137</v>
      </c>
      <c r="D43" s="21" t="s">
        <v>34</v>
      </c>
      <c r="E43" s="22" t="s">
        <v>9</v>
      </c>
      <c r="F43" s="22" t="s">
        <v>165</v>
      </c>
      <c r="G43" s="22" t="s">
        <v>10</v>
      </c>
      <c r="H43" s="22" t="s">
        <v>10</v>
      </c>
      <c r="I43" s="22" t="s">
        <v>10</v>
      </c>
      <c r="J43" s="22" t="s">
        <v>161</v>
      </c>
      <c r="K43" s="23" t="b">
        <v>1</v>
      </c>
      <c r="L43" s="24" t="s">
        <v>60</v>
      </c>
      <c r="M43" s="5"/>
      <c r="N43" s="5"/>
      <c r="O43" s="5">
        <f>_xll.qlCalendarAdvance(Calendar,EvaluationDate,J43)</f>
        <v>41920</v>
      </c>
      <c r="P43" s="5">
        <f>_xll.qlCalendarAdvance(Calendar,O43,B43,,TRUE)</f>
        <v>41981</v>
      </c>
      <c r="Q43" s="19">
        <f>(_xll.qlYieldTSDiscount($F$38,O43,TriggerCounter)/_xll.qlYieldTSDiscount($F$38,P43)-1)/_xll.qlDayCounterYearFraction(F43,O43,P43)*100</f>
        <v>0.65108102933429413</v>
      </c>
      <c r="R43" s="19">
        <f t="shared" si="1"/>
        <v>0.65108102933429413</v>
      </c>
      <c r="S43" s="20" t="str">
        <f>IF(AND(UPPER(ContributionPassword)="ABCD",K43),_xll.RtContribute(SourceAlias,$L43,Fields,Q43:R43,"SCOPE:SERVER"),"--")</f>
        <v>--</v>
      </c>
      <c r="T43" s="19">
        <f>IF($K43,ABS(_xll.RtGet(SourceAlias,$L43,Q$2)-Q43),0)</f>
        <v>3.3429414791896761E-10</v>
      </c>
      <c r="U43" s="19">
        <f>IF($K43,ABS(_xll.RtGet(SourceAlias,$L43,R$2)-R43),0)</f>
        <v>3.3429414791896761E-10</v>
      </c>
    </row>
    <row r="44" spans="1:21" ht="16.5" customHeight="1" x14ac:dyDescent="0.25">
      <c r="B44" s="21" t="s">
        <v>12</v>
      </c>
      <c r="C44" s="21" t="s">
        <v>137</v>
      </c>
      <c r="D44" s="21" t="s">
        <v>34</v>
      </c>
      <c r="E44" s="22" t="s">
        <v>9</v>
      </c>
      <c r="F44" s="22" t="s">
        <v>165</v>
      </c>
      <c r="G44" s="22" t="s">
        <v>10</v>
      </c>
      <c r="H44" s="22" t="s">
        <v>10</v>
      </c>
      <c r="I44" s="22" t="s">
        <v>10</v>
      </c>
      <c r="J44" s="22" t="s">
        <v>161</v>
      </c>
      <c r="K44" s="23" t="b">
        <v>1</v>
      </c>
      <c r="L44" s="24" t="s">
        <v>61</v>
      </c>
      <c r="M44" s="5"/>
      <c r="N44" s="5"/>
      <c r="O44" s="5">
        <f>_xll.qlCalendarAdvance(Calendar,EvaluationDate,J44)</f>
        <v>41920</v>
      </c>
      <c r="P44" s="5">
        <f>_xll.qlCalendarAdvance(Calendar,O44,B44,,TRUE)</f>
        <v>42012</v>
      </c>
      <c r="Q44" s="19">
        <f>(_xll.qlYieldTSDiscount($F$38,O44,TriggerCounter)/_xll.qlYieldTSDiscount($F$38,P44)-1)/_xll.qlDayCounterYearFraction(F44,O44,P44)*100</f>
        <v>0.63181966219099728</v>
      </c>
      <c r="R44" s="19">
        <f t="shared" si="1"/>
        <v>0.63181966219099728</v>
      </c>
      <c r="S44" s="20" t="str">
        <f>IF(AND(UPPER(ContributionPassword)="ABCD",K44),_xll.RtContribute(SourceAlias,$L44,Fields,Q44:R44,"SCOPE:SERVER"),"--")</f>
        <v>--</v>
      </c>
      <c r="T44" s="19">
        <f>IF($K44,ABS(_xll.RtGet(SourceAlias,$L44,Q$2)-Q44),0)</f>
        <v>1.9099732906369127E-10</v>
      </c>
      <c r="U44" s="19">
        <f>IF($K44,ABS(_xll.RtGet(SourceAlias,$L44,R$2)-R44),0)</f>
        <v>1.9099732906369127E-10</v>
      </c>
    </row>
    <row r="45" spans="1:21" ht="16.5" customHeight="1" x14ac:dyDescent="0.25">
      <c r="B45" s="21" t="s">
        <v>20</v>
      </c>
      <c r="C45" s="21" t="s">
        <v>137</v>
      </c>
      <c r="D45" s="21" t="s">
        <v>34</v>
      </c>
      <c r="E45" s="22" t="s">
        <v>9</v>
      </c>
      <c r="F45" s="22" t="s">
        <v>165</v>
      </c>
      <c r="G45" s="22" t="s">
        <v>10</v>
      </c>
      <c r="H45" s="22" t="s">
        <v>10</v>
      </c>
      <c r="I45" s="22" t="s">
        <v>10</v>
      </c>
      <c r="J45" s="22" t="s">
        <v>161</v>
      </c>
      <c r="K45" s="23" t="b">
        <v>1</v>
      </c>
      <c r="L45" s="24" t="s">
        <v>62</v>
      </c>
      <c r="M45" s="5"/>
      <c r="N45" s="5"/>
      <c r="O45" s="5">
        <f>_xll.qlCalendarAdvance(Calendar,EvaluationDate,J45)</f>
        <v>41920</v>
      </c>
      <c r="P45" s="5">
        <f>_xll.qlCalendarAdvance(Calendar,O45,B45,,TRUE)</f>
        <v>42044</v>
      </c>
      <c r="Q45" s="19">
        <f>(_xll.qlYieldTSDiscount($F$38,O45,TriggerCounter)/_xll.qlYieldTSDiscount($F$38,P45)-1)/_xll.qlDayCounterYearFraction(F45,O45,P45)*100</f>
        <v>0.60396094018236224</v>
      </c>
      <c r="R45" s="19">
        <f t="shared" si="1"/>
        <v>0.60396094018236224</v>
      </c>
      <c r="S45" s="20" t="str">
        <f>IF(AND(UPPER(ContributionPassword)="ABCD",K45),_xll.RtContribute(SourceAlias,$L45,Fields,Q45:R45,"SCOPE:SERVER"),"--")</f>
        <v>--</v>
      </c>
      <c r="T45" s="19">
        <f>IF($K45,ABS(_xll.RtGet(SourceAlias,$L45,Q$2)-Q45),0)</f>
        <v>1.8236223642276173E-10</v>
      </c>
      <c r="U45" s="19">
        <f>IF($K45,ABS(_xll.RtGet(SourceAlias,$L45,R$2)-R45),0)</f>
        <v>1.8236223642276173E-10</v>
      </c>
    </row>
    <row r="46" spans="1:21" ht="16.5" customHeight="1" x14ac:dyDescent="0.25">
      <c r="B46" s="21" t="s">
        <v>21</v>
      </c>
      <c r="C46" s="21" t="s">
        <v>137</v>
      </c>
      <c r="D46" s="21" t="s">
        <v>34</v>
      </c>
      <c r="E46" s="22" t="s">
        <v>9</v>
      </c>
      <c r="F46" s="22" t="s">
        <v>165</v>
      </c>
      <c r="G46" s="22" t="s">
        <v>10</v>
      </c>
      <c r="H46" s="22" t="s">
        <v>10</v>
      </c>
      <c r="I46" s="22" t="s">
        <v>10</v>
      </c>
      <c r="J46" s="22" t="s">
        <v>161</v>
      </c>
      <c r="K46" s="23" t="b">
        <v>1</v>
      </c>
      <c r="L46" s="24" t="s">
        <v>63</v>
      </c>
      <c r="M46" s="5"/>
      <c r="N46" s="5"/>
      <c r="O46" s="5">
        <f>_xll.qlCalendarAdvance(Calendar,EvaluationDate,J46)</f>
        <v>41920</v>
      </c>
      <c r="P46" s="5">
        <f>_xll.qlCalendarAdvance(Calendar,O46,B46,,TRUE)</f>
        <v>42072</v>
      </c>
      <c r="Q46" s="19">
        <f>(_xll.qlYieldTSDiscount($F$38,O46,TriggerCounter)/_xll.qlYieldTSDiscount($F$38,P46)-1)/_xll.qlDayCounterYearFraction(F46,O46,P46)*100</f>
        <v>0.57293082712937959</v>
      </c>
      <c r="R46" s="19">
        <f t="shared" si="1"/>
        <v>0.57293082712937959</v>
      </c>
      <c r="S46" s="20" t="str">
        <f>IF(AND(UPPER(ContributionPassword)="ABCD",K46),_xll.RtContribute(SourceAlias,$L46,Fields,Q46:R46,"SCOPE:SERVER"),"--")</f>
        <v>--</v>
      </c>
      <c r="T46" s="19">
        <f>IF($K46,ABS(_xll.RtGet(SourceAlias,$L46,Q$2)-Q46),0)</f>
        <v>1.2937961813008769E-10</v>
      </c>
      <c r="U46" s="19">
        <f>IF($K46,ABS(_xll.RtGet(SourceAlias,$L46,R$2)-R46),0)</f>
        <v>1.2937961813008769E-10</v>
      </c>
    </row>
    <row r="47" spans="1:21" ht="16.5" customHeight="1" x14ac:dyDescent="0.25">
      <c r="B47" s="21" t="s">
        <v>13</v>
      </c>
      <c r="C47" s="21" t="s">
        <v>137</v>
      </c>
      <c r="D47" s="21" t="s">
        <v>34</v>
      </c>
      <c r="E47" s="22" t="s">
        <v>9</v>
      </c>
      <c r="F47" s="22" t="s">
        <v>165</v>
      </c>
      <c r="G47" s="22" t="s">
        <v>10</v>
      </c>
      <c r="H47" s="22" t="s">
        <v>10</v>
      </c>
      <c r="I47" s="22" t="s">
        <v>10</v>
      </c>
      <c r="J47" s="22" t="s">
        <v>161</v>
      </c>
      <c r="K47" s="23" t="b">
        <v>1</v>
      </c>
      <c r="L47" s="24" t="s">
        <v>64</v>
      </c>
      <c r="M47" s="5"/>
      <c r="N47" s="5"/>
      <c r="O47" s="5">
        <f>_xll.qlCalendarAdvance(Calendar,EvaluationDate,J47)</f>
        <v>41920</v>
      </c>
      <c r="P47" s="5">
        <f>_xll.qlCalendarAdvance(Calendar,O47,B47,,TRUE)</f>
        <v>42102</v>
      </c>
      <c r="Q47" s="19">
        <f>(_xll.qlYieldTSDiscount($F$38,O47,TriggerCounter)/_xll.qlYieldTSDiscount($F$38,P47)-1)/_xll.qlDayCounterYearFraction(F47,O47,P47)*100</f>
        <v>0.53278898908975225</v>
      </c>
      <c r="R47" s="19">
        <f t="shared" si="1"/>
        <v>0.53278898908975225</v>
      </c>
      <c r="S47" s="20" t="str">
        <f>IF(AND(UPPER(ContributionPassword)="ABCD",K47),_xll.RtContribute(SourceAlias,$L47,Fields,Q47:R47,"SCOPE:SERVER"),"--")</f>
        <v>--</v>
      </c>
      <c r="T47" s="19">
        <f>IF($K47,ABS(_xll.RtGet(SourceAlias,$L47,Q$2)-Q47),0)</f>
        <v>8.9752205667537055E-11</v>
      </c>
      <c r="U47" s="19">
        <f>IF($K47,ABS(_xll.RtGet(SourceAlias,$L47,R$2)-R47),0)</f>
        <v>8.9752205667537055E-11</v>
      </c>
    </row>
    <row r="48" spans="1:21" ht="16.5" customHeight="1" x14ac:dyDescent="0.25">
      <c r="A48" s="4" t="s">
        <v>7</v>
      </c>
      <c r="B48" s="21" t="s">
        <v>173</v>
      </c>
      <c r="C48" s="21" t="s">
        <v>31</v>
      </c>
      <c r="D48" s="25" t="s">
        <v>122</v>
      </c>
      <c r="E48" s="22" t="s">
        <v>9</v>
      </c>
      <c r="F48" s="22" t="s">
        <v>165</v>
      </c>
      <c r="G48" s="22" t="s">
        <v>10</v>
      </c>
      <c r="H48" s="22" t="s">
        <v>175</v>
      </c>
      <c r="I48" s="22" t="s">
        <v>10</v>
      </c>
      <c r="J48" s="22" t="s">
        <v>161</v>
      </c>
      <c r="K48" s="23" t="b">
        <v>1</v>
      </c>
      <c r="L48" s="24" t="s">
        <v>86</v>
      </c>
      <c r="M48" s="5"/>
      <c r="N48" s="5">
        <f>_xll.qlInterestRateIndexFixingDate(H48,O48)</f>
        <v>41953</v>
      </c>
      <c r="O48" s="5">
        <f>_xll.qlCalendarAdvance(Calendar,$O$40,A48,,TRUE)</f>
        <v>41953</v>
      </c>
      <c r="P48" s="5">
        <f>_xll.qlInterestRateIndexMaturity(H48,O48)</f>
        <v>42135</v>
      </c>
      <c r="Q48" s="19">
        <f>_xll.qlIndexFixing(H48,N48,,TriggerCounter)*100</f>
        <v>0.47788269244646125</v>
      </c>
      <c r="R48" s="19">
        <f t="shared" si="1"/>
        <v>0.47788269244646125</v>
      </c>
      <c r="S48" s="20" t="str">
        <f>IF(AND(UPPER(ContributionPassword)="ABCD",K48),_xll.RtContribute(SourceAlias,$L48,Fields,Q48:R48,"SCOPE:SERVER"),"--")</f>
        <v>--</v>
      </c>
      <c r="T48" s="19">
        <f>IF($K48,ABS(_xll.RtGet(SourceAlias,$L48,Q$2)-Q48),0)</f>
        <v>5.5353877037589427E-10</v>
      </c>
      <c r="U48" s="19">
        <f>IF($K48,ABS(_xll.RtGet(SourceAlias,$L48,R$2)-R48),0)</f>
        <v>5.5353877037589427E-10</v>
      </c>
    </row>
    <row r="49" spans="1:21" ht="16.5" customHeight="1" x14ac:dyDescent="0.25">
      <c r="A49" s="4" t="s">
        <v>11</v>
      </c>
      <c r="B49" s="21" t="s">
        <v>172</v>
      </c>
      <c r="C49" s="21" t="s">
        <v>31</v>
      </c>
      <c r="D49" s="21" t="s">
        <v>122</v>
      </c>
      <c r="E49" s="22" t="s">
        <v>9</v>
      </c>
      <c r="F49" s="22" t="s">
        <v>165</v>
      </c>
      <c r="G49" s="22" t="s">
        <v>10</v>
      </c>
      <c r="H49" s="22" t="s">
        <v>175</v>
      </c>
      <c r="I49" s="22" t="s">
        <v>10</v>
      </c>
      <c r="J49" s="22" t="s">
        <v>161</v>
      </c>
      <c r="K49" s="23" t="b">
        <v>1</v>
      </c>
      <c r="L49" s="24" t="s">
        <v>87</v>
      </c>
      <c r="M49" s="5"/>
      <c r="N49" s="5">
        <f>_xll.qlInterestRateIndexFixingDate(H49,O49)</f>
        <v>41981</v>
      </c>
      <c r="O49" s="5">
        <f>_xll.qlCalendarAdvance(Calendar,$O$40,A49,,TRUE)</f>
        <v>41981</v>
      </c>
      <c r="P49" s="5">
        <f>_xll.qlInterestRateIndexMaturity(H49,O49)</f>
        <v>42163</v>
      </c>
      <c r="Q49" s="19">
        <f>_xll.qlIndexFixing(H49,N49,,TriggerCounter)*100</f>
        <v>0.4899999999861816</v>
      </c>
      <c r="R49" s="19">
        <f t="shared" si="1"/>
        <v>0.4899999999861816</v>
      </c>
      <c r="S49" s="20" t="str">
        <f>IF(AND(UPPER(ContributionPassword)="ABCD",K49),_xll.RtContribute(SourceAlias,$L49,Fields,Q49:R49,"SCOPE:SERVER"),"--")</f>
        <v>--</v>
      </c>
      <c r="T49" s="19">
        <f>IF($K49,ABS(_xll.RtGet(SourceAlias,$L49,Q$2)-Q49),0)</f>
        <v>1.3818390875997011E-11</v>
      </c>
      <c r="U49" s="19">
        <f>IF($K49,ABS(_xll.RtGet(SourceAlias,$L49,R$2)-R49),0)</f>
        <v>1.3818390875997011E-11</v>
      </c>
    </row>
    <row r="50" spans="1:21" ht="16.5" customHeight="1" x14ac:dyDescent="0.25">
      <c r="A50" s="4" t="s">
        <v>12</v>
      </c>
      <c r="B50" s="21" t="s">
        <v>14</v>
      </c>
      <c r="C50" s="21" t="s">
        <v>31</v>
      </c>
      <c r="D50" s="21" t="s">
        <v>122</v>
      </c>
      <c r="E50" s="22" t="s">
        <v>9</v>
      </c>
      <c r="F50" s="22" t="s">
        <v>165</v>
      </c>
      <c r="G50" s="22" t="s">
        <v>10</v>
      </c>
      <c r="H50" s="22" t="s">
        <v>175</v>
      </c>
      <c r="I50" s="22" t="s">
        <v>10</v>
      </c>
      <c r="J50" s="22" t="s">
        <v>161</v>
      </c>
      <c r="K50" s="23" t="b">
        <v>1</v>
      </c>
      <c r="L50" s="24" t="s">
        <v>88</v>
      </c>
      <c r="M50" s="5"/>
      <c r="N50" s="5">
        <f>_xll.qlInterestRateIndexFixingDate(H50,O50)</f>
        <v>42012</v>
      </c>
      <c r="O50" s="5">
        <f>_xll.qlCalendarAdvance(Calendar,$O$40,A50,,TRUE)</f>
        <v>42012</v>
      </c>
      <c r="P50" s="5">
        <f>_xll.qlInterestRateIndexMaturity(H50,O50)</f>
        <v>42193</v>
      </c>
      <c r="Q50" s="19">
        <f>_xll.qlIndexFixing(H50,N50,,TriggerCounter)*100</f>
        <v>0.51197531004946761</v>
      </c>
      <c r="R50" s="19">
        <f t="shared" si="1"/>
        <v>0.51197531004946761</v>
      </c>
      <c r="S50" s="20" t="str">
        <f>IF(AND(UPPER(ContributionPassword)="ABCD",K50),_xll.RtContribute(SourceAlias,$L50,Fields,Q50:R50,"SCOPE:SERVER"),"--")</f>
        <v>--</v>
      </c>
      <c r="T50" s="19">
        <f>IF($K50,ABS(_xll.RtGet(SourceAlias,$L50,Q$2)-Q50),0)</f>
        <v>4.9467652196710787E-11</v>
      </c>
      <c r="U50" s="19">
        <f>IF($K50,ABS(_xll.RtGet(SourceAlias,$L50,R$2)-R50),0)</f>
        <v>4.9467652196710787E-11</v>
      </c>
    </row>
    <row r="51" spans="1:21" ht="16.5" customHeight="1" x14ac:dyDescent="0.25">
      <c r="A51" s="4" t="s">
        <v>20</v>
      </c>
      <c r="B51" s="21" t="s">
        <v>171</v>
      </c>
      <c r="C51" s="21" t="s">
        <v>31</v>
      </c>
      <c r="D51" s="21" t="s">
        <v>122</v>
      </c>
      <c r="E51" s="22" t="s">
        <v>9</v>
      </c>
      <c r="F51" s="22" t="s">
        <v>165</v>
      </c>
      <c r="G51" s="22" t="s">
        <v>10</v>
      </c>
      <c r="H51" s="22" t="s">
        <v>175</v>
      </c>
      <c r="I51" s="22" t="s">
        <v>10</v>
      </c>
      <c r="J51" s="22" t="s">
        <v>161</v>
      </c>
      <c r="K51" s="23" t="b">
        <v>1</v>
      </c>
      <c r="L51" s="24" t="s">
        <v>89</v>
      </c>
      <c r="M51" s="5"/>
      <c r="N51" s="5">
        <f>_xll.qlInterestRateIndexFixingDate(H51,O51)</f>
        <v>42044</v>
      </c>
      <c r="O51" s="5">
        <f>_xll.qlCalendarAdvance(Calendar,$O$40,A51,,TRUE)</f>
        <v>42044</v>
      </c>
      <c r="P51" s="5">
        <f>_xll.qlInterestRateIndexMaturity(H51,O51)</f>
        <v>42226</v>
      </c>
      <c r="Q51" s="19">
        <f>_xll.qlIndexFixing(H51,N51,,TriggerCounter)*100</f>
        <v>0.55549872135657929</v>
      </c>
      <c r="R51" s="19">
        <f t="shared" si="1"/>
        <v>0.55549872135657929</v>
      </c>
      <c r="S51" s="20" t="str">
        <f>IF(AND(UPPER(ContributionPassword)="ABCD",K51),_xll.RtContribute(SourceAlias,$L51,Fields,Q51:R51,"SCOPE:SERVER"),"--")</f>
        <v>--</v>
      </c>
      <c r="T51" s="19">
        <f>IF($K51,ABS(_xll.RtGet(SourceAlias,$L51,Q$2)-Q51),0)</f>
        <v>3.5657932162536099E-10</v>
      </c>
      <c r="U51" s="19">
        <f>IF($K51,ABS(_xll.RtGet(SourceAlias,$L51,R$2)-R51),0)</f>
        <v>3.5657932162536099E-10</v>
      </c>
    </row>
    <row r="52" spans="1:21" ht="16.5" customHeight="1" x14ac:dyDescent="0.25">
      <c r="A52" s="4" t="s">
        <v>21</v>
      </c>
      <c r="B52" s="21" t="s">
        <v>170</v>
      </c>
      <c r="C52" s="21" t="s">
        <v>31</v>
      </c>
      <c r="D52" s="21" t="s">
        <v>122</v>
      </c>
      <c r="E52" s="22" t="s">
        <v>9</v>
      </c>
      <c r="F52" s="22" t="s">
        <v>165</v>
      </c>
      <c r="G52" s="22" t="s">
        <v>10</v>
      </c>
      <c r="H52" s="22" t="s">
        <v>175</v>
      </c>
      <c r="I52" s="22" t="s">
        <v>10</v>
      </c>
      <c r="J52" s="22" t="s">
        <v>161</v>
      </c>
      <c r="K52" s="23" t="b">
        <v>1</v>
      </c>
      <c r="L52" s="24" t="s">
        <v>90</v>
      </c>
      <c r="M52" s="5"/>
      <c r="N52" s="5">
        <f>_xll.qlInterestRateIndexFixingDate(H52,O52)</f>
        <v>42072</v>
      </c>
      <c r="O52" s="5">
        <f>_xll.qlCalendarAdvance(Calendar,$O$40,A52,,TRUE)</f>
        <v>42072</v>
      </c>
      <c r="P52" s="5">
        <f>_xll.qlInterestRateIndexMaturity(H52,O52)</f>
        <v>42256</v>
      </c>
      <c r="Q52" s="19">
        <f>_xll.qlIndexFixing(H52,N52,,TriggerCounter)*100</f>
        <v>0.59318432266464105</v>
      </c>
      <c r="R52" s="19">
        <f t="shared" si="1"/>
        <v>0.59318432266464105</v>
      </c>
      <c r="S52" s="20" t="str">
        <f>IF(AND(UPPER(ContributionPassword)="ABCD",K52),_xll.RtContribute(SourceAlias,$L52,Fields,Q52:R52,"SCOPE:SERVER"),"--")</f>
        <v>--</v>
      </c>
      <c r="T52" s="19">
        <f>IF($K52,ABS(_xll.RtGet(SourceAlias,$L52,Q$2)-Q52),0)</f>
        <v>3.353589628218856E-10</v>
      </c>
      <c r="U52" s="19">
        <f>IF($K52,ABS(_xll.RtGet(SourceAlias,$L52,R$2)-R52),0)</f>
        <v>3.353589628218856E-10</v>
      </c>
    </row>
    <row r="53" spans="1:21" ht="16.5" customHeight="1" x14ac:dyDescent="0.25">
      <c r="A53" s="4" t="s">
        <v>13</v>
      </c>
      <c r="B53" s="21" t="s">
        <v>168</v>
      </c>
      <c r="C53" s="21" t="s">
        <v>31</v>
      </c>
      <c r="D53" s="21" t="s">
        <v>122</v>
      </c>
      <c r="E53" s="22" t="s">
        <v>9</v>
      </c>
      <c r="F53" s="22" t="s">
        <v>165</v>
      </c>
      <c r="G53" s="22" t="s">
        <v>10</v>
      </c>
      <c r="H53" s="22" t="s">
        <v>175</v>
      </c>
      <c r="I53" s="22" t="s">
        <v>10</v>
      </c>
      <c r="J53" s="22" t="s">
        <v>161</v>
      </c>
      <c r="K53" s="23" t="b">
        <v>1</v>
      </c>
      <c r="L53" s="24" t="s">
        <v>91</v>
      </c>
      <c r="M53" s="5"/>
      <c r="N53" s="5">
        <f>_xll.qlInterestRateIndexFixingDate(H53,O53)</f>
        <v>42102</v>
      </c>
      <c r="O53" s="5">
        <f>_xll.qlCalendarAdvance(Calendar,$O$40,A53,,TRUE)</f>
        <v>42102</v>
      </c>
      <c r="P53" s="5">
        <f>_xll.qlInterestRateIndexMaturity(H53,O53)</f>
        <v>42285</v>
      </c>
      <c r="Q53" s="19">
        <f>_xll.qlIndexFixing(H53,N53,,TriggerCounter)*100</f>
        <v>0.63192839196566641</v>
      </c>
      <c r="R53" s="19">
        <f t="shared" si="1"/>
        <v>0.63192839196566641</v>
      </c>
      <c r="S53" s="20" t="str">
        <f>IF(AND(UPPER(ContributionPassword)="ABCD",K53),_xll.RtContribute(SourceAlias,$L53,Fields,Q53:R53,"SCOPE:SERVER"),"--")</f>
        <v>--</v>
      </c>
      <c r="T53" s="19">
        <f>IF($K53,ABS(_xll.RtGet(SourceAlias,$L53,Q$2)-Q53),0)</f>
        <v>3.4333536014230503E-11</v>
      </c>
      <c r="U53" s="19">
        <f>IF($K53,ABS(_xll.RtGet(SourceAlias,$L53,R$2)-R53),0)</f>
        <v>3.4333536014230503E-11</v>
      </c>
    </row>
    <row r="54" spans="1:21" ht="16.5" customHeight="1" x14ac:dyDescent="0.25">
      <c r="A54" s="4" t="s">
        <v>168</v>
      </c>
      <c r="B54" s="21" t="s">
        <v>32</v>
      </c>
      <c r="C54" s="21" t="s">
        <v>31</v>
      </c>
      <c r="D54" s="21" t="s">
        <v>122</v>
      </c>
      <c r="E54" s="22" t="s">
        <v>9</v>
      </c>
      <c r="F54" s="22" t="s">
        <v>165</v>
      </c>
      <c r="G54" s="22" t="s">
        <v>10</v>
      </c>
      <c r="H54" s="22" t="s">
        <v>175</v>
      </c>
      <c r="I54" s="22" t="s">
        <v>10</v>
      </c>
      <c r="J54" s="22" t="s">
        <v>161</v>
      </c>
      <c r="K54" s="23" t="b">
        <v>1</v>
      </c>
      <c r="L54" s="24" t="s">
        <v>92</v>
      </c>
      <c r="M54" s="5"/>
      <c r="N54" s="5">
        <f>_xll.qlInterestRateIndexFixingDate(H54,O54)</f>
        <v>42285</v>
      </c>
      <c r="O54" s="5">
        <f>_xll.qlCalendarAdvance(Calendar,$O$40,A54,,TRUE)</f>
        <v>42285</v>
      </c>
      <c r="P54" s="5">
        <f>_xll.qlInterestRateIndexMaturity(H54,O54)</f>
        <v>42468</v>
      </c>
      <c r="Q54" s="19">
        <f>_xll.qlIndexFixing(H54,N54,,TriggerCounter)*100</f>
        <v>1.210061871097559</v>
      </c>
      <c r="R54" s="19">
        <f t="shared" si="1"/>
        <v>1.210061871097559</v>
      </c>
      <c r="S54" s="20" t="str">
        <f>IF(AND(UPPER(ContributionPassword)="ABCD",K54),_xll.RtContribute(SourceAlias,$L54,Fields,Q54:R54,"SCOPE:SERVER"),"--")</f>
        <v>--</v>
      </c>
      <c r="T54" s="19">
        <f>IF($K54,ABS(_xll.RtGet(SourceAlias,$L54,Q$2)-Q54),0)</f>
        <v>9.7559071932096231E-11</v>
      </c>
      <c r="U54" s="19">
        <f>IF($K54,ABS(_xll.RtGet(SourceAlias,$L54,R$2)-R54),0)</f>
        <v>9.7559071932096231E-11</v>
      </c>
    </row>
    <row r="55" spans="1:21" ht="16.5" customHeight="1" x14ac:dyDescent="0.25">
      <c r="A55" s="4" t="s">
        <v>32</v>
      </c>
      <c r="B55" s="33" t="s">
        <v>169</v>
      </c>
      <c r="C55" s="33" t="s">
        <v>31</v>
      </c>
      <c r="D55" s="33" t="s">
        <v>122</v>
      </c>
      <c r="E55" s="34" t="s">
        <v>9</v>
      </c>
      <c r="F55" s="34" t="s">
        <v>165</v>
      </c>
      <c r="G55" s="34" t="s">
        <v>10</v>
      </c>
      <c r="H55" s="34" t="s">
        <v>175</v>
      </c>
      <c r="I55" s="34" t="s">
        <v>10</v>
      </c>
      <c r="J55" s="34" t="s">
        <v>161</v>
      </c>
      <c r="K55" s="35" t="b">
        <v>1</v>
      </c>
      <c r="L55" s="36" t="s">
        <v>93</v>
      </c>
      <c r="M55" s="5"/>
      <c r="N55" s="5">
        <f>_xll.qlInterestRateIndexFixingDate(H55,O55)</f>
        <v>42468</v>
      </c>
      <c r="O55" s="5">
        <f>_xll.qlCalendarAdvance(Calendar,$O$40,A55,,TRUE)</f>
        <v>42468</v>
      </c>
      <c r="P55" s="5">
        <f>_xll.qlInterestRateIndexMaturity(H55,O55)</f>
        <v>42653</v>
      </c>
      <c r="Q55" s="19">
        <f>_xll.qlIndexFixing(H55,N55,,TriggerCounter)*100</f>
        <v>1.5912141784738734</v>
      </c>
      <c r="R55" s="19">
        <f t="shared" si="1"/>
        <v>1.5912141784738734</v>
      </c>
      <c r="S55" s="20" t="str">
        <f>IF(AND(UPPER(ContributionPassword)="ABCD",K55),_xll.RtContribute(SourceAlias,$L55,Fields,Q55:R55,"SCOPE:SERVER"),"--")</f>
        <v>--</v>
      </c>
      <c r="T55" s="19">
        <f>IF($K55,ABS(_xll.RtGet(SourceAlias,$L55,Q$2)-Q55),0)</f>
        <v>4.121417847387332E-2</v>
      </c>
      <c r="U55" s="19">
        <f>IF($K55,ABS(_xll.RtGet(SourceAlias,$L55,R$2)-R55),0)</f>
        <v>4.121417847387332E-2</v>
      </c>
    </row>
    <row r="56" spans="1:21" ht="16.5" customHeight="1" x14ac:dyDescent="0.25">
      <c r="B56" s="37" t="s">
        <v>17</v>
      </c>
      <c r="C56" s="33" t="s">
        <v>15</v>
      </c>
      <c r="D56" s="38" t="s">
        <v>145</v>
      </c>
      <c r="E56" s="34" t="s">
        <v>13</v>
      </c>
      <c r="F56" s="34" t="s">
        <v>165</v>
      </c>
      <c r="G56" s="34" t="s">
        <v>13</v>
      </c>
      <c r="H56" s="34" t="s">
        <v>175</v>
      </c>
      <c r="I56" s="34" t="s">
        <v>165</v>
      </c>
      <c r="J56" s="34">
        <v>1</v>
      </c>
      <c r="K56" s="35" t="b">
        <v>1</v>
      </c>
      <c r="L56" s="39" t="s">
        <v>146</v>
      </c>
      <c r="M56" s="5"/>
      <c r="N56" s="5">
        <f t="shared" ref="N56:N62" si="3">EvaluationDate</f>
        <v>41918</v>
      </c>
      <c r="O56" s="5" t="str">
        <f>_xll.qlSwapIndex(,,B56,J56,Currency,Calendar,E56,"mf",F56,H56,$F$38,,Trigger)</f>
        <v>obj_001b9#0000</v>
      </c>
      <c r="Q56" s="19">
        <f>_xll.qlIndexFixing(O56,N56,,TriggerCounter)*100</f>
        <v>1.1950682191499502</v>
      </c>
      <c r="R56" s="19">
        <f t="shared" si="1"/>
        <v>1.1950682191499502</v>
      </c>
      <c r="S56" s="20" t="str">
        <f>IF(AND(UPPER(ContributionPassword)="ABCD",K56),_xll.RtContribute(SourceAlias,$L56,Fields,Q56:R56,"SCOPE:SERVER"),"--")</f>
        <v>--</v>
      </c>
      <c r="T56" s="19">
        <f>IF($K56,ABS(_xll.RtGet(SourceAlias,$L56,Q$2)-Q56),0)</f>
        <v>0.14642655614995026</v>
      </c>
      <c r="U56" s="19">
        <f>IF($K56,ABS(_xll.RtGet(SourceAlias,$L56,R$2)-R56),0)</f>
        <v>0.14642655614995026</v>
      </c>
    </row>
    <row r="57" spans="1:21" ht="16.5" customHeight="1" x14ac:dyDescent="0.25">
      <c r="B57" s="37" t="s">
        <v>18</v>
      </c>
      <c r="C57" s="33" t="s">
        <v>15</v>
      </c>
      <c r="D57" s="33" t="s">
        <v>145</v>
      </c>
      <c r="E57" s="34" t="s">
        <v>13</v>
      </c>
      <c r="F57" s="34" t="s">
        <v>165</v>
      </c>
      <c r="G57" s="34" t="s">
        <v>13</v>
      </c>
      <c r="H57" s="34" t="s">
        <v>175</v>
      </c>
      <c r="I57" s="34" t="s">
        <v>165</v>
      </c>
      <c r="J57" s="34">
        <v>1</v>
      </c>
      <c r="K57" s="35" t="b">
        <v>1</v>
      </c>
      <c r="L57" s="39" t="s">
        <v>147</v>
      </c>
      <c r="M57" s="5"/>
      <c r="N57" s="5">
        <f t="shared" si="3"/>
        <v>41918</v>
      </c>
      <c r="O57" s="5" t="str">
        <f>_xll.qlSwapIndex(,,B57,J57,Currency,Calendar,E57,"mf",F57,H57,$F$38,,Trigger)</f>
        <v>obj_001b2#0000</v>
      </c>
      <c r="P57" s="5"/>
      <c r="Q57" s="19">
        <f>_xll.qlIndexFixing(O57,N57,,TriggerCounter)*100</f>
        <v>1.2976306753664633</v>
      </c>
      <c r="R57" s="19">
        <f t="shared" si="1"/>
        <v>1.2976306753664633</v>
      </c>
      <c r="S57" s="20" t="str">
        <f>IF(AND(UPPER(ContributionPassword)="ABCD",K57),_xll.RtContribute(SourceAlias,$L57,Fields,Q57:R57,"SCOPE:SERVER"),"--")</f>
        <v>--</v>
      </c>
      <c r="T57" s="19">
        <f>IF($K57,ABS(_xll.RtGet(SourceAlias,$L57,Q$2)-Q57),0)</f>
        <v>0.16318707036646329</v>
      </c>
      <c r="U57" s="19">
        <f>IF($K57,ABS(_xll.RtGet(SourceAlias,$L57,R$2)-R57),0)</f>
        <v>0.16318707036646329</v>
      </c>
    </row>
    <row r="58" spans="1:21" ht="16.5" customHeight="1" x14ac:dyDescent="0.25">
      <c r="B58" s="37" t="s">
        <v>19</v>
      </c>
      <c r="C58" s="33" t="s">
        <v>15</v>
      </c>
      <c r="D58" s="33" t="s">
        <v>145</v>
      </c>
      <c r="E58" s="34" t="s">
        <v>13</v>
      </c>
      <c r="F58" s="34" t="s">
        <v>165</v>
      </c>
      <c r="G58" s="34" t="s">
        <v>13</v>
      </c>
      <c r="H58" s="34" t="s">
        <v>175</v>
      </c>
      <c r="I58" s="34" t="s">
        <v>165</v>
      </c>
      <c r="J58" s="34">
        <v>1</v>
      </c>
      <c r="K58" s="35" t="b">
        <v>1</v>
      </c>
      <c r="L58" s="39" t="s">
        <v>148</v>
      </c>
      <c r="M58" s="5"/>
      <c r="N58" s="5">
        <f t="shared" si="3"/>
        <v>41918</v>
      </c>
      <c r="O58" s="5" t="str">
        <f>_xll.qlSwapIndex(,,B58,J58,Currency,Calendar,E58,"mf",F58,H58,$F$38,,Trigger)</f>
        <v>obj_001a4#0000</v>
      </c>
      <c r="P58" s="5"/>
      <c r="Q58" s="19">
        <f>_xll.qlIndexFixing(O58,N58,,TriggerCounter)*100</f>
        <v>1.3592537039821611</v>
      </c>
      <c r="R58" s="19">
        <f t="shared" si="1"/>
        <v>1.3592537039821611</v>
      </c>
      <c r="S58" s="20" t="str">
        <f>IF(AND(UPPER(ContributionPassword)="ABCD",K58),_xll.RtContribute(SourceAlias,$L58,Fields,Q58:R58,"SCOPE:SERVER"),"--")</f>
        <v>--</v>
      </c>
      <c r="T58" s="19">
        <f>IF($K58,ABS(_xll.RtGet(SourceAlias,$L58,Q$2)-Q58),0)</f>
        <v>0.17315389798216096</v>
      </c>
      <c r="U58" s="19">
        <f>IF($K58,ABS(_xll.RtGet(SourceAlias,$L58,R$2)-R58),0)</f>
        <v>0.17315389798216096</v>
      </c>
    </row>
    <row r="59" spans="1:21" ht="16.5" customHeight="1" x14ac:dyDescent="0.25">
      <c r="B59" s="37" t="s">
        <v>22</v>
      </c>
      <c r="C59" s="33" t="s">
        <v>15</v>
      </c>
      <c r="D59" s="33" t="s">
        <v>145</v>
      </c>
      <c r="E59" s="34" t="s">
        <v>13</v>
      </c>
      <c r="F59" s="34" t="s">
        <v>165</v>
      </c>
      <c r="G59" s="34" t="s">
        <v>13</v>
      </c>
      <c r="H59" s="34" t="s">
        <v>175</v>
      </c>
      <c r="I59" s="34" t="s">
        <v>165</v>
      </c>
      <c r="J59" s="34">
        <v>1</v>
      </c>
      <c r="K59" s="35" t="b">
        <v>1</v>
      </c>
      <c r="L59" s="39" t="s">
        <v>149</v>
      </c>
      <c r="M59" s="5"/>
      <c r="N59" s="5">
        <f t="shared" si="3"/>
        <v>41918</v>
      </c>
      <c r="O59" s="5" t="str">
        <f>_xll.qlSwapIndex(,,B59,J59,Currency,Calendar,E59,"mf",F59,H59,$F$38,,Trigger)</f>
        <v>obj_001ad#0000</v>
      </c>
      <c r="P59" s="5"/>
      <c r="Q59" s="19">
        <f>_xll.qlIndexFixing(O59,N59,,TriggerCounter)*100</f>
        <v>1.4299596067124603</v>
      </c>
      <c r="R59" s="19">
        <f t="shared" si="1"/>
        <v>1.4299596067124603</v>
      </c>
      <c r="S59" s="20" t="str">
        <f>IF(AND(UPPER(ContributionPassword)="ABCD",K59),_xll.RtContribute(SourceAlias,$L59,Fields,Q59:R59,"SCOPE:SERVER"),"--")</f>
        <v>--</v>
      </c>
      <c r="T59" s="19">
        <f>IF($K59,ABS(_xll.RtGet(SourceAlias,$L59,Q$2)-Q59),0)</f>
        <v>0.18478709171246033</v>
      </c>
      <c r="U59" s="19">
        <f>IF($K59,ABS(_xll.RtGet(SourceAlias,$L59,R$2)-R59),0)</f>
        <v>0.18478709171246033</v>
      </c>
    </row>
    <row r="60" spans="1:21" ht="16.5" customHeight="1" x14ac:dyDescent="0.25">
      <c r="B60" s="37" t="s">
        <v>23</v>
      </c>
      <c r="C60" s="33" t="s">
        <v>15</v>
      </c>
      <c r="D60" s="33" t="s">
        <v>145</v>
      </c>
      <c r="E60" s="34" t="s">
        <v>13</v>
      </c>
      <c r="F60" s="34" t="s">
        <v>165</v>
      </c>
      <c r="G60" s="34" t="s">
        <v>13</v>
      </c>
      <c r="H60" s="34" t="s">
        <v>175</v>
      </c>
      <c r="I60" s="34" t="s">
        <v>165</v>
      </c>
      <c r="J60" s="34">
        <v>1</v>
      </c>
      <c r="K60" s="35" t="b">
        <v>1</v>
      </c>
      <c r="L60" s="39" t="s">
        <v>150</v>
      </c>
      <c r="M60" s="5"/>
      <c r="N60" s="5">
        <f t="shared" si="3"/>
        <v>41918</v>
      </c>
      <c r="O60" s="5" t="str">
        <f>_xll.qlSwapIndex(,,B60,J60,Currency,Calendar,E60,"mf",F60,H60,$F$38,,Trigger)</f>
        <v>obj_001a1#0000</v>
      </c>
      <c r="P60" s="5"/>
      <c r="Q60" s="19">
        <f>_xll.qlIndexFixing(O60,N60,,TriggerCounter)*100</f>
        <v>1.482885055553907</v>
      </c>
      <c r="R60" s="19">
        <f t="shared" si="1"/>
        <v>1.482885055553907</v>
      </c>
      <c r="S60" s="20" t="str">
        <f>IF(AND(UPPER(ContributionPassword)="ABCD",K60),_xll.RtContribute(SourceAlias,$L60,Fields,Q60:R60,"SCOPE:SERVER"),"--")</f>
        <v>--</v>
      </c>
      <c r="T60" s="19">
        <f>IF($K60,ABS(_xll.RtGet(SourceAlias,$L60,Q$2)-Q60),0)</f>
        <v>0.19348399755390711</v>
      </c>
      <c r="U60" s="19">
        <f>IF($K60,ABS(_xll.RtGet(SourceAlias,$L60,R$2)-R60),0)</f>
        <v>0.19348399755390711</v>
      </c>
    </row>
    <row r="61" spans="1:21" ht="16.5" customHeight="1" x14ac:dyDescent="0.25">
      <c r="B61" s="37" t="s">
        <v>24</v>
      </c>
      <c r="C61" s="33" t="s">
        <v>15</v>
      </c>
      <c r="D61" s="33" t="s">
        <v>145</v>
      </c>
      <c r="E61" s="34" t="s">
        <v>13</v>
      </c>
      <c r="F61" s="34" t="s">
        <v>165</v>
      </c>
      <c r="G61" s="34" t="s">
        <v>13</v>
      </c>
      <c r="H61" s="34" t="s">
        <v>175</v>
      </c>
      <c r="I61" s="34" t="s">
        <v>165</v>
      </c>
      <c r="J61" s="34">
        <v>1</v>
      </c>
      <c r="K61" s="35" t="b">
        <v>1</v>
      </c>
      <c r="L61" s="39" t="s">
        <v>151</v>
      </c>
      <c r="M61" s="5"/>
      <c r="N61" s="5">
        <f t="shared" si="3"/>
        <v>41918</v>
      </c>
      <c r="O61" s="5" t="str">
        <f>_xll.qlSwapIndex(,,B61,J61,Currency,Calendar,E61,"mf",F61,H61,$F$38,,Trigger)</f>
        <v>obj_001b4#0000</v>
      </c>
      <c r="P61" s="5"/>
      <c r="Q61" s="19">
        <f>_xll.qlIndexFixing(O61,N61,,TriggerCounter)*100</f>
        <v>1.5034215549215684</v>
      </c>
      <c r="R61" s="19">
        <f t="shared" si="1"/>
        <v>1.5034215549215684</v>
      </c>
      <c r="S61" s="20" t="str">
        <f>IF(AND(UPPER(ContributionPassword)="ABCD",K61),_xll.RtContribute(SourceAlias,$L61,Fields,Q61:R61,"SCOPE:SERVER"),"--")</f>
        <v>--</v>
      </c>
      <c r="T61" s="19">
        <f>IF($K61,ABS(_xll.RtGet(SourceAlias,$L61,Q$2)-Q61),0)</f>
        <v>0.19685319492156839</v>
      </c>
      <c r="U61" s="19">
        <f>IF($K61,ABS(_xll.RtGet(SourceAlias,$L61,R$2)-R61),0)</f>
        <v>0.19685319492156839</v>
      </c>
    </row>
    <row r="62" spans="1:21" ht="16.5" customHeight="1" thickBot="1" x14ac:dyDescent="0.3">
      <c r="B62" s="40" t="s">
        <v>25</v>
      </c>
      <c r="C62" s="28" t="s">
        <v>15</v>
      </c>
      <c r="D62" s="28" t="s">
        <v>145</v>
      </c>
      <c r="E62" s="28" t="s">
        <v>13</v>
      </c>
      <c r="F62" s="29" t="s">
        <v>165</v>
      </c>
      <c r="G62" s="28" t="s">
        <v>13</v>
      </c>
      <c r="H62" s="30" t="s">
        <v>175</v>
      </c>
      <c r="I62" s="30" t="s">
        <v>165</v>
      </c>
      <c r="J62" s="30">
        <v>1</v>
      </c>
      <c r="K62" s="31" t="b">
        <v>1</v>
      </c>
      <c r="L62" s="41" t="s">
        <v>152</v>
      </c>
      <c r="M62" s="5"/>
      <c r="N62" s="5">
        <f t="shared" si="3"/>
        <v>41918</v>
      </c>
      <c r="O62" s="5" t="str">
        <f>_xll.qlSwapIndex(,,B62,J62,Currency,Calendar,E62,"mf",F62,H62,$F$38,,Trigger)</f>
        <v>obj_001b0#0000</v>
      </c>
      <c r="P62" s="5"/>
      <c r="Q62" s="19">
        <f>_xll.qlIndexFixing(O62,N62,,TriggerCounter)*100</f>
        <v>1.5239658882240654</v>
      </c>
      <c r="R62" s="19">
        <f t="shared" si="1"/>
        <v>1.5239658882240654</v>
      </c>
      <c r="S62" s="20" t="str">
        <f>IF(AND(UPPER(ContributionPassword)="ABCD",K62),_xll.RtContribute(SourceAlias,$L62,Fields,Q62:R62,"SCOPE:SERVER"),"--")</f>
        <v>--</v>
      </c>
      <c r="T62" s="19">
        <f>IF($K62,ABS(_xll.RtGet(SourceAlias,$L62,Q$2)-Q62),0)</f>
        <v>0.20023113322406538</v>
      </c>
      <c r="U62" s="19">
        <f>IF($K62,ABS(_xll.RtGet(SourceAlias,$L62,R$2)-R62),0)</f>
        <v>0.20023113322406538</v>
      </c>
    </row>
    <row r="63" spans="1:21" ht="16.5" customHeight="1" thickBot="1" x14ac:dyDescent="0.3">
      <c r="B63" s="9"/>
      <c r="C63" s="9"/>
      <c r="D63" s="10" t="s">
        <v>7</v>
      </c>
      <c r="E63" s="9"/>
      <c r="F63" s="9" t="str">
        <f>Currency&amp;D63</f>
        <v>HKD1M</v>
      </c>
      <c r="G63" s="9"/>
      <c r="H63" s="9"/>
      <c r="I63" s="9"/>
      <c r="J63" s="9"/>
      <c r="K63" s="11"/>
      <c r="L63" s="11"/>
      <c r="M63" s="11"/>
      <c r="N63" s="11"/>
      <c r="O63" s="18"/>
      <c r="P63" s="18"/>
      <c r="Q63" s="19"/>
      <c r="R63" s="19"/>
      <c r="S63" s="20"/>
      <c r="T63" s="19"/>
      <c r="U63" s="19"/>
    </row>
    <row r="64" spans="1:21" ht="16.5" customHeight="1" x14ac:dyDescent="0.25">
      <c r="B64" s="13" t="s">
        <v>27</v>
      </c>
      <c r="C64" s="13" t="s">
        <v>137</v>
      </c>
      <c r="D64" s="14" t="s">
        <v>35</v>
      </c>
      <c r="E64" s="13" t="s">
        <v>9</v>
      </c>
      <c r="F64" s="13" t="s">
        <v>165</v>
      </c>
      <c r="G64" s="13" t="s">
        <v>10</v>
      </c>
      <c r="H64" s="13" t="s">
        <v>10</v>
      </c>
      <c r="I64" s="13" t="s">
        <v>10</v>
      </c>
      <c r="J64" s="13" t="s">
        <v>160</v>
      </c>
      <c r="K64" s="16" t="b">
        <v>1</v>
      </c>
      <c r="L64" s="17" t="s">
        <v>65</v>
      </c>
      <c r="M64" s="5"/>
      <c r="N64" s="5"/>
      <c r="O64" s="5">
        <f>_xll.qlCalendarAdvance(Calendar,EvaluationDate,J64)</f>
        <v>41918</v>
      </c>
      <c r="P64" s="5">
        <f>_xll.qlCalendarAdvance(Calendar,O64,"1d",,TRUE)</f>
        <v>41919</v>
      </c>
      <c r="Q64" s="19">
        <f>(_xll.qlYieldTSDiscount($F$63,O64,TriggerCounter)/_xll.qlYieldTSDiscount($F$63,P64)-1)/_xll.qlDayCounterYearFraction(F64,O64,P64)*100</f>
        <v>0.23872454994700032</v>
      </c>
      <c r="R64" s="19">
        <f t="shared" si="1"/>
        <v>0.23872454994700032</v>
      </c>
      <c r="S64" s="20" t="str">
        <f>IF(AND(UPPER(ContributionPassword)="ABCD",K64),_xll.RtContribute(SourceAlias,$L64,Fields,Q64:R64,"SCOPE:SERVER"),"--")</f>
        <v>--</v>
      </c>
      <c r="T64" s="19">
        <f>IF($K64,ABS(_xll.RtGet(SourceAlias,$L64,Q$2)-Q64),0)</f>
        <v>5.2999687971677645E-11</v>
      </c>
      <c r="U64" s="19">
        <f>IF($K64,ABS(_xll.RtGet(SourceAlias,$L64,R$2)-R64),0)</f>
        <v>5.2999687971677645E-11</v>
      </c>
    </row>
    <row r="65" spans="2:21" ht="16.5" customHeight="1" x14ac:dyDescent="0.25">
      <c r="B65" s="21" t="s">
        <v>28</v>
      </c>
      <c r="C65" s="21" t="s">
        <v>137</v>
      </c>
      <c r="D65" s="21" t="s">
        <v>35</v>
      </c>
      <c r="E65" s="22" t="s">
        <v>9</v>
      </c>
      <c r="F65" s="22" t="s">
        <v>165</v>
      </c>
      <c r="G65" s="22" t="s">
        <v>10</v>
      </c>
      <c r="H65" s="22" t="s">
        <v>10</v>
      </c>
      <c r="I65" s="22" t="s">
        <v>10</v>
      </c>
      <c r="J65" s="22" t="s">
        <v>161</v>
      </c>
      <c r="K65" s="23" t="b">
        <v>1</v>
      </c>
      <c r="L65" s="42" t="s">
        <v>66</v>
      </c>
      <c r="M65" s="5"/>
      <c r="N65" s="5"/>
      <c r="O65" s="5">
        <f>_xll.qlCalendarAdvance(Calendar,EvaluationDate,J65)</f>
        <v>41920</v>
      </c>
      <c r="P65" s="5">
        <f>_xll.qlCalendarAdvance(Calendar,O65,"1d",,TRUE)</f>
        <v>41921</v>
      </c>
      <c r="Q65" s="19">
        <f>(_xll.qlYieldTSDiscount($F$63,O65,TriggerCounter)/_xll.qlYieldTSDiscount($F$63,P65)-1)/_xll.qlDayCounterYearFraction(F65,O65,P65)*100</f>
        <v>0.23857555421313847</v>
      </c>
      <c r="R65" s="19">
        <f t="shared" si="1"/>
        <v>0.23857555421313847</v>
      </c>
      <c r="S65" s="20" t="str">
        <f>IF(AND(UPPER(ContributionPassword)="ABCD",K65),_xll.RtContribute(SourceAlias,$L65,Fields,Q65:R65,"SCOPE:SERVER"),"--")</f>
        <v>--</v>
      </c>
      <c r="T65" s="19">
        <f>IF($K65,ABS(_xll.RtGet(SourceAlias,$L65,Q$2)-Q65),0)</f>
        <v>2.1313847908821515E-10</v>
      </c>
      <c r="U65" s="19">
        <f>IF($K65,ABS(_xll.RtGet(SourceAlias,$L65,R$2)-R65),0)</f>
        <v>2.1313847908821515E-10</v>
      </c>
    </row>
    <row r="66" spans="2:21" ht="16.5" customHeight="1" x14ac:dyDescent="0.25">
      <c r="B66" s="21" t="s">
        <v>43</v>
      </c>
      <c r="C66" s="21" t="s">
        <v>137</v>
      </c>
      <c r="D66" s="21" t="s">
        <v>35</v>
      </c>
      <c r="E66" s="22" t="s">
        <v>9</v>
      </c>
      <c r="F66" s="22" t="s">
        <v>165</v>
      </c>
      <c r="G66" s="22" t="s">
        <v>10</v>
      </c>
      <c r="H66" s="22" t="s">
        <v>10</v>
      </c>
      <c r="I66" s="22" t="s">
        <v>10</v>
      </c>
      <c r="J66" s="22" t="s">
        <v>161</v>
      </c>
      <c r="K66" s="23" t="b">
        <v>1</v>
      </c>
      <c r="L66" s="42" t="s">
        <v>67</v>
      </c>
      <c r="M66" s="5"/>
      <c r="N66" s="5"/>
      <c r="O66" s="5">
        <f>_xll.qlCalendarAdvance(Calendar,EvaluationDate,J66)</f>
        <v>41920</v>
      </c>
      <c r="P66" s="5">
        <f>_xll.qlCalendarAdvance(Calendar,O66,"1d",,TRUE)</f>
        <v>41921</v>
      </c>
      <c r="Q66" s="19">
        <f>(_xll.qlYieldTSDiscount($F$63,O66,TriggerCounter)/_xll.qlYieldTSDiscount($F$63,P66)-1)/_xll.qlDayCounterYearFraction(F66,O66,P66)*100</f>
        <v>0.23857555421313847</v>
      </c>
      <c r="R66" s="19">
        <f t="shared" si="1"/>
        <v>0.23857555421313847</v>
      </c>
      <c r="S66" s="20" t="str">
        <f>IF(AND(UPPER(ContributionPassword)="ABCD",K66),_xll.RtContribute(SourceAlias,$L66,Fields,Q66:R66,"SCOPE:SERVER"),"--")</f>
        <v>--</v>
      </c>
      <c r="T66" s="19">
        <f>IF($K66,ABS(_xll.RtGet(SourceAlias,$L66,Q$2)-Q66),0)</f>
        <v>2.1313847908821515E-10</v>
      </c>
      <c r="U66" s="19">
        <f>IF($K66,ABS(_xll.RtGet(SourceAlias,$L66,R$2)-R66),0)</f>
        <v>2.1313847908821515E-10</v>
      </c>
    </row>
    <row r="67" spans="2:21" ht="16.5" customHeight="1" x14ac:dyDescent="0.25">
      <c r="B67" s="21" t="s">
        <v>7</v>
      </c>
      <c r="C67" s="21" t="s">
        <v>137</v>
      </c>
      <c r="D67" s="21" t="s">
        <v>35</v>
      </c>
      <c r="E67" s="22" t="s">
        <v>9</v>
      </c>
      <c r="F67" s="22" t="s">
        <v>165</v>
      </c>
      <c r="G67" s="22" t="s">
        <v>10</v>
      </c>
      <c r="H67" s="22" t="s">
        <v>176</v>
      </c>
      <c r="I67" s="22" t="s">
        <v>10</v>
      </c>
      <c r="J67" s="22" t="s">
        <v>161</v>
      </c>
      <c r="K67" s="23" t="b">
        <v>1</v>
      </c>
      <c r="L67" s="42" t="s">
        <v>68</v>
      </c>
      <c r="M67" s="5"/>
      <c r="N67" s="5"/>
      <c r="O67" s="5">
        <f>_xll.qlCalendarAdvance(Calendar,EvaluationDate,J67)</f>
        <v>41920</v>
      </c>
      <c r="P67" s="5">
        <f>_xll.qlCalendarAdvance(Calendar,O67,"1d",,TRUE)</f>
        <v>41921</v>
      </c>
      <c r="Q67" s="19">
        <f>(_xll.qlYieldTSDiscount($F$63,O67,TriggerCounter)/_xll.qlYieldTSDiscount($F$63,P67)-1)/_xll.qlDayCounterYearFraction(F67,O67,P67)*100</f>
        <v>0.23857555421313847</v>
      </c>
      <c r="R67" s="19">
        <f t="shared" si="1"/>
        <v>0.23857555421313847</v>
      </c>
      <c r="S67" s="20" t="str">
        <f>IF(AND(UPPER(ContributionPassword)="ABCD",K67),_xll.RtContribute(SourceAlias,$L67,Fields,Q67:R67,"SCOPE:SERVER"),"--")</f>
        <v>--</v>
      </c>
      <c r="T67" s="19">
        <f>IF($K67,ABS(_xll.RtGet(SourceAlias,$L67,Q$2)-Q67),0)</f>
        <v>2.1313847908821515E-10</v>
      </c>
      <c r="U67" s="19">
        <f>IF($K67,ABS(_xll.RtGet(SourceAlias,$L67,R$2)-R67),0)</f>
        <v>2.1313847908821515E-10</v>
      </c>
    </row>
    <row r="68" spans="2:21" ht="16.5" customHeight="1" x14ac:dyDescent="0.25">
      <c r="B68" s="21" t="s">
        <v>12</v>
      </c>
      <c r="C68" s="21" t="s">
        <v>15</v>
      </c>
      <c r="D68" s="25" t="s">
        <v>36</v>
      </c>
      <c r="E68" s="22" t="s">
        <v>9</v>
      </c>
      <c r="F68" s="22" t="s">
        <v>165</v>
      </c>
      <c r="G68" s="22" t="s">
        <v>7</v>
      </c>
      <c r="H68" s="22" t="s">
        <v>176</v>
      </c>
      <c r="I68" s="22" t="s">
        <v>165</v>
      </c>
      <c r="J68" s="22">
        <v>1</v>
      </c>
      <c r="K68" s="23" t="b">
        <v>1</v>
      </c>
      <c r="L68" s="42" t="s">
        <v>94</v>
      </c>
      <c r="M68" s="5"/>
      <c r="N68" s="5">
        <f t="shared" ref="N68:N79" si="4">EvaluationDate</f>
        <v>41918</v>
      </c>
      <c r="O68" s="5" t="str">
        <f>_xll.qlSwapIndex(,,B68,J68,Currency,Calendar,E68,"mf",F68,H68,$F$19,,Trigger)</f>
        <v>obj_001a5#0000</v>
      </c>
      <c r="P68" s="5"/>
      <c r="Q68" s="19">
        <f>_xll.qlIndexFixing(O68,N68,,TriggerCounter)*100</f>
        <v>0.21003262646422413</v>
      </c>
      <c r="R68" s="19">
        <f t="shared" si="1"/>
        <v>0.21003262646422413</v>
      </c>
      <c r="S68" s="20" t="str">
        <f>IF(AND(UPPER(ContributionPassword)="ABCD",K68),_xll.RtContribute(SourceAlias,$L68,Fields,Q68:R68,"SCOPE:SERVER"),"--")</f>
        <v>--</v>
      </c>
      <c r="T68" s="19">
        <f>IF($K68,ABS(_xll.RtGet(SourceAlias,$L68,Q$2)-Q68),0)</f>
        <v>2.0453577587176142E-7</v>
      </c>
      <c r="U68" s="19">
        <f>IF($K68,ABS(_xll.RtGet(SourceAlias,$L68,R$2)-R68),0)</f>
        <v>2.0453577587176142E-7</v>
      </c>
    </row>
    <row r="69" spans="2:21" ht="17.25" customHeight="1" x14ac:dyDescent="0.25">
      <c r="B69" s="21" t="s">
        <v>13</v>
      </c>
      <c r="C69" s="21" t="s">
        <v>15</v>
      </c>
      <c r="D69" s="21" t="s">
        <v>36</v>
      </c>
      <c r="E69" s="22" t="s">
        <v>9</v>
      </c>
      <c r="F69" s="22" t="s">
        <v>165</v>
      </c>
      <c r="G69" s="22" t="s">
        <v>7</v>
      </c>
      <c r="H69" s="22" t="s">
        <v>176</v>
      </c>
      <c r="I69" s="22" t="s">
        <v>165</v>
      </c>
      <c r="J69" s="22">
        <v>1</v>
      </c>
      <c r="K69" s="23" t="b">
        <v>1</v>
      </c>
      <c r="L69" s="42" t="s">
        <v>95</v>
      </c>
      <c r="M69" s="5"/>
      <c r="N69" s="5">
        <f t="shared" si="4"/>
        <v>41918</v>
      </c>
      <c r="O69" s="5" t="str">
        <f>_xll.qlSwapIndex(,,B69,J69,Currency,Calendar,E69,"mf",F69,H69,$F$19,,Trigger)</f>
        <v>obj_001af#0000</v>
      </c>
      <c r="P69" s="5"/>
      <c r="Q69" s="19">
        <f>_xll.qlIndexFixing(O69,N69,,TriggerCounter)*100</f>
        <v>0.23008005296315046</v>
      </c>
      <c r="R69" s="19">
        <f t="shared" si="1"/>
        <v>0.23008005296315046</v>
      </c>
      <c r="S69" s="20" t="str">
        <f>IF(AND(UPPER(ContributionPassword)="ABCD",K69),_xll.RtContribute(SourceAlias,$L69,Fields,Q69:R69,"SCOPE:SERVER"),"--")</f>
        <v>--</v>
      </c>
      <c r="T69" s="19">
        <f>IF($K69,ABS(_xll.RtGet(SourceAlias,$L69,Q$2)-Q69),0)</f>
        <v>5.7903684955173951E-7</v>
      </c>
      <c r="U69" s="19">
        <f>IF($K69,ABS(_xll.RtGet(SourceAlias,$L69,R$2)-R69),0)</f>
        <v>5.7903684955173951E-7</v>
      </c>
    </row>
    <row r="70" spans="2:21" ht="16.5" customHeight="1" x14ac:dyDescent="0.25">
      <c r="B70" s="21" t="s">
        <v>14</v>
      </c>
      <c r="C70" s="21" t="s">
        <v>15</v>
      </c>
      <c r="D70" s="21" t="s">
        <v>36</v>
      </c>
      <c r="E70" s="22" t="s">
        <v>9</v>
      </c>
      <c r="F70" s="22" t="s">
        <v>165</v>
      </c>
      <c r="G70" s="22" t="s">
        <v>7</v>
      </c>
      <c r="H70" s="22" t="s">
        <v>176</v>
      </c>
      <c r="I70" s="22" t="s">
        <v>165</v>
      </c>
      <c r="J70" s="22">
        <v>1</v>
      </c>
      <c r="K70" s="23" t="b">
        <v>1</v>
      </c>
      <c r="L70" s="42" t="s">
        <v>96</v>
      </c>
      <c r="M70" s="5"/>
      <c r="N70" s="5">
        <f t="shared" si="4"/>
        <v>41918</v>
      </c>
      <c r="O70" s="5" t="str">
        <f>_xll.qlSwapIndex(,,B70,J70,Currency,Calendar,E70,"mf",F70,H70,$F$19,,Trigger)</f>
        <v>obj_001aa#0000</v>
      </c>
      <c r="P70" s="5"/>
      <c r="Q70" s="19">
        <f>_xll.qlIndexFixing(O70,N70,,TriggerCounter)*100</f>
        <v>0.25013003129926648</v>
      </c>
      <c r="R70" s="19">
        <f t="shared" si="1"/>
        <v>0.25013003129926648</v>
      </c>
      <c r="S70" s="20" t="str">
        <f>IF(AND(UPPER(ContributionPassword)="ABCD",K70),_xll.RtContribute(SourceAlias,$L70,Fields,Q70:R70,"SCOPE:SERVER"),"--")</f>
        <v>--</v>
      </c>
      <c r="T70" s="19">
        <f>IF($K70,ABS(_xll.RtGet(SourceAlias,$L70,Q$2)-Q70),0)</f>
        <v>5.432992664644587E-7</v>
      </c>
      <c r="U70" s="19">
        <f>IF($K70,ABS(_xll.RtGet(SourceAlias,$L70,R$2)-R70),0)</f>
        <v>5.432992664644587E-7</v>
      </c>
    </row>
    <row r="71" spans="2:21" ht="16.5" customHeight="1" x14ac:dyDescent="0.25">
      <c r="B71" s="21" t="s">
        <v>9</v>
      </c>
      <c r="C71" s="21" t="s">
        <v>15</v>
      </c>
      <c r="D71" s="21" t="s">
        <v>36</v>
      </c>
      <c r="E71" s="22" t="s">
        <v>9</v>
      </c>
      <c r="F71" s="22" t="s">
        <v>165</v>
      </c>
      <c r="G71" s="22" t="s">
        <v>7</v>
      </c>
      <c r="H71" s="22" t="s">
        <v>176</v>
      </c>
      <c r="I71" s="22" t="s">
        <v>165</v>
      </c>
      <c r="J71" s="22">
        <v>1</v>
      </c>
      <c r="K71" s="23" t="b">
        <v>1</v>
      </c>
      <c r="L71" s="42" t="s">
        <v>97</v>
      </c>
      <c r="M71" s="5"/>
      <c r="N71" s="5">
        <f t="shared" si="4"/>
        <v>41918</v>
      </c>
      <c r="O71" s="5" t="str">
        <f>_xll.qlSwapIndex(,,B71,J71,Currency,Calendar,E71,"mf",F71,H71,$F$19,,Trigger)</f>
        <v>obj_001a7#0000</v>
      </c>
      <c r="P71" s="5"/>
      <c r="Q71" s="19">
        <f>_xll.qlIndexFixing(O71,N71,,TriggerCounter)*100</f>
        <v>0.34012232117100916</v>
      </c>
      <c r="R71" s="19">
        <f t="shared" si="1"/>
        <v>0.34012232117100916</v>
      </c>
      <c r="S71" s="20" t="str">
        <f>IF(AND(UPPER(ContributionPassword)="ABCD",K71),_xll.RtContribute(SourceAlias,$L71,Fields,Q71:R71,"SCOPE:SERVER"),"--")</f>
        <v>--</v>
      </c>
      <c r="T71" s="19">
        <f>IF($K71,ABS(_xll.RtGet(SourceAlias,$L71,Q$2)-Q71),0)</f>
        <v>1.2223171009129175E-5</v>
      </c>
      <c r="U71" s="19">
        <f>IF($K71,ABS(_xll.RtGet(SourceAlias,$L71,R$2)-R71),0)</f>
        <v>1.2223171009129175E-5</v>
      </c>
    </row>
    <row r="72" spans="2:21" ht="16.5" customHeight="1" x14ac:dyDescent="0.25">
      <c r="B72" s="43" t="s">
        <v>16</v>
      </c>
      <c r="C72" s="21" t="s">
        <v>15</v>
      </c>
      <c r="D72" s="21" t="s">
        <v>36</v>
      </c>
      <c r="E72" s="22" t="s">
        <v>9</v>
      </c>
      <c r="F72" s="22" t="s">
        <v>165</v>
      </c>
      <c r="G72" s="22" t="s">
        <v>7</v>
      </c>
      <c r="H72" s="22" t="s">
        <v>176</v>
      </c>
      <c r="I72" s="22" t="s">
        <v>165</v>
      </c>
      <c r="J72" s="22">
        <v>1</v>
      </c>
      <c r="K72" s="23" t="b">
        <v>1</v>
      </c>
      <c r="L72" s="39" t="s">
        <v>98</v>
      </c>
      <c r="M72" s="5"/>
      <c r="N72" s="5">
        <f t="shared" si="4"/>
        <v>41918</v>
      </c>
      <c r="O72" s="5" t="str">
        <f>_xll.qlSwapIndex(,,B72,J72,Currency,Calendar,E72,"mf",F72,H72,$F$19,,Trigger)</f>
        <v>obj_001a8#0000</v>
      </c>
      <c r="P72" s="5"/>
      <c r="Q72" s="19" t="e">
        <f>_xll.qlIndexFixing(O72,N72,,TriggerCounter)*100</f>
        <v>#NUM!</v>
      </c>
      <c r="R72" s="19" t="e">
        <f t="shared" si="1"/>
        <v>#NUM!</v>
      </c>
      <c r="S72" s="20" t="str">
        <f>IF(AND(UPPER(ContributionPassword)="ABCD",K72),_xll.RtContribute(SourceAlias,$L72,Fields,Q72:R72,"SCOPE:SERVER"),"--")</f>
        <v>--</v>
      </c>
      <c r="T72" s="19" t="e">
        <f>IF($K72,ABS(_xll.RtGet(SourceAlias,$L72,Q$2)-Q72),0)</f>
        <v>#NUM!</v>
      </c>
      <c r="U72" s="19" t="e">
        <f>IF($K72,ABS(_xll.RtGet(SourceAlias,$L72,R$2)-R72),0)</f>
        <v>#NUM!</v>
      </c>
    </row>
    <row r="73" spans="2:21" ht="16.5" customHeight="1" x14ac:dyDescent="0.25">
      <c r="B73" s="43" t="s">
        <v>17</v>
      </c>
      <c r="C73" s="21" t="s">
        <v>15</v>
      </c>
      <c r="D73" s="21" t="s">
        <v>36</v>
      </c>
      <c r="E73" s="22" t="s">
        <v>9</v>
      </c>
      <c r="F73" s="22" t="s">
        <v>165</v>
      </c>
      <c r="G73" s="22" t="s">
        <v>7</v>
      </c>
      <c r="H73" s="22" t="s">
        <v>176</v>
      </c>
      <c r="I73" s="22" t="s">
        <v>165</v>
      </c>
      <c r="J73" s="22">
        <v>1</v>
      </c>
      <c r="K73" s="23" t="b">
        <v>1</v>
      </c>
      <c r="L73" s="39" t="s">
        <v>99</v>
      </c>
      <c r="M73" s="5"/>
      <c r="N73" s="5">
        <f t="shared" si="4"/>
        <v>41918</v>
      </c>
      <c r="O73" s="5" t="str">
        <f>_xll.qlSwapIndex(,,B73,J73,Currency,Calendar,E73,"mf",F73,H73,$F$19,,Trigger)</f>
        <v>obj_001ac#0000</v>
      </c>
      <c r="P73" s="5"/>
      <c r="Q73" s="19" t="e">
        <f>_xll.qlIndexFixing(O73,N73,,TriggerCounter)*100</f>
        <v>#NUM!</v>
      </c>
      <c r="R73" s="19" t="e">
        <f t="shared" si="1"/>
        <v>#NUM!</v>
      </c>
      <c r="S73" s="20" t="str">
        <f>IF(AND(UPPER(ContributionPassword)="ABCD",K73),_xll.RtContribute(SourceAlias,$L73,Fields,Q73:R73,"SCOPE:SERVER"),"--")</f>
        <v>--</v>
      </c>
      <c r="T73" s="19" t="e">
        <f>IF($K73,ABS(_xll.RtGet(SourceAlias,$L73,Q$2)-Q73),0)</f>
        <v>#NUM!</v>
      </c>
      <c r="U73" s="19" t="e">
        <f>IF($K73,ABS(_xll.RtGet(SourceAlias,$L73,R$2)-R73),0)</f>
        <v>#NUM!</v>
      </c>
    </row>
    <row r="74" spans="2:21" ht="16.5" customHeight="1" x14ac:dyDescent="0.25">
      <c r="B74" s="43" t="s">
        <v>18</v>
      </c>
      <c r="C74" s="21" t="s">
        <v>15</v>
      </c>
      <c r="D74" s="21" t="s">
        <v>36</v>
      </c>
      <c r="E74" s="22" t="s">
        <v>9</v>
      </c>
      <c r="F74" s="22" t="s">
        <v>165</v>
      </c>
      <c r="G74" s="22" t="s">
        <v>7</v>
      </c>
      <c r="H74" s="22" t="s">
        <v>176</v>
      </c>
      <c r="I74" s="22" t="s">
        <v>165</v>
      </c>
      <c r="J74" s="22">
        <v>1</v>
      </c>
      <c r="K74" s="23" t="b">
        <v>1</v>
      </c>
      <c r="L74" s="39" t="s">
        <v>140</v>
      </c>
      <c r="M74" s="5"/>
      <c r="N74" s="5">
        <f t="shared" si="4"/>
        <v>41918</v>
      </c>
      <c r="O74" s="5" t="str">
        <f>_xll.qlSwapIndex(,,B74,J74,Currency,Calendar,E74,"mf",F74,H74,$F$19,,Trigger)</f>
        <v>obj_001a3#0000</v>
      </c>
      <c r="P74" s="5"/>
      <c r="Q74" s="19" t="e">
        <f>_xll.qlIndexFixing(O74,N74,,TriggerCounter)*100</f>
        <v>#NUM!</v>
      </c>
      <c r="R74" s="19" t="e">
        <f t="shared" si="1"/>
        <v>#NUM!</v>
      </c>
      <c r="S74" s="20" t="str">
        <f>IF(AND(UPPER(ContributionPassword)="ABCD",K74),_xll.RtContribute(SourceAlias,$L74,Fields,Q74:R74,"SCOPE:SERVER"),"--")</f>
        <v>--</v>
      </c>
      <c r="T74" s="19" t="e">
        <f>IF($K74,ABS(_xll.RtGet(SourceAlias,$L74,Q$2)-Q74),0)</f>
        <v>#NUM!</v>
      </c>
      <c r="U74" s="19" t="e">
        <f>IF($K74,ABS(_xll.RtGet(SourceAlias,$L74,R$2)-R74),0)</f>
        <v>#NUM!</v>
      </c>
    </row>
    <row r="75" spans="2:21" ht="16.5" customHeight="1" x14ac:dyDescent="0.25">
      <c r="B75" s="43" t="s">
        <v>19</v>
      </c>
      <c r="C75" s="21" t="s">
        <v>15</v>
      </c>
      <c r="D75" s="21" t="s">
        <v>36</v>
      </c>
      <c r="E75" s="22" t="s">
        <v>9</v>
      </c>
      <c r="F75" s="22" t="s">
        <v>165</v>
      </c>
      <c r="G75" s="22" t="s">
        <v>7</v>
      </c>
      <c r="H75" s="22" t="s">
        <v>176</v>
      </c>
      <c r="I75" s="22" t="s">
        <v>165</v>
      </c>
      <c r="J75" s="22">
        <v>1</v>
      </c>
      <c r="K75" s="23" t="b">
        <v>1</v>
      </c>
      <c r="L75" s="39" t="s">
        <v>141</v>
      </c>
      <c r="M75" s="5"/>
      <c r="N75" s="5">
        <f t="shared" si="4"/>
        <v>41918</v>
      </c>
      <c r="O75" s="5" t="str">
        <f>_xll.qlSwapIndex(,,B75,J75,Currency,Calendar,E75,"mf",F75,H75,$F$19,,Trigger)</f>
        <v>obj_001ae#0000</v>
      </c>
      <c r="P75" s="5"/>
      <c r="Q75" s="19" t="e">
        <f>_xll.qlIndexFixing(O75,N75,,TriggerCounter)*100</f>
        <v>#NUM!</v>
      </c>
      <c r="R75" s="19" t="e">
        <f t="shared" si="1"/>
        <v>#NUM!</v>
      </c>
      <c r="S75" s="20" t="str">
        <f>IF(AND(UPPER(ContributionPassword)="ABCD",K75),_xll.RtContribute(SourceAlias,$L75,Fields,Q75:R75,"SCOPE:SERVER"),"--")</f>
        <v>--</v>
      </c>
      <c r="T75" s="19" t="e">
        <f>IF($K75,ABS(_xll.RtGet(SourceAlias,$L75,Q$2)-Q75),0)</f>
        <v>#NUM!</v>
      </c>
      <c r="U75" s="19" t="e">
        <f>IF($K75,ABS(_xll.RtGet(SourceAlias,$L75,R$2)-R75),0)</f>
        <v>#NUM!</v>
      </c>
    </row>
    <row r="76" spans="2:21" ht="16.5" customHeight="1" x14ac:dyDescent="0.25">
      <c r="B76" s="43" t="s">
        <v>22</v>
      </c>
      <c r="C76" s="21" t="s">
        <v>15</v>
      </c>
      <c r="D76" s="21" t="s">
        <v>36</v>
      </c>
      <c r="E76" s="22" t="s">
        <v>9</v>
      </c>
      <c r="F76" s="22" t="s">
        <v>165</v>
      </c>
      <c r="G76" s="22" t="s">
        <v>7</v>
      </c>
      <c r="H76" s="22" t="s">
        <v>176</v>
      </c>
      <c r="I76" s="22" t="s">
        <v>165</v>
      </c>
      <c r="J76" s="22">
        <v>1</v>
      </c>
      <c r="K76" s="23" t="b">
        <v>1</v>
      </c>
      <c r="L76" s="39" t="s">
        <v>159</v>
      </c>
      <c r="M76" s="5"/>
      <c r="N76" s="5">
        <f t="shared" si="4"/>
        <v>41918</v>
      </c>
      <c r="O76" s="5" t="str">
        <f>_xll.qlSwapIndex(,,B76,J76,Currency,Calendar,E76,"mf",F76,H76,$F$19,,Trigger)</f>
        <v>obj_001b3#0000</v>
      </c>
      <c r="P76" s="5"/>
      <c r="Q76" s="19" t="e">
        <f>_xll.qlIndexFixing(O76,N76,,TriggerCounter)*100</f>
        <v>#NUM!</v>
      </c>
      <c r="R76" s="19" t="e">
        <f t="shared" si="1"/>
        <v>#NUM!</v>
      </c>
      <c r="S76" s="20" t="str">
        <f>IF(AND(UPPER(ContributionPassword)="ABCD",K76),_xll.RtContribute(SourceAlias,$L76,Fields,Q76:R76,"SCOPE:SERVER"),"--")</f>
        <v>--</v>
      </c>
      <c r="T76" s="19" t="e">
        <f>IF($K76,ABS(_xll.RtGet(SourceAlias,$L76,Q$2)-Q76),0)</f>
        <v>#NUM!</v>
      </c>
      <c r="U76" s="19" t="e">
        <f>IF($K76,ABS(_xll.RtGet(SourceAlias,$L76,R$2)-R76),0)</f>
        <v>#NUM!</v>
      </c>
    </row>
    <row r="77" spans="2:21" ht="16.5" customHeight="1" x14ac:dyDescent="0.25">
      <c r="B77" s="43" t="s">
        <v>23</v>
      </c>
      <c r="C77" s="21" t="s">
        <v>15</v>
      </c>
      <c r="D77" s="21" t="s">
        <v>36</v>
      </c>
      <c r="E77" s="22" t="s">
        <v>9</v>
      </c>
      <c r="F77" s="22" t="s">
        <v>165</v>
      </c>
      <c r="G77" s="22" t="s">
        <v>7</v>
      </c>
      <c r="H77" s="22" t="s">
        <v>176</v>
      </c>
      <c r="I77" s="22" t="s">
        <v>165</v>
      </c>
      <c r="J77" s="22">
        <v>1</v>
      </c>
      <c r="K77" s="23" t="b">
        <v>1</v>
      </c>
      <c r="L77" s="39" t="s">
        <v>142</v>
      </c>
      <c r="M77" s="5"/>
      <c r="N77" s="5">
        <f t="shared" si="4"/>
        <v>41918</v>
      </c>
      <c r="O77" s="5" t="str">
        <f>_xll.qlSwapIndex(,,B77,J77,Currency,Calendar,E77,"mf",F77,H77,$F$19,,Trigger)</f>
        <v>obj_001b7#0000</v>
      </c>
      <c r="P77" s="5"/>
      <c r="Q77" s="19" t="e">
        <f>_xll.qlIndexFixing(O77,N77,,TriggerCounter)*100</f>
        <v>#NUM!</v>
      </c>
      <c r="R77" s="19" t="e">
        <f t="shared" si="1"/>
        <v>#NUM!</v>
      </c>
      <c r="S77" s="20" t="str">
        <f>IF(AND(UPPER(ContributionPassword)="ABCD",K77),_xll.RtContribute(SourceAlias,$L77,Fields,Q77:R77,"SCOPE:SERVER"),"--")</f>
        <v>--</v>
      </c>
      <c r="T77" s="19" t="e">
        <f>IF($K77,ABS(_xll.RtGet(SourceAlias,$L77,Q$2)-Q77),0)</f>
        <v>#NUM!</v>
      </c>
      <c r="U77" s="19" t="e">
        <f>IF($K77,ABS(_xll.RtGet(SourceAlias,$L77,R$2)-R77),0)</f>
        <v>#NUM!</v>
      </c>
    </row>
    <row r="78" spans="2:21" ht="16.5" customHeight="1" x14ac:dyDescent="0.25">
      <c r="B78" s="43" t="s">
        <v>24</v>
      </c>
      <c r="C78" s="21" t="s">
        <v>15</v>
      </c>
      <c r="D78" s="21" t="s">
        <v>36</v>
      </c>
      <c r="E78" s="22" t="s">
        <v>9</v>
      </c>
      <c r="F78" s="22" t="s">
        <v>165</v>
      </c>
      <c r="G78" s="22" t="s">
        <v>7</v>
      </c>
      <c r="H78" s="22" t="s">
        <v>176</v>
      </c>
      <c r="I78" s="22" t="s">
        <v>165</v>
      </c>
      <c r="J78" s="22">
        <v>1</v>
      </c>
      <c r="K78" s="23" t="b">
        <v>1</v>
      </c>
      <c r="L78" s="39" t="s">
        <v>143</v>
      </c>
      <c r="M78" s="5"/>
      <c r="N78" s="5">
        <f t="shared" si="4"/>
        <v>41918</v>
      </c>
      <c r="O78" s="5" t="str">
        <f>_xll.qlSwapIndex(,,B78,J78,Currency,Calendar,E78,"mf",F78,H78,$F$19,,Trigger)</f>
        <v>obj_001a0#0000</v>
      </c>
      <c r="P78" s="5"/>
      <c r="Q78" s="19" t="e">
        <f>_xll.qlIndexFixing(O78,N78,,TriggerCounter)*100</f>
        <v>#NUM!</v>
      </c>
      <c r="R78" s="19" t="e">
        <f t="shared" si="1"/>
        <v>#NUM!</v>
      </c>
      <c r="S78" s="20" t="str">
        <f>IF(AND(UPPER(ContributionPassword)="ABCD",K78),_xll.RtContribute(SourceAlias,$L78,Fields,Q78:R78,"SCOPE:SERVER"),"--")</f>
        <v>--</v>
      </c>
      <c r="T78" s="19" t="e">
        <f>IF($K78,ABS(_xll.RtGet(SourceAlias,$L78,Q$2)-Q78),0)</f>
        <v>#NUM!</v>
      </c>
      <c r="U78" s="19" t="e">
        <f>IF($K78,ABS(_xll.RtGet(SourceAlias,$L78,R$2)-R78),0)</f>
        <v>#NUM!</v>
      </c>
    </row>
    <row r="79" spans="2:21" ht="16.5" customHeight="1" thickBot="1" x14ac:dyDescent="0.3">
      <c r="B79" s="40" t="s">
        <v>25</v>
      </c>
      <c r="C79" s="28" t="s">
        <v>15</v>
      </c>
      <c r="D79" s="28" t="s">
        <v>36</v>
      </c>
      <c r="E79" s="28" t="s">
        <v>9</v>
      </c>
      <c r="F79" s="28" t="s">
        <v>165</v>
      </c>
      <c r="G79" s="28" t="s">
        <v>7</v>
      </c>
      <c r="H79" s="30" t="s">
        <v>176</v>
      </c>
      <c r="I79" s="29" t="s">
        <v>165</v>
      </c>
      <c r="J79" s="29">
        <v>1</v>
      </c>
      <c r="K79" s="31" t="b">
        <v>1</v>
      </c>
      <c r="L79" s="44" t="s">
        <v>144</v>
      </c>
      <c r="M79" s="5"/>
      <c r="N79" s="5">
        <f t="shared" si="4"/>
        <v>41918</v>
      </c>
      <c r="O79" s="5" t="str">
        <f>_xll.qlSwapIndex(,,B79,J79,Currency,Calendar,E79,"mf",F79,H79,$F$19,,Trigger)</f>
        <v>obj_001a2#0000</v>
      </c>
      <c r="P79" s="5"/>
      <c r="Q79" s="19" t="e">
        <f>_xll.qlIndexFixing(O79,N79,,TriggerCounter)*100</f>
        <v>#NUM!</v>
      </c>
      <c r="R79" s="19" t="e">
        <f t="shared" si="1"/>
        <v>#NUM!</v>
      </c>
      <c r="S79" s="20" t="str">
        <f>IF(AND(UPPER(ContributionPassword)="ABCD",K79),_xll.RtContribute(SourceAlias,$L79,Fields,Q79:R79,"SCOPE:SERVER"),"--")</f>
        <v>--</v>
      </c>
      <c r="T79" s="19" t="e">
        <f>IF($K79,ABS(_xll.RtGet(SourceAlias,$L79,Q$2)-Q79),0)</f>
        <v>#NUM!</v>
      </c>
      <c r="U79" s="19" t="e">
        <f>IF($K79,ABS(_xll.RtGet(SourceAlias,$L79,R$2)-R79),0)</f>
        <v>#NUM!</v>
      </c>
    </row>
    <row r="80" spans="2:21" ht="16.5" customHeight="1" thickBot="1" x14ac:dyDescent="0.3">
      <c r="B80" s="9"/>
      <c r="C80" s="9"/>
      <c r="D80" s="10" t="s">
        <v>167</v>
      </c>
      <c r="E80" s="9"/>
      <c r="F80" s="9" t="str">
        <f>Currency&amp;D80</f>
        <v>HKDON</v>
      </c>
      <c r="G80" s="9"/>
      <c r="H80" s="9"/>
      <c r="I80" s="9"/>
      <c r="J80" s="9"/>
      <c r="K80" s="11"/>
      <c r="L80" s="11"/>
      <c r="M80" s="18"/>
      <c r="N80" s="18"/>
      <c r="O80" s="18"/>
      <c r="P80" s="18"/>
      <c r="Q80" s="19"/>
      <c r="R80" s="19"/>
      <c r="S80" s="20"/>
      <c r="T80" s="19"/>
      <c r="U80" s="19"/>
    </row>
    <row r="81" spans="2:21" ht="16.5" customHeight="1" x14ac:dyDescent="0.25">
      <c r="B81" s="13" t="s">
        <v>7</v>
      </c>
      <c r="C81" s="13" t="s">
        <v>137</v>
      </c>
      <c r="D81" s="14" t="s">
        <v>37</v>
      </c>
      <c r="E81" s="13" t="s">
        <v>9</v>
      </c>
      <c r="F81" s="13" t="s">
        <v>165</v>
      </c>
      <c r="G81" s="13" t="s">
        <v>10</v>
      </c>
      <c r="H81" s="13" t="s">
        <v>10</v>
      </c>
      <c r="I81" s="13" t="s">
        <v>10</v>
      </c>
      <c r="J81" s="13" t="s">
        <v>162</v>
      </c>
      <c r="K81" s="16" t="b">
        <v>1</v>
      </c>
      <c r="L81" s="17" t="s">
        <v>69</v>
      </c>
      <c r="M81" s="5"/>
      <c r="N81" s="5"/>
      <c r="O81" s="5"/>
      <c r="P81" s="5"/>
      <c r="Q81" s="19">
        <f>[1]OIS!$Q$8</f>
        <v>0.06</v>
      </c>
      <c r="R81" s="19">
        <f t="shared" si="1"/>
        <v>0.06</v>
      </c>
      <c r="S81" s="20" t="str">
        <f>IF(AND(UPPER(ContributionPassword)="ABCD",K81),_xll.RtContribute(SourceAlias,$L81,Fields,Q81:R81,"SCOPE:SERVER"),"--")</f>
        <v>--</v>
      </c>
      <c r="T81" s="19">
        <f>IF($K81,ABS(_xll.RtGet(SourceAlias,$L81,Q$2)-Q81),0)</f>
        <v>9.999999999999995E-3</v>
      </c>
      <c r="U81" s="19">
        <f>IF($K81,ABS(_xll.RtGet(SourceAlias,$L81,R$2)-R81),0)</f>
        <v>9.999999999999995E-3</v>
      </c>
    </row>
    <row r="82" spans="2:21" ht="16.5" customHeight="1" x14ac:dyDescent="0.25">
      <c r="B82" s="21" t="s">
        <v>11</v>
      </c>
      <c r="C82" s="21" t="s">
        <v>137</v>
      </c>
      <c r="D82" s="21" t="s">
        <v>37</v>
      </c>
      <c r="E82" s="22" t="s">
        <v>9</v>
      </c>
      <c r="F82" s="22" t="s">
        <v>165</v>
      </c>
      <c r="G82" s="22" t="s">
        <v>10</v>
      </c>
      <c r="H82" s="22" t="s">
        <v>10</v>
      </c>
      <c r="I82" s="22" t="s">
        <v>10</v>
      </c>
      <c r="J82" s="22" t="s">
        <v>162</v>
      </c>
      <c r="K82" s="23" t="b">
        <v>1</v>
      </c>
      <c r="L82" s="24" t="s">
        <v>70</v>
      </c>
      <c r="M82" s="5"/>
      <c r="N82" s="5"/>
      <c r="O82" s="5"/>
      <c r="P82" s="5"/>
      <c r="Q82" s="19">
        <f>[1]OIS!$Q$9</f>
        <v>0.06</v>
      </c>
      <c r="R82" s="19">
        <f t="shared" si="1"/>
        <v>0.06</v>
      </c>
      <c r="S82" s="20" t="str">
        <f>IF(AND(UPPER(ContributionPassword)="ABCD",K82),_xll.RtContribute(SourceAlias,$L82,Fields,Q82:R82,"SCOPE:SERVER"),"--")</f>
        <v>--</v>
      </c>
      <c r="T82" s="19">
        <f>IF($K82,ABS(_xll.RtGet(SourceAlias,$L82,Q$2)-Q82),0)</f>
        <v>1.0000000000000009E-2</v>
      </c>
      <c r="U82" s="19">
        <f>IF($K82,ABS(_xll.RtGet(SourceAlias,$L82,R$2)-R82),0)</f>
        <v>1.0000000000000009E-2</v>
      </c>
    </row>
    <row r="83" spans="2:21" ht="16.5" customHeight="1" x14ac:dyDescent="0.25">
      <c r="B83" s="21" t="s">
        <v>12</v>
      </c>
      <c r="C83" s="21" t="s">
        <v>137</v>
      </c>
      <c r="D83" s="21" t="s">
        <v>37</v>
      </c>
      <c r="E83" s="22" t="s">
        <v>9</v>
      </c>
      <c r="F83" s="22" t="s">
        <v>165</v>
      </c>
      <c r="G83" s="22" t="s">
        <v>10</v>
      </c>
      <c r="H83" s="22" t="s">
        <v>10</v>
      </c>
      <c r="I83" s="22" t="s">
        <v>10</v>
      </c>
      <c r="J83" s="22" t="s">
        <v>162</v>
      </c>
      <c r="K83" s="23" t="b">
        <v>1</v>
      </c>
      <c r="L83" s="24" t="s">
        <v>71</v>
      </c>
      <c r="M83" s="5"/>
      <c r="N83" s="5"/>
      <c r="O83" s="5"/>
      <c r="P83" s="5"/>
      <c r="Q83" s="19">
        <f>[1]OIS!$Q$10</f>
        <v>6.9999999999999993E-2</v>
      </c>
      <c r="R83" s="19">
        <f t="shared" si="1"/>
        <v>6.9999999999999993E-2</v>
      </c>
      <c r="S83" s="20" t="str">
        <f>IF(AND(UPPER(ContributionPassword)="ABCD",K83),_xll.RtContribute(SourceAlias,$L83,Fields,Q83:R83,"SCOPE:SERVER"),"--")</f>
        <v>--</v>
      </c>
      <c r="T83" s="19">
        <f>IF($K83,ABS(_xll.RtGet(SourceAlias,$L83,Q$2)-Q83),0)</f>
        <v>2.0000000000000004E-2</v>
      </c>
      <c r="U83" s="19">
        <f>IF($K83,ABS(_xll.RtGet(SourceAlias,$L83,R$2)-R83),0)</f>
        <v>2.0000000000000004E-2</v>
      </c>
    </row>
    <row r="84" spans="2:21" ht="16.5" customHeight="1" x14ac:dyDescent="0.25">
      <c r="B84" s="21" t="s">
        <v>20</v>
      </c>
      <c r="C84" s="21" t="s">
        <v>137</v>
      </c>
      <c r="D84" s="21" t="s">
        <v>37</v>
      </c>
      <c r="E84" s="22" t="s">
        <v>9</v>
      </c>
      <c r="F84" s="22" t="s">
        <v>165</v>
      </c>
      <c r="G84" s="22" t="s">
        <v>10</v>
      </c>
      <c r="H84" s="22" t="s">
        <v>10</v>
      </c>
      <c r="I84" s="22" t="s">
        <v>10</v>
      </c>
      <c r="J84" s="22" t="s">
        <v>162</v>
      </c>
      <c r="K84" s="23" t="b">
        <v>1</v>
      </c>
      <c r="L84" s="24" t="s">
        <v>72</v>
      </c>
      <c r="M84" s="5"/>
      <c r="N84" s="5"/>
      <c r="O84" s="5"/>
      <c r="P84" s="5"/>
      <c r="Q84" s="19">
        <f>[1]OIS!$Q$11</f>
        <v>0.1</v>
      </c>
      <c r="R84" s="19">
        <f t="shared" ref="R84:R97" si="5">Q84</f>
        <v>0.1</v>
      </c>
      <c r="S84" s="20" t="str">
        <f>IF(AND(UPPER(ContributionPassword)="ABCD",K84),_xll.RtContribute(SourceAlias,$L84,Fields,Q84:R84,"SCOPE:SERVER"),"--")</f>
        <v>--</v>
      </c>
      <c r="T84" s="19">
        <f>IF($K84,ABS(_xll.RtGet(SourceAlias,$L84,Q$2)-Q84),0)</f>
        <v>1.999999999999999E-2</v>
      </c>
      <c r="U84" s="19">
        <f>IF($K84,ABS(_xll.RtGet(SourceAlias,$L84,R$2)-R84),0)</f>
        <v>1.999999999999999E-2</v>
      </c>
    </row>
    <row r="85" spans="2:21" ht="16.5" customHeight="1" x14ac:dyDescent="0.25">
      <c r="B85" s="21" t="s">
        <v>21</v>
      </c>
      <c r="C85" s="21" t="s">
        <v>137</v>
      </c>
      <c r="D85" s="21" t="s">
        <v>37</v>
      </c>
      <c r="E85" s="22" t="s">
        <v>9</v>
      </c>
      <c r="F85" s="22" t="s">
        <v>165</v>
      </c>
      <c r="G85" s="22" t="s">
        <v>10</v>
      </c>
      <c r="H85" s="22" t="s">
        <v>10</v>
      </c>
      <c r="I85" s="22" t="s">
        <v>10</v>
      </c>
      <c r="J85" s="22" t="s">
        <v>162</v>
      </c>
      <c r="K85" s="23" t="b">
        <v>1</v>
      </c>
      <c r="L85" s="24" t="s">
        <v>73</v>
      </c>
      <c r="M85" s="5"/>
      <c r="N85" s="5"/>
      <c r="O85" s="5"/>
      <c r="P85" s="5"/>
      <c r="Q85" s="19">
        <f>[1]OIS!$Q$12</f>
        <v>0.11</v>
      </c>
      <c r="R85" s="19">
        <f t="shared" si="5"/>
        <v>0.11</v>
      </c>
      <c r="S85" s="20" t="str">
        <f>IF(AND(UPPER(ContributionPassword)="ABCD",K85),_xll.RtContribute(SourceAlias,$L85,Fields,Q85:R85,"SCOPE:SERVER"),"--")</f>
        <v>--</v>
      </c>
      <c r="T85" s="19">
        <f>IF($K85,ABS(_xll.RtGet(SourceAlias,$L85,Q$2)-Q85),0)</f>
        <v>9.999999999999995E-3</v>
      </c>
      <c r="U85" s="19">
        <f>IF($K85,ABS(_xll.RtGet(SourceAlias,$L85,R$2)-R85),0)</f>
        <v>9.999999999999995E-3</v>
      </c>
    </row>
    <row r="86" spans="2:21" ht="16.5" customHeight="1" x14ac:dyDescent="0.25">
      <c r="B86" s="21" t="s">
        <v>13</v>
      </c>
      <c r="C86" s="21" t="s">
        <v>137</v>
      </c>
      <c r="D86" s="21" t="s">
        <v>37</v>
      </c>
      <c r="E86" s="22" t="s">
        <v>9</v>
      </c>
      <c r="F86" s="22" t="s">
        <v>165</v>
      </c>
      <c r="G86" s="22" t="s">
        <v>10</v>
      </c>
      <c r="H86" s="22" t="s">
        <v>10</v>
      </c>
      <c r="I86" s="22" t="s">
        <v>10</v>
      </c>
      <c r="J86" s="22" t="s">
        <v>162</v>
      </c>
      <c r="K86" s="23" t="b">
        <v>1</v>
      </c>
      <c r="L86" s="24" t="s">
        <v>74</v>
      </c>
      <c r="M86" s="5"/>
      <c r="N86" s="5"/>
      <c r="O86" s="5"/>
      <c r="P86" s="5"/>
      <c r="Q86" s="19">
        <f>[1]OIS!$Q$13</f>
        <v>0.12000000000000001</v>
      </c>
      <c r="R86" s="19">
        <f t="shared" si="5"/>
        <v>0.12000000000000001</v>
      </c>
      <c r="S86" s="20" t="str">
        <f>IF(AND(UPPER(ContributionPassword)="ABCD",K86),_xll.RtContribute(SourceAlias,$L86,Fields,Q86:R86,"SCOPE:SERVER"),"--")</f>
        <v>--</v>
      </c>
      <c r="T86" s="19">
        <f>IF($K86,ABS(_xll.RtGet(SourceAlias,$L86,Q$2)-Q86),0)</f>
        <v>1.0000000000000009E-2</v>
      </c>
      <c r="U86" s="19">
        <f>IF($K86,ABS(_xll.RtGet(SourceAlias,$L86,R$2)-R86),0)</f>
        <v>1.0000000000000009E-2</v>
      </c>
    </row>
    <row r="87" spans="2:21" ht="16.5" customHeight="1" x14ac:dyDescent="0.25">
      <c r="B87" s="21" t="s">
        <v>14</v>
      </c>
      <c r="C87" s="21" t="s">
        <v>137</v>
      </c>
      <c r="D87" s="21" t="s">
        <v>37</v>
      </c>
      <c r="E87" s="22" t="s">
        <v>9</v>
      </c>
      <c r="F87" s="22" t="s">
        <v>165</v>
      </c>
      <c r="G87" s="22" t="s">
        <v>10</v>
      </c>
      <c r="H87" s="22" t="s">
        <v>10</v>
      </c>
      <c r="I87" s="22" t="s">
        <v>10</v>
      </c>
      <c r="J87" s="22" t="s">
        <v>162</v>
      </c>
      <c r="K87" s="23" t="b">
        <v>1</v>
      </c>
      <c r="L87" s="24" t="s">
        <v>75</v>
      </c>
      <c r="M87" s="5"/>
      <c r="N87" s="5"/>
      <c r="O87" s="5"/>
      <c r="P87" s="5"/>
      <c r="Q87" s="19">
        <f>[1]OIS!$Q$16</f>
        <v>0.13</v>
      </c>
      <c r="R87" s="19">
        <f t="shared" si="5"/>
        <v>0.13</v>
      </c>
      <c r="S87" s="20" t="str">
        <f>IF(AND(UPPER(ContributionPassword)="ABCD",K87),_xll.RtContribute(SourceAlias,$L87,Fields,Q87:R87,"SCOPE:SERVER"),"--")</f>
        <v>--</v>
      </c>
      <c r="T87" s="19">
        <f>IF($K87,ABS(_xll.RtGet(SourceAlias,$L87,Q$2)-Q87),0)</f>
        <v>4.0000000000000008E-2</v>
      </c>
      <c r="U87" s="19">
        <f>IF($K87,ABS(_xll.RtGet(SourceAlias,$L87,R$2)-R87),0)</f>
        <v>4.0000000000000008E-2</v>
      </c>
    </row>
    <row r="88" spans="2:21" ht="16.5" customHeight="1" x14ac:dyDescent="0.25">
      <c r="B88" s="21" t="s">
        <v>9</v>
      </c>
      <c r="C88" s="21" t="s">
        <v>137</v>
      </c>
      <c r="D88" s="21" t="s">
        <v>37</v>
      </c>
      <c r="E88" s="22" t="s">
        <v>9</v>
      </c>
      <c r="F88" s="22" t="s">
        <v>165</v>
      </c>
      <c r="G88" s="22" t="s">
        <v>10</v>
      </c>
      <c r="H88" s="22" t="s">
        <v>10</v>
      </c>
      <c r="I88" s="22" t="s">
        <v>10</v>
      </c>
      <c r="J88" s="22" t="s">
        <v>162</v>
      </c>
      <c r="K88" s="23" t="b">
        <v>1</v>
      </c>
      <c r="L88" s="24" t="s">
        <v>76</v>
      </c>
      <c r="M88" s="5"/>
      <c r="N88" s="5"/>
      <c r="O88" s="5"/>
      <c r="P88" s="5"/>
      <c r="Q88" s="19">
        <f>[1]OIS!$Q$19</f>
        <v>0.15000000000000002</v>
      </c>
      <c r="R88" s="19">
        <f t="shared" si="5"/>
        <v>0.15000000000000002</v>
      </c>
      <c r="S88" s="20" t="str">
        <f>IF(AND(UPPER(ContributionPassword)="ABCD",K88),_xll.RtContribute(SourceAlias,$L88,Fields,Q88:R88,"SCOPE:SERVER"),"--")</f>
        <v>--</v>
      </c>
      <c r="T88" s="19">
        <f>IF($K88,ABS(_xll.RtGet(SourceAlias,$L88,Q$2)-Q88),0)</f>
        <v>4.9999999999999989E-2</v>
      </c>
      <c r="U88" s="19">
        <f>IF($K88,ABS(_xll.RtGet(SourceAlias,$L88,R$2)-R88),0)</f>
        <v>4.9999999999999989E-2</v>
      </c>
    </row>
    <row r="89" spans="2:21" ht="16.5" customHeight="1" x14ac:dyDescent="0.25">
      <c r="B89" s="21" t="s">
        <v>32</v>
      </c>
      <c r="C89" s="21" t="s">
        <v>137</v>
      </c>
      <c r="D89" s="21" t="s">
        <v>37</v>
      </c>
      <c r="E89" s="22" t="s">
        <v>9</v>
      </c>
      <c r="F89" s="22" t="s">
        <v>165</v>
      </c>
      <c r="G89" s="22" t="s">
        <v>10</v>
      </c>
      <c r="H89" s="22" t="s">
        <v>10</v>
      </c>
      <c r="I89" s="22" t="s">
        <v>10</v>
      </c>
      <c r="J89" s="22" t="s">
        <v>162</v>
      </c>
      <c r="K89" s="23" t="b">
        <v>1</v>
      </c>
      <c r="L89" s="24" t="s">
        <v>77</v>
      </c>
      <c r="M89" s="5"/>
      <c r="N89" s="5"/>
      <c r="O89" s="5"/>
      <c r="P89" s="5"/>
      <c r="Q89" s="19"/>
      <c r="R89" s="19">
        <f t="shared" si="5"/>
        <v>0</v>
      </c>
      <c r="S89" s="20" t="str">
        <f>IF(AND(UPPER(ContributionPassword)="ABCD",K89),_xll.RtContribute(SourceAlias,$L89,Fields,Q89:R89,"SCOPE:SERVER"),"--")</f>
        <v>--</v>
      </c>
      <c r="T89" s="19">
        <f>IF($K89,ABS(_xll.RtGet(SourceAlias,$L89,Q$2)-Q89),0)</f>
        <v>0</v>
      </c>
      <c r="U89" s="19">
        <f>IF($K89,ABS(_xll.RtGet(SourceAlias,$L89,R$2)-R89),0)</f>
        <v>0</v>
      </c>
    </row>
    <row r="90" spans="2:21" ht="16.5" customHeight="1" x14ac:dyDescent="0.25">
      <c r="B90" s="21" t="s">
        <v>16</v>
      </c>
      <c r="C90" s="21" t="s">
        <v>137</v>
      </c>
      <c r="D90" s="21" t="s">
        <v>37</v>
      </c>
      <c r="E90" s="22" t="s">
        <v>9</v>
      </c>
      <c r="F90" s="22" t="s">
        <v>165</v>
      </c>
      <c r="G90" s="22" t="s">
        <v>10</v>
      </c>
      <c r="H90" s="22" t="s">
        <v>10</v>
      </c>
      <c r="I90" s="22" t="s">
        <v>10</v>
      </c>
      <c r="J90" s="22" t="s">
        <v>162</v>
      </c>
      <c r="K90" s="23" t="b">
        <v>1</v>
      </c>
      <c r="L90" s="24" t="s">
        <v>78</v>
      </c>
      <c r="M90" s="5"/>
      <c r="N90" s="5"/>
      <c r="O90" s="5"/>
      <c r="P90" s="5"/>
      <c r="Q90" s="19"/>
      <c r="R90" s="19">
        <f t="shared" si="5"/>
        <v>0</v>
      </c>
      <c r="S90" s="20" t="str">
        <f>IF(AND(UPPER(ContributionPassword)="ABCD",K90),_xll.RtContribute(SourceAlias,$L90,Fields,Q90:R90,"SCOPE:SERVER"),"--")</f>
        <v>--</v>
      </c>
      <c r="T90" s="19">
        <f>IF($K90,ABS(_xll.RtGet(SourceAlias,$L90,Q$2)-Q90),0)</f>
        <v>0</v>
      </c>
      <c r="U90" s="19">
        <f>IF($K90,ABS(_xll.RtGet(SourceAlias,$L90,R$2)-R90),0)</f>
        <v>0</v>
      </c>
    </row>
    <row r="91" spans="2:21" ht="16.5" customHeight="1" x14ac:dyDescent="0.25">
      <c r="B91" s="21" t="s">
        <v>17</v>
      </c>
      <c r="C91" s="21" t="s">
        <v>137</v>
      </c>
      <c r="D91" s="21" t="s">
        <v>37</v>
      </c>
      <c r="E91" s="22" t="s">
        <v>9</v>
      </c>
      <c r="F91" s="22" t="s">
        <v>165</v>
      </c>
      <c r="G91" s="22" t="s">
        <v>10</v>
      </c>
      <c r="H91" s="22" t="s">
        <v>10</v>
      </c>
      <c r="I91" s="22" t="s">
        <v>10</v>
      </c>
      <c r="J91" s="22" t="s">
        <v>162</v>
      </c>
      <c r="K91" s="23" t="b">
        <v>1</v>
      </c>
      <c r="L91" s="24" t="s">
        <v>79</v>
      </c>
      <c r="M91" s="5"/>
      <c r="N91" s="5"/>
      <c r="O91" s="5"/>
      <c r="P91" s="5"/>
      <c r="Q91" s="19"/>
      <c r="R91" s="19">
        <f t="shared" si="5"/>
        <v>0</v>
      </c>
      <c r="S91" s="20" t="str">
        <f>IF(AND(UPPER(ContributionPassword)="ABCD",K91),_xll.RtContribute(SourceAlias,$L91,Fields,Q91:R91,"SCOPE:SERVER"),"--")</f>
        <v>--</v>
      </c>
      <c r="T91" s="19">
        <f>IF($K91,ABS(_xll.RtGet(SourceAlias,$L91,Q$2)-Q91),0)</f>
        <v>0</v>
      </c>
      <c r="U91" s="19">
        <f>IF($K91,ABS(_xll.RtGet(SourceAlias,$L91,R$2)-R91),0)</f>
        <v>0</v>
      </c>
    </row>
    <row r="92" spans="2:21" ht="16.5" customHeight="1" x14ac:dyDescent="0.25">
      <c r="B92" s="21" t="s">
        <v>18</v>
      </c>
      <c r="C92" s="21" t="s">
        <v>137</v>
      </c>
      <c r="D92" s="21" t="s">
        <v>37</v>
      </c>
      <c r="E92" s="22" t="s">
        <v>9</v>
      </c>
      <c r="F92" s="22" t="s">
        <v>165</v>
      </c>
      <c r="G92" s="22" t="s">
        <v>10</v>
      </c>
      <c r="H92" s="22" t="s">
        <v>10</v>
      </c>
      <c r="I92" s="22" t="s">
        <v>10</v>
      </c>
      <c r="J92" s="22" t="s">
        <v>162</v>
      </c>
      <c r="K92" s="23" t="b">
        <v>1</v>
      </c>
      <c r="L92" s="24" t="s">
        <v>80</v>
      </c>
      <c r="M92" s="5"/>
      <c r="N92" s="5"/>
      <c r="O92" s="5"/>
      <c r="P92" s="5"/>
      <c r="Q92" s="19"/>
      <c r="R92" s="19">
        <f t="shared" si="5"/>
        <v>0</v>
      </c>
      <c r="S92" s="20" t="str">
        <f>IF(AND(UPPER(ContributionPassword)="ABCD",K92),_xll.RtContribute(SourceAlias,$L92,Fields,Q92:R92,"SCOPE:SERVER"),"--")</f>
        <v>--</v>
      </c>
      <c r="T92" s="19">
        <f>IF($K92,ABS(_xll.RtGet(SourceAlias,$L92,Q$2)-Q92),0)</f>
        <v>0</v>
      </c>
      <c r="U92" s="19">
        <f>IF($K92,ABS(_xll.RtGet(SourceAlias,$L92,R$2)-R92),0)</f>
        <v>0</v>
      </c>
    </row>
    <row r="93" spans="2:21" ht="16.5" customHeight="1" x14ac:dyDescent="0.25">
      <c r="B93" s="21" t="s">
        <v>19</v>
      </c>
      <c r="C93" s="21" t="s">
        <v>137</v>
      </c>
      <c r="D93" s="21" t="s">
        <v>37</v>
      </c>
      <c r="E93" s="22" t="s">
        <v>9</v>
      </c>
      <c r="F93" s="22" t="s">
        <v>165</v>
      </c>
      <c r="G93" s="22" t="s">
        <v>10</v>
      </c>
      <c r="H93" s="22" t="s">
        <v>10</v>
      </c>
      <c r="I93" s="22" t="s">
        <v>10</v>
      </c>
      <c r="J93" s="22" t="s">
        <v>162</v>
      </c>
      <c r="K93" s="23" t="b">
        <v>1</v>
      </c>
      <c r="L93" s="24" t="s">
        <v>81</v>
      </c>
      <c r="M93" s="5"/>
      <c r="N93" s="5"/>
      <c r="O93" s="5"/>
      <c r="P93" s="5"/>
      <c r="Q93" s="19"/>
      <c r="R93" s="19">
        <f t="shared" si="5"/>
        <v>0</v>
      </c>
      <c r="S93" s="20" t="str">
        <f>IF(AND(UPPER(ContributionPassword)="ABCD",K93),_xll.RtContribute(SourceAlias,$L93,Fields,Q93:R93,"SCOPE:SERVER"),"--")</f>
        <v>--</v>
      </c>
      <c r="T93" s="19">
        <f>IF($K93,ABS(_xll.RtGet(SourceAlias,$L93,Q$2)-Q93),0)</f>
        <v>0</v>
      </c>
      <c r="U93" s="19">
        <f>IF($K93,ABS(_xll.RtGet(SourceAlias,$L93,R$2)-R93),0)</f>
        <v>0</v>
      </c>
    </row>
    <row r="94" spans="2:21" ht="16.5" customHeight="1" x14ac:dyDescent="0.25">
      <c r="B94" s="21" t="s">
        <v>22</v>
      </c>
      <c r="C94" s="21" t="s">
        <v>137</v>
      </c>
      <c r="D94" s="21" t="s">
        <v>37</v>
      </c>
      <c r="E94" s="22" t="s">
        <v>9</v>
      </c>
      <c r="F94" s="22" t="s">
        <v>165</v>
      </c>
      <c r="G94" s="22" t="s">
        <v>10</v>
      </c>
      <c r="H94" s="22" t="s">
        <v>10</v>
      </c>
      <c r="I94" s="22" t="s">
        <v>10</v>
      </c>
      <c r="J94" s="22" t="s">
        <v>162</v>
      </c>
      <c r="K94" s="23" t="b">
        <v>1</v>
      </c>
      <c r="L94" s="24" t="s">
        <v>82</v>
      </c>
      <c r="M94" s="5"/>
      <c r="N94" s="5"/>
      <c r="O94" s="5"/>
      <c r="P94" s="5"/>
      <c r="Q94" s="19"/>
      <c r="R94" s="19">
        <f t="shared" si="5"/>
        <v>0</v>
      </c>
      <c r="S94" s="20" t="str">
        <f>IF(AND(UPPER(ContributionPassword)="ABCD",K94),_xll.RtContribute(SourceAlias,$L94,Fields,Q94:R94,"SCOPE:SERVER"),"--")</f>
        <v>--</v>
      </c>
      <c r="T94" s="19">
        <f>IF($K94,ABS(_xll.RtGet(SourceAlias,$L94,Q$2)-Q94),0)</f>
        <v>0</v>
      </c>
      <c r="U94" s="19">
        <f>IF($K94,ABS(_xll.RtGet(SourceAlias,$L94,R$2)-R94),0)</f>
        <v>0</v>
      </c>
    </row>
    <row r="95" spans="2:21" ht="16.5" customHeight="1" x14ac:dyDescent="0.25">
      <c r="B95" s="21" t="s">
        <v>23</v>
      </c>
      <c r="C95" s="21" t="s">
        <v>137</v>
      </c>
      <c r="D95" s="21" t="s">
        <v>37</v>
      </c>
      <c r="E95" s="22" t="s">
        <v>9</v>
      </c>
      <c r="F95" s="22" t="s">
        <v>165</v>
      </c>
      <c r="G95" s="22" t="s">
        <v>10</v>
      </c>
      <c r="H95" s="22" t="s">
        <v>10</v>
      </c>
      <c r="I95" s="22" t="s">
        <v>10</v>
      </c>
      <c r="J95" s="22" t="s">
        <v>162</v>
      </c>
      <c r="K95" s="23" t="b">
        <v>1</v>
      </c>
      <c r="L95" s="24" t="s">
        <v>83</v>
      </c>
      <c r="M95" s="5"/>
      <c r="N95" s="5"/>
      <c r="O95" s="5"/>
      <c r="P95" s="5"/>
      <c r="Q95" s="19"/>
      <c r="R95" s="19">
        <f t="shared" si="5"/>
        <v>0</v>
      </c>
      <c r="S95" s="20" t="str">
        <f>IF(AND(UPPER(ContributionPassword)="ABCD",K95),_xll.RtContribute(SourceAlias,$L95,Fields,Q95:R95,"SCOPE:SERVER"),"--")</f>
        <v>--</v>
      </c>
      <c r="T95" s="19">
        <f>IF($K95,ABS(_xll.RtGet(SourceAlias,$L95,Q$2)-Q95),0)</f>
        <v>0</v>
      </c>
      <c r="U95" s="19">
        <f>IF($K95,ABS(_xll.RtGet(SourceAlias,$L95,R$2)-R95),0)</f>
        <v>0</v>
      </c>
    </row>
    <row r="96" spans="2:21" ht="16.5" customHeight="1" x14ac:dyDescent="0.25">
      <c r="B96" s="21" t="s">
        <v>24</v>
      </c>
      <c r="C96" s="21" t="s">
        <v>137</v>
      </c>
      <c r="D96" s="21" t="s">
        <v>37</v>
      </c>
      <c r="E96" s="22" t="s">
        <v>9</v>
      </c>
      <c r="F96" s="22" t="s">
        <v>165</v>
      </c>
      <c r="G96" s="22" t="s">
        <v>10</v>
      </c>
      <c r="H96" s="22" t="s">
        <v>10</v>
      </c>
      <c r="I96" s="22" t="s">
        <v>10</v>
      </c>
      <c r="J96" s="22" t="s">
        <v>162</v>
      </c>
      <c r="K96" s="23" t="b">
        <v>1</v>
      </c>
      <c r="L96" s="24" t="s">
        <v>84</v>
      </c>
      <c r="M96" s="5"/>
      <c r="N96" s="5"/>
      <c r="O96" s="5"/>
      <c r="P96" s="5"/>
      <c r="Q96" s="19"/>
      <c r="R96" s="19">
        <f t="shared" si="5"/>
        <v>0</v>
      </c>
      <c r="S96" s="20" t="str">
        <f>IF(AND(UPPER(ContributionPassword)="ABCD",K96),_xll.RtContribute(SourceAlias,$L96,Fields,Q96:R96,"SCOPE:SERVER"),"--")</f>
        <v>--</v>
      </c>
      <c r="T96" s="19">
        <f>IF($K96,ABS(_xll.RtGet(SourceAlias,$L96,Q$2)-Q96),0)</f>
        <v>0</v>
      </c>
      <c r="U96" s="19">
        <f>IF($K96,ABS(_xll.RtGet(SourceAlias,$L96,R$2)-R96),0)</f>
        <v>0</v>
      </c>
    </row>
    <row r="97" spans="2:21" ht="16.5" customHeight="1" thickBot="1" x14ac:dyDescent="0.3">
      <c r="B97" s="28" t="s">
        <v>25</v>
      </c>
      <c r="C97" s="28" t="s">
        <v>137</v>
      </c>
      <c r="D97" s="28" t="s">
        <v>37</v>
      </c>
      <c r="E97" s="28" t="s">
        <v>9</v>
      </c>
      <c r="F97" s="28" t="s">
        <v>165</v>
      </c>
      <c r="G97" s="28" t="s">
        <v>10</v>
      </c>
      <c r="H97" s="30" t="s">
        <v>10</v>
      </c>
      <c r="I97" s="28" t="s">
        <v>10</v>
      </c>
      <c r="J97" s="28" t="s">
        <v>162</v>
      </c>
      <c r="K97" s="31" t="b">
        <v>1</v>
      </c>
      <c r="L97" s="32" t="s">
        <v>85</v>
      </c>
      <c r="M97" s="5"/>
      <c r="N97" s="5"/>
      <c r="O97" s="5"/>
      <c r="P97" s="5"/>
      <c r="Q97" s="19"/>
      <c r="R97" s="19">
        <f t="shared" si="5"/>
        <v>0</v>
      </c>
      <c r="S97" s="20" t="str">
        <f>IF(AND(UPPER(ContributionPassword)="ABCD",K97),_xll.RtContribute(SourceAlias,$L97,Fields,Q97:R97,"SCOPE:SERVER"),"--")</f>
        <v>--</v>
      </c>
      <c r="T97" s="19">
        <f>IF($K97,ABS(_xll.RtGet(SourceAlias,$L97,Q$2)-Q97),0)</f>
        <v>0</v>
      </c>
      <c r="U97" s="19">
        <f>IF($K97,ABS(_xll.RtGet(SourceAlias,$L97,R$2)-R97),0)</f>
        <v>0</v>
      </c>
    </row>
    <row r="98" spans="2:21" ht="16.5" customHeight="1" thickBot="1" x14ac:dyDescent="0.3">
      <c r="B98" s="9"/>
      <c r="C98" s="9"/>
      <c r="D98" s="10" t="s">
        <v>136</v>
      </c>
      <c r="E98" s="9"/>
      <c r="F98" s="9"/>
      <c r="G98" s="9"/>
      <c r="H98" s="9"/>
      <c r="I98" s="9"/>
      <c r="J98" s="9"/>
      <c r="K98" s="11"/>
      <c r="L98" s="11"/>
      <c r="M98" s="18"/>
      <c r="N98" s="18"/>
      <c r="O98" s="18"/>
      <c r="P98" s="18"/>
      <c r="Q98" s="19"/>
      <c r="R98" s="19"/>
      <c r="S98" s="20"/>
      <c r="T98" s="12"/>
      <c r="U98" s="12"/>
    </row>
    <row r="99" spans="2:21" ht="16.5" customHeight="1" x14ac:dyDescent="0.25">
      <c r="B99" s="13" t="s">
        <v>27</v>
      </c>
      <c r="C99" s="13" t="s">
        <v>8</v>
      </c>
      <c r="D99" s="14" t="s">
        <v>118</v>
      </c>
      <c r="E99" s="13" t="s">
        <v>9</v>
      </c>
      <c r="F99" s="13" t="s">
        <v>165</v>
      </c>
      <c r="G99" s="13" t="s">
        <v>10</v>
      </c>
      <c r="H99" s="13" t="s">
        <v>10</v>
      </c>
      <c r="I99" s="13" t="s">
        <v>10</v>
      </c>
      <c r="J99" s="13"/>
      <c r="K99" s="23" t="b">
        <v>1</v>
      </c>
      <c r="L99" s="17" t="s">
        <v>131</v>
      </c>
      <c r="M99" s="18"/>
      <c r="N99" s="18"/>
      <c r="O99" s="18"/>
      <c r="P99" s="18"/>
      <c r="Q99" s="19"/>
      <c r="R99" s="19"/>
      <c r="S99" s="20"/>
      <c r="T99" s="12"/>
      <c r="U99" s="12"/>
    </row>
    <row r="100" spans="2:21" ht="16.5" customHeight="1" x14ac:dyDescent="0.25">
      <c r="B100" s="21" t="s">
        <v>39</v>
      </c>
      <c r="C100" s="21" t="s">
        <v>8</v>
      </c>
      <c r="D100" s="21" t="s">
        <v>118</v>
      </c>
      <c r="E100" s="22" t="s">
        <v>9</v>
      </c>
      <c r="F100" s="22" t="s">
        <v>165</v>
      </c>
      <c r="G100" s="22" t="s">
        <v>10</v>
      </c>
      <c r="H100" s="22" t="s">
        <v>10</v>
      </c>
      <c r="I100" s="22" t="s">
        <v>10</v>
      </c>
      <c r="J100" s="22"/>
      <c r="K100" s="23" t="b">
        <v>1</v>
      </c>
      <c r="L100" s="24" t="s">
        <v>132</v>
      </c>
      <c r="M100" s="18"/>
      <c r="N100" s="18"/>
      <c r="O100" s="18"/>
      <c r="P100" s="18"/>
      <c r="Q100" s="19"/>
      <c r="R100" s="19"/>
      <c r="S100" s="20"/>
      <c r="T100" s="12"/>
      <c r="U100" s="12"/>
    </row>
    <row r="101" spans="2:21" ht="16.5" customHeight="1" x14ac:dyDescent="0.25">
      <c r="B101" s="21" t="s">
        <v>28</v>
      </c>
      <c r="C101" s="21" t="s">
        <v>8</v>
      </c>
      <c r="D101" s="21" t="s">
        <v>118</v>
      </c>
      <c r="E101" s="22" t="s">
        <v>9</v>
      </c>
      <c r="F101" s="22" t="s">
        <v>165</v>
      </c>
      <c r="G101" s="22" t="s">
        <v>10</v>
      </c>
      <c r="H101" s="22" t="s">
        <v>10</v>
      </c>
      <c r="I101" s="22" t="s">
        <v>10</v>
      </c>
      <c r="J101" s="22"/>
      <c r="K101" s="23" t="b">
        <v>1</v>
      </c>
      <c r="L101" s="24" t="s">
        <v>124</v>
      </c>
      <c r="M101" s="18"/>
      <c r="N101" s="18"/>
      <c r="O101" s="18"/>
      <c r="P101" s="18"/>
      <c r="Q101" s="19"/>
      <c r="R101" s="19"/>
      <c r="S101" s="20"/>
      <c r="T101" s="12"/>
      <c r="U101" s="12"/>
    </row>
    <row r="102" spans="2:21" ht="16.5" customHeight="1" x14ac:dyDescent="0.25">
      <c r="B102" s="21" t="s">
        <v>7</v>
      </c>
      <c r="C102" s="21" t="s">
        <v>8</v>
      </c>
      <c r="D102" s="21" t="s">
        <v>118</v>
      </c>
      <c r="E102" s="22" t="s">
        <v>9</v>
      </c>
      <c r="F102" s="22" t="s">
        <v>165</v>
      </c>
      <c r="G102" s="22" t="s">
        <v>10</v>
      </c>
      <c r="H102" s="22" t="s">
        <v>10</v>
      </c>
      <c r="I102" s="22" t="s">
        <v>10</v>
      </c>
      <c r="J102" s="22"/>
      <c r="K102" s="23" t="b">
        <v>1</v>
      </c>
      <c r="L102" s="24" t="s">
        <v>123</v>
      </c>
      <c r="M102" s="18"/>
      <c r="N102" s="18"/>
      <c r="O102" s="18"/>
      <c r="P102" s="18"/>
      <c r="Q102" s="19"/>
      <c r="R102" s="19"/>
      <c r="S102" s="20"/>
      <c r="T102" s="12"/>
      <c r="U102" s="12"/>
    </row>
    <row r="103" spans="2:21" ht="16.5" customHeight="1" x14ac:dyDescent="0.25">
      <c r="B103" s="21" t="s">
        <v>11</v>
      </c>
      <c r="C103" s="21" t="s">
        <v>8</v>
      </c>
      <c r="D103" s="21" t="s">
        <v>118</v>
      </c>
      <c r="E103" s="22" t="s">
        <v>9</v>
      </c>
      <c r="F103" s="22" t="s">
        <v>165</v>
      </c>
      <c r="G103" s="22" t="s">
        <v>10</v>
      </c>
      <c r="H103" s="22" t="s">
        <v>10</v>
      </c>
      <c r="I103" s="22" t="s">
        <v>10</v>
      </c>
      <c r="J103" s="22"/>
      <c r="K103" s="23" t="b">
        <v>1</v>
      </c>
      <c r="L103" s="24" t="s">
        <v>125</v>
      </c>
      <c r="M103" s="18"/>
      <c r="N103" s="18"/>
      <c r="O103" s="18"/>
      <c r="P103" s="18"/>
      <c r="Q103" s="19"/>
      <c r="R103" s="19"/>
      <c r="S103" s="20"/>
      <c r="T103" s="12"/>
      <c r="U103" s="12"/>
    </row>
    <row r="104" spans="2:21" ht="16.5" customHeight="1" x14ac:dyDescent="0.25">
      <c r="B104" s="21" t="s">
        <v>12</v>
      </c>
      <c r="C104" s="21" t="s">
        <v>8</v>
      </c>
      <c r="D104" s="21" t="s">
        <v>118</v>
      </c>
      <c r="E104" s="22" t="s">
        <v>9</v>
      </c>
      <c r="F104" s="22" t="s">
        <v>165</v>
      </c>
      <c r="G104" s="22" t="s">
        <v>10</v>
      </c>
      <c r="H104" s="22" t="s">
        <v>10</v>
      </c>
      <c r="I104" s="22" t="s">
        <v>10</v>
      </c>
      <c r="J104" s="22"/>
      <c r="K104" s="23" t="b">
        <v>1</v>
      </c>
      <c r="L104" s="24" t="s">
        <v>126</v>
      </c>
      <c r="M104" s="18"/>
      <c r="N104" s="18"/>
      <c r="O104" s="18"/>
      <c r="P104" s="18"/>
      <c r="Q104" s="19"/>
      <c r="R104" s="19"/>
      <c r="S104" s="20"/>
      <c r="T104" s="12"/>
      <c r="U104" s="12"/>
    </row>
    <row r="105" spans="2:21" ht="16.5" customHeight="1" x14ac:dyDescent="0.25">
      <c r="B105" s="21" t="s">
        <v>20</v>
      </c>
      <c r="C105" s="21" t="s">
        <v>8</v>
      </c>
      <c r="D105" s="21" t="s">
        <v>118</v>
      </c>
      <c r="E105" s="22" t="s">
        <v>9</v>
      </c>
      <c r="F105" s="22" t="s">
        <v>165</v>
      </c>
      <c r="G105" s="22" t="s">
        <v>10</v>
      </c>
      <c r="H105" s="22" t="s">
        <v>10</v>
      </c>
      <c r="I105" s="22" t="s">
        <v>10</v>
      </c>
      <c r="J105" s="22"/>
      <c r="K105" s="23" t="b">
        <v>1</v>
      </c>
      <c r="L105" s="24" t="s">
        <v>127</v>
      </c>
      <c r="M105" s="18"/>
      <c r="N105" s="18"/>
      <c r="O105" s="18"/>
      <c r="P105" s="18"/>
      <c r="Q105" s="19"/>
      <c r="R105" s="19"/>
      <c r="S105" s="20"/>
      <c r="T105" s="12"/>
      <c r="U105" s="12"/>
    </row>
    <row r="106" spans="2:21" ht="16.5" customHeight="1" x14ac:dyDescent="0.25">
      <c r="B106" s="21" t="s">
        <v>21</v>
      </c>
      <c r="C106" s="21" t="s">
        <v>8</v>
      </c>
      <c r="D106" s="21" t="s">
        <v>118</v>
      </c>
      <c r="E106" s="22" t="s">
        <v>9</v>
      </c>
      <c r="F106" s="22" t="s">
        <v>165</v>
      </c>
      <c r="G106" s="22" t="s">
        <v>10</v>
      </c>
      <c r="H106" s="22" t="s">
        <v>10</v>
      </c>
      <c r="I106" s="22" t="s">
        <v>10</v>
      </c>
      <c r="J106" s="22"/>
      <c r="K106" s="23" t="b">
        <v>1</v>
      </c>
      <c r="L106" s="24" t="s">
        <v>128</v>
      </c>
      <c r="M106" s="18"/>
      <c r="N106" s="18"/>
      <c r="O106" s="18"/>
      <c r="P106" s="18"/>
      <c r="Q106" s="19"/>
      <c r="R106" s="19"/>
      <c r="S106" s="20"/>
      <c r="T106" s="12"/>
      <c r="U106" s="12"/>
    </row>
    <row r="107" spans="2:21" ht="16.5" customHeight="1" x14ac:dyDescent="0.25">
      <c r="B107" s="21" t="s">
        <v>13</v>
      </c>
      <c r="C107" s="21" t="s">
        <v>8</v>
      </c>
      <c r="D107" s="21" t="s">
        <v>118</v>
      </c>
      <c r="E107" s="22" t="s">
        <v>9</v>
      </c>
      <c r="F107" s="22" t="s">
        <v>165</v>
      </c>
      <c r="G107" s="22" t="s">
        <v>10</v>
      </c>
      <c r="H107" s="22" t="s">
        <v>10</v>
      </c>
      <c r="I107" s="22" t="s">
        <v>10</v>
      </c>
      <c r="J107" s="22"/>
      <c r="K107" s="23" t="b">
        <v>1</v>
      </c>
      <c r="L107" s="24" t="s">
        <v>129</v>
      </c>
      <c r="M107" s="18"/>
      <c r="N107" s="18"/>
      <c r="O107" s="18"/>
      <c r="P107" s="18"/>
      <c r="Q107" s="19"/>
      <c r="R107" s="19"/>
      <c r="S107" s="20"/>
      <c r="T107" s="12"/>
      <c r="U107" s="12"/>
    </row>
    <row r="108" spans="2:21" ht="16.5" customHeight="1" x14ac:dyDescent="0.25">
      <c r="B108" s="21" t="s">
        <v>14</v>
      </c>
      <c r="C108" s="21" t="s">
        <v>8</v>
      </c>
      <c r="D108" s="21" t="s">
        <v>118</v>
      </c>
      <c r="E108" s="22" t="s">
        <v>9</v>
      </c>
      <c r="F108" s="22" t="s">
        <v>165</v>
      </c>
      <c r="G108" s="22" t="s">
        <v>10</v>
      </c>
      <c r="H108" s="22" t="s">
        <v>10</v>
      </c>
      <c r="I108" s="22" t="s">
        <v>10</v>
      </c>
      <c r="J108" s="22"/>
      <c r="K108" s="23" t="b">
        <v>1</v>
      </c>
      <c r="L108" s="24" t="s">
        <v>130</v>
      </c>
      <c r="M108" s="18"/>
      <c r="N108" s="18"/>
      <c r="O108" s="18"/>
      <c r="P108" s="18"/>
      <c r="Q108" s="19"/>
      <c r="R108" s="19"/>
      <c r="S108" s="20"/>
      <c r="T108" s="12"/>
      <c r="U108" s="12"/>
    </row>
    <row r="109" spans="2:21" ht="16.5" customHeight="1" x14ac:dyDescent="0.25">
      <c r="B109" s="21" t="s">
        <v>9</v>
      </c>
      <c r="C109" s="21" t="s">
        <v>38</v>
      </c>
      <c r="D109" s="25" t="s">
        <v>120</v>
      </c>
      <c r="E109" s="22" t="s">
        <v>12</v>
      </c>
      <c r="F109" s="22" t="s">
        <v>165</v>
      </c>
      <c r="G109" s="22" t="s">
        <v>12</v>
      </c>
      <c r="H109" s="22" t="s">
        <v>41</v>
      </c>
      <c r="I109" s="22" t="s">
        <v>42</v>
      </c>
      <c r="J109" s="22"/>
      <c r="K109" s="23" t="b">
        <v>0</v>
      </c>
      <c r="L109" s="24" t="s">
        <v>139</v>
      </c>
      <c r="M109" s="18"/>
      <c r="N109" s="18"/>
      <c r="O109" s="18"/>
      <c r="P109" s="18"/>
      <c r="Q109" s="19"/>
      <c r="R109" s="19"/>
      <c r="S109" s="20"/>
      <c r="T109" s="12"/>
      <c r="U109" s="12"/>
    </row>
    <row r="110" spans="2:21" ht="16.5" customHeight="1" x14ac:dyDescent="0.25">
      <c r="B110" s="21" t="s">
        <v>32</v>
      </c>
      <c r="C110" s="21" t="s">
        <v>38</v>
      </c>
      <c r="D110" s="21" t="s">
        <v>120</v>
      </c>
      <c r="E110" s="22" t="s">
        <v>12</v>
      </c>
      <c r="F110" s="22" t="s">
        <v>165</v>
      </c>
      <c r="G110" s="22" t="s">
        <v>12</v>
      </c>
      <c r="H110" s="22" t="s">
        <v>41</v>
      </c>
      <c r="I110" s="22" t="s">
        <v>42</v>
      </c>
      <c r="J110" s="22"/>
      <c r="K110" s="23" t="b">
        <v>0</v>
      </c>
      <c r="L110" s="24" t="s">
        <v>139</v>
      </c>
      <c r="M110" s="18"/>
      <c r="N110" s="18"/>
      <c r="O110" s="18"/>
      <c r="P110" s="18"/>
      <c r="Q110" s="19"/>
      <c r="R110" s="19"/>
      <c r="S110" s="20"/>
      <c r="T110" s="12"/>
      <c r="U110" s="12"/>
    </row>
    <row r="111" spans="2:21" ht="16.5" customHeight="1" x14ac:dyDescent="0.25">
      <c r="B111" s="21" t="s">
        <v>16</v>
      </c>
      <c r="C111" s="21" t="s">
        <v>38</v>
      </c>
      <c r="D111" s="21" t="s">
        <v>120</v>
      </c>
      <c r="E111" s="22" t="s">
        <v>12</v>
      </c>
      <c r="F111" s="22" t="s">
        <v>165</v>
      </c>
      <c r="G111" s="22" t="s">
        <v>12</v>
      </c>
      <c r="H111" s="22" t="s">
        <v>41</v>
      </c>
      <c r="I111" s="22" t="s">
        <v>42</v>
      </c>
      <c r="J111" s="22"/>
      <c r="K111" s="23" t="b">
        <v>0</v>
      </c>
      <c r="L111" s="24" t="s">
        <v>139</v>
      </c>
      <c r="M111" s="18"/>
      <c r="N111" s="18"/>
      <c r="O111" s="18"/>
      <c r="P111" s="18"/>
      <c r="Q111" s="19"/>
      <c r="R111" s="19"/>
      <c r="S111" s="20"/>
      <c r="T111" s="12"/>
      <c r="U111" s="12"/>
    </row>
    <row r="112" spans="2:21" ht="16.5" customHeight="1" x14ac:dyDescent="0.25">
      <c r="B112" s="21" t="s">
        <v>17</v>
      </c>
      <c r="C112" s="21" t="s">
        <v>38</v>
      </c>
      <c r="D112" s="21" t="s">
        <v>120</v>
      </c>
      <c r="E112" s="22" t="s">
        <v>12</v>
      </c>
      <c r="F112" s="22" t="s">
        <v>165</v>
      </c>
      <c r="G112" s="22" t="s">
        <v>12</v>
      </c>
      <c r="H112" s="22" t="s">
        <v>41</v>
      </c>
      <c r="I112" s="22" t="s">
        <v>42</v>
      </c>
      <c r="J112" s="22"/>
      <c r="K112" s="23" t="b">
        <v>0</v>
      </c>
      <c r="L112" s="24" t="s">
        <v>139</v>
      </c>
      <c r="M112" s="18"/>
      <c r="N112" s="18"/>
      <c r="O112" s="18"/>
      <c r="P112" s="18"/>
      <c r="Q112" s="19"/>
      <c r="R112" s="19"/>
      <c r="S112" s="20"/>
      <c r="T112" s="12"/>
      <c r="U112" s="12"/>
    </row>
    <row r="113" spans="2:21" ht="16.5" customHeight="1" x14ac:dyDescent="0.25">
      <c r="B113" s="21" t="s">
        <v>18</v>
      </c>
      <c r="C113" s="21" t="s">
        <v>38</v>
      </c>
      <c r="D113" s="21" t="s">
        <v>120</v>
      </c>
      <c r="E113" s="22" t="s">
        <v>12</v>
      </c>
      <c r="F113" s="22" t="s">
        <v>165</v>
      </c>
      <c r="G113" s="22" t="s">
        <v>12</v>
      </c>
      <c r="H113" s="22" t="s">
        <v>41</v>
      </c>
      <c r="I113" s="22" t="s">
        <v>42</v>
      </c>
      <c r="J113" s="22"/>
      <c r="K113" s="23" t="b">
        <v>0</v>
      </c>
      <c r="L113" s="24" t="s">
        <v>139</v>
      </c>
      <c r="M113" s="18"/>
      <c r="N113" s="18"/>
      <c r="O113" s="18"/>
      <c r="P113" s="18"/>
      <c r="Q113" s="19"/>
      <c r="R113" s="19"/>
      <c r="S113" s="20"/>
      <c r="T113" s="12"/>
      <c r="U113" s="12"/>
    </row>
    <row r="114" spans="2:21" ht="16.5" customHeight="1" x14ac:dyDescent="0.25">
      <c r="B114" s="21" t="s">
        <v>19</v>
      </c>
      <c r="C114" s="21" t="s">
        <v>38</v>
      </c>
      <c r="D114" s="21" t="s">
        <v>120</v>
      </c>
      <c r="E114" s="22" t="s">
        <v>12</v>
      </c>
      <c r="F114" s="22" t="s">
        <v>165</v>
      </c>
      <c r="G114" s="22" t="s">
        <v>12</v>
      </c>
      <c r="H114" s="22" t="s">
        <v>41</v>
      </c>
      <c r="I114" s="22" t="s">
        <v>42</v>
      </c>
      <c r="J114" s="22"/>
      <c r="K114" s="23" t="b">
        <v>0</v>
      </c>
      <c r="L114" s="24" t="s">
        <v>139</v>
      </c>
      <c r="M114" s="18"/>
      <c r="N114" s="18"/>
      <c r="O114" s="18"/>
      <c r="P114" s="18"/>
      <c r="Q114" s="19"/>
      <c r="R114" s="19"/>
      <c r="S114" s="20"/>
      <c r="T114" s="12"/>
      <c r="U114" s="12"/>
    </row>
    <row r="115" spans="2:21" ht="16.5" customHeight="1" x14ac:dyDescent="0.25">
      <c r="B115" s="21" t="s">
        <v>22</v>
      </c>
      <c r="C115" s="21" t="s">
        <v>38</v>
      </c>
      <c r="D115" s="21" t="s">
        <v>120</v>
      </c>
      <c r="E115" s="22" t="s">
        <v>12</v>
      </c>
      <c r="F115" s="22" t="s">
        <v>165</v>
      </c>
      <c r="G115" s="22" t="s">
        <v>12</v>
      </c>
      <c r="H115" s="22" t="s">
        <v>41</v>
      </c>
      <c r="I115" s="22" t="s">
        <v>42</v>
      </c>
      <c r="J115" s="22"/>
      <c r="K115" s="23" t="b">
        <v>0</v>
      </c>
      <c r="L115" s="24" t="s">
        <v>139</v>
      </c>
      <c r="M115" s="18"/>
      <c r="N115" s="18"/>
      <c r="O115" s="18"/>
      <c r="P115" s="18"/>
      <c r="Q115" s="19"/>
      <c r="R115" s="19"/>
      <c r="S115" s="20"/>
      <c r="T115" s="12"/>
      <c r="U115" s="12"/>
    </row>
    <row r="116" spans="2:21" ht="16.5" customHeight="1" x14ac:dyDescent="0.25">
      <c r="B116" s="21" t="s">
        <v>23</v>
      </c>
      <c r="C116" s="21" t="s">
        <v>38</v>
      </c>
      <c r="D116" s="21" t="s">
        <v>120</v>
      </c>
      <c r="E116" s="22" t="s">
        <v>12</v>
      </c>
      <c r="F116" s="22" t="s">
        <v>165</v>
      </c>
      <c r="G116" s="22" t="s">
        <v>12</v>
      </c>
      <c r="H116" s="22" t="s">
        <v>41</v>
      </c>
      <c r="I116" s="22" t="s">
        <v>42</v>
      </c>
      <c r="J116" s="22"/>
      <c r="K116" s="23" t="b">
        <v>0</v>
      </c>
      <c r="L116" s="24" t="s">
        <v>139</v>
      </c>
      <c r="M116" s="18"/>
      <c r="N116" s="18"/>
      <c r="O116" s="18"/>
      <c r="P116" s="18"/>
      <c r="Q116" s="19"/>
      <c r="R116" s="19"/>
      <c r="S116" s="20"/>
      <c r="T116" s="12"/>
      <c r="U116" s="12"/>
    </row>
    <row r="117" spans="2:21" ht="16.5" customHeight="1" x14ac:dyDescent="0.25">
      <c r="B117" s="21" t="s">
        <v>24</v>
      </c>
      <c r="C117" s="21" t="s">
        <v>38</v>
      </c>
      <c r="D117" s="21" t="s">
        <v>120</v>
      </c>
      <c r="E117" s="22" t="s">
        <v>12</v>
      </c>
      <c r="F117" s="22" t="s">
        <v>165</v>
      </c>
      <c r="G117" s="22" t="s">
        <v>12</v>
      </c>
      <c r="H117" s="22" t="s">
        <v>41</v>
      </c>
      <c r="I117" s="22" t="s">
        <v>42</v>
      </c>
      <c r="J117" s="22"/>
      <c r="K117" s="23" t="b">
        <v>0</v>
      </c>
      <c r="L117" s="24" t="s">
        <v>139</v>
      </c>
      <c r="M117" s="18"/>
      <c r="N117" s="18"/>
      <c r="O117" s="18"/>
      <c r="P117" s="18"/>
      <c r="Q117" s="19"/>
      <c r="R117" s="19"/>
      <c r="S117" s="20"/>
      <c r="T117" s="12"/>
      <c r="U117" s="12"/>
    </row>
    <row r="118" spans="2:21" ht="16.5" customHeight="1" thickBot="1" x14ac:dyDescent="0.3">
      <c r="B118" s="28" t="s">
        <v>25</v>
      </c>
      <c r="C118" s="28" t="s">
        <v>38</v>
      </c>
      <c r="D118" s="28" t="s">
        <v>120</v>
      </c>
      <c r="E118" s="30" t="s">
        <v>12</v>
      </c>
      <c r="F118" s="30" t="s">
        <v>165</v>
      </c>
      <c r="G118" s="30" t="s">
        <v>12</v>
      </c>
      <c r="H118" s="30" t="s">
        <v>41</v>
      </c>
      <c r="I118" s="30" t="s">
        <v>42</v>
      </c>
      <c r="J118" s="30"/>
      <c r="K118" s="31" t="b">
        <v>0</v>
      </c>
      <c r="L118" s="32" t="s">
        <v>139</v>
      </c>
      <c r="M118" s="18"/>
      <c r="N118" s="18"/>
      <c r="O118" s="18"/>
      <c r="P118" s="18"/>
      <c r="Q118" s="19"/>
      <c r="R118" s="19"/>
      <c r="S118" s="20"/>
      <c r="T118" s="12"/>
      <c r="U118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HKD</vt:lpstr>
      <vt:lpstr>Calendar</vt:lpstr>
      <vt:lpstr>ContributionPassword</vt:lpstr>
      <vt:lpstr>Currency</vt:lpstr>
      <vt:lpstr>EvaluationDate</vt:lpstr>
      <vt:lpstr>Fields</vt:lpstr>
      <vt:lpstr>SourceAlias</vt:lpstr>
      <vt:lpstr>Trigger</vt:lpstr>
      <vt:lpstr>TriggerCounter</vt:lpstr>
    </vt:vector>
  </TitlesOfParts>
  <Company>MEDAN S.p.A.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Moschetta Marina</dc:creator>
  <cp:lastModifiedBy>MAZZOCCHI PAOLO</cp:lastModifiedBy>
  <cp:lastPrinted>2013-07-11T09:05:29Z</cp:lastPrinted>
  <dcterms:created xsi:type="dcterms:W3CDTF">2013-06-26T06:50:40Z</dcterms:created>
  <dcterms:modified xsi:type="dcterms:W3CDTF">2014-10-06T11:59:00Z</dcterms:modified>
</cp:coreProperties>
</file>