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405" windowWidth="27555" windowHeight="12300" activeTab="2"/>
  </bookViews>
  <sheets>
    <sheet name="General Settings" sheetId="6" r:id="rId1"/>
    <sheet name="RateHelpers" sheetId="5" r:id="rId2"/>
    <sheet name="Selected" sheetId="4" r:id="rId3"/>
    <sheet name="Deposits_3M" sheetId="7" r:id="rId4"/>
    <sheet name="FRAs_3M" sheetId="9" r:id="rId5"/>
    <sheet name="Futures_3M" sheetId="11" r:id="rId6"/>
    <sheet name="Swaps_3M" sheetId="13" r:id="rId7"/>
    <sheet name="SwapsFromBasis_3M" sheetId="15" r:id="rId8"/>
  </sheets>
  <externalReferences>
    <externalReference r:id="rId9"/>
  </externalReferences>
  <definedNames>
    <definedName name="Accuracy">'General Settings'!$D$23</definedName>
    <definedName name="BondBasisDayCounter" localSheetId="4">#REF!</definedName>
    <definedName name="BondBasisDayCounter" localSheetId="5">#REF!</definedName>
    <definedName name="BondBasisDayCounter" localSheetId="6">'General Settings'!$M$67</definedName>
    <definedName name="BondBasisDayCounter" localSheetId="7">'General Settings'!$M$89</definedName>
    <definedName name="BondBasisDayCounter">#REF!</definedName>
    <definedName name="Calendar" localSheetId="3">#REF!</definedName>
    <definedName name="Calendar" localSheetId="4">#REF!</definedName>
    <definedName name="Calendar" localSheetId="5">#REF!</definedName>
    <definedName name="Calendar" localSheetId="6">'General Settings'!$M$69</definedName>
    <definedName name="Calendar" localSheetId="7">'General Settings'!$M$91</definedName>
    <definedName name="Calendar">'General Settings'!$D$18</definedName>
    <definedName name="Conventions" localSheetId="6">Swaps_3M!$P$6:$R$10</definedName>
    <definedName name="Currency" localSheetId="3">'General Settings'!$M$14</definedName>
    <definedName name="Currency" localSheetId="4">'General Settings'!$M$31</definedName>
    <definedName name="Currency" localSheetId="5">'General Settings'!$M$48</definedName>
    <definedName name="Currency" localSheetId="6">'General Settings'!$M$65</definedName>
    <definedName name="Currency" localSheetId="7">'General Settings'!$M$87</definedName>
    <definedName name="Currency">'General Settings'!$D$4</definedName>
    <definedName name="DayCounter">'General Settings'!$D$19</definedName>
    <definedName name="DepoInclusionCriteria">Selected!$B$5</definedName>
    <definedName name="Discounting" localSheetId="7">'General Settings'!$M$93</definedName>
    <definedName name="Discounting">'General Settings'!$M$71</definedName>
    <definedName name="Discounting2" localSheetId="7">'General Settings'!$M$94</definedName>
    <definedName name="Discounting2">'General Settings'!$M$72</definedName>
    <definedName name="DiscountingCurve" localSheetId="6">Swaps_3M!$L$2</definedName>
    <definedName name="DiscountingCurve" localSheetId="7">SwapsFromBasis_3M!$L$2</definedName>
    <definedName name="FamilyName" localSheetId="4">'General Settings'!$M$32</definedName>
    <definedName name="FamilyName" localSheetId="5">'General Settings'!$M$49</definedName>
    <definedName name="FamilyName" localSheetId="6">'General Settings'!$M$66</definedName>
    <definedName name="FamilyName" localSheetId="7">'General Settings'!$M$88</definedName>
    <definedName name="FamilyName">'General Settings'!$M$15</definedName>
    <definedName name="FileOverwrite" localSheetId="4">'General Settings'!$M$26</definedName>
    <definedName name="FileOverwrite" localSheetId="5">'General Settings'!$M$43</definedName>
    <definedName name="FileOverwrite" localSheetId="6">'General Settings'!$M$60</definedName>
    <definedName name="FileOverwrite" localSheetId="7">'General Settings'!$M$82</definedName>
    <definedName name="FileOverwrite">'General Settings'!$M$9</definedName>
    <definedName name="FrontFuturesRollingDays">Selected!$B$4</definedName>
    <definedName name="GENERAL_SETTINGS">'General Settings'!$K$12</definedName>
    <definedName name="IborType">'General Settings'!$D$7</definedName>
    <definedName name="Index1M" localSheetId="4">#REF!</definedName>
    <definedName name="Index1M" localSheetId="5">#REF!</definedName>
    <definedName name="Index1M">#REF!</definedName>
    <definedName name="Index1Y" localSheetId="4">#REF!</definedName>
    <definedName name="Index1Y" localSheetId="5">#REF!</definedName>
    <definedName name="Index1Y">#REF!</definedName>
    <definedName name="Index3M" localSheetId="4">#REF!</definedName>
    <definedName name="Index3M" localSheetId="5">#REF!</definedName>
    <definedName name="Index3M">#REF!</definedName>
    <definedName name="Index6M" localSheetId="4">#REF!</definedName>
    <definedName name="Index6M" localSheetId="5">#REF!</definedName>
    <definedName name="Index6M">#REF!</definedName>
    <definedName name="IndexTenor">'General Settings'!$D$6</definedName>
    <definedName name="InterpolatorID">'General Settings'!$D$25</definedName>
    <definedName name="MinDistance">RateHelpers!$J$2:$J$169</definedName>
    <definedName name="MoneyMarketDayCounter" localSheetId="4">#REF!</definedName>
    <definedName name="MoneyMarketDayCounter" localSheetId="5">#REF!</definedName>
    <definedName name="MoneyMarketDayCounter" localSheetId="6">'General Settings'!$M$68</definedName>
    <definedName name="MoneyMarketDayCounter" localSheetId="7">'General Settings'!$M$90</definedName>
    <definedName name="MoneyMarketDayCounter">#REF!</definedName>
    <definedName name="Months">'General Settings'!$D$5</definedName>
    <definedName name="NDays">'General Settings'!$D$17</definedName>
    <definedName name="nIMMFutures">Selected!$B$2</definedName>
    <definedName name="nSerialFutures">Selected!$B$3</definedName>
    <definedName name="ObjectOverwrite" localSheetId="3">'General Settings'!$M$6</definedName>
    <definedName name="ObjectOverwrite" localSheetId="4">'General Settings'!$M$23</definedName>
    <definedName name="ObjectOverwrite" localSheetId="5">'General Settings'!$M$40</definedName>
    <definedName name="ObjectOverwrite" localSheetId="6">'General Settings'!$M$57</definedName>
    <definedName name="ObjectOverwrite" localSheetId="7">'General Settings'!$M$79</definedName>
    <definedName name="ObjectOverwrite">'General Settings'!$D$12</definedName>
    <definedName name="Permanent" localSheetId="3">'General Settings'!$M$5</definedName>
    <definedName name="Permanent" localSheetId="4">'General Settings'!$M$22</definedName>
    <definedName name="Permanent" localSheetId="5">'General Settings'!$M$39</definedName>
    <definedName name="Permanent" localSheetId="6">'General Settings'!$M$56</definedName>
    <definedName name="Permanent" localSheetId="7">'General Settings'!$M$78</definedName>
    <definedName name="Permanent">'General Settings'!$D$10</definedName>
    <definedName name="QuoteSuffix" localSheetId="5">'General Settings'!$M$50</definedName>
    <definedName name="QuoteSuffix" localSheetId="6">'General Settings'!$M$70</definedName>
    <definedName name="QuoteSuffix" localSheetId="7">'General Settings'!$M$92</definedName>
    <definedName name="QuoteSuffix">'General Settings'!$M$16</definedName>
    <definedName name="RateHelperPrefix" localSheetId="3">#REF!</definedName>
    <definedName name="RateHelperPrefix" localSheetId="4">#REF!</definedName>
    <definedName name="RateHelperPrefix" localSheetId="5">#REF!</definedName>
    <definedName name="RateHelperPrefix">'General Settings'!$D$9</definedName>
    <definedName name="RateHelpers">RateHelpers!$E$2:$E$169</definedName>
    <definedName name="RateHelpersIncluded">RateHelpers!$H$2:$H$169</definedName>
    <definedName name="RateHelpersPriority">RateHelpers!$I$2:$I$169</definedName>
    <definedName name="RateHelpersSelected">Selected!$A$7</definedName>
    <definedName name="ReutersFloatingLegCode" localSheetId="4">#REF!</definedName>
    <definedName name="ReutersFloatingLegCode" localSheetId="5">#REF!</definedName>
    <definedName name="ReutersFloatingLegCode">#REF!</definedName>
    <definedName name="SerializationPath" localSheetId="4">'General Settings'!$M$25</definedName>
    <definedName name="SerializationPath" localSheetId="5">'General Settings'!$M$42</definedName>
    <definedName name="SerializationPath" localSheetId="6">'General Settings'!$M$59</definedName>
    <definedName name="SerializationPath" localSheetId="7">'General Settings'!$M$81</definedName>
    <definedName name="SerializationPath">'General Settings'!$M$8</definedName>
    <definedName name="Serialize" localSheetId="4">'General Settings'!$M$24</definedName>
    <definedName name="Serialize" localSheetId="5">'General Settings'!$M$41</definedName>
    <definedName name="Serialize" localSheetId="6">'General Settings'!$M$58</definedName>
    <definedName name="Serialize" localSheetId="7">'General Settings'!$M$80</definedName>
    <definedName name="Serialize">'General Settings'!$M$7</definedName>
    <definedName name="Swap1MConventions">'[1]1M'!$P$10:$R$14</definedName>
    <definedName name="Swap1YConventions">'[1]1Y'!$P$10:$R$14</definedName>
    <definedName name="Swap3MConventions">SwapsFromBasis_3M!$P$10:$R$14</definedName>
    <definedName name="Swap6MConventions">'[1]6M'!$P$10:$R$14</definedName>
    <definedName name="SwapFixedFreq">'General Settings'!$D$8</definedName>
    <definedName name="SwapMainSetConventions" localSheetId="4">#REF!</definedName>
    <definedName name="SwapMainSetConventions" localSheetId="5">#REF!</definedName>
    <definedName name="SwapMainSetConventions">#REF!</definedName>
    <definedName name="SwapSecondarySetConventions" localSheetId="4">#REF!</definedName>
    <definedName name="SwapSecondarySetConventions" localSheetId="5">#REF!</definedName>
    <definedName name="SwapSecondarySetConventions">#REF!</definedName>
    <definedName name="TraitsID">'General Settings'!$D$24</definedName>
    <definedName name="Trigger" localSheetId="3">'General Settings'!$M$4</definedName>
    <definedName name="Trigger" localSheetId="4">'General Settings'!$M$21</definedName>
    <definedName name="Trigger" localSheetId="5">'General Settings'!$M$38</definedName>
    <definedName name="Trigger" localSheetId="6">'General Settings'!$M$55</definedName>
    <definedName name="Trigger" localSheetId="7">'General Settings'!$M$77</definedName>
    <definedName name="Trigger">'General Settings'!$D$11</definedName>
    <definedName name="YieldCurve">'General Settings'!$D$14</definedName>
    <definedName name="YieldCurveFrequency" localSheetId="4">#REF!</definedName>
    <definedName name="YieldCurveFrequency" localSheetId="5">#REF!</definedName>
    <definedName name="YieldCurveFrequency">#REF!</definedName>
  </definedNames>
  <calcPr calcId="145621"/>
</workbook>
</file>

<file path=xl/calcChain.xml><?xml version="1.0" encoding="utf-8"?>
<calcChain xmlns="http://schemas.openxmlformats.org/spreadsheetml/2006/main">
  <c r="M81" i="6" l="1"/>
  <c r="M93" i="6"/>
  <c r="M94" i="6"/>
  <c r="M59" i="6"/>
  <c r="M71" i="6"/>
  <c r="M72" i="6"/>
  <c r="M42" i="6"/>
  <c r="M25" i="6"/>
  <c r="M8" i="6"/>
  <c r="L2" i="15" l="1"/>
  <c r="K2" i="15"/>
  <c r="K3" i="15" s="1"/>
  <c r="D6" i="15"/>
  <c r="E6" i="15"/>
  <c r="E7" i="15" s="1"/>
  <c r="E8" i="15" s="1"/>
  <c r="E9" i="15" s="1"/>
  <c r="E10" i="15" s="1"/>
  <c r="E11" i="15" s="1"/>
  <c r="E12" i="15" s="1"/>
  <c r="E13" i="15" s="1"/>
  <c r="E14" i="15" s="1"/>
  <c r="E15" i="15" s="1"/>
  <c r="E16" i="15" s="1"/>
  <c r="E17" i="15" s="1"/>
  <c r="E18" i="15" s="1"/>
  <c r="E19" i="15" s="1"/>
  <c r="E20" i="15" s="1"/>
  <c r="E21" i="15" s="1"/>
  <c r="E22" i="15" s="1"/>
  <c r="E23" i="15" s="1"/>
  <c r="E24" i="15" s="1"/>
  <c r="E25" i="15" s="1"/>
  <c r="E26" i="15" s="1"/>
  <c r="E27" i="15" s="1"/>
  <c r="E28" i="15" s="1"/>
  <c r="E29" i="15" s="1"/>
  <c r="E30" i="15" s="1"/>
  <c r="E31" i="15" s="1"/>
  <c r="E32" i="15" s="1"/>
  <c r="E33" i="15" s="1"/>
  <c r="E34" i="15" s="1"/>
  <c r="E35" i="15" s="1"/>
  <c r="E36" i="15" s="1"/>
  <c r="E37" i="15" s="1"/>
  <c r="E38" i="15" s="1"/>
  <c r="E39" i="15" s="1"/>
  <c r="E40" i="15" s="1"/>
  <c r="E41" i="15" s="1"/>
  <c r="E42" i="15" s="1"/>
  <c r="B7" i="15"/>
  <c r="B8" i="15" s="1"/>
  <c r="B9" i="15" s="1"/>
  <c r="B10" i="15" s="1"/>
  <c r="B11" i="15" s="1"/>
  <c r="B12" i="15" s="1"/>
  <c r="B13" i="15" s="1"/>
  <c r="B14" i="15" s="1"/>
  <c r="B15" i="15" s="1"/>
  <c r="B16" i="15" s="1"/>
  <c r="B17" i="15" s="1"/>
  <c r="B18" i="15" s="1"/>
  <c r="B19" i="15" s="1"/>
  <c r="B20" i="15" s="1"/>
  <c r="B21" i="15" s="1"/>
  <c r="B22" i="15" s="1"/>
  <c r="B23" i="15" s="1"/>
  <c r="B24" i="15" s="1"/>
  <c r="B25" i="15" s="1"/>
  <c r="B26" i="15" s="1"/>
  <c r="B27" i="15" s="1"/>
  <c r="B28" i="15" s="1"/>
  <c r="B29" i="15" s="1"/>
  <c r="B30" i="15" s="1"/>
  <c r="B31" i="15" s="1"/>
  <c r="B32" i="15" s="1"/>
  <c r="B33" i="15" s="1"/>
  <c r="B34" i="15" s="1"/>
  <c r="B35" i="15" s="1"/>
  <c r="B36" i="15" s="1"/>
  <c r="B37" i="15" s="1"/>
  <c r="B38" i="15" s="1"/>
  <c r="B39" i="15" s="1"/>
  <c r="B40" i="15" s="1"/>
  <c r="B41" i="15" s="1"/>
  <c r="B42" i="15" s="1"/>
  <c r="J6" i="15" l="1"/>
  <c r="K4" i="15"/>
  <c r="K6" i="15"/>
  <c r="D7" i="15"/>
  <c r="F6" i="15"/>
  <c r="H6" i="15"/>
  <c r="L4" i="15"/>
  <c r="L6" i="15"/>
  <c r="M6" i="15"/>
  <c r="J7" i="15" l="1"/>
  <c r="K7" i="15"/>
  <c r="D8" i="15"/>
  <c r="F7" i="15"/>
  <c r="H7" i="15"/>
  <c r="M4" i="15"/>
  <c r="L7" i="15"/>
  <c r="M7" i="15"/>
  <c r="H8" i="15" l="1"/>
  <c r="J8" i="15"/>
  <c r="D9" i="15"/>
  <c r="F8" i="15"/>
  <c r="K8" i="15"/>
  <c r="L8" i="15"/>
  <c r="M8" i="15" s="1"/>
  <c r="F9" i="15" l="1"/>
  <c r="H9" i="15"/>
  <c r="K9" i="15"/>
  <c r="D10" i="15"/>
  <c r="J9" i="15"/>
  <c r="L9" i="15"/>
  <c r="M9" i="15" s="1"/>
  <c r="D11" i="15" l="1"/>
  <c r="F10" i="15"/>
  <c r="K10" i="15"/>
  <c r="H10" i="15"/>
  <c r="J10" i="15"/>
  <c r="L10" i="15"/>
  <c r="M10" i="15" s="1"/>
  <c r="D12" i="15" l="1"/>
  <c r="J11" i="15"/>
  <c r="K11" i="15"/>
  <c r="F11" i="15"/>
  <c r="H11" i="15"/>
  <c r="L11" i="15"/>
  <c r="M11" i="15" s="1"/>
  <c r="H12" i="15" l="1"/>
  <c r="J12" i="15"/>
  <c r="K12" i="15"/>
  <c r="D13" i="15"/>
  <c r="F12" i="15"/>
  <c r="L12" i="15"/>
  <c r="M12" i="15" s="1"/>
  <c r="F13" i="15" l="1"/>
  <c r="H13" i="15"/>
  <c r="J13" i="15"/>
  <c r="K13" i="15"/>
  <c r="D14" i="15"/>
  <c r="L13" i="15"/>
  <c r="M13" i="15" s="1"/>
  <c r="K14" i="15" l="1"/>
  <c r="D15" i="15"/>
  <c r="F14" i="15"/>
  <c r="H14" i="15"/>
  <c r="J14" i="15"/>
  <c r="L14" i="15"/>
  <c r="M14" i="15" s="1"/>
  <c r="J15" i="15" l="1"/>
  <c r="K15" i="15"/>
  <c r="D16" i="15"/>
  <c r="F15" i="15"/>
  <c r="H15" i="15"/>
  <c r="L15" i="15"/>
  <c r="M15" i="15" s="1"/>
  <c r="H16" i="15" l="1"/>
  <c r="D17" i="15"/>
  <c r="F16" i="15"/>
  <c r="J16" i="15"/>
  <c r="K16" i="15"/>
  <c r="L16" i="15"/>
  <c r="M16" i="15" s="1"/>
  <c r="F17" i="15" l="1"/>
  <c r="H17" i="15"/>
  <c r="D18" i="15"/>
  <c r="J17" i="15"/>
  <c r="K17" i="15"/>
  <c r="L17" i="15"/>
  <c r="M17" i="15" s="1"/>
  <c r="D19" i="15" l="1"/>
  <c r="K18" i="15"/>
  <c r="F18" i="15"/>
  <c r="H18" i="15"/>
  <c r="J18" i="15"/>
  <c r="L18" i="15"/>
  <c r="M18" i="15" s="1"/>
  <c r="J19" i="15" l="1"/>
  <c r="K19" i="15"/>
  <c r="D20" i="15"/>
  <c r="F19" i="15"/>
  <c r="H19" i="15"/>
  <c r="L19" i="15"/>
  <c r="M19" i="15" s="1"/>
  <c r="H20" i="15" l="1"/>
  <c r="J20" i="15"/>
  <c r="D21" i="15"/>
  <c r="F20" i="15"/>
  <c r="K20" i="15"/>
  <c r="L20" i="15"/>
  <c r="M20" i="15" s="1"/>
  <c r="F21" i="15" l="1"/>
  <c r="H21" i="15"/>
  <c r="J21" i="15"/>
  <c r="K21" i="15"/>
  <c r="D22" i="15"/>
  <c r="L21" i="15"/>
  <c r="M21" i="15" s="1"/>
  <c r="K22" i="15" l="1"/>
  <c r="D23" i="15"/>
  <c r="F22" i="15"/>
  <c r="J22" i="15"/>
  <c r="H22" i="15"/>
  <c r="L22" i="15"/>
  <c r="M22" i="15" s="1"/>
  <c r="J23" i="15" l="1"/>
  <c r="D24" i="15"/>
  <c r="K23" i="15"/>
  <c r="F23" i="15"/>
  <c r="H23" i="15"/>
  <c r="L23" i="15"/>
  <c r="M23" i="15" s="1"/>
  <c r="H24" i="15" l="1"/>
  <c r="F24" i="15"/>
  <c r="J24" i="15"/>
  <c r="K24" i="15"/>
  <c r="D25" i="15"/>
  <c r="L24" i="15"/>
  <c r="M24" i="15" s="1"/>
  <c r="F25" i="15" l="1"/>
  <c r="H25" i="15"/>
  <c r="J25" i="15"/>
  <c r="K25" i="15"/>
  <c r="D26" i="15"/>
  <c r="L25" i="15"/>
  <c r="M25" i="15" s="1"/>
  <c r="D27" i="15" l="1"/>
  <c r="K26" i="15"/>
  <c r="H26" i="15"/>
  <c r="J26" i="15"/>
  <c r="F26" i="15"/>
  <c r="L26" i="15"/>
  <c r="M26" i="15" s="1"/>
  <c r="J27" i="15" l="1"/>
  <c r="K27" i="15"/>
  <c r="F27" i="15"/>
  <c r="H27" i="15"/>
  <c r="D28" i="15"/>
  <c r="L27" i="15"/>
  <c r="M27" i="15" s="1"/>
  <c r="H28" i="15" l="1"/>
  <c r="J28" i="15"/>
  <c r="F28" i="15"/>
  <c r="K28" i="15"/>
  <c r="D29" i="15"/>
  <c r="L28" i="15"/>
  <c r="M28" i="15" s="1"/>
  <c r="F29" i="15" l="1"/>
  <c r="H29" i="15"/>
  <c r="K29" i="15"/>
  <c r="D30" i="15"/>
  <c r="J29" i="15"/>
  <c r="L29" i="15"/>
  <c r="M29" i="15" s="1"/>
  <c r="D31" i="15" l="1"/>
  <c r="F30" i="15"/>
  <c r="H30" i="15"/>
  <c r="J30" i="15"/>
  <c r="K30" i="15"/>
  <c r="L30" i="15"/>
  <c r="M30" i="15" s="1"/>
  <c r="D32" i="15" l="1"/>
  <c r="F31" i="15"/>
  <c r="H31" i="15"/>
  <c r="J31" i="15"/>
  <c r="K31" i="15"/>
  <c r="L31" i="15"/>
  <c r="M31" i="15" s="1"/>
  <c r="F32" i="15" l="1"/>
  <c r="H32" i="15"/>
  <c r="J32" i="15"/>
  <c r="K32" i="15"/>
  <c r="D33" i="15"/>
  <c r="L32" i="15"/>
  <c r="M32" i="15" s="1"/>
  <c r="F33" i="15" l="1"/>
  <c r="H33" i="15"/>
  <c r="J33" i="15"/>
  <c r="K33" i="15"/>
  <c r="D34" i="15"/>
  <c r="L33" i="15"/>
  <c r="M33" i="15" s="1"/>
  <c r="K34" i="15" l="1"/>
  <c r="H34" i="15"/>
  <c r="J34" i="15"/>
  <c r="F34" i="15"/>
  <c r="D35" i="15"/>
  <c r="L34" i="15"/>
  <c r="M34" i="15" s="1"/>
  <c r="J35" i="15" l="1"/>
  <c r="K35" i="15"/>
  <c r="F35" i="15"/>
  <c r="H35" i="15"/>
  <c r="D36" i="15"/>
  <c r="L35" i="15"/>
  <c r="M35" i="15"/>
  <c r="H36" i="15" l="1"/>
  <c r="J36" i="15"/>
  <c r="D37" i="15"/>
  <c r="F36" i="15"/>
  <c r="K36" i="15"/>
  <c r="L36" i="15"/>
  <c r="M36" i="15" s="1"/>
  <c r="F37" i="15" l="1"/>
  <c r="H37" i="15"/>
  <c r="D38" i="15"/>
  <c r="J37" i="15"/>
  <c r="K37" i="15"/>
  <c r="L37" i="15"/>
  <c r="M37" i="15" s="1"/>
  <c r="D39" i="15" l="1"/>
  <c r="F38" i="15"/>
  <c r="H38" i="15"/>
  <c r="J38" i="15"/>
  <c r="K38" i="15"/>
  <c r="L38" i="15"/>
  <c r="M38" i="15" s="1"/>
  <c r="D40" i="15" l="1"/>
  <c r="F39" i="15"/>
  <c r="H39" i="15"/>
  <c r="J39" i="15"/>
  <c r="K39" i="15"/>
  <c r="L39" i="15"/>
  <c r="M39" i="15" s="1"/>
  <c r="H40" i="15" l="1"/>
  <c r="J40" i="15"/>
  <c r="K40" i="15"/>
  <c r="F40" i="15"/>
  <c r="D41" i="15"/>
  <c r="L40" i="15"/>
  <c r="M40" i="15" s="1"/>
  <c r="J41" i="15" l="1"/>
  <c r="K41" i="15"/>
  <c r="F41" i="15"/>
  <c r="H41" i="15"/>
  <c r="D42" i="15"/>
  <c r="L41" i="15"/>
  <c r="M41" i="15" s="1"/>
  <c r="K42" i="15" l="1"/>
  <c r="F42" i="15"/>
  <c r="H42" i="15"/>
  <c r="J42" i="15"/>
  <c r="L42" i="15"/>
  <c r="M42" i="15"/>
  <c r="L3" i="15"/>
  <c r="L2" i="13" l="1"/>
  <c r="K2" i="13"/>
  <c r="K46" i="13" s="1"/>
  <c r="D6" i="13" a="1"/>
  <c r="D8" i="13" s="1"/>
  <c r="E6" i="13" a="1"/>
  <c r="E42" i="13" s="1"/>
  <c r="J44" i="13"/>
  <c r="J45" i="13"/>
  <c r="J46" i="13"/>
  <c r="J47" i="13"/>
  <c r="J48" i="13"/>
  <c r="J49" i="13"/>
  <c r="J50" i="13"/>
  <c r="M3" i="15"/>
  <c r="K47" i="13" l="1"/>
  <c r="K48" i="13"/>
  <c r="K44" i="13"/>
  <c r="D32" i="13"/>
  <c r="E10" i="13"/>
  <c r="D40" i="13"/>
  <c r="F40" i="13" s="1"/>
  <c r="E34" i="13"/>
  <c r="D29" i="13"/>
  <c r="D24" i="13"/>
  <c r="H24" i="13" s="1"/>
  <c r="E18" i="13"/>
  <c r="D13" i="13"/>
  <c r="F13" i="13" s="1"/>
  <c r="E7" i="13"/>
  <c r="K49" i="13"/>
  <c r="K45" i="13"/>
  <c r="D39" i="13"/>
  <c r="F39" i="13" s="1"/>
  <c r="D34" i="13"/>
  <c r="D28" i="13"/>
  <c r="H28" i="13" s="1"/>
  <c r="D23" i="13"/>
  <c r="H23" i="13" s="1"/>
  <c r="D18" i="13"/>
  <c r="F18" i="13" s="1"/>
  <c r="D12" i="13"/>
  <c r="H12" i="13" s="1"/>
  <c r="D7" i="13"/>
  <c r="F7" i="13" s="1"/>
  <c r="D38" i="13"/>
  <c r="D33" i="13"/>
  <c r="E27" i="13"/>
  <c r="D22" i="13"/>
  <c r="H22" i="13" s="1"/>
  <c r="D17" i="13"/>
  <c r="H17" i="13" s="1"/>
  <c r="E11" i="13"/>
  <c r="E6" i="13"/>
  <c r="E37" i="13"/>
  <c r="E32" i="13"/>
  <c r="D27" i="13"/>
  <c r="H27" i="13" s="1"/>
  <c r="E21" i="13"/>
  <c r="D16" i="13"/>
  <c r="H16" i="13" s="1"/>
  <c r="D11" i="13"/>
  <c r="H11" i="13" s="1"/>
  <c r="D37" i="13"/>
  <c r="H37" i="13" s="1"/>
  <c r="E26" i="13"/>
  <c r="D21" i="13"/>
  <c r="H21" i="13" s="1"/>
  <c r="E15" i="13"/>
  <c r="D6" i="13"/>
  <c r="D42" i="13"/>
  <c r="J42" i="13" s="1"/>
  <c r="D36" i="13"/>
  <c r="F36" i="13" s="1"/>
  <c r="D31" i="13"/>
  <c r="H31" i="13" s="1"/>
  <c r="D26" i="13"/>
  <c r="F26" i="13" s="1"/>
  <c r="D20" i="13"/>
  <c r="H20" i="13" s="1"/>
  <c r="D15" i="13"/>
  <c r="H15" i="13" s="1"/>
  <c r="D10" i="13"/>
  <c r="H10" i="13" s="1"/>
  <c r="D41" i="13"/>
  <c r="E35" i="13"/>
  <c r="D30" i="13"/>
  <c r="F30" i="13" s="1"/>
  <c r="D25" i="13"/>
  <c r="H25" i="13" s="1"/>
  <c r="E19" i="13"/>
  <c r="E14" i="13"/>
  <c r="D9" i="13"/>
  <c r="H9" i="13" s="1"/>
  <c r="K3" i="13"/>
  <c r="K50" i="13"/>
  <c r="E40" i="13"/>
  <c r="D35" i="13"/>
  <c r="F35" i="13" s="1"/>
  <c r="E29" i="13"/>
  <c r="E24" i="13"/>
  <c r="D19" i="13"/>
  <c r="H19" i="13" s="1"/>
  <c r="D14" i="13"/>
  <c r="K14" i="13" s="1"/>
  <c r="E36" i="13"/>
  <c r="E28" i="13"/>
  <c r="E20" i="13"/>
  <c r="E13" i="13"/>
  <c r="E9" i="13"/>
  <c r="E41" i="13"/>
  <c r="E33" i="13"/>
  <c r="E25" i="13"/>
  <c r="E16" i="13"/>
  <c r="E38" i="13"/>
  <c r="E30" i="13"/>
  <c r="E22" i="13"/>
  <c r="E12" i="13"/>
  <c r="E8" i="13"/>
  <c r="J8" i="13" s="1"/>
  <c r="E39" i="13"/>
  <c r="E17" i="13"/>
  <c r="E31" i="13"/>
  <c r="E23" i="13"/>
  <c r="H8" i="13"/>
  <c r="F8" i="13"/>
  <c r="K18" i="13" l="1"/>
  <c r="H13" i="13"/>
  <c r="J40" i="13"/>
  <c r="J27" i="13"/>
  <c r="J34" i="13"/>
  <c r="H35" i="13"/>
  <c r="K21" i="13"/>
  <c r="J29" i="13"/>
  <c r="K4" i="13"/>
  <c r="F12" i="13"/>
  <c r="J32" i="13"/>
  <c r="J37" i="13"/>
  <c r="H18" i="13"/>
  <c r="K41" i="13"/>
  <c r="H14" i="13"/>
  <c r="J33" i="13"/>
  <c r="F17" i="13"/>
  <c r="J16" i="13"/>
  <c r="H30" i="13"/>
  <c r="F15" i="13"/>
  <c r="K8" i="13"/>
  <c r="F10" i="13"/>
  <c r="J14" i="13"/>
  <c r="J38" i="13"/>
  <c r="J15" i="13"/>
  <c r="K32" i="13"/>
  <c r="F9" i="13"/>
  <c r="J26" i="13"/>
  <c r="F21" i="13"/>
  <c r="H40" i="13"/>
  <c r="J12" i="13"/>
  <c r="J13" i="13"/>
  <c r="H6" i="13"/>
  <c r="K15" i="13"/>
  <c r="J9" i="13"/>
  <c r="J19" i="13"/>
  <c r="K37" i="13"/>
  <c r="H26" i="13"/>
  <c r="F19" i="13"/>
  <c r="K6" i="13"/>
  <c r="F6" i="13"/>
  <c r="J21" i="13"/>
  <c r="K10" i="13"/>
  <c r="H38" i="13"/>
  <c r="J10" i="13"/>
  <c r="H42" i="13"/>
  <c r="K38" i="13"/>
  <c r="F38" i="13"/>
  <c r="K7" i="13"/>
  <c r="H32" i="13"/>
  <c r="F42" i="13"/>
  <c r="H41" i="13"/>
  <c r="K19" i="13"/>
  <c r="K26" i="13"/>
  <c r="F37" i="13"/>
  <c r="J7" i="13"/>
  <c r="F32" i="13"/>
  <c r="F14" i="13"/>
  <c r="F41" i="13"/>
  <c r="F20" i="13"/>
  <c r="K25" i="13"/>
  <c r="K31" i="13"/>
  <c r="J18" i="13"/>
  <c r="H7" i="13"/>
  <c r="K20" i="13"/>
  <c r="K35" i="13"/>
  <c r="K28" i="13"/>
  <c r="K39" i="13"/>
  <c r="K9" i="13"/>
  <c r="J6" i="13"/>
  <c r="F25" i="13"/>
  <c r="K17" i="13"/>
  <c r="K30" i="13"/>
  <c r="J25" i="13"/>
  <c r="H33" i="13"/>
  <c r="J28" i="13"/>
  <c r="J35" i="13"/>
  <c r="F31" i="13"/>
  <c r="F22" i="13"/>
  <c r="H34" i="13"/>
  <c r="H29" i="13"/>
  <c r="J11" i="13"/>
  <c r="F24" i="13"/>
  <c r="K42" i="13"/>
  <c r="H36" i="13"/>
  <c r="J31" i="13"/>
  <c r="F34" i="13"/>
  <c r="F29" i="13"/>
  <c r="F11" i="13"/>
  <c r="K24" i="13"/>
  <c r="K40" i="13"/>
  <c r="K16" i="13"/>
  <c r="F33" i="13"/>
  <c r="J41" i="13"/>
  <c r="F23" i="13"/>
  <c r="J36" i="13"/>
  <c r="F27" i="13"/>
  <c r="F16" i="13"/>
  <c r="J23" i="13"/>
  <c r="K34" i="13"/>
  <c r="K29" i="13"/>
  <c r="K11" i="13"/>
  <c r="J24" i="13"/>
  <c r="J30" i="13"/>
  <c r="K33" i="13"/>
  <c r="F28" i="13"/>
  <c r="K23" i="13"/>
  <c r="H39" i="13"/>
  <c r="K27" i="13"/>
  <c r="J22" i="13"/>
  <c r="K36" i="13"/>
  <c r="K13" i="13"/>
  <c r="J20" i="13"/>
  <c r="J17" i="13"/>
  <c r="K12" i="13"/>
  <c r="K22" i="13"/>
  <c r="J39" i="13"/>
  <c r="L4" i="13"/>
  <c r="L42" i="13"/>
  <c r="M4" i="13"/>
  <c r="L21" i="13"/>
  <c r="L48" i="13"/>
  <c r="L25" i="13"/>
  <c r="L46" i="13"/>
  <c r="L20" i="13"/>
  <c r="L26" i="13"/>
  <c r="L8" i="13"/>
  <c r="L12" i="13"/>
  <c r="L35" i="13"/>
  <c r="L23" i="13"/>
  <c r="L16" i="13"/>
  <c r="L17" i="13"/>
  <c r="L10" i="13"/>
  <c r="L50" i="13"/>
  <c r="L38" i="13"/>
  <c r="L9" i="13"/>
  <c r="L31" i="13"/>
  <c r="L29" i="13"/>
  <c r="L19" i="13"/>
  <c r="L37" i="13"/>
  <c r="L30" i="13"/>
  <c r="L11" i="13"/>
  <c r="L15" i="13"/>
  <c r="L44" i="13"/>
  <c r="L41" i="13"/>
  <c r="L40" i="13"/>
  <c r="L24" i="13"/>
  <c r="L47" i="13"/>
  <c r="L6" i="13"/>
  <c r="L18" i="13"/>
  <c r="L28" i="13"/>
  <c r="L13" i="13"/>
  <c r="L34" i="13"/>
  <c r="L7" i="13"/>
  <c r="L27" i="13"/>
  <c r="L32" i="13"/>
  <c r="L39" i="13"/>
  <c r="L14" i="13"/>
  <c r="L49" i="13"/>
  <c r="L33" i="13"/>
  <c r="L36" i="13"/>
  <c r="L22" i="13"/>
  <c r="L45" i="13"/>
  <c r="L3" i="13" s="1"/>
  <c r="H1" i="11" l="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M44" i="13"/>
  <c r="M14" i="13"/>
  <c r="M47" i="13"/>
  <c r="M9" i="13"/>
  <c r="M15" i="13"/>
  <c r="M27" i="13"/>
  <c r="M22" i="13"/>
  <c r="M49" i="13"/>
  <c r="M36" i="13"/>
  <c r="M11" i="13"/>
  <c r="M37" i="13"/>
  <c r="M26" i="13"/>
  <c r="M18" i="13"/>
  <c r="M20" i="13"/>
  <c r="M12" i="13"/>
  <c r="M32" i="13"/>
  <c r="M28" i="13"/>
  <c r="M45" i="13"/>
  <c r="M7" i="13"/>
  <c r="M38" i="13"/>
  <c r="M41" i="13"/>
  <c r="M46" i="13"/>
  <c r="M6" i="13"/>
  <c r="M42" i="13"/>
  <c r="M24" i="13"/>
  <c r="M8" i="13"/>
  <c r="M48" i="13"/>
  <c r="M40" i="13"/>
  <c r="M13" i="13"/>
  <c r="M34" i="13"/>
  <c r="M50" i="13"/>
  <c r="M19" i="13"/>
  <c r="M23" i="13"/>
  <c r="M10" i="13"/>
  <c r="M30" i="13"/>
  <c r="M33" i="13"/>
  <c r="M31" i="13"/>
  <c r="M17" i="13"/>
  <c r="M29" i="13"/>
  <c r="M25" i="13"/>
  <c r="M39" i="13"/>
  <c r="M35" i="13"/>
  <c r="M21" i="13"/>
  <c r="D3" i="11" a="1"/>
  <c r="M16" i="13"/>
  <c r="M3" i="13"/>
  <c r="D4" i="11" l="1"/>
  <c r="D12" i="11"/>
  <c r="D20" i="11"/>
  <c r="D28" i="11"/>
  <c r="D36" i="11"/>
  <c r="D3" i="11"/>
  <c r="D11" i="11"/>
  <c r="D19" i="11"/>
  <c r="D27" i="11"/>
  <c r="D35" i="11"/>
  <c r="D43" i="11"/>
  <c r="D10" i="11"/>
  <c r="D18" i="11"/>
  <c r="D26" i="11"/>
  <c r="D34" i="11"/>
  <c r="D42" i="11"/>
  <c r="D50" i="11"/>
  <c r="D5" i="11"/>
  <c r="D13" i="11"/>
  <c r="D21" i="11"/>
  <c r="D29" i="11"/>
  <c r="D37" i="11"/>
  <c r="D45" i="11"/>
  <c r="D53" i="11"/>
  <c r="D61" i="11"/>
  <c r="D69" i="11"/>
  <c r="D77" i="11"/>
  <c r="D85" i="11"/>
  <c r="D93" i="11"/>
  <c r="D101" i="11"/>
  <c r="D109" i="11"/>
  <c r="D117" i="11"/>
  <c r="D44" i="11"/>
  <c r="D52" i="11"/>
  <c r="D90" i="11"/>
  <c r="D94" i="11"/>
  <c r="D55" i="11"/>
  <c r="D59" i="11"/>
  <c r="D64" i="11"/>
  <c r="D68" i="11"/>
  <c r="D87" i="11"/>
  <c r="D91" i="11"/>
  <c r="D108" i="11"/>
  <c r="D122" i="11"/>
  <c r="D7" i="11"/>
  <c r="D15" i="11"/>
  <c r="D23" i="11"/>
  <c r="D31" i="11"/>
  <c r="D39" i="11"/>
  <c r="D47" i="11"/>
  <c r="D54" i="11"/>
  <c r="D86" i="11"/>
  <c r="D81" i="11"/>
  <c r="D99" i="11"/>
  <c r="D62" i="11"/>
  <c r="D56" i="11"/>
  <c r="D60" i="11"/>
  <c r="D65" i="11"/>
  <c r="D74" i="11"/>
  <c r="D79" i="11"/>
  <c r="D83" i="11"/>
  <c r="D88" i="11"/>
  <c r="D92" i="11"/>
  <c r="D97" i="11"/>
  <c r="D106" i="11"/>
  <c r="D111" i="11"/>
  <c r="D115" i="11"/>
  <c r="D120" i="11"/>
  <c r="D9" i="11"/>
  <c r="D17" i="11"/>
  <c r="D25" i="11"/>
  <c r="D33" i="11"/>
  <c r="D41" i="11"/>
  <c r="D49" i="11"/>
  <c r="D51" i="11"/>
  <c r="D78" i="11"/>
  <c r="D110" i="11"/>
  <c r="D73" i="11"/>
  <c r="D82" i="11"/>
  <c r="D96" i="11"/>
  <c r="D100" i="11"/>
  <c r="D105" i="11"/>
  <c r="D114" i="11"/>
  <c r="D119" i="11"/>
  <c r="D118" i="11"/>
  <c r="D58" i="11"/>
  <c r="D63" i="11"/>
  <c r="D67" i="11"/>
  <c r="D72" i="11"/>
  <c r="D76" i="11"/>
  <c r="D95" i="11"/>
  <c r="D104" i="11"/>
  <c r="D113" i="11"/>
  <c r="D38" i="11"/>
  <c r="D14" i="11"/>
  <c r="D46" i="11"/>
  <c r="D16" i="11"/>
  <c r="D30" i="11"/>
  <c r="D70" i="11"/>
  <c r="D84" i="11"/>
  <c r="D98" i="11"/>
  <c r="D8" i="11"/>
  <c r="D40" i="11"/>
  <c r="D112" i="11"/>
  <c r="D121" i="11"/>
  <c r="D22" i="11"/>
  <c r="D57" i="11"/>
  <c r="D71" i="11"/>
  <c r="D102" i="11"/>
  <c r="D116" i="11"/>
  <c r="D32" i="11"/>
  <c r="D75" i="11"/>
  <c r="D89" i="11"/>
  <c r="D103" i="11"/>
  <c r="D24" i="11"/>
  <c r="D107" i="11"/>
  <c r="D6" i="11"/>
  <c r="D66" i="11"/>
  <c r="D48" i="11"/>
  <c r="D80" i="11"/>
  <c r="H24" i="11" l="1"/>
  <c r="G24" i="11"/>
  <c r="F24" i="11"/>
  <c r="H57" i="11"/>
  <c r="G57" i="11"/>
  <c r="F57" i="11"/>
  <c r="F70" i="11"/>
  <c r="G70" i="11"/>
  <c r="H70" i="11"/>
  <c r="F95" i="11"/>
  <c r="H95" i="11"/>
  <c r="G95" i="11"/>
  <c r="F114" i="11"/>
  <c r="G114" i="11"/>
  <c r="H114" i="11"/>
  <c r="G51" i="11"/>
  <c r="F51" i="11"/>
  <c r="H51" i="11"/>
  <c r="F115" i="11"/>
  <c r="G115" i="11"/>
  <c r="H115" i="11"/>
  <c r="F74" i="11"/>
  <c r="G74" i="11"/>
  <c r="H74" i="11"/>
  <c r="F54" i="11"/>
  <c r="G54" i="11"/>
  <c r="H54" i="11"/>
  <c r="H108" i="11"/>
  <c r="F108" i="11"/>
  <c r="G108" i="11"/>
  <c r="H90" i="11"/>
  <c r="G90" i="11"/>
  <c r="F90" i="11"/>
  <c r="F77" i="11"/>
  <c r="G77" i="11"/>
  <c r="H77" i="11"/>
  <c r="F13" i="11"/>
  <c r="G13" i="11"/>
  <c r="H13" i="11"/>
  <c r="F43" i="11"/>
  <c r="G43" i="11"/>
  <c r="H43" i="11"/>
  <c r="F20" i="11"/>
  <c r="H20" i="11"/>
  <c r="G20" i="11"/>
  <c r="F103" i="11"/>
  <c r="G103" i="11"/>
  <c r="H103" i="11"/>
  <c r="F22" i="11"/>
  <c r="G22" i="11"/>
  <c r="H22" i="11"/>
  <c r="F30" i="11"/>
  <c r="G30" i="11"/>
  <c r="H30" i="11"/>
  <c r="H76" i="11"/>
  <c r="G76" i="11"/>
  <c r="F76" i="11"/>
  <c r="H105" i="11"/>
  <c r="F105" i="11"/>
  <c r="G105" i="11"/>
  <c r="H49" i="11"/>
  <c r="G49" i="11"/>
  <c r="F49" i="11"/>
  <c r="F111" i="11"/>
  <c r="H111" i="11"/>
  <c r="G111" i="11"/>
  <c r="H65" i="11"/>
  <c r="F65" i="11"/>
  <c r="G65" i="11"/>
  <c r="G47" i="11"/>
  <c r="H47" i="11"/>
  <c r="F47" i="11"/>
  <c r="G91" i="11"/>
  <c r="F91" i="11"/>
  <c r="H91" i="11"/>
  <c r="H52" i="11"/>
  <c r="F52" i="11"/>
  <c r="G52" i="11"/>
  <c r="F69" i="11"/>
  <c r="G69" i="11"/>
  <c r="H69" i="11"/>
  <c r="F5" i="11"/>
  <c r="G5" i="11"/>
  <c r="H5" i="11"/>
  <c r="F35" i="11"/>
  <c r="G35" i="11"/>
  <c r="H35" i="11"/>
  <c r="F12" i="11"/>
  <c r="H12" i="11"/>
  <c r="G12" i="11"/>
  <c r="H89" i="11"/>
  <c r="G89" i="11"/>
  <c r="F89" i="11"/>
  <c r="H121" i="11"/>
  <c r="F121" i="11"/>
  <c r="G121" i="11"/>
  <c r="H16" i="11"/>
  <c r="G16" i="11"/>
  <c r="F16" i="11"/>
  <c r="G72" i="11"/>
  <c r="F72" i="11"/>
  <c r="H72" i="11"/>
  <c r="F100" i="11"/>
  <c r="G100" i="11"/>
  <c r="H100" i="11"/>
  <c r="H41" i="11"/>
  <c r="G41" i="11"/>
  <c r="F41" i="11"/>
  <c r="F106" i="11"/>
  <c r="G106" i="11"/>
  <c r="H106" i="11"/>
  <c r="F60" i="11"/>
  <c r="G60" i="11"/>
  <c r="H60" i="11"/>
  <c r="G39" i="11"/>
  <c r="H39" i="11"/>
  <c r="F39" i="11"/>
  <c r="F87" i="11"/>
  <c r="G87" i="11"/>
  <c r="H87" i="11"/>
  <c r="F44" i="11"/>
  <c r="H44" i="11"/>
  <c r="G44" i="11"/>
  <c r="G61" i="11"/>
  <c r="H61" i="11"/>
  <c r="F61" i="11"/>
  <c r="H50" i="11"/>
  <c r="G50" i="11"/>
  <c r="F50" i="11"/>
  <c r="F27" i="11"/>
  <c r="H27" i="11"/>
  <c r="G27" i="11"/>
  <c r="F4" i="11"/>
  <c r="H4" i="11"/>
  <c r="G4" i="11"/>
  <c r="G80" i="11"/>
  <c r="H80" i="11"/>
  <c r="F80" i="11"/>
  <c r="G75" i="11"/>
  <c r="F75" i="11"/>
  <c r="H75" i="11"/>
  <c r="G112" i="11"/>
  <c r="H112" i="11"/>
  <c r="F112" i="11"/>
  <c r="G46" i="11"/>
  <c r="H46" i="11"/>
  <c r="F46" i="11"/>
  <c r="H67" i="11"/>
  <c r="F67" i="11"/>
  <c r="G67" i="11"/>
  <c r="G96" i="11"/>
  <c r="H96" i="11"/>
  <c r="F96" i="11"/>
  <c r="H33" i="11"/>
  <c r="F33" i="11"/>
  <c r="G33" i="11"/>
  <c r="H97" i="11"/>
  <c r="F97" i="11"/>
  <c r="G97" i="11"/>
  <c r="G56" i="11"/>
  <c r="F56" i="11"/>
  <c r="H56" i="11"/>
  <c r="G31" i="11"/>
  <c r="H31" i="11"/>
  <c r="F31" i="11"/>
  <c r="G68" i="11"/>
  <c r="F68" i="11"/>
  <c r="H68" i="11"/>
  <c r="H117" i="11"/>
  <c r="G117" i="11"/>
  <c r="F117" i="11"/>
  <c r="H53" i="11"/>
  <c r="F53" i="11"/>
  <c r="G53" i="11"/>
  <c r="H42" i="11"/>
  <c r="G42" i="11"/>
  <c r="F42" i="11"/>
  <c r="F19" i="11"/>
  <c r="G19" i="11"/>
  <c r="H19" i="11"/>
  <c r="G48" i="11"/>
  <c r="H48" i="11"/>
  <c r="F48" i="11"/>
  <c r="H32" i="11"/>
  <c r="G32" i="11"/>
  <c r="F32" i="11"/>
  <c r="H40" i="11"/>
  <c r="G40" i="11"/>
  <c r="F40" i="11"/>
  <c r="F14" i="11"/>
  <c r="G14" i="11"/>
  <c r="H14" i="11"/>
  <c r="F63" i="11"/>
  <c r="G63" i="11"/>
  <c r="H63" i="11"/>
  <c r="F82" i="11"/>
  <c r="G82" i="11"/>
  <c r="H82" i="11"/>
  <c r="H25" i="11"/>
  <c r="G25" i="11"/>
  <c r="F25" i="11"/>
  <c r="F92" i="11"/>
  <c r="H92" i="11"/>
  <c r="G92" i="11"/>
  <c r="H62" i="11"/>
  <c r="G62" i="11"/>
  <c r="F62" i="11"/>
  <c r="G23" i="11"/>
  <c r="H23" i="11"/>
  <c r="F23" i="11"/>
  <c r="G64" i="11"/>
  <c r="H64" i="11"/>
  <c r="F64" i="11"/>
  <c r="F109" i="11"/>
  <c r="G109" i="11"/>
  <c r="H109" i="11"/>
  <c r="F45" i="11"/>
  <c r="G45" i="11"/>
  <c r="H45" i="11"/>
  <c r="H34" i="11"/>
  <c r="G34" i="11"/>
  <c r="F34" i="11"/>
  <c r="F11" i="11"/>
  <c r="G11" i="11"/>
  <c r="H11" i="11"/>
  <c r="G66" i="11"/>
  <c r="H66" i="11"/>
  <c r="F66" i="11"/>
  <c r="F116" i="11"/>
  <c r="G116" i="11"/>
  <c r="H116" i="11"/>
  <c r="H8" i="11"/>
  <c r="G8" i="11"/>
  <c r="F8" i="11"/>
  <c r="F38" i="11"/>
  <c r="G38" i="11"/>
  <c r="H38" i="11"/>
  <c r="H58" i="11"/>
  <c r="F58" i="11"/>
  <c r="G58" i="11"/>
  <c r="H73" i="11"/>
  <c r="G73" i="11"/>
  <c r="F73" i="11"/>
  <c r="H17" i="11"/>
  <c r="G17" i="11"/>
  <c r="F17" i="11"/>
  <c r="G88" i="11"/>
  <c r="F88" i="11"/>
  <c r="H88" i="11"/>
  <c r="H99" i="11"/>
  <c r="F99" i="11"/>
  <c r="G99" i="11"/>
  <c r="G15" i="11"/>
  <c r="H15" i="11"/>
  <c r="F15" i="11"/>
  <c r="F59" i="11"/>
  <c r="G59" i="11"/>
  <c r="H59" i="11"/>
  <c r="F101" i="11"/>
  <c r="G101" i="11"/>
  <c r="H101" i="11"/>
  <c r="F37" i="11"/>
  <c r="G37" i="11"/>
  <c r="H37" i="11"/>
  <c r="H26" i="11"/>
  <c r="F26" i="11"/>
  <c r="G26" i="11"/>
  <c r="F3" i="11"/>
  <c r="H3" i="11"/>
  <c r="G3" i="11"/>
  <c r="F6" i="11"/>
  <c r="G6" i="11"/>
  <c r="H6" i="11"/>
  <c r="F102" i="11"/>
  <c r="G102" i="11"/>
  <c r="H102" i="11"/>
  <c r="F98" i="11"/>
  <c r="G98" i="11"/>
  <c r="H98" i="11"/>
  <c r="H113" i="11"/>
  <c r="F113" i="11"/>
  <c r="G113" i="11"/>
  <c r="F118" i="11"/>
  <c r="G118" i="11"/>
  <c r="H118" i="11"/>
  <c r="F110" i="11"/>
  <c r="G110" i="11"/>
  <c r="H110" i="11"/>
  <c r="H9" i="11"/>
  <c r="F9" i="11"/>
  <c r="G9" i="11"/>
  <c r="H83" i="11"/>
  <c r="G83" i="11"/>
  <c r="F83" i="11"/>
  <c r="H81" i="11"/>
  <c r="F81" i="11"/>
  <c r="G81" i="11"/>
  <c r="G7" i="11"/>
  <c r="H7" i="11"/>
  <c r="F7" i="11"/>
  <c r="F55" i="11"/>
  <c r="G55" i="11"/>
  <c r="H55" i="11"/>
  <c r="H93" i="11"/>
  <c r="F93" i="11"/>
  <c r="G93" i="11"/>
  <c r="F29" i="11"/>
  <c r="G29" i="11"/>
  <c r="H29" i="11"/>
  <c r="H18" i="11"/>
  <c r="G18" i="11"/>
  <c r="F18" i="11"/>
  <c r="F36" i="11"/>
  <c r="H36" i="11"/>
  <c r="G36" i="11"/>
  <c r="F107" i="11"/>
  <c r="G107" i="11"/>
  <c r="H107" i="11"/>
  <c r="F71" i="11"/>
  <c r="G71" i="11"/>
  <c r="H71" i="11"/>
  <c r="G84" i="11"/>
  <c r="F84" i="11"/>
  <c r="H84" i="11"/>
  <c r="G104" i="11"/>
  <c r="F104" i="11"/>
  <c r="H104" i="11"/>
  <c r="F119" i="11"/>
  <c r="G119" i="11"/>
  <c r="H119" i="11"/>
  <c r="G78" i="11"/>
  <c r="H78" i="11"/>
  <c r="F78" i="11"/>
  <c r="G120" i="11"/>
  <c r="H120" i="11"/>
  <c r="F120" i="11"/>
  <c r="F79" i="11"/>
  <c r="H79" i="11"/>
  <c r="G79" i="11"/>
  <c r="F86" i="11"/>
  <c r="G86" i="11"/>
  <c r="H86" i="11"/>
  <c r="H122" i="11"/>
  <c r="G122" i="11"/>
  <c r="F122" i="11"/>
  <c r="G94" i="11"/>
  <c r="H94" i="11"/>
  <c r="F94" i="11"/>
  <c r="H85" i="11"/>
  <c r="G85" i="11"/>
  <c r="F85" i="11"/>
  <c r="F21" i="11"/>
  <c r="G21" i="11"/>
  <c r="H21" i="11"/>
  <c r="H10" i="11"/>
  <c r="F10" i="11"/>
  <c r="G10" i="11"/>
  <c r="F28" i="11"/>
  <c r="H28" i="11"/>
  <c r="G28" i="11"/>
  <c r="I24" i="11"/>
  <c r="I86" i="11"/>
  <c r="I50" i="11"/>
  <c r="I105" i="11"/>
  <c r="I95" i="11"/>
  <c r="I65" i="11"/>
  <c r="I30" i="11"/>
  <c r="I83" i="11"/>
  <c r="I77" i="11"/>
  <c r="I37" i="11"/>
  <c r="I14" i="11"/>
  <c r="I64" i="11"/>
  <c r="I119" i="11"/>
  <c r="I90" i="11"/>
  <c r="I80" i="11"/>
  <c r="I72" i="11"/>
  <c r="I67" i="11"/>
  <c r="I47" i="11"/>
  <c r="I106" i="11"/>
  <c r="I93" i="11"/>
  <c r="I109" i="11"/>
  <c r="I49" i="11"/>
  <c r="I40" i="11"/>
  <c r="I16" i="11"/>
  <c r="I66" i="11"/>
  <c r="I58" i="11"/>
  <c r="I42" i="11"/>
  <c r="I121" i="11"/>
  <c r="I35" i="11"/>
  <c r="I79" i="11"/>
  <c r="I97" i="11"/>
  <c r="I55" i="11"/>
  <c r="I53" i="11"/>
  <c r="I89" i="11"/>
  <c r="I61" i="11"/>
  <c r="I5" i="11"/>
  <c r="I8" i="11"/>
  <c r="I57" i="11"/>
  <c r="I11" i="11"/>
  <c r="I13" i="11"/>
  <c r="I63" i="11"/>
  <c r="I6" i="11"/>
  <c r="I85" i="11"/>
  <c r="I44" i="11"/>
  <c r="I28" i="11"/>
  <c r="I115" i="11"/>
  <c r="I7" i="11"/>
  <c r="I94" i="11"/>
  <c r="I60" i="11"/>
  <c r="I46" i="11"/>
  <c r="I107" i="11"/>
  <c r="I114" i="11"/>
  <c r="I99" i="11"/>
  <c r="I27" i="11"/>
  <c r="I32" i="11"/>
  <c r="I120" i="11"/>
  <c r="I102" i="11"/>
  <c r="I62" i="11"/>
  <c r="I31" i="11"/>
  <c r="I110" i="11"/>
  <c r="I43" i="11"/>
  <c r="I69" i="11"/>
  <c r="I68" i="11"/>
  <c r="I122" i="11"/>
  <c r="I76" i="11"/>
  <c r="I71" i="11"/>
  <c r="I19" i="11"/>
  <c r="I111" i="11"/>
  <c r="I108" i="11"/>
  <c r="I82" i="11"/>
  <c r="I48" i="11"/>
  <c r="I38" i="11"/>
  <c r="I23" i="11"/>
  <c r="I92" i="11"/>
  <c r="I36" i="11"/>
  <c r="I91" i="11"/>
  <c r="I101" i="11"/>
  <c r="I117" i="11"/>
  <c r="I103" i="11"/>
  <c r="I45" i="11"/>
  <c r="I18" i="11"/>
  <c r="I74" i="11"/>
  <c r="I4" i="11"/>
  <c r="I84" i="11"/>
  <c r="I70" i="11"/>
  <c r="I56" i="11"/>
  <c r="I17" i="11"/>
  <c r="I81" i="11"/>
  <c r="I51" i="11"/>
  <c r="I34" i="11"/>
  <c r="I9" i="11"/>
  <c r="I54" i="11"/>
  <c r="I15" i="11"/>
  <c r="I21" i="11"/>
  <c r="I26" i="11"/>
  <c r="I59" i="11"/>
  <c r="I78" i="11"/>
  <c r="I20" i="11"/>
  <c r="I10" i="11"/>
  <c r="I22" i="11"/>
  <c r="I25" i="11"/>
  <c r="I39" i="11"/>
  <c r="I75" i="11"/>
  <c r="I52" i="11"/>
  <c r="I29" i="11"/>
  <c r="I3" i="11"/>
  <c r="I73" i="11"/>
  <c r="I104" i="11"/>
  <c r="I12" i="11"/>
  <c r="I100" i="11"/>
  <c r="I87" i="11"/>
  <c r="I88" i="11"/>
  <c r="I116" i="11"/>
  <c r="I96" i="11"/>
  <c r="I113" i="11"/>
  <c r="I98" i="11"/>
  <c r="I118" i="11"/>
  <c r="I33" i="11"/>
  <c r="I112" i="11"/>
  <c r="I41" i="11"/>
  <c r="J24" i="11"/>
  <c r="J112" i="11"/>
  <c r="J69" i="11"/>
  <c r="J19" i="11"/>
  <c r="J118" i="11"/>
  <c r="J31" i="11"/>
  <c r="J22" i="11"/>
  <c r="J36" i="11"/>
  <c r="J54" i="11"/>
  <c r="J100" i="11"/>
  <c r="J37" i="11"/>
  <c r="J90" i="11"/>
  <c r="J51" i="11"/>
  <c r="J43" i="11"/>
  <c r="J103" i="11"/>
  <c r="J40" i="11"/>
  <c r="J109" i="11"/>
  <c r="J28" i="11"/>
  <c r="J78" i="11"/>
  <c r="J93" i="11"/>
  <c r="J61" i="11"/>
  <c r="J49" i="11"/>
  <c r="J39" i="11"/>
  <c r="J16" i="11"/>
  <c r="J87" i="11"/>
  <c r="J84" i="11"/>
  <c r="J60" i="11"/>
  <c r="J96" i="11"/>
  <c r="J116" i="11"/>
  <c r="J27" i="11"/>
  <c r="J63" i="11"/>
  <c r="J70" i="11"/>
  <c r="J108" i="11"/>
  <c r="J114" i="11"/>
  <c r="J115" i="11"/>
  <c r="J82" i="11"/>
  <c r="J67" i="11"/>
  <c r="J15" i="11"/>
  <c r="J88" i="11"/>
  <c r="J107" i="11"/>
  <c r="J45" i="11"/>
  <c r="J18" i="11"/>
  <c r="J94" i="11"/>
  <c r="J72" i="11"/>
  <c r="J55" i="11"/>
  <c r="J21" i="11"/>
  <c r="J91" i="11"/>
  <c r="J33" i="11"/>
  <c r="J99" i="11"/>
  <c r="J105" i="11"/>
  <c r="J75" i="11"/>
  <c r="J42" i="11"/>
  <c r="J97" i="11"/>
  <c r="J30" i="11"/>
  <c r="J25" i="11"/>
  <c r="J113" i="11"/>
  <c r="J76" i="11"/>
  <c r="J64" i="11"/>
  <c r="J117" i="11"/>
  <c r="J79" i="11"/>
  <c r="J110" i="11"/>
  <c r="J52" i="11"/>
  <c r="J120" i="11"/>
  <c r="J73" i="11"/>
  <c r="J121" i="11"/>
  <c r="J111" i="11"/>
  <c r="J57" i="11"/>
  <c r="J119" i="11"/>
  <c r="J48" i="11"/>
  <c r="J66" i="11"/>
  <c r="J85" i="11"/>
  <c r="J81" i="11"/>
  <c r="J34" i="11"/>
  <c r="J122" i="11"/>
  <c r="J58" i="11"/>
  <c r="J46" i="11"/>
  <c r="J102" i="11"/>
  <c r="J106" i="11"/>
  <c r="C3" i="9" l="1"/>
  <c r="F3" i="9" s="1"/>
  <c r="C4" i="9"/>
  <c r="F4" i="9" s="1"/>
  <c r="B5" i="9"/>
  <c r="D5" i="9"/>
  <c r="F5" i="9" s="1"/>
  <c r="B6" i="9"/>
  <c r="D6" i="9"/>
  <c r="F6" i="9" s="1"/>
  <c r="B7" i="9"/>
  <c r="D7" i="9"/>
  <c r="F7" i="9" s="1"/>
  <c r="B8" i="9"/>
  <c r="D8" i="9"/>
  <c r="F8" i="9" s="1"/>
  <c r="B9" i="9"/>
  <c r="D9" i="9"/>
  <c r="F9" i="9" s="1"/>
  <c r="B10" i="9"/>
  <c r="D10" i="9"/>
  <c r="F10" i="9" s="1"/>
  <c r="J29" i="11"/>
  <c r="J86" i="11"/>
  <c r="J71" i="11"/>
  <c r="J23" i="11"/>
  <c r="J3" i="11"/>
  <c r="J12" i="11"/>
  <c r="J80" i="11"/>
  <c r="J47" i="11"/>
  <c r="J6" i="11"/>
  <c r="J53" i="11"/>
  <c r="E1" i="9"/>
  <c r="J77" i="11"/>
  <c r="J35" i="11"/>
  <c r="J17" i="11"/>
  <c r="J92" i="11"/>
  <c r="J83" i="11"/>
  <c r="J98" i="11"/>
  <c r="J38" i="11"/>
  <c r="J74" i="11"/>
  <c r="J101" i="11"/>
  <c r="J13" i="11"/>
  <c r="J11" i="11"/>
  <c r="J26" i="11"/>
  <c r="J68" i="11"/>
  <c r="J65" i="11"/>
  <c r="J41" i="11"/>
  <c r="J95" i="11"/>
  <c r="J44" i="11"/>
  <c r="J4" i="11"/>
  <c r="J10" i="11"/>
  <c r="J32" i="11"/>
  <c r="J7" i="11"/>
  <c r="J62" i="11"/>
  <c r="J9" i="11"/>
  <c r="J50" i="11"/>
  <c r="J56" i="11"/>
  <c r="J8" i="11"/>
  <c r="J14" i="11"/>
  <c r="J5" i="11"/>
  <c r="J59" i="11"/>
  <c r="J104" i="11"/>
  <c r="J89" i="11"/>
  <c r="J20" i="11"/>
  <c r="E5" i="9" l="1"/>
  <c r="G1" i="9"/>
  <c r="G2" i="9" s="1"/>
  <c r="E10" i="9"/>
  <c r="E3" i="9"/>
  <c r="E6" i="9"/>
  <c r="E8" i="9"/>
  <c r="E4" i="9"/>
  <c r="E7" i="9"/>
  <c r="E9" i="9"/>
  <c r="G7" i="9"/>
  <c r="G8" i="9"/>
  <c r="G9" i="9"/>
  <c r="G6" i="9"/>
  <c r="G10" i="9"/>
  <c r="H7" i="9"/>
  <c r="H9" i="9"/>
  <c r="H8" i="9"/>
  <c r="H6" i="9"/>
  <c r="H10" i="9"/>
  <c r="G3" i="9" l="1"/>
  <c r="G5" i="9"/>
  <c r="G4" i="9"/>
  <c r="E1" i="7"/>
  <c r="E2" i="7" s="1"/>
  <c r="D3" i="7"/>
  <c r="C4" i="7"/>
  <c r="D4" i="7"/>
  <c r="C5" i="7"/>
  <c r="D5" i="7"/>
  <c r="C6" i="7"/>
  <c r="D6" i="7"/>
  <c r="C7" i="7"/>
  <c r="D7" i="7"/>
  <c r="C8" i="7"/>
  <c r="D8" i="7"/>
  <c r="C9" i="7"/>
  <c r="D9" i="7"/>
  <c r="I6" i="9"/>
  <c r="H4" i="9"/>
  <c r="I7" i="9"/>
  <c r="I4" i="9"/>
  <c r="H3" i="9"/>
  <c r="I10" i="9"/>
  <c r="I8" i="9"/>
  <c r="I9" i="9"/>
  <c r="I3" i="9"/>
  <c r="H5" i="9"/>
  <c r="I5" i="9"/>
  <c r="H2" i="9"/>
  <c r="I2" i="9" s="1"/>
  <c r="E8" i="7" l="1"/>
  <c r="E5" i="7"/>
  <c r="E7" i="7"/>
  <c r="E4" i="7"/>
  <c r="E9" i="7"/>
  <c r="E6" i="7"/>
  <c r="E3" i="7"/>
  <c r="F8" i="7"/>
  <c r="F5" i="7"/>
  <c r="F7" i="7"/>
  <c r="F4" i="7"/>
  <c r="F6" i="7"/>
  <c r="F9" i="7"/>
  <c r="F3" i="7"/>
  <c r="F2" i="7"/>
  <c r="D7" i="6" l="1"/>
  <c r="D8" i="6"/>
  <c r="D23" i="6"/>
  <c r="C16" i="5"/>
  <c r="C17" i="5"/>
  <c r="D18" i="5"/>
  <c r="D19" i="5"/>
  <c r="D20" i="5"/>
  <c r="D21" i="5"/>
  <c r="D22" i="5"/>
  <c r="D23" i="5"/>
  <c r="D24" i="5"/>
  <c r="D25" i="5"/>
  <c r="D26" i="5"/>
  <c r="D27" i="5"/>
  <c r="D28" i="5"/>
  <c r="D29" i="5"/>
  <c r="D30" i="5"/>
  <c r="D31" i="5"/>
  <c r="D32" i="5"/>
  <c r="D33" i="5"/>
  <c r="D34" i="5"/>
  <c r="D35" i="5"/>
  <c r="G7" i="7"/>
  <c r="G5" i="7"/>
  <c r="G3" i="7"/>
  <c r="G8" i="7"/>
  <c r="G6" i="7"/>
  <c r="G9" i="7"/>
  <c r="G4" i="7"/>
  <c r="D6" i="6"/>
  <c r="D36" i="5" a="1"/>
  <c r="B1" i="6"/>
  <c r="D21" i="6"/>
  <c r="G2" i="7"/>
  <c r="D9" i="6" l="1"/>
  <c r="E3" i="5" s="1"/>
  <c r="D16" i="6"/>
  <c r="D20" i="6"/>
  <c r="C37" i="5"/>
  <c r="E20" i="6"/>
  <c r="C36" i="5"/>
  <c r="D37" i="5"/>
  <c r="D36" i="5"/>
  <c r="E21" i="6"/>
  <c r="C38" i="5"/>
  <c r="D38" i="5"/>
  <c r="L3" i="5"/>
  <c r="K3" i="5"/>
  <c r="D22" i="6"/>
  <c r="E22" i="6"/>
  <c r="F3" i="5"/>
  <c r="E12" i="5" l="1"/>
  <c r="E16" i="5"/>
  <c r="E8" i="5"/>
  <c r="E21" i="5"/>
  <c r="E37" i="5"/>
  <c r="E18" i="5"/>
  <c r="E23" i="5"/>
  <c r="E22" i="5"/>
  <c r="E28" i="5"/>
  <c r="E11" i="5"/>
  <c r="E26" i="5"/>
  <c r="E30" i="5"/>
  <c r="E29" i="5"/>
  <c r="E34" i="5"/>
  <c r="E17" i="5"/>
  <c r="E6" i="5"/>
  <c r="E2" i="5"/>
  <c r="E15" i="5"/>
  <c r="E25" i="5"/>
  <c r="E14" i="5"/>
  <c r="E10" i="5"/>
  <c r="E31" i="5"/>
  <c r="E32" i="5"/>
  <c r="E20" i="5"/>
  <c r="E24" i="5"/>
  <c r="E7" i="5"/>
  <c r="E5" i="5"/>
  <c r="E35" i="5"/>
  <c r="E33" i="5"/>
  <c r="E19" i="5"/>
  <c r="E4" i="5"/>
  <c r="E9" i="5"/>
  <c r="E13" i="5"/>
  <c r="E27" i="5"/>
  <c r="E36" i="5"/>
  <c r="E38" i="5"/>
  <c r="C39" i="5"/>
  <c r="D39" i="5"/>
  <c r="G37" i="5"/>
  <c r="L18" i="5"/>
  <c r="F27" i="5"/>
  <c r="K6" i="5"/>
  <c r="L16" i="5"/>
  <c r="K31" i="5"/>
  <c r="L27" i="5"/>
  <c r="F35" i="5"/>
  <c r="F6" i="5"/>
  <c r="K12" i="5"/>
  <c r="F8" i="5"/>
  <c r="F19" i="5"/>
  <c r="F22" i="5"/>
  <c r="L30" i="5"/>
  <c r="K38" i="5"/>
  <c r="L2" i="5"/>
  <c r="L6" i="5"/>
  <c r="F10" i="5"/>
  <c r="K20" i="5"/>
  <c r="K18" i="5"/>
  <c r="F21" i="5"/>
  <c r="L34" i="5"/>
  <c r="F31" i="5"/>
  <c r="L17" i="5"/>
  <c r="L8" i="5"/>
  <c r="L29" i="5"/>
  <c r="L9" i="5"/>
  <c r="F20" i="5"/>
  <c r="K27" i="5"/>
  <c r="F13" i="5"/>
  <c r="L10" i="5"/>
  <c r="F15" i="5"/>
  <c r="L19" i="5"/>
  <c r="K15" i="5"/>
  <c r="K11" i="5"/>
  <c r="L31" i="5"/>
  <c r="K8" i="5"/>
  <c r="L11" i="5"/>
  <c r="L25" i="5"/>
  <c r="L35" i="5"/>
  <c r="L28" i="5"/>
  <c r="G36" i="5"/>
  <c r="K14" i="5"/>
  <c r="F33" i="5"/>
  <c r="F12" i="5"/>
  <c r="L22" i="5"/>
  <c r="K25" i="5"/>
  <c r="F17" i="5"/>
  <c r="L14" i="5"/>
  <c r="K35" i="5"/>
  <c r="K16" i="5"/>
  <c r="K9" i="5"/>
  <c r="L36" i="5"/>
  <c r="F2" i="5"/>
  <c r="K10" i="5"/>
  <c r="F36" i="5"/>
  <c r="K30" i="5"/>
  <c r="L26" i="5"/>
  <c r="K23" i="5"/>
  <c r="F9" i="5"/>
  <c r="K34" i="5"/>
  <c r="L32" i="5"/>
  <c r="F29" i="5"/>
  <c r="K24" i="5"/>
  <c r="K26" i="5"/>
  <c r="F23" i="5"/>
  <c r="L7" i="5"/>
  <c r="K13" i="5"/>
  <c r="F38" i="5"/>
  <c r="F14" i="5"/>
  <c r="K17" i="5"/>
  <c r="L21" i="5"/>
  <c r="F34" i="5"/>
  <c r="K32" i="5"/>
  <c r="F28" i="5"/>
  <c r="F5" i="5"/>
  <c r="L12" i="5"/>
  <c r="L37" i="5"/>
  <c r="G38" i="5"/>
  <c r="F11" i="5"/>
  <c r="L20" i="5"/>
  <c r="F30" i="5"/>
  <c r="F24" i="5"/>
  <c r="F7" i="5"/>
  <c r="L13" i="5"/>
  <c r="K29" i="5"/>
  <c r="K4" i="5"/>
  <c r="K22" i="5"/>
  <c r="K28" i="5"/>
  <c r="K5" i="5"/>
  <c r="K37" i="5"/>
  <c r="L38" i="5"/>
  <c r="K19" i="5"/>
  <c r="L33" i="5"/>
  <c r="F26" i="5"/>
  <c r="L23" i="5"/>
  <c r="K33" i="5"/>
  <c r="L24" i="5"/>
  <c r="F18" i="5"/>
  <c r="K7" i="5"/>
  <c r="K36" i="5"/>
  <c r="L4" i="5"/>
  <c r="F37" i="5"/>
  <c r="F4" i="5"/>
  <c r="L15" i="5"/>
  <c r="F25" i="5"/>
  <c r="L5" i="5"/>
  <c r="F32" i="5"/>
  <c r="F16" i="5"/>
  <c r="K21" i="5"/>
  <c r="K2" i="5"/>
  <c r="E39" i="5" l="1"/>
  <c r="C40" i="5"/>
  <c r="D40" i="5"/>
  <c r="L39" i="5"/>
  <c r="F39" i="5"/>
  <c r="K39" i="5"/>
  <c r="G39" i="5"/>
  <c r="E40" i="5" l="1"/>
  <c r="C41" i="5"/>
  <c r="D41" i="5"/>
  <c r="K40" i="5"/>
  <c r="F40" i="5"/>
  <c r="G40" i="5"/>
  <c r="L40" i="5"/>
  <c r="E41" i="5" l="1"/>
  <c r="C42" i="5"/>
  <c r="D42" i="5"/>
  <c r="K41" i="5"/>
  <c r="L41" i="5"/>
  <c r="G41" i="5"/>
  <c r="F41" i="5"/>
  <c r="E42" i="5" l="1"/>
  <c r="C43" i="5"/>
  <c r="D43" i="5"/>
  <c r="F42" i="5"/>
  <c r="G42" i="5"/>
  <c r="K42" i="5"/>
  <c r="L42" i="5"/>
  <c r="E43" i="5" l="1"/>
  <c r="C44" i="5"/>
  <c r="D44" i="5"/>
  <c r="F43" i="5"/>
  <c r="G43" i="5"/>
  <c r="K43" i="5"/>
  <c r="L43" i="5"/>
  <c r="E44" i="5" l="1"/>
  <c r="C45" i="5"/>
  <c r="D45" i="5"/>
  <c r="L44" i="5"/>
  <c r="G44" i="5"/>
  <c r="F44" i="5"/>
  <c r="K44" i="5"/>
  <c r="E45" i="5" l="1"/>
  <c r="C46" i="5"/>
  <c r="D46" i="5"/>
  <c r="L45" i="5"/>
  <c r="G45" i="5"/>
  <c r="F45" i="5"/>
  <c r="K45" i="5"/>
  <c r="E46" i="5" l="1"/>
  <c r="C47" i="5"/>
  <c r="D47" i="5"/>
  <c r="K46" i="5"/>
  <c r="F46" i="5"/>
  <c r="L46" i="5"/>
  <c r="G46" i="5"/>
  <c r="E47" i="5" l="1"/>
  <c r="C48" i="5"/>
  <c r="D48" i="5"/>
  <c r="C49" i="5"/>
  <c r="D49" i="5"/>
  <c r="L47" i="5"/>
  <c r="F47" i="5"/>
  <c r="G47" i="5"/>
  <c r="K47" i="5"/>
  <c r="E48" i="5" l="1"/>
  <c r="E49" i="5"/>
  <c r="C50" i="5"/>
  <c r="D50" i="5"/>
  <c r="L48" i="5"/>
  <c r="G48" i="5"/>
  <c r="F48" i="5"/>
  <c r="L49" i="5"/>
  <c r="K49" i="5"/>
  <c r="K48" i="5"/>
  <c r="G49" i="5"/>
  <c r="F49" i="5"/>
  <c r="E50" i="5" l="1"/>
  <c r="C51" i="5"/>
  <c r="D51" i="5"/>
  <c r="G50" i="5"/>
  <c r="L50" i="5"/>
  <c r="F50" i="5"/>
  <c r="K50" i="5"/>
  <c r="E51" i="5" l="1"/>
  <c r="C52" i="5"/>
  <c r="D52" i="5"/>
  <c r="L51" i="5"/>
  <c r="K51" i="5"/>
  <c r="F51" i="5"/>
  <c r="G51" i="5"/>
  <c r="E52" i="5" l="1"/>
  <c r="C53" i="5"/>
  <c r="D53" i="5"/>
  <c r="F52" i="5"/>
  <c r="K52" i="5"/>
  <c r="L52" i="5"/>
  <c r="G52" i="5"/>
  <c r="E53" i="5" l="1"/>
  <c r="C54" i="5"/>
  <c r="D54" i="5"/>
  <c r="F53" i="5"/>
  <c r="K53" i="5"/>
  <c r="G53" i="5"/>
  <c r="L53" i="5"/>
  <c r="E54" i="5" l="1"/>
  <c r="C55" i="5"/>
  <c r="D55" i="5"/>
  <c r="K54" i="5"/>
  <c r="L54" i="5"/>
  <c r="G54" i="5"/>
  <c r="F54" i="5"/>
  <c r="E55" i="5" l="1"/>
  <c r="C56" i="5"/>
  <c r="D56" i="5"/>
  <c r="G55" i="5"/>
  <c r="K55" i="5"/>
  <c r="F55" i="5"/>
  <c r="L55" i="5"/>
  <c r="E56" i="5" l="1"/>
  <c r="C57" i="5"/>
  <c r="D57" i="5"/>
  <c r="F56" i="5"/>
  <c r="G56" i="5"/>
  <c r="K56" i="5"/>
  <c r="L56" i="5"/>
  <c r="E57" i="5" l="1"/>
  <c r="C58" i="5"/>
  <c r="D58" i="5"/>
  <c r="L57" i="5"/>
  <c r="G57" i="5"/>
  <c r="F57" i="5"/>
  <c r="K57" i="5"/>
  <c r="E58" i="5" l="1"/>
  <c r="C59" i="5"/>
  <c r="D59" i="5"/>
  <c r="G58" i="5"/>
  <c r="L58" i="5"/>
  <c r="K58" i="5"/>
  <c r="F58" i="5"/>
  <c r="E59" i="5" l="1"/>
  <c r="C60" i="5"/>
  <c r="D60" i="5"/>
  <c r="G59" i="5"/>
  <c r="F59" i="5"/>
  <c r="L59" i="5"/>
  <c r="K59" i="5"/>
  <c r="E60" i="5" l="1"/>
  <c r="C61" i="5"/>
  <c r="D61" i="5"/>
  <c r="L60" i="5"/>
  <c r="G60" i="5"/>
  <c r="F60" i="5"/>
  <c r="K60" i="5"/>
  <c r="E61" i="5" l="1"/>
  <c r="C62" i="5"/>
  <c r="D62" i="5"/>
  <c r="G61" i="5"/>
  <c r="F61" i="5"/>
  <c r="K61" i="5"/>
  <c r="L61" i="5"/>
  <c r="E62" i="5" l="1"/>
  <c r="C63" i="5"/>
  <c r="D63" i="5"/>
  <c r="L62" i="5"/>
  <c r="K62" i="5"/>
  <c r="F62" i="5"/>
  <c r="G62" i="5"/>
  <c r="E63" i="5" l="1"/>
  <c r="C64" i="5"/>
  <c r="D64" i="5"/>
  <c r="L63" i="5"/>
  <c r="F63" i="5"/>
  <c r="G63" i="5"/>
  <c r="K63" i="5"/>
  <c r="E64" i="5" l="1"/>
  <c r="C65" i="5"/>
  <c r="D65" i="5"/>
  <c r="L64" i="5"/>
  <c r="F64" i="5"/>
  <c r="G64" i="5"/>
  <c r="K64" i="5"/>
  <c r="E65" i="5" l="1"/>
  <c r="C66" i="5"/>
  <c r="D66" i="5"/>
  <c r="L65" i="5"/>
  <c r="F65" i="5"/>
  <c r="K65" i="5"/>
  <c r="G65" i="5"/>
  <c r="E66" i="5" l="1"/>
  <c r="C67" i="5"/>
  <c r="D67" i="5"/>
  <c r="G66" i="5"/>
  <c r="F66" i="5"/>
  <c r="K66" i="5"/>
  <c r="L66" i="5"/>
  <c r="E67" i="5" l="1"/>
  <c r="C68" i="5"/>
  <c r="D68" i="5"/>
  <c r="G67" i="5"/>
  <c r="K67" i="5"/>
  <c r="L67" i="5"/>
  <c r="F67" i="5"/>
  <c r="E68" i="5" l="1"/>
  <c r="C69" i="5"/>
  <c r="D69" i="5"/>
  <c r="C70" i="5"/>
  <c r="D70" i="5"/>
  <c r="K68" i="5"/>
  <c r="F68" i="5"/>
  <c r="G68" i="5"/>
  <c r="L68" i="5"/>
  <c r="E69" i="5" l="1"/>
  <c r="E70" i="5"/>
  <c r="C71" i="5"/>
  <c r="D71" i="5"/>
  <c r="K69" i="5"/>
  <c r="K70" i="5"/>
  <c r="L70" i="5"/>
  <c r="F70" i="5"/>
  <c r="G70" i="5"/>
  <c r="L69" i="5"/>
  <c r="F69" i="5"/>
  <c r="G69" i="5"/>
  <c r="E71" i="5" l="1"/>
  <c r="C72" i="5"/>
  <c r="D72" i="5"/>
  <c r="L71" i="5"/>
  <c r="G71" i="5"/>
  <c r="K71" i="5"/>
  <c r="F71" i="5"/>
  <c r="E72" i="5" l="1"/>
  <c r="C73" i="5"/>
  <c r="D73" i="5"/>
  <c r="C74" i="5"/>
  <c r="D74" i="5"/>
  <c r="C75" i="5"/>
  <c r="D75" i="5"/>
  <c r="G72" i="5"/>
  <c r="L72" i="5"/>
  <c r="K72" i="5"/>
  <c r="F72" i="5"/>
  <c r="E73" i="5" l="1"/>
  <c r="E74" i="5"/>
  <c r="E75" i="5"/>
  <c r="C76" i="5"/>
  <c r="D76" i="5"/>
  <c r="C77" i="5"/>
  <c r="D77" i="5"/>
  <c r="L74" i="5"/>
  <c r="G73" i="5"/>
  <c r="K74" i="5"/>
  <c r="F75" i="5"/>
  <c r="K75" i="5"/>
  <c r="G74" i="5"/>
  <c r="L73" i="5"/>
  <c r="G75" i="5"/>
  <c r="K73" i="5"/>
  <c r="L75" i="5"/>
  <c r="F74" i="5"/>
  <c r="F73" i="5"/>
  <c r="E76" i="5" l="1"/>
  <c r="E77" i="5"/>
  <c r="E78" i="5"/>
  <c r="E79" i="5"/>
  <c r="E80" i="5"/>
  <c r="E81" i="5"/>
  <c r="E82" i="5"/>
  <c r="E83" i="5"/>
  <c r="E84" i="5"/>
  <c r="E85" i="5"/>
  <c r="E86" i="5"/>
  <c r="E87" i="5"/>
  <c r="E88" i="5"/>
  <c r="E89" i="5"/>
  <c r="E90" i="5"/>
  <c r="E91" i="5"/>
  <c r="E92" i="5"/>
  <c r="E93" i="5"/>
  <c r="E94" i="5"/>
  <c r="E95" i="5"/>
  <c r="B96" i="5"/>
  <c r="C96" i="5"/>
  <c r="B97" i="5"/>
  <c r="C97" i="5"/>
  <c r="L86" i="5"/>
  <c r="F93" i="5"/>
  <c r="K91" i="5"/>
  <c r="G95" i="5"/>
  <c r="G88" i="5"/>
  <c r="L77" i="5"/>
  <c r="G76" i="5"/>
  <c r="K85" i="5"/>
  <c r="K93" i="5"/>
  <c r="F87" i="5"/>
  <c r="F82" i="5"/>
  <c r="K87" i="5"/>
  <c r="K84" i="5"/>
  <c r="G90" i="5"/>
  <c r="L93" i="5"/>
  <c r="K88" i="5"/>
  <c r="L79" i="5"/>
  <c r="L80" i="5"/>
  <c r="F92" i="5"/>
  <c r="K90" i="5"/>
  <c r="L82" i="5"/>
  <c r="L95" i="5"/>
  <c r="K79" i="5"/>
  <c r="L92" i="5"/>
  <c r="F91" i="5"/>
  <c r="K80" i="5"/>
  <c r="G81" i="5"/>
  <c r="K95" i="5"/>
  <c r="G87" i="5"/>
  <c r="F94" i="5"/>
  <c r="G82" i="5"/>
  <c r="L81" i="5"/>
  <c r="G85" i="5"/>
  <c r="L78" i="5"/>
  <c r="F78" i="5"/>
  <c r="G83" i="5"/>
  <c r="F80" i="5"/>
  <c r="G89" i="5"/>
  <c r="F76" i="5"/>
  <c r="F79" i="5"/>
  <c r="L89" i="5"/>
  <c r="K77" i="5"/>
  <c r="L87" i="5"/>
  <c r="K86" i="5"/>
  <c r="G92" i="5"/>
  <c r="F84" i="5"/>
  <c r="G86" i="5"/>
  <c r="F86" i="5"/>
  <c r="G94" i="5"/>
  <c r="K78" i="5"/>
  <c r="K94" i="5"/>
  <c r="K82" i="5"/>
  <c r="F81" i="5"/>
  <c r="F85" i="5"/>
  <c r="L88" i="5"/>
  <c r="K81" i="5"/>
  <c r="G84" i="5"/>
  <c r="F95" i="5"/>
  <c r="L91" i="5"/>
  <c r="G80" i="5"/>
  <c r="L90" i="5"/>
  <c r="G79" i="5"/>
  <c r="L85" i="5"/>
  <c r="F83" i="5"/>
  <c r="K83" i="5"/>
  <c r="L84" i="5"/>
  <c r="G93" i="5"/>
  <c r="G91" i="5"/>
  <c r="L76" i="5"/>
  <c r="K89" i="5"/>
  <c r="F89" i="5"/>
  <c r="F90" i="5"/>
  <c r="G78" i="5"/>
  <c r="L83" i="5"/>
  <c r="L94" i="5"/>
  <c r="G77" i="5"/>
  <c r="F88" i="5"/>
  <c r="F77" i="5"/>
  <c r="K76" i="5"/>
  <c r="K92" i="5"/>
  <c r="E96" i="5" l="1"/>
  <c r="E97" i="5"/>
  <c r="B98" i="5"/>
  <c r="C98" i="5"/>
  <c r="F96" i="5"/>
  <c r="L96" i="5"/>
  <c r="K97" i="5"/>
  <c r="L97" i="5"/>
  <c r="G97" i="5"/>
  <c r="F97" i="5"/>
  <c r="G96" i="5"/>
  <c r="K96" i="5"/>
  <c r="E98" i="5" l="1"/>
  <c r="B99" i="5"/>
  <c r="C99" i="5"/>
  <c r="B100" i="5"/>
  <c r="C100" i="5"/>
  <c r="K98" i="5"/>
  <c r="G98" i="5"/>
  <c r="L98" i="5"/>
  <c r="F98" i="5"/>
  <c r="E99" i="5" l="1"/>
  <c r="E100" i="5"/>
  <c r="B101" i="5"/>
  <c r="C101" i="5"/>
  <c r="G100" i="5"/>
  <c r="K100" i="5"/>
  <c r="F99" i="5"/>
  <c r="L99" i="5"/>
  <c r="L100" i="5"/>
  <c r="K99" i="5"/>
  <c r="G99" i="5"/>
  <c r="F100" i="5"/>
  <c r="E101" i="5" l="1"/>
  <c r="B102" i="5"/>
  <c r="C102" i="5"/>
  <c r="B103" i="5"/>
  <c r="C103" i="5"/>
  <c r="L101" i="5"/>
  <c r="G101" i="5"/>
  <c r="F101" i="5"/>
  <c r="K101" i="5"/>
  <c r="E102" i="5" l="1"/>
  <c r="E103" i="5"/>
  <c r="B104" i="5"/>
  <c r="C104" i="5"/>
  <c r="G102" i="5"/>
  <c r="G103" i="5"/>
  <c r="L102" i="5"/>
  <c r="K102" i="5"/>
  <c r="L103" i="5"/>
  <c r="K103" i="5"/>
  <c r="F102" i="5"/>
  <c r="F103" i="5"/>
  <c r="E104" i="5" l="1"/>
  <c r="B105" i="5"/>
  <c r="C105" i="5"/>
  <c r="B106" i="5"/>
  <c r="C106" i="5"/>
  <c r="B107" i="5"/>
  <c r="C107" i="5"/>
  <c r="K104" i="5"/>
  <c r="G104" i="5"/>
  <c r="F104" i="5"/>
  <c r="L104" i="5"/>
  <c r="E106" i="5" l="1"/>
  <c r="E105" i="5"/>
  <c r="E107" i="5"/>
  <c r="B108" i="5"/>
  <c r="C108" i="5"/>
  <c r="K107" i="5"/>
  <c r="K105" i="5"/>
  <c r="F106" i="5"/>
  <c r="G107" i="5"/>
  <c r="L105" i="5"/>
  <c r="L106" i="5"/>
  <c r="G106" i="5"/>
  <c r="F107" i="5"/>
  <c r="F105" i="5"/>
  <c r="K106" i="5"/>
  <c r="G105" i="5"/>
  <c r="L107" i="5"/>
  <c r="E108" i="5" l="1"/>
  <c r="B109" i="5"/>
  <c r="C109" i="5"/>
  <c r="K108" i="5"/>
  <c r="F108" i="5"/>
  <c r="G108" i="5"/>
  <c r="L108" i="5"/>
  <c r="E109" i="5" l="1"/>
  <c r="B110" i="5"/>
  <c r="C110" i="5"/>
  <c r="B111" i="5"/>
  <c r="C111" i="5"/>
  <c r="B112" i="5"/>
  <c r="C112" i="5"/>
  <c r="F109" i="5"/>
  <c r="K109" i="5"/>
  <c r="L109" i="5"/>
  <c r="G109" i="5"/>
  <c r="E111" i="5" l="1"/>
  <c r="E110" i="5"/>
  <c r="E112" i="5"/>
  <c r="B113" i="5"/>
  <c r="C113" i="5"/>
  <c r="L111" i="5"/>
  <c r="F112" i="5"/>
  <c r="K110" i="5"/>
  <c r="F111" i="5"/>
  <c r="G110" i="5"/>
  <c r="L110" i="5"/>
  <c r="K112" i="5"/>
  <c r="L112" i="5"/>
  <c r="G111" i="5"/>
  <c r="F110" i="5"/>
  <c r="K111" i="5"/>
  <c r="G112" i="5"/>
  <c r="E113" i="5" l="1"/>
  <c r="B114" i="5"/>
  <c r="C114" i="5"/>
  <c r="B115" i="5"/>
  <c r="C115" i="5"/>
  <c r="K113" i="5"/>
  <c r="G113" i="5"/>
  <c r="F113" i="5"/>
  <c r="L113" i="5"/>
  <c r="E114" i="5" l="1"/>
  <c r="E115" i="5"/>
  <c r="B116" i="5"/>
  <c r="C116" i="5"/>
  <c r="G115" i="5"/>
  <c r="K114" i="5"/>
  <c r="L115" i="5"/>
  <c r="F115" i="5"/>
  <c r="K115" i="5"/>
  <c r="G114" i="5"/>
  <c r="L114" i="5"/>
  <c r="F114" i="5"/>
  <c r="E116" i="5" l="1"/>
  <c r="B117" i="5"/>
  <c r="C117" i="5"/>
  <c r="K116" i="5"/>
  <c r="L116" i="5"/>
  <c r="F116" i="5"/>
  <c r="G116" i="5"/>
  <c r="E117" i="5" l="1"/>
  <c r="B118" i="5"/>
  <c r="C118" i="5"/>
  <c r="G117" i="5"/>
  <c r="L117" i="5"/>
  <c r="K117" i="5"/>
  <c r="F117" i="5"/>
  <c r="E118" i="5" l="1"/>
  <c r="B119" i="5"/>
  <c r="C119" i="5"/>
  <c r="B120" i="5"/>
  <c r="C120" i="5"/>
  <c r="K118" i="5"/>
  <c r="G118" i="5"/>
  <c r="L118" i="5"/>
  <c r="F118" i="5"/>
  <c r="E119" i="5" l="1"/>
  <c r="E120" i="5"/>
  <c r="B121" i="5"/>
  <c r="C121" i="5"/>
  <c r="F120" i="5"/>
  <c r="K120" i="5"/>
  <c r="L119" i="5"/>
  <c r="F119" i="5"/>
  <c r="L120" i="5"/>
  <c r="G120" i="5"/>
  <c r="K119" i="5"/>
  <c r="G119" i="5"/>
  <c r="E121" i="5" l="1"/>
  <c r="B122" i="5"/>
  <c r="C122" i="5"/>
  <c r="F121" i="5"/>
  <c r="L121" i="5"/>
  <c r="G121" i="5"/>
  <c r="K121" i="5"/>
  <c r="E122" i="5" l="1"/>
  <c r="B123" i="5"/>
  <c r="C123" i="5"/>
  <c r="B124" i="5"/>
  <c r="C124" i="5"/>
  <c r="B125" i="5"/>
  <c r="C125" i="5"/>
  <c r="L122" i="5"/>
  <c r="F122" i="5"/>
  <c r="K122" i="5"/>
  <c r="G122" i="5"/>
  <c r="E124" i="5" l="1"/>
  <c r="E123" i="5"/>
  <c r="E125" i="5"/>
  <c r="B126" i="5"/>
  <c r="C126" i="5"/>
  <c r="F125" i="5"/>
  <c r="G125" i="5"/>
  <c r="G123" i="5"/>
  <c r="K123" i="5"/>
  <c r="L124" i="5"/>
  <c r="F124" i="5"/>
  <c r="K125" i="5"/>
  <c r="L123" i="5"/>
  <c r="G124" i="5"/>
  <c r="K124" i="5"/>
  <c r="F123" i="5"/>
  <c r="L125" i="5"/>
  <c r="E126" i="5" l="1"/>
  <c r="B127" i="5"/>
  <c r="C127" i="5"/>
  <c r="L126" i="5"/>
  <c r="K126" i="5"/>
  <c r="F126" i="5"/>
  <c r="G126" i="5"/>
  <c r="E127" i="5" l="1"/>
  <c r="B128" i="5"/>
  <c r="C128" i="5"/>
  <c r="B129" i="5"/>
  <c r="C129" i="5"/>
  <c r="B130" i="5"/>
  <c r="C130" i="5"/>
  <c r="B131" i="5"/>
  <c r="C131" i="5"/>
  <c r="G127" i="5"/>
  <c r="L127" i="5"/>
  <c r="F127" i="5"/>
  <c r="K127" i="5"/>
  <c r="E129" i="5" l="1"/>
  <c r="E130" i="5"/>
  <c r="E128" i="5"/>
  <c r="E131" i="5"/>
  <c r="B132" i="5"/>
  <c r="C132" i="5"/>
  <c r="B133" i="5"/>
  <c r="C133" i="5"/>
  <c r="K128" i="5"/>
  <c r="G130" i="5"/>
  <c r="K129" i="5"/>
  <c r="K130" i="5"/>
  <c r="L129" i="5"/>
  <c r="L131" i="5"/>
  <c r="L128" i="5"/>
  <c r="G129" i="5"/>
  <c r="F129" i="5"/>
  <c r="F131" i="5"/>
  <c r="F130" i="5"/>
  <c r="G128" i="5"/>
  <c r="K131" i="5"/>
  <c r="F128" i="5"/>
  <c r="L130" i="5"/>
  <c r="G131" i="5"/>
  <c r="E132" i="5" l="1"/>
  <c r="E133" i="5"/>
  <c r="B134" i="5"/>
  <c r="C134" i="5"/>
  <c r="L132" i="5"/>
  <c r="L133" i="5"/>
  <c r="K133" i="5"/>
  <c r="F133" i="5"/>
  <c r="F132" i="5"/>
  <c r="K132" i="5"/>
  <c r="G132" i="5"/>
  <c r="G133" i="5"/>
  <c r="E134" i="5" l="1"/>
  <c r="N96" i="5"/>
  <c r="B135" i="5"/>
  <c r="C135" i="5"/>
  <c r="G134" i="5"/>
  <c r="K134" i="5"/>
  <c r="L134" i="5"/>
  <c r="F134" i="5"/>
  <c r="N97" i="5" l="1"/>
  <c r="E135" i="5"/>
  <c r="B136" i="5"/>
  <c r="C136" i="5"/>
  <c r="G135" i="5"/>
  <c r="F135" i="5"/>
  <c r="L135" i="5"/>
  <c r="K135" i="5"/>
  <c r="E136" i="5" l="1"/>
  <c r="N98" i="5"/>
  <c r="B137" i="5"/>
  <c r="C137" i="5"/>
  <c r="G136" i="5"/>
  <c r="L136" i="5"/>
  <c r="F136" i="5"/>
  <c r="K136" i="5"/>
  <c r="N99" i="5" l="1"/>
  <c r="E137" i="5"/>
  <c r="B138" i="5"/>
  <c r="C138" i="5"/>
  <c r="K137" i="5"/>
  <c r="G137" i="5"/>
  <c r="F137" i="5"/>
  <c r="L137" i="5"/>
  <c r="E138" i="5" l="1"/>
  <c r="N100" i="5"/>
  <c r="B139" i="5"/>
  <c r="C139" i="5"/>
  <c r="G138" i="5"/>
  <c r="F138" i="5"/>
  <c r="L138" i="5"/>
  <c r="K138" i="5"/>
  <c r="N101" i="5" l="1"/>
  <c r="E139" i="5"/>
  <c r="B140" i="5"/>
  <c r="C140" i="5"/>
  <c r="F139" i="5"/>
  <c r="K139" i="5"/>
  <c r="G139" i="5"/>
  <c r="L139" i="5"/>
  <c r="E140" i="5" l="1"/>
  <c r="N102" i="5"/>
  <c r="B141" i="5"/>
  <c r="C141" i="5"/>
  <c r="L140" i="5"/>
  <c r="G140" i="5"/>
  <c r="F140" i="5"/>
  <c r="K140" i="5"/>
  <c r="N103" i="5" l="1"/>
  <c r="E141" i="5"/>
  <c r="B142" i="5"/>
  <c r="C142" i="5"/>
  <c r="G141" i="5"/>
  <c r="K141" i="5"/>
  <c r="F141" i="5"/>
  <c r="L141" i="5"/>
  <c r="N104" i="5" l="1"/>
  <c r="E142" i="5"/>
  <c r="B143" i="5"/>
  <c r="C143" i="5"/>
  <c r="G142" i="5"/>
  <c r="K142" i="5"/>
  <c r="L142" i="5"/>
  <c r="F142" i="5"/>
  <c r="N105" i="5" l="1"/>
  <c r="E143" i="5"/>
  <c r="B144" i="5"/>
  <c r="C144" i="5"/>
  <c r="F143" i="5"/>
  <c r="K143" i="5"/>
  <c r="G143" i="5"/>
  <c r="L143" i="5"/>
  <c r="E144" i="5" l="1"/>
  <c r="N106" i="5"/>
  <c r="B145" i="5"/>
  <c r="C145" i="5"/>
  <c r="G144" i="5"/>
  <c r="K144" i="5"/>
  <c r="F144" i="5"/>
  <c r="L144" i="5"/>
  <c r="N107" i="5" l="1"/>
  <c r="E145" i="5"/>
  <c r="B146" i="5"/>
  <c r="C146" i="5"/>
  <c r="K145" i="5"/>
  <c r="G145" i="5"/>
  <c r="L145" i="5"/>
  <c r="F145" i="5"/>
  <c r="E146" i="5" l="1"/>
  <c r="N108" i="5"/>
  <c r="B147" i="5"/>
  <c r="C147" i="5"/>
  <c r="F146" i="5"/>
  <c r="L146" i="5"/>
  <c r="G146" i="5"/>
  <c r="K146" i="5"/>
  <c r="N109" i="5" l="1"/>
  <c r="E147" i="5"/>
  <c r="B148" i="5"/>
  <c r="C148" i="5"/>
  <c r="F147" i="5"/>
  <c r="K147" i="5"/>
  <c r="G147" i="5"/>
  <c r="L147" i="5"/>
  <c r="E148" i="5" l="1"/>
  <c r="N110" i="5"/>
  <c r="B149" i="5"/>
  <c r="C149" i="5"/>
  <c r="G148" i="5"/>
  <c r="F148" i="5"/>
  <c r="L148" i="5"/>
  <c r="K148" i="5"/>
  <c r="N111" i="5" l="1"/>
  <c r="E149" i="5"/>
  <c r="B150" i="5"/>
  <c r="C150" i="5"/>
  <c r="K149" i="5"/>
  <c r="F149" i="5"/>
  <c r="L149" i="5"/>
  <c r="G149" i="5"/>
  <c r="E150" i="5" l="1"/>
  <c r="N112" i="5"/>
  <c r="B151" i="5"/>
  <c r="C151" i="5"/>
  <c r="G150" i="5"/>
  <c r="K150" i="5"/>
  <c r="F150" i="5"/>
  <c r="L150" i="5"/>
  <c r="E151" i="5" l="1"/>
  <c r="N113" i="5"/>
  <c r="B152" i="5"/>
  <c r="C152" i="5"/>
  <c r="G151" i="5"/>
  <c r="F151" i="5"/>
  <c r="K151" i="5"/>
  <c r="L151" i="5"/>
  <c r="N114" i="5" l="1"/>
  <c r="E152" i="5"/>
  <c r="B153" i="5"/>
  <c r="C153" i="5"/>
  <c r="F152" i="5"/>
  <c r="G152" i="5"/>
  <c r="K152" i="5"/>
  <c r="L152" i="5"/>
  <c r="N115" i="5" l="1"/>
  <c r="E153" i="5"/>
  <c r="B154" i="5"/>
  <c r="C154" i="5"/>
  <c r="F153" i="5"/>
  <c r="K153" i="5"/>
  <c r="G153" i="5"/>
  <c r="L153" i="5"/>
  <c r="E154" i="5" l="1"/>
  <c r="N116" i="5"/>
  <c r="B155" i="5"/>
  <c r="C155" i="5"/>
  <c r="K154" i="5"/>
  <c r="G154" i="5"/>
  <c r="L154" i="5"/>
  <c r="F154" i="5"/>
  <c r="N117" i="5" l="1"/>
  <c r="E155" i="5"/>
  <c r="B156" i="5"/>
  <c r="C156" i="5"/>
  <c r="K155" i="5"/>
  <c r="F155" i="5"/>
  <c r="G155" i="5"/>
  <c r="L155" i="5"/>
  <c r="E156" i="5" l="1"/>
  <c r="N118" i="5"/>
  <c r="B157" i="5"/>
  <c r="C157" i="5"/>
  <c r="L156" i="5"/>
  <c r="K156" i="5"/>
  <c r="G156" i="5"/>
  <c r="F156" i="5"/>
  <c r="E157" i="5" l="1"/>
  <c r="N119" i="5"/>
  <c r="B158" i="5"/>
  <c r="C158" i="5"/>
  <c r="K157" i="5"/>
  <c r="G157" i="5"/>
  <c r="F157" i="5"/>
  <c r="L157" i="5"/>
  <c r="N120" i="5" l="1"/>
  <c r="E158" i="5"/>
  <c r="B159" i="5"/>
  <c r="C159" i="5"/>
  <c r="G158" i="5"/>
  <c r="L158" i="5"/>
  <c r="F158" i="5"/>
  <c r="K158" i="5"/>
  <c r="E159" i="5" l="1"/>
  <c r="N121" i="5"/>
  <c r="B160" i="5"/>
  <c r="C160" i="5"/>
  <c r="F159" i="5"/>
  <c r="L159" i="5"/>
  <c r="K159" i="5"/>
  <c r="G159" i="5"/>
  <c r="N122" i="5" l="1"/>
  <c r="E160" i="5"/>
  <c r="B161" i="5"/>
  <c r="C161" i="5"/>
  <c r="K160" i="5"/>
  <c r="F160" i="5"/>
  <c r="G160" i="5"/>
  <c r="L160" i="5"/>
  <c r="N123" i="5" l="1"/>
  <c r="E161" i="5"/>
  <c r="B162" i="5"/>
  <c r="C162" i="5"/>
  <c r="K161" i="5"/>
  <c r="G161" i="5"/>
  <c r="L161" i="5"/>
  <c r="F161" i="5"/>
  <c r="N124" i="5" l="1"/>
  <c r="E162" i="5"/>
  <c r="B163" i="5"/>
  <c r="C163" i="5"/>
  <c r="G162" i="5"/>
  <c r="K162" i="5"/>
  <c r="F162" i="5"/>
  <c r="L162" i="5"/>
  <c r="N125" i="5" l="1"/>
  <c r="E163" i="5"/>
  <c r="B164" i="5"/>
  <c r="C164" i="5"/>
  <c r="G163" i="5"/>
  <c r="L163" i="5"/>
  <c r="F163" i="5"/>
  <c r="K163" i="5"/>
  <c r="N126" i="5" l="1"/>
  <c r="E164" i="5"/>
  <c r="B165" i="5"/>
  <c r="C165" i="5"/>
  <c r="L164" i="5"/>
  <c r="K164" i="5"/>
  <c r="G164" i="5"/>
  <c r="F164" i="5"/>
  <c r="N127" i="5" l="1"/>
  <c r="E165" i="5"/>
  <c r="B166" i="5"/>
  <c r="C166" i="5"/>
  <c r="G165" i="5"/>
  <c r="F165" i="5"/>
  <c r="K165" i="5"/>
  <c r="L165" i="5"/>
  <c r="E166" i="5" l="1"/>
  <c r="N128" i="5"/>
  <c r="B167" i="5"/>
  <c r="C167" i="5"/>
  <c r="G166" i="5"/>
  <c r="F166" i="5"/>
  <c r="L166" i="5"/>
  <c r="K166" i="5"/>
  <c r="N129" i="5" l="1"/>
  <c r="E167" i="5"/>
  <c r="B168" i="5"/>
  <c r="C168" i="5"/>
  <c r="L167" i="5"/>
  <c r="G167" i="5"/>
  <c r="K167" i="5"/>
  <c r="F167" i="5"/>
  <c r="N130" i="5" l="1"/>
  <c r="E168" i="5"/>
  <c r="B169" i="5"/>
  <c r="C169" i="5"/>
  <c r="F168" i="5"/>
  <c r="L168" i="5"/>
  <c r="K168" i="5"/>
  <c r="G168" i="5"/>
  <c r="N131" i="5" l="1"/>
  <c r="E169" i="5"/>
  <c r="L169" i="5"/>
  <c r="K169" i="5"/>
  <c r="G169" i="5"/>
  <c r="F169" i="5"/>
  <c r="D2" i="4" a="1"/>
  <c r="N132" i="5" l="1"/>
  <c r="D2"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E84" i="4"/>
  <c r="G35" i="4"/>
  <c r="G78" i="4"/>
  <c r="E100" i="4"/>
  <c r="H104" i="4"/>
  <c r="E83" i="4"/>
  <c r="H84" i="4"/>
  <c r="F29" i="4"/>
  <c r="E119" i="4"/>
  <c r="G72" i="4"/>
  <c r="G11" i="4"/>
  <c r="E125" i="4"/>
  <c r="E85" i="4"/>
  <c r="G29" i="4"/>
  <c r="E64" i="4"/>
  <c r="F111" i="4"/>
  <c r="E123" i="4"/>
  <c r="H83" i="4"/>
  <c r="E111" i="4"/>
  <c r="F82" i="4"/>
  <c r="E13" i="4"/>
  <c r="F124" i="4"/>
  <c r="F74" i="4"/>
  <c r="E52" i="4"/>
  <c r="F49" i="4"/>
  <c r="F11" i="4"/>
  <c r="F69" i="4"/>
  <c r="E44" i="4"/>
  <c r="F19" i="4"/>
  <c r="H81" i="4"/>
  <c r="G84" i="4"/>
  <c r="F2" i="4"/>
  <c r="H119" i="4"/>
  <c r="F80" i="4"/>
  <c r="E11" i="4"/>
  <c r="H25" i="4"/>
  <c r="H72" i="4"/>
  <c r="E17" i="4"/>
  <c r="F44" i="4"/>
  <c r="E55" i="4"/>
  <c r="E73" i="4"/>
  <c r="E21" i="4"/>
  <c r="H26" i="4"/>
  <c r="G79" i="4"/>
  <c r="G37" i="4"/>
  <c r="F116" i="4"/>
  <c r="G54" i="4"/>
  <c r="G36" i="4"/>
  <c r="E104" i="4"/>
  <c r="G19" i="4"/>
  <c r="H23" i="4"/>
  <c r="G40" i="4"/>
  <c r="F14" i="4"/>
  <c r="G92" i="4"/>
  <c r="H123" i="4"/>
  <c r="F13" i="4"/>
  <c r="H16" i="4"/>
  <c r="F93" i="4"/>
  <c r="H50" i="4"/>
  <c r="F65" i="4"/>
  <c r="F8" i="4"/>
  <c r="G56" i="4"/>
  <c r="G96" i="4"/>
  <c r="H69" i="4"/>
  <c r="E94" i="4"/>
  <c r="F17" i="4"/>
  <c r="G46" i="4"/>
  <c r="G89" i="4"/>
  <c r="G120" i="4"/>
  <c r="E121" i="4"/>
  <c r="E62" i="4"/>
  <c r="E67" i="4"/>
  <c r="H40" i="4"/>
  <c r="H34" i="4"/>
  <c r="E51" i="4"/>
  <c r="E4" i="4"/>
  <c r="E5" i="4"/>
  <c r="F118" i="4"/>
  <c r="G116" i="4"/>
  <c r="F66" i="4"/>
  <c r="E6" i="4"/>
  <c r="F108" i="4"/>
  <c r="H41" i="4"/>
  <c r="H59" i="4"/>
  <c r="E29" i="4"/>
  <c r="G47" i="4"/>
  <c r="H100" i="4"/>
  <c r="F85" i="4"/>
  <c r="G58" i="4"/>
  <c r="F7" i="4"/>
  <c r="E113" i="4"/>
  <c r="F23" i="4"/>
  <c r="E24" i="4"/>
  <c r="G31" i="4"/>
  <c r="E16" i="4"/>
  <c r="H78" i="4"/>
  <c r="H76" i="4"/>
  <c r="G30" i="4"/>
  <c r="G39" i="4"/>
  <c r="F31" i="4"/>
  <c r="E102" i="4"/>
  <c r="G8" i="4"/>
  <c r="F101" i="4"/>
  <c r="E72" i="4"/>
  <c r="E124" i="4"/>
  <c r="F35" i="4"/>
  <c r="H91" i="4"/>
  <c r="E120" i="4"/>
  <c r="F53" i="4"/>
  <c r="E96" i="4"/>
  <c r="F46" i="4"/>
  <c r="F57" i="4"/>
  <c r="G107" i="4"/>
  <c r="H48" i="4"/>
  <c r="G118" i="4"/>
  <c r="H15" i="4"/>
  <c r="E8" i="4"/>
  <c r="G62" i="4"/>
  <c r="H114" i="4"/>
  <c r="E43" i="4"/>
  <c r="H122" i="4"/>
  <c r="H19" i="4"/>
  <c r="E45" i="4"/>
  <c r="E81" i="4"/>
  <c r="H38" i="4"/>
  <c r="H92" i="4"/>
  <c r="G123" i="4"/>
  <c r="G9" i="4"/>
  <c r="F109" i="4"/>
  <c r="H115" i="4"/>
  <c r="F103" i="4"/>
  <c r="F58" i="4"/>
  <c r="H10" i="4"/>
  <c r="G94" i="4"/>
  <c r="F89" i="4"/>
  <c r="F84" i="4"/>
  <c r="H62" i="4"/>
  <c r="E122" i="4"/>
  <c r="G77" i="4"/>
  <c r="H103" i="4"/>
  <c r="F77" i="4"/>
  <c r="F26" i="4"/>
  <c r="F32" i="4"/>
  <c r="H43" i="4"/>
  <c r="G34" i="4"/>
  <c r="H56" i="4"/>
  <c r="H75" i="4"/>
  <c r="F48" i="4"/>
  <c r="E31" i="4"/>
  <c r="G125" i="4"/>
  <c r="G52" i="4"/>
  <c r="G13" i="4"/>
  <c r="G70" i="4"/>
  <c r="G106" i="4"/>
  <c r="E65" i="4"/>
  <c r="H9" i="4"/>
  <c r="G65" i="4"/>
  <c r="E88" i="4"/>
  <c r="F64" i="4"/>
  <c r="G12" i="4"/>
  <c r="E49" i="4"/>
  <c r="E115" i="4"/>
  <c r="H65" i="4"/>
  <c r="G6" i="4"/>
  <c r="G14" i="4"/>
  <c r="H8" i="4"/>
  <c r="F78" i="4"/>
  <c r="F51" i="4"/>
  <c r="H105" i="4"/>
  <c r="G42" i="4"/>
  <c r="G102" i="4"/>
  <c r="F56" i="4"/>
  <c r="F22" i="4"/>
  <c r="E92" i="4"/>
  <c r="G7" i="4"/>
  <c r="F114" i="4"/>
  <c r="G10" i="4"/>
  <c r="F6" i="4"/>
  <c r="F72" i="4"/>
  <c r="H5" i="4"/>
  <c r="H125" i="4"/>
  <c r="H86" i="4"/>
  <c r="F92" i="4"/>
  <c r="A7" i="4"/>
  <c r="E126" i="4"/>
  <c r="E103" i="4"/>
  <c r="H46" i="4"/>
  <c r="G99" i="4"/>
  <c r="F121" i="4"/>
  <c r="H30" i="4"/>
  <c r="E19" i="4"/>
  <c r="H68" i="4"/>
  <c r="F76" i="4"/>
  <c r="E41" i="4"/>
  <c r="F59" i="4"/>
  <c r="G109" i="4"/>
  <c r="F55" i="4"/>
  <c r="G57" i="4"/>
  <c r="E56" i="4"/>
  <c r="E107" i="4"/>
  <c r="F25" i="4"/>
  <c r="H52" i="4"/>
  <c r="F50" i="4"/>
  <c r="H6" i="4"/>
  <c r="G41" i="4"/>
  <c r="E95" i="4"/>
  <c r="F87" i="4"/>
  <c r="F120" i="4"/>
  <c r="H49" i="4"/>
  <c r="H118" i="4"/>
  <c r="H79" i="4"/>
  <c r="E33" i="4"/>
  <c r="G87" i="4"/>
  <c r="E20" i="4"/>
  <c r="E23" i="4"/>
  <c r="H47" i="4"/>
  <c r="G22" i="4"/>
  <c r="G75" i="4"/>
  <c r="G100" i="4"/>
  <c r="H112" i="4"/>
  <c r="G121" i="4"/>
  <c r="H67" i="4"/>
  <c r="H13" i="4"/>
  <c r="H111" i="4"/>
  <c r="H14" i="4"/>
  <c r="H87" i="4"/>
  <c r="G98" i="4"/>
  <c r="E109" i="4"/>
  <c r="F15" i="4"/>
  <c r="E15" i="4"/>
  <c r="H60" i="4"/>
  <c r="H109" i="4"/>
  <c r="E69" i="4"/>
  <c r="F40" i="4"/>
  <c r="G110" i="4"/>
  <c r="F43" i="4"/>
  <c r="F3" i="4"/>
  <c r="G93" i="4"/>
  <c r="H20" i="4"/>
  <c r="E14" i="4"/>
  <c r="E3" i="4"/>
  <c r="E36" i="4"/>
  <c r="H3" i="4"/>
  <c r="E93" i="4"/>
  <c r="E116" i="4"/>
  <c r="E117" i="4"/>
  <c r="H94" i="4"/>
  <c r="E48" i="4"/>
  <c r="F99" i="4"/>
  <c r="H45" i="4"/>
  <c r="F104" i="4"/>
  <c r="F61" i="4"/>
  <c r="F126" i="4"/>
  <c r="E50" i="4"/>
  <c r="G26" i="4"/>
  <c r="F79" i="4"/>
  <c r="F30" i="4"/>
  <c r="F81" i="4"/>
  <c r="E114" i="4"/>
  <c r="G105" i="4"/>
  <c r="E25" i="4"/>
  <c r="G80" i="4"/>
  <c r="E27" i="4"/>
  <c r="G45" i="4"/>
  <c r="E74" i="4"/>
  <c r="G67" i="4"/>
  <c r="F33" i="4"/>
  <c r="F21" i="4"/>
  <c r="F113" i="4"/>
  <c r="G69" i="4"/>
  <c r="H39" i="4"/>
  <c r="H32" i="4"/>
  <c r="F60" i="4"/>
  <c r="H58" i="4"/>
  <c r="E86" i="4"/>
  <c r="E26" i="4"/>
  <c r="H99" i="4"/>
  <c r="E76" i="4"/>
  <c r="H18" i="4"/>
  <c r="H44" i="4"/>
  <c r="H57" i="4"/>
  <c r="H77" i="4"/>
  <c r="F39" i="4"/>
  <c r="E98" i="4"/>
  <c r="H124" i="4"/>
  <c r="H7" i="4"/>
  <c r="H85" i="4"/>
  <c r="G73" i="4"/>
  <c r="H66" i="4"/>
  <c r="G91" i="4"/>
  <c r="H4" i="4"/>
  <c r="G119" i="4"/>
  <c r="E53" i="4"/>
  <c r="F10" i="4"/>
  <c r="H33" i="4"/>
  <c r="H82" i="4"/>
  <c r="H120" i="4"/>
  <c r="G33" i="4"/>
  <c r="H110" i="4"/>
  <c r="H64" i="4"/>
  <c r="E80" i="4"/>
  <c r="F41" i="4"/>
  <c r="E7" i="4"/>
  <c r="F37" i="4"/>
  <c r="G81" i="4"/>
  <c r="E37" i="4"/>
  <c r="H24" i="4"/>
  <c r="F62" i="4"/>
  <c r="E91" i="4"/>
  <c r="E59" i="4"/>
  <c r="F36" i="4"/>
  <c r="G83" i="4"/>
  <c r="E78" i="4"/>
  <c r="H89" i="4"/>
  <c r="F97" i="4"/>
  <c r="G111" i="4"/>
  <c r="F70" i="4"/>
  <c r="E77" i="4"/>
  <c r="F86" i="4"/>
  <c r="H27" i="4"/>
  <c r="H113" i="4"/>
  <c r="D14" i="6"/>
  <c r="G76" i="4"/>
  <c r="G21" i="4"/>
  <c r="E108" i="4"/>
  <c r="F91" i="4"/>
  <c r="F106" i="4"/>
  <c r="G86" i="4"/>
  <c r="H117" i="4"/>
  <c r="H11" i="4"/>
  <c r="G74" i="4"/>
  <c r="E66" i="4"/>
  <c r="H107" i="4"/>
  <c r="H51" i="4"/>
  <c r="H80" i="4"/>
  <c r="H90" i="4"/>
  <c r="H55" i="4"/>
  <c r="E9" i="4"/>
  <c r="F110" i="4"/>
  <c r="G60" i="4"/>
  <c r="F4" i="4"/>
  <c r="H28" i="4"/>
  <c r="H61" i="4"/>
  <c r="F96" i="4"/>
  <c r="G108" i="4"/>
  <c r="H108" i="4"/>
  <c r="H93" i="4"/>
  <c r="G43" i="4"/>
  <c r="F90" i="4"/>
  <c r="G32" i="4"/>
  <c r="F100" i="4"/>
  <c r="E10" i="4"/>
  <c r="F88" i="4"/>
  <c r="E60" i="4"/>
  <c r="G4" i="4"/>
  <c r="G117" i="4"/>
  <c r="H116" i="4"/>
  <c r="G20" i="4"/>
  <c r="H63" i="4"/>
  <c r="H102" i="4"/>
  <c r="E42" i="4"/>
  <c r="F94" i="4"/>
  <c r="E68" i="4"/>
  <c r="E57" i="4"/>
  <c r="F38" i="4"/>
  <c r="H88" i="4"/>
  <c r="H106" i="4"/>
  <c r="H42" i="4"/>
  <c r="E35" i="4"/>
  <c r="E82" i="4"/>
  <c r="G113" i="4"/>
  <c r="F47" i="4"/>
  <c r="G3" i="4"/>
  <c r="G5" i="4"/>
  <c r="G88" i="4"/>
  <c r="H54" i="4"/>
  <c r="H71" i="4"/>
  <c r="F95" i="4"/>
  <c r="E110" i="4"/>
  <c r="F18" i="4"/>
  <c r="E90" i="4"/>
  <c r="G15" i="4"/>
  <c r="G28" i="4"/>
  <c r="G17" i="4"/>
  <c r="G63" i="4"/>
  <c r="F105" i="4"/>
  <c r="G115" i="4"/>
  <c r="H17" i="4"/>
  <c r="G114" i="4"/>
  <c r="E63" i="4"/>
  <c r="G18" i="4"/>
  <c r="H74" i="4"/>
  <c r="E70" i="4"/>
  <c r="H36" i="4"/>
  <c r="F16" i="4"/>
  <c r="H22" i="4"/>
  <c r="F24" i="4"/>
  <c r="G49" i="4"/>
  <c r="E112" i="4"/>
  <c r="G24" i="4"/>
  <c r="H101" i="4"/>
  <c r="G50" i="4"/>
  <c r="F52" i="4"/>
  <c r="F42" i="4"/>
  <c r="G51" i="4"/>
  <c r="H96" i="4"/>
  <c r="G104" i="4"/>
  <c r="F83" i="4"/>
  <c r="F119" i="4"/>
  <c r="F54" i="4"/>
  <c r="E87" i="4"/>
  <c r="F73" i="4"/>
  <c r="H121" i="4"/>
  <c r="H95" i="4"/>
  <c r="E106" i="4"/>
  <c r="E2" i="4"/>
  <c r="G48" i="4"/>
  <c r="F45" i="4"/>
  <c r="H70" i="4"/>
  <c r="G53" i="4"/>
  <c r="E30" i="4"/>
  <c r="G55" i="4"/>
  <c r="H126" i="4"/>
  <c r="F98" i="4"/>
  <c r="H2" i="4"/>
  <c r="F122" i="4"/>
  <c r="E12" i="4"/>
  <c r="F71" i="4"/>
  <c r="F123" i="4"/>
  <c r="G27" i="4"/>
  <c r="E75" i="4"/>
  <c r="H31" i="4"/>
  <c r="B7" i="4"/>
  <c r="F5" i="4"/>
  <c r="H12" i="4"/>
  <c r="F28" i="4"/>
  <c r="H35" i="4"/>
  <c r="E28" i="4"/>
  <c r="E61" i="4"/>
  <c r="G25" i="4"/>
  <c r="F12" i="4"/>
  <c r="E39" i="4"/>
  <c r="G38" i="4"/>
  <c r="E40" i="4"/>
  <c r="F125" i="4"/>
  <c r="G16" i="4"/>
  <c r="G2" i="4"/>
  <c r="E118" i="4"/>
  <c r="G68" i="4"/>
  <c r="H97" i="4"/>
  <c r="F34" i="4"/>
  <c r="F68" i="4"/>
  <c r="G101" i="4"/>
  <c r="G61" i="4"/>
  <c r="G122" i="4"/>
  <c r="E18" i="4"/>
  <c r="H98" i="4"/>
  <c r="E34" i="4"/>
  <c r="H73" i="4"/>
  <c r="E99" i="4"/>
  <c r="E79" i="4"/>
  <c r="E101" i="4"/>
  <c r="E47" i="4"/>
  <c r="G112" i="4"/>
  <c r="F9" i="4"/>
  <c r="G90" i="4"/>
  <c r="H29" i="4"/>
  <c r="G23" i="4"/>
  <c r="E38" i="4"/>
  <c r="G44" i="4"/>
  <c r="H21" i="4"/>
  <c r="F67" i="4"/>
  <c r="F115" i="4"/>
  <c r="G66" i="4"/>
  <c r="G64" i="4"/>
  <c r="G95" i="4"/>
  <c r="F63" i="4"/>
  <c r="G71" i="4"/>
  <c r="E32" i="4"/>
  <c r="F20" i="4"/>
  <c r="F112" i="4"/>
  <c r="G97" i="4"/>
  <c r="E97" i="4"/>
  <c r="F117" i="4"/>
  <c r="B6" i="4"/>
  <c r="E105" i="4"/>
  <c r="E22" i="4"/>
  <c r="F107" i="4"/>
  <c r="G59" i="4"/>
  <c r="E46" i="4"/>
  <c r="E54" i="4"/>
  <c r="E89" i="4"/>
  <c r="G103" i="4"/>
  <c r="H53" i="4"/>
  <c r="F102" i="4"/>
  <c r="E58" i="4"/>
  <c r="F27" i="4"/>
  <c r="E71" i="4"/>
  <c r="H37" i="4"/>
  <c r="G126" i="4"/>
  <c r="G85" i="4"/>
  <c r="G82" i="4"/>
  <c r="F75" i="4"/>
  <c r="G124" i="4"/>
  <c r="I2" i="11"/>
  <c r="C27" i="6"/>
  <c r="D15" i="6"/>
  <c r="I1" i="4" a="1"/>
  <c r="I7" i="4" l="1"/>
  <c r="I71" i="4"/>
  <c r="I16" i="4"/>
  <c r="I80" i="4"/>
  <c r="I17" i="4"/>
  <c r="I81" i="4"/>
  <c r="I18" i="4"/>
  <c r="I82" i="4"/>
  <c r="I19" i="4"/>
  <c r="I83" i="4"/>
  <c r="I20" i="4"/>
  <c r="I84" i="4"/>
  <c r="I21" i="4"/>
  <c r="I85" i="4"/>
  <c r="I22" i="4"/>
  <c r="I86" i="4"/>
  <c r="I15" i="4"/>
  <c r="I79" i="4"/>
  <c r="I24" i="4"/>
  <c r="I88" i="4"/>
  <c r="I25" i="4"/>
  <c r="I89" i="4"/>
  <c r="I26" i="4"/>
  <c r="I90" i="4"/>
  <c r="I27" i="4"/>
  <c r="I91" i="4"/>
  <c r="I28" i="4"/>
  <c r="I92" i="4"/>
  <c r="I29" i="4"/>
  <c r="I93" i="4"/>
  <c r="I30" i="4"/>
  <c r="I94" i="4"/>
  <c r="I34" i="4"/>
  <c r="I35" i="4"/>
  <c r="I36" i="4"/>
  <c r="I100" i="4"/>
  <c r="I37" i="4"/>
  <c r="I101" i="4"/>
  <c r="I102" i="4"/>
  <c r="I108" i="4"/>
  <c r="I45" i="4"/>
  <c r="I46" i="4"/>
  <c r="I110" i="4"/>
  <c r="I39" i="4"/>
  <c r="I48" i="4"/>
  <c r="I49" i="4"/>
  <c r="I50" i="4"/>
  <c r="I114" i="4"/>
  <c r="I52" i="4"/>
  <c r="I117" i="4"/>
  <c r="I111" i="4"/>
  <c r="I57" i="4"/>
  <c r="I122" i="4"/>
  <c r="I60" i="4"/>
  <c r="I125" i="4"/>
  <c r="I119" i="4"/>
  <c r="I2" i="4"/>
  <c r="I67" i="4"/>
  <c r="I5" i="4"/>
  <c r="I70" i="4"/>
  <c r="I8" i="4"/>
  <c r="I72" i="4"/>
  <c r="I73" i="4"/>
  <c r="I74" i="4"/>
  <c r="I75" i="4"/>
  <c r="I76" i="4"/>
  <c r="I77" i="4"/>
  <c r="I78" i="4"/>
  <c r="I23" i="4"/>
  <c r="I87" i="4"/>
  <c r="I32" i="4"/>
  <c r="I96" i="4"/>
  <c r="I33" i="4"/>
  <c r="I97" i="4"/>
  <c r="I98" i="4"/>
  <c r="I99" i="4"/>
  <c r="I38" i="4"/>
  <c r="I103" i="4"/>
  <c r="I113" i="4"/>
  <c r="I51" i="4"/>
  <c r="I116" i="4"/>
  <c r="I54" i="4"/>
  <c r="I47" i="4"/>
  <c r="I120" i="4"/>
  <c r="I121" i="4"/>
  <c r="I59" i="4"/>
  <c r="I124" i="4"/>
  <c r="I62" i="4"/>
  <c r="I55" i="4"/>
  <c r="I1" i="4"/>
  <c r="I66" i="4"/>
  <c r="I4" i="4"/>
  <c r="I69" i="4"/>
  <c r="I31" i="4"/>
  <c r="I95" i="4"/>
  <c r="I40" i="4"/>
  <c r="I104" i="4"/>
  <c r="I41" i="4"/>
  <c r="I105" i="4"/>
  <c r="I42" i="4"/>
  <c r="I106" i="4"/>
  <c r="I43" i="4"/>
  <c r="I107" i="4"/>
  <c r="I44" i="4"/>
  <c r="I109" i="4"/>
  <c r="I112" i="4"/>
  <c r="I115" i="4"/>
  <c r="I53" i="4"/>
  <c r="I118" i="4"/>
  <c r="I56" i="4"/>
  <c r="I58" i="4"/>
  <c r="I123" i="4"/>
  <c r="I61" i="4"/>
  <c r="I126" i="4"/>
  <c r="I64" i="4"/>
  <c r="I65" i="4"/>
  <c r="I3" i="4"/>
  <c r="I68" i="4"/>
  <c r="I6" i="4"/>
  <c r="I63" i="4"/>
  <c r="I9" i="4"/>
  <c r="I10" i="4"/>
  <c r="I11" i="4"/>
  <c r="I12" i="4"/>
  <c r="I13" i="4"/>
  <c r="I14" i="4"/>
  <c r="C28" i="6"/>
  <c r="J2" i="11"/>
  <c r="D29" i="6"/>
  <c r="D27" i="6" l="1"/>
  <c r="D28"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4" authorId="0">
      <text>
        <r>
          <rPr>
            <sz val="8"/>
            <color indexed="81"/>
            <rFont val="Tahoma"/>
            <charset val="1"/>
          </rPr>
          <t>Discount, ZeroRate, or ForwardRate. If omitted, default = Discount is used.</t>
        </r>
      </text>
    </comment>
    <comment ref="D25"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earliest date</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<sst xmlns="http://schemas.openxmlformats.org/spreadsheetml/2006/main" count="599" uniqueCount="192">
  <si>
    <t>Error</t>
  </si>
  <si>
    <t>AllDepos</t>
  </si>
  <si>
    <t>DepoFuturesPriority</t>
  </si>
  <si>
    <t>FrontFuturesRollingDays</t>
  </si>
  <si>
    <t>nSerialFutures</t>
  </si>
  <si>
    <t>nIMMFutures</t>
  </si>
  <si>
    <t>Latest Date</t>
  </si>
  <si>
    <t>Earliest Date</t>
  </si>
  <si>
    <t>Rate</t>
  </si>
  <si>
    <t>Rate Helpers Selected</t>
  </si>
  <si>
    <t>Rate Helpers Selection</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</si>
  <si>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</si>
  <si>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</si>
  <si>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</si>
  <si>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</si>
  <si>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</si>
  <si>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</si>
  <si>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</si>
  <si>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</si>
  <si>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</si>
  <si>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</si>
  <si>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</si>
  <si>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</si>
  <si>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</si>
  <si>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</si>
  <si>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</si>
  <si>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</si>
  <si>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</si>
  <si>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</si>
  <si>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</si>
  <si>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</si>
  <si>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</si>
  <si>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</si>
  <si>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</si>
  <si>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</si>
  <si>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</si>
  <si>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</si>
  <si>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</si>
  <si>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</si>
  <si>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</si>
  <si>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</si>
  <si>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</si>
  <si>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</si>
  <si>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</si>
  <si>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</si>
  <si>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</si>
  <si>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</si>
  <si>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</si>
  <si>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</si>
  <si>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</si>
  <si>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</si>
  <si>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</si>
  <si>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</si>
  <si>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</si>
  <si>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</si>
  <si>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</si>
  <si>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</si>
  <si>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</si>
  <si>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9MD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</si>
  <si>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</si>
  <si>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</si>
  <si>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</si>
  <si>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</si>
  <si>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</si>
  <si>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</si>
  <si>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</si>
  <si>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</si>
  <si>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</si>
  <si>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</si>
  <si>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</si>
  <si>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</si>
  <si>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</si>
  <si>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</si>
  <si>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</si>
  <si>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</si>
  <si>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</si>
  <si>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</si>
  <si>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</si>
  <si>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Min Distance</t>
  </si>
  <si>
    <t>Priority</t>
  </si>
  <si>
    <t>Include Flag</t>
  </si>
  <si>
    <t>Conv. Adj. / Spread</t>
  </si>
  <si>
    <t>Quote Value</t>
  </si>
  <si>
    <t>Rate Helpers</t>
  </si>
  <si>
    <t>Instrument code</t>
  </si>
  <si>
    <t>MonotonicLogCubicNaturalSpline</t>
  </si>
  <si>
    <t>InterpolatorID</t>
  </si>
  <si>
    <t>Discount</t>
  </si>
  <si>
    <t>TraitsID</t>
  </si>
  <si>
    <t>Accuracy</t>
  </si>
  <si>
    <t>Jump Values</t>
  </si>
  <si>
    <t>Jump Dates</t>
  </si>
  <si>
    <t>Jump Quotes</t>
  </si>
  <si>
    <t>Day Counter</t>
  </si>
  <si>
    <t>Target</t>
  </si>
  <si>
    <t>Calendar</t>
  </si>
  <si>
    <t>NDays</t>
  </si>
  <si>
    <t>ObjectID</t>
  </si>
  <si>
    <t>PiecewiseYieldCurve</t>
  </si>
  <si>
    <t>ObjectOverwrite</t>
  </si>
  <si>
    <t>Trigger</t>
  </si>
  <si>
    <t>Permanent</t>
  </si>
  <si>
    <t>RateHelperPrefix</t>
  </si>
  <si>
    <t>AM</t>
  </si>
  <si>
    <t>USD</t>
  </si>
  <si>
    <t>SwapFixedFreq</t>
  </si>
  <si>
    <t>JPY</t>
  </si>
  <si>
    <t>IborType</t>
  </si>
  <si>
    <t>GBP</t>
  </si>
  <si>
    <t>IndexTenor</t>
  </si>
  <si>
    <t>AB</t>
  </si>
  <si>
    <t>EUR</t>
  </si>
  <si>
    <t>Months</t>
  </si>
  <si>
    <t>CHF</t>
  </si>
  <si>
    <t>Currency</t>
  </si>
  <si>
    <t>General Settings</t>
  </si>
  <si>
    <t>EUR_YC3MRH_2WD</t>
  </si>
  <si>
    <t>EUR_YC3MRH_3WD</t>
  </si>
  <si>
    <t>EUR_YC3MRH_1MD</t>
  </si>
  <si>
    <t>EUR_YC3MRH_2MD</t>
  </si>
  <si>
    <t>EUR_YC3MRH_TOM3F1</t>
  </si>
  <si>
    <t>EUR_YC3MRH_FUT3MH4</t>
  </si>
  <si>
    <t>EUR_YC3MRH_FUT3MM4</t>
  </si>
  <si>
    <t>EUR_YC3MRH_FUT3MU4</t>
  </si>
  <si>
    <t>EUR_YC3MRH_FUT3MZ4</t>
  </si>
  <si>
    <t>EUR_YC3MRH_FUT3MH5</t>
  </si>
  <si>
    <t>EUR_YC3MRH_FUT3MM5</t>
  </si>
  <si>
    <t>EUR_YC3MRH_FUT3MU5</t>
  </si>
  <si>
    <t>EUR_YC3MRH_FUT3MZ5</t>
  </si>
  <si>
    <t>EUR_YC3MRH_AB3E3Y</t>
  </si>
  <si>
    <t>EUR_YC3MRH_AB3E4Y</t>
  </si>
  <si>
    <t>EUR_YC3MRH_AB3E5Y</t>
  </si>
  <si>
    <t>EUR_YC3MRH_AB3E6Y</t>
  </si>
  <si>
    <t>EUR_YC3MRH_AB3E7Y</t>
  </si>
  <si>
    <t>EUR_YC3MRH_AB3E8Y</t>
  </si>
  <si>
    <t>EUR_YC3MRH_AB3E9Y</t>
  </si>
  <si>
    <t>EUR_YC3MRH_AB3E10Y</t>
  </si>
  <si>
    <t>EUR_YC3MRH_AB3E12Y</t>
  </si>
  <si>
    <t>EUR_YC3MRH_AB3E15Y</t>
  </si>
  <si>
    <t>EUR_YC3MRH_AB3E20Y</t>
  </si>
  <si>
    <t>EUR_YC3MRH_AB3E25Y</t>
  </si>
  <si>
    <t>EUR_YC3MRH_AB3E30Y</t>
  </si>
  <si>
    <t>EUR_YC3MRH_AB3EBASIS35Y</t>
  </si>
  <si>
    <t>EUR_YC3MRH_AB3EBASIS40Y</t>
  </si>
  <si>
    <t>EUR_YC3MRH_AB3EBASIS50Y</t>
  </si>
  <si>
    <t>EUR_YC3MRH_AB3EBASIS60Y</t>
  </si>
  <si>
    <t>3M</t>
  </si>
  <si>
    <t>2M</t>
  </si>
  <si>
    <t>1M</t>
  </si>
  <si>
    <t>3W</t>
  </si>
  <si>
    <t>2W</t>
  </si>
  <si>
    <t>SW</t>
  </si>
  <si>
    <t>SN</t>
  </si>
  <si>
    <t>Quote Object ID</t>
  </si>
  <si>
    <t>Index</t>
  </si>
  <si>
    <t>_Quote</t>
  </si>
  <si>
    <t>QuoteSuffix</t>
  </si>
  <si>
    <t>ibor</t>
  </si>
  <si>
    <t>FamilyName</t>
  </si>
  <si>
    <t>ADDITIONAL SETTINGS</t>
  </si>
  <si>
    <t>FileOverwrite</t>
  </si>
  <si>
    <t>SerializationPath</t>
  </si>
  <si>
    <t>Serialize</t>
  </si>
  <si>
    <t>GENERAL SETTINGS</t>
  </si>
  <si>
    <t>EUR_YCRH_Deposits</t>
  </si>
  <si>
    <t>1D</t>
  </si>
  <si>
    <t>0D</t>
  </si>
  <si>
    <t>ConvAdj Quote Object ID</t>
  </si>
  <si>
    <t>Future Code</t>
  </si>
  <si>
    <t>Main Cycle</t>
  </si>
  <si>
    <t>#</t>
  </si>
  <si>
    <t>EUR_YCRH_Futures</t>
  </si>
  <si>
    <t>EUR_YCRH_FRAs</t>
  </si>
  <si>
    <t>Actual/360</t>
  </si>
  <si>
    <t>Modified Following</t>
  </si>
  <si>
    <t>Annual</t>
  </si>
  <si>
    <t>3L</t>
  </si>
  <si>
    <t>SB</t>
  </si>
  <si>
    <t>3E</t>
  </si>
  <si>
    <t>Spread</t>
  </si>
  <si>
    <t>Day Count Convention</t>
  </si>
  <si>
    <t>Business Day Convention</t>
  </si>
  <si>
    <t>Freq</t>
  </si>
  <si>
    <t>Fwd start</t>
  </si>
  <si>
    <t>Discounting2</t>
  </si>
  <si>
    <t>Discounting</t>
  </si>
  <si>
    <t>MoneyMarketDayCounter</t>
  </si>
  <si>
    <t>30/360 (Bond Basis)</t>
  </si>
  <si>
    <t>BondBasisDayCounter</t>
  </si>
  <si>
    <t>EUR_YCRH_Swaps</t>
  </si>
  <si>
    <t>EUR_YCRH_SwapsFromBasis</t>
  </si>
  <si>
    <t>incorrectly selected in old build because of bug in setting futures quotes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</si>
</sst>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164" formatCode="0.000000000"/>
    <numFmt numFmtId="165" formatCode="ddd\,\ dd\-mmm\-yyyy"/>
    <numFmt numFmtId="166" formatCode="0.0000%"/>
    <numFmt numFmtId="167" formatCode="ddd\,\ d\-mmm\-yyyy"/>
    <numFmt numFmtId="168" formatCode="0.00000%"/>
    <numFmt numFmtId="169" formatCode="0.0000"/>
    <numFmt numFmtId="170" formatCode="ddd\,\ dd\-mmm\-yyyy\,\ hh:mm:ss"/>
    <numFmt numFmtId="171" formatCode="ddd\,\ d\-mmm\-yy"/>
    <numFmt numFmtId="172" formatCode="ddd\,\ d\-mmm\-yyyy\,\ hh:mm:ss"/>
    <numFmt numFmtId="173" formatCode="[$-409]d\-mmm\-yy;@"/>
    <numFmt numFmtId="174" formatCode="mm/dd/yy;@"/>
    <numFmt numFmtId="175" formatCode="General_)"/>
    <numFmt numFmtId="176" formatCode="#,##0.0;#,##0.0"/>
    <numFmt numFmtId="177" formatCode="&quot;£&quot;#,##0;[Red]\-&quot;£&quot;#,##0"/>
  </numFmts>
  <fonts count="23" x14ac:knownFonts="1">
    <font>
      <sz val="11"/>
      <color theme="1"/>
      <name val="Calibri"/>
      <family val="2"/>
      <scheme val="minor"/>
    </font>
    <font>
      <sz val="10"/>
      <name val="Arial"/>
    </font>
    <font>
      <sz val="8"/>
      <name val="Courier New"/>
      <family val="3"/>
    </font>
    <font>
      <sz val="8"/>
      <color indexed="10"/>
      <name val="Courier New"/>
      <family val="3"/>
    </font>
    <font>
      <b/>
      <sz val="8"/>
      <name val="Courier New"/>
      <family val="3"/>
    </font>
    <font>
      <sz val="8"/>
      <color indexed="81"/>
      <name val="Tahoma"/>
      <charset val="1"/>
    </font>
    <font>
      <sz val="8"/>
      <name val="Arial"/>
    </font>
    <font>
      <b/>
      <sz val="8"/>
      <color indexed="81"/>
      <name val="Tahoma"/>
    </font>
    <font>
      <sz val="14"/>
      <name val="Courier New"/>
      <family val="3"/>
    </font>
    <font>
      <sz val="8"/>
      <name val="Arial"/>
      <family val="2"/>
    </font>
    <font>
      <sz val="8"/>
      <color indexed="10"/>
      <name val="Microsoft Sans Serif"/>
      <family val="2"/>
    </font>
    <font>
      <b/>
      <sz val="8"/>
      <name val="Arial"/>
      <family val="2"/>
    </font>
    <font>
      <sz val="8"/>
      <name val="Microsoft Sans Serif"/>
      <family val="2"/>
    </font>
    <font>
      <i/>
      <sz val="8"/>
      <name val="Microsoft Sans Serif"/>
      <family val="2"/>
    </font>
    <font>
      <sz val="10"/>
      <name val="Helv"/>
    </font>
    <font>
      <sz val="12"/>
      <name val="Helv"/>
    </font>
    <font>
      <b/>
      <sz val="12"/>
      <color indexed="16"/>
      <name val="MS Sans Serif"/>
    </font>
    <font>
      <sz val="10"/>
      <name val="MS Sans Serif"/>
      <family val="2"/>
    </font>
    <font>
      <sz val="8"/>
      <name val="MS Sans Serif"/>
      <family val="2"/>
    </font>
    <font>
      <b/>
      <sz val="12"/>
      <name val="MS Sans Serif"/>
      <family val="2"/>
    </font>
    <font>
      <sz val="8"/>
      <color indexed="9"/>
      <name val="Arial"/>
    </font>
    <font>
      <b/>
      <u/>
      <sz val="8"/>
      <name val="Arial"/>
      <family val="2"/>
    </font>
    <font>
      <sz val="8"/>
      <color indexed="10"/>
      <name val="Arial"/>
      <family val="2"/>
    </font>
  </fonts>
  <fills count="12">
    <fill>
      <patternFill patternType="none"/>
    </fill>
    <fill>
      <patternFill patternType="gray125"/>
    </fill>
    <fill>
      <patternFill patternType="solid">
        <fgColor indexed="9"/>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43"/>
        <bgColor indexed="64"/>
      </patternFill>
    </fill>
    <fill>
      <patternFill patternType="solid">
        <fgColor indexed="23"/>
        <bgColor indexed="64"/>
      </patternFill>
    </fill>
    <fill>
      <patternFill patternType="solid">
        <fgColor indexed="31"/>
        <bgColor indexed="64"/>
      </patternFill>
    </fill>
    <fill>
      <patternFill patternType="solid">
        <fgColor indexed="13"/>
        <bgColor indexed="64"/>
      </patternFill>
    </fill>
    <fill>
      <patternFill patternType="gray0625">
        <fgColor indexed="22"/>
        <bgColor indexed="9"/>
      </patternFill>
    </fill>
    <fill>
      <patternFill patternType="solid">
        <fgColor rgb="FFFF0000"/>
        <bgColor indexed="64"/>
      </patternFill>
    </fill>
  </fills>
  <borders count="38">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s>
  <cellStyleXfs count="10">
    <xf numFmtId="0" fontId="0" fillId="0" borderId="0"/>
    <xf numFmtId="0" fontId="1" fillId="0" borderId="0"/>
    <xf numFmtId="0" fontId="6" fillId="0" borderId="0"/>
    <xf numFmtId="9" fontId="1" fillId="0" borderId="0" applyFont="0" applyFill="0" applyBorder="0" applyAlignment="0" applyProtection="0"/>
    <xf numFmtId="38" fontId="14" fillId="0" borderId="0" applyFont="0" applyFill="0" applyBorder="0" applyAlignment="0" applyProtection="0"/>
    <xf numFmtId="40" fontId="14" fillId="0" borderId="0" applyFont="0" applyFill="0" applyBorder="0" applyAlignment="0" applyProtection="0"/>
    <xf numFmtId="175" fontId="15" fillId="0" borderId="0"/>
    <xf numFmtId="176" fontId="16" fillId="10" borderId="0">
      <alignment horizontal="center" vertical="center"/>
    </xf>
    <xf numFmtId="177" fontId="14" fillId="0" borderId="0" applyFont="0" applyFill="0" applyBorder="0" applyAlignment="0" applyProtection="0"/>
    <xf numFmtId="177" fontId="14" fillId="0" borderId="0" applyFont="0" applyFill="0" applyBorder="0" applyAlignment="0" applyProtection="0"/>
  </cellStyleXfs>
  <cellXfs count="230">
    <xf numFmtId="0" fontId="0" fillId="0" borderId="0" xfId="0"/>
    <xf numFmtId="0" fontId="2" fillId="0" borderId="0" xfId="1" applyFont="1"/>
    <xf numFmtId="0" fontId="2" fillId="0" borderId="0" xfId="1" applyFont="1" applyAlignment="1">
      <alignment horizontal="left"/>
    </xf>
    <xf numFmtId="164" fontId="2" fillId="0" borderId="0" xfId="1" applyNumberFormat="1" applyFont="1"/>
    <xf numFmtId="165" fontId="2" fillId="2" borderId="1" xfId="1" applyNumberFormat="1" applyFont="1" applyFill="1" applyBorder="1" applyAlignment="1"/>
    <xf numFmtId="165" fontId="2" fillId="2" borderId="2" xfId="1" applyNumberFormat="1" applyFont="1" applyFill="1" applyBorder="1" applyAlignment="1"/>
    <xf numFmtId="166" fontId="2" fillId="2" borderId="2" xfId="1" applyNumberFormat="1" applyFont="1" applyFill="1" applyBorder="1" applyAlignment="1"/>
    <xf numFmtId="0" fontId="2" fillId="2" borderId="3" xfId="1" applyFont="1" applyFill="1" applyBorder="1" applyAlignment="1"/>
    <xf numFmtId="165" fontId="2" fillId="2" borderId="4" xfId="1" applyNumberFormat="1" applyFont="1" applyFill="1" applyBorder="1" applyAlignment="1"/>
    <xf numFmtId="165" fontId="2" fillId="2" borderId="0" xfId="1" applyNumberFormat="1" applyFont="1" applyFill="1" applyBorder="1" applyAlignment="1"/>
    <xf numFmtId="166" fontId="2" fillId="2" borderId="0" xfId="1" applyNumberFormat="1" applyFont="1" applyFill="1" applyBorder="1" applyAlignment="1"/>
    <xf numFmtId="0" fontId="2" fillId="2" borderId="5" xfId="1" applyFont="1" applyFill="1" applyBorder="1" applyAlignment="1"/>
    <xf numFmtId="0" fontId="3" fillId="3" borderId="6" xfId="1" applyFont="1" applyFill="1" applyBorder="1" applyAlignment="1">
      <alignment horizontal="left"/>
    </xf>
    <xf numFmtId="0" fontId="2" fillId="0" borderId="7" xfId="1" applyFont="1" applyBorder="1"/>
    <xf numFmtId="0" fontId="3" fillId="3" borderId="8" xfId="1" applyFont="1" applyFill="1" applyBorder="1" applyAlignment="1">
      <alignment horizontal="left"/>
    </xf>
    <xf numFmtId="0" fontId="4" fillId="4" borderId="9" xfId="1" applyFont="1" applyFill="1" applyBorder="1" applyAlignment="1">
      <alignment horizontal="right"/>
    </xf>
    <xf numFmtId="0" fontId="2" fillId="5" borderId="8" xfId="1" applyFont="1" applyFill="1" applyBorder="1" applyAlignment="1">
      <alignment horizontal="center"/>
    </xf>
    <xf numFmtId="3" fontId="2" fillId="5" borderId="8" xfId="1" applyNumberFormat="1" applyFont="1" applyFill="1" applyBorder="1" applyAlignment="1">
      <alignment horizontal="center"/>
    </xf>
    <xf numFmtId="3" fontId="2" fillId="5" borderId="10" xfId="1" applyNumberFormat="1" applyFont="1" applyFill="1" applyBorder="1" applyAlignment="1">
      <alignment horizontal="center"/>
    </xf>
    <xf numFmtId="0" fontId="4" fillId="4" borderId="11" xfId="1" applyFont="1" applyFill="1" applyBorder="1" applyAlignment="1">
      <alignment horizontal="right"/>
    </xf>
    <xf numFmtId="0" fontId="4" fillId="6" borderId="12" xfId="1" applyFont="1" applyFill="1" applyBorder="1" applyAlignment="1">
      <alignment horizontal="center" vertical="center" wrapText="1"/>
    </xf>
    <xf numFmtId="0" fontId="4" fillId="6" borderId="13" xfId="1" applyFont="1" applyFill="1" applyBorder="1" applyAlignment="1">
      <alignment horizontal="center" vertical="center" wrapText="1"/>
    </xf>
    <xf numFmtId="0" fontId="4" fillId="6" borderId="14" xfId="1" applyFont="1" applyFill="1" applyBorder="1" applyAlignment="1">
      <alignment horizontal="center" vertical="center" wrapText="1"/>
    </xf>
    <xf numFmtId="167" fontId="2" fillId="2" borderId="17" xfId="1" applyNumberFormat="1" applyFont="1" applyFill="1" applyBorder="1" applyAlignment="1">
      <alignment horizontal="right"/>
    </xf>
    <xf numFmtId="167" fontId="2" fillId="2" borderId="18" xfId="1" applyNumberFormat="1" applyFont="1" applyFill="1" applyBorder="1" applyAlignment="1">
      <alignment horizontal="right"/>
    </xf>
    <xf numFmtId="0" fontId="2" fillId="2" borderId="18" xfId="1" applyFont="1" applyFill="1" applyBorder="1" applyAlignment="1">
      <alignment horizontal="center"/>
    </xf>
    <xf numFmtId="166" fontId="2" fillId="2" borderId="18" xfId="3" applyNumberFormat="1" applyFont="1" applyFill="1" applyBorder="1" applyAlignment="1">
      <alignment horizontal="right"/>
    </xf>
    <xf numFmtId="0" fontId="2" fillId="2" borderId="18" xfId="1" applyFont="1" applyFill="1" applyBorder="1" applyAlignment="1">
      <alignment horizontal="left"/>
    </xf>
    <xf numFmtId="0" fontId="2" fillId="2" borderId="18" xfId="1" applyNumberFormat="1" applyFont="1" applyFill="1" applyBorder="1" applyAlignment="1">
      <alignment horizontal="center"/>
    </xf>
    <xf numFmtId="0" fontId="2" fillId="2" borderId="19" xfId="1" applyNumberFormat="1" applyFont="1" applyFill="1" applyBorder="1" applyAlignment="1">
      <alignment horizontal="center"/>
    </xf>
    <xf numFmtId="167" fontId="2" fillId="2" borderId="20" xfId="1" applyNumberFormat="1" applyFont="1" applyFill="1" applyBorder="1" applyAlignment="1">
      <alignment horizontal="right"/>
    </xf>
    <xf numFmtId="167" fontId="2" fillId="2" borderId="0" xfId="1" applyNumberFormat="1" applyFont="1" applyFill="1" applyBorder="1" applyAlignment="1">
      <alignment horizontal="right"/>
    </xf>
    <xf numFmtId="0" fontId="2" fillId="2" borderId="0" xfId="1" applyFont="1" applyFill="1" applyBorder="1" applyAlignment="1">
      <alignment horizontal="center"/>
    </xf>
    <xf numFmtId="166" fontId="2" fillId="2" borderId="0" xfId="3"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21" xfId="1" applyNumberFormat="1" applyFont="1" applyFill="1" applyBorder="1" applyAlignment="1">
      <alignment horizontal="center"/>
    </xf>
    <xf numFmtId="166" fontId="2" fillId="0" borderId="0" xfId="1" applyNumberFormat="1" applyFont="1"/>
    <xf numFmtId="167" fontId="2" fillId="2" borderId="22" xfId="1" applyNumberFormat="1" applyFont="1" applyFill="1" applyBorder="1" applyAlignment="1">
      <alignment horizontal="right"/>
    </xf>
    <xf numFmtId="167" fontId="2" fillId="2" borderId="23" xfId="1" applyNumberFormat="1" applyFont="1" applyFill="1" applyBorder="1" applyAlignment="1">
      <alignment horizontal="right"/>
    </xf>
    <xf numFmtId="0" fontId="2" fillId="2" borderId="23" xfId="1" applyFont="1" applyFill="1" applyBorder="1" applyAlignment="1">
      <alignment horizontal="center"/>
    </xf>
    <xf numFmtId="166" fontId="2" fillId="2" borderId="23" xfId="3" applyNumberFormat="1" applyFont="1" applyFill="1" applyBorder="1" applyAlignment="1">
      <alignment horizontal="right"/>
    </xf>
    <xf numFmtId="0" fontId="2" fillId="2" borderId="23" xfId="1" applyFont="1" applyFill="1" applyBorder="1" applyAlignment="1">
      <alignment horizontal="left"/>
    </xf>
    <xf numFmtId="0" fontId="2" fillId="2" borderId="23" xfId="1" applyNumberFormat="1" applyFont="1" applyFill="1" applyBorder="1" applyAlignment="1">
      <alignment horizontal="center"/>
    </xf>
    <xf numFmtId="0" fontId="2" fillId="2" borderId="24" xfId="1" applyNumberFormat="1" applyFont="1" applyFill="1" applyBorder="1" applyAlignment="1">
      <alignment horizontal="center"/>
    </xf>
    <xf numFmtId="168" fontId="2" fillId="0" borderId="0" xfId="1" applyNumberFormat="1" applyFont="1"/>
    <xf numFmtId="10" fontId="2" fillId="0" borderId="0" xfId="1" applyNumberFormat="1" applyFont="1"/>
    <xf numFmtId="169" fontId="2" fillId="2" borderId="18" xfId="1" applyNumberFormat="1" applyFont="1" applyFill="1" applyBorder="1" applyAlignment="1">
      <alignment horizontal="right"/>
    </xf>
    <xf numFmtId="169" fontId="2" fillId="2" borderId="0" xfId="1" applyNumberFormat="1" applyFont="1" applyFill="1" applyBorder="1" applyAlignment="1">
      <alignment horizontal="right"/>
    </xf>
    <xf numFmtId="0" fontId="4" fillId="2" borderId="19" xfId="1" applyFont="1" applyFill="1" applyBorder="1" applyAlignment="1">
      <alignment horizontal="center" vertical="center" textRotation="90"/>
    </xf>
    <xf numFmtId="0" fontId="4" fillId="2" borderId="21" xfId="1" applyFont="1" applyFill="1" applyBorder="1" applyAlignment="1">
      <alignment horizontal="center" vertical="center" textRotation="90"/>
    </xf>
    <xf numFmtId="0" fontId="4" fillId="6" borderId="25" xfId="1" applyFont="1" applyFill="1" applyBorder="1" applyAlignment="1">
      <alignment horizontal="center" vertical="center" wrapText="1"/>
    </xf>
    <xf numFmtId="0" fontId="2" fillId="0" borderId="0" xfId="2" applyFont="1"/>
    <xf numFmtId="0" fontId="2" fillId="7" borderId="0" xfId="2" applyFont="1" applyFill="1"/>
    <xf numFmtId="0" fontId="2" fillId="2" borderId="1" xfId="2" applyFont="1" applyFill="1" applyBorder="1"/>
    <xf numFmtId="0" fontId="2" fillId="2" borderId="2" xfId="2" applyFont="1" applyFill="1" applyBorder="1"/>
    <xf numFmtId="0" fontId="2" fillId="2" borderId="3" xfId="2" applyFont="1" applyFill="1" applyBorder="1"/>
    <xf numFmtId="0" fontId="2" fillId="2" borderId="4" xfId="2" applyFont="1" applyFill="1" applyBorder="1"/>
    <xf numFmtId="0" fontId="2" fillId="2" borderId="0" xfId="2" applyFont="1" applyFill="1" applyBorder="1"/>
    <xf numFmtId="0" fontId="2" fillId="2" borderId="17" xfId="1" applyFont="1" applyFill="1" applyBorder="1" applyAlignment="1">
      <alignment horizontal="left"/>
    </xf>
    <xf numFmtId="165" fontId="2" fillId="2" borderId="29" xfId="1" applyNumberFormat="1" applyFont="1" applyFill="1" applyBorder="1" applyAlignment="1">
      <alignment horizontal="right"/>
    </xf>
    <xf numFmtId="0" fontId="2" fillId="2" borderId="5" xfId="2" applyFont="1" applyFill="1" applyBorder="1"/>
    <xf numFmtId="0" fontId="2" fillId="2" borderId="20" xfId="1" applyFont="1" applyFill="1" applyBorder="1" applyAlignment="1">
      <alignment horizontal="center"/>
    </xf>
    <xf numFmtId="167" fontId="2" fillId="2" borderId="30" xfId="1" applyNumberFormat="1" applyFont="1" applyFill="1" applyBorder="1" applyAlignment="1">
      <alignment horizontal="right"/>
    </xf>
    <xf numFmtId="164" fontId="2" fillId="2" borderId="22" xfId="1" applyNumberFormat="1" applyFont="1" applyFill="1" applyBorder="1" applyAlignment="1">
      <alignment horizontal="center"/>
    </xf>
    <xf numFmtId="167" fontId="2" fillId="2" borderId="31" xfId="1" applyNumberFormat="1" applyFont="1" applyFill="1" applyBorder="1" applyAlignment="1">
      <alignment horizontal="right"/>
    </xf>
    <xf numFmtId="170" fontId="2" fillId="2" borderId="0" xfId="2" applyNumberFormat="1" applyFont="1" applyFill="1" applyBorder="1" applyAlignment="1">
      <alignment horizontal="center"/>
    </xf>
    <xf numFmtId="0" fontId="2" fillId="5" borderId="17" xfId="1" applyFont="1" applyFill="1" applyBorder="1" applyAlignment="1">
      <alignment horizontal="center"/>
    </xf>
    <xf numFmtId="0" fontId="4" fillId="4" borderId="29" xfId="1" applyFont="1" applyFill="1" applyBorder="1" applyAlignment="1">
      <alignment horizontal="right"/>
    </xf>
    <xf numFmtId="0" fontId="2" fillId="5" borderId="20" xfId="1" applyFont="1" applyFill="1" applyBorder="1" applyAlignment="1">
      <alignment horizontal="center"/>
    </xf>
    <xf numFmtId="0" fontId="4" fillId="4" borderId="30" xfId="1" applyFont="1" applyFill="1" applyBorder="1" applyAlignment="1">
      <alignment horizontal="right"/>
    </xf>
    <xf numFmtId="11" fontId="2" fillId="5" borderId="20" xfId="1" applyNumberFormat="1" applyFont="1" applyFill="1" applyBorder="1" applyAlignment="1">
      <alignment horizontal="center"/>
    </xf>
    <xf numFmtId="166" fontId="2" fillId="2" borderId="17" xfId="2" applyNumberFormat="1" applyFont="1" applyFill="1" applyBorder="1" applyAlignment="1">
      <alignment horizontal="center"/>
    </xf>
    <xf numFmtId="166" fontId="2" fillId="5" borderId="21" xfId="1" applyNumberFormat="1" applyFont="1" applyFill="1" applyBorder="1" applyAlignment="1">
      <alignment horizontal="center"/>
    </xf>
    <xf numFmtId="167" fontId="2" fillId="2" borderId="20" xfId="2" applyNumberFormat="1" applyFont="1" applyFill="1" applyBorder="1" applyAlignment="1">
      <alignment horizontal="center"/>
    </xf>
    <xf numFmtId="167" fontId="2" fillId="5" borderId="21" xfId="1" applyNumberFormat="1" applyFont="1" applyFill="1" applyBorder="1" applyAlignment="1">
      <alignment horizontal="center"/>
    </xf>
    <xf numFmtId="0" fontId="2" fillId="2" borderId="22" xfId="2" applyFont="1" applyFill="1" applyBorder="1" applyAlignment="1">
      <alignment horizontal="center"/>
    </xf>
    <xf numFmtId="11" fontId="2" fillId="5" borderId="21" xfId="1" applyNumberFormat="1" applyFont="1" applyFill="1" applyBorder="1" applyAlignment="1">
      <alignment horizontal="center"/>
    </xf>
    <xf numFmtId="0" fontId="2" fillId="2" borderId="20" xfId="2" applyFont="1" applyFill="1" applyBorder="1" applyAlignment="1">
      <alignment horizontal="center"/>
    </xf>
    <xf numFmtId="3" fontId="2" fillId="5" borderId="20" xfId="1" applyNumberFormat="1" applyFont="1" applyFill="1" applyBorder="1" applyAlignment="1">
      <alignment horizontal="center"/>
    </xf>
    <xf numFmtId="171" fontId="2" fillId="5" borderId="22" xfId="1" applyNumberFormat="1" applyFont="1" applyFill="1" applyBorder="1" applyAlignment="1">
      <alignment horizontal="center"/>
    </xf>
    <xf numFmtId="0" fontId="4" fillId="4" borderId="31" xfId="1" applyFont="1" applyFill="1" applyBorder="1" applyAlignment="1">
      <alignment horizontal="right"/>
    </xf>
    <xf numFmtId="1" fontId="3" fillId="3" borderId="17" xfId="1" applyNumberFormat="1" applyFont="1" applyFill="1" applyBorder="1" applyAlignment="1">
      <alignment horizontal="left"/>
    </xf>
    <xf numFmtId="171" fontId="2" fillId="3" borderId="22" xfId="1" quotePrefix="1" applyNumberFormat="1" applyFont="1" applyFill="1" applyBorder="1" applyAlignment="1">
      <alignment horizontal="center"/>
    </xf>
    <xf numFmtId="0" fontId="2" fillId="2" borderId="17" xfId="1" applyFont="1" applyFill="1" applyBorder="1" applyAlignment="1">
      <alignment horizontal="center"/>
    </xf>
    <xf numFmtId="0" fontId="2" fillId="4" borderId="29" xfId="1" applyFont="1" applyFill="1" applyBorder="1"/>
    <xf numFmtId="172" fontId="2" fillId="2" borderId="20" xfId="1" applyNumberFormat="1" applyFont="1" applyFill="1" applyBorder="1" applyAlignment="1">
      <alignment horizontal="center"/>
    </xf>
    <xf numFmtId="0" fontId="2" fillId="4" borderId="30" xfId="1" applyFont="1" applyFill="1" applyBorder="1"/>
    <xf numFmtId="0" fontId="2" fillId="4" borderId="30" xfId="2" applyFont="1" applyFill="1" applyBorder="1"/>
    <xf numFmtId="0" fontId="2" fillId="7" borderId="1" xfId="2" applyFont="1" applyFill="1" applyBorder="1"/>
    <xf numFmtId="0" fontId="2" fillId="7" borderId="3" xfId="2" applyFont="1" applyFill="1" applyBorder="1"/>
    <xf numFmtId="0" fontId="2" fillId="7" borderId="4" xfId="2" applyFont="1" applyFill="1" applyBorder="1"/>
    <xf numFmtId="0" fontId="2" fillId="7" borderId="5" xfId="2" applyFont="1" applyFill="1" applyBorder="1"/>
    <xf numFmtId="0" fontId="2" fillId="7" borderId="32" xfId="2" applyFont="1" applyFill="1" applyBorder="1"/>
    <xf numFmtId="0" fontId="2" fillId="7" borderId="33" xfId="2" applyFont="1" applyFill="1" applyBorder="1"/>
    <xf numFmtId="0" fontId="2" fillId="4" borderId="31" xfId="2" applyFont="1" applyFill="1" applyBorder="1"/>
    <xf numFmtId="0" fontId="4" fillId="2" borderId="0" xfId="2" applyFont="1" applyFill="1" applyBorder="1"/>
    <xf numFmtId="0" fontId="1" fillId="0" borderId="0" xfId="1"/>
    <xf numFmtId="0" fontId="9" fillId="2" borderId="1" xfId="1" applyFont="1" applyFill="1" applyBorder="1"/>
    <xf numFmtId="0" fontId="9" fillId="2" borderId="2" xfId="1" applyFont="1" applyFill="1" applyBorder="1"/>
    <xf numFmtId="0" fontId="9" fillId="2" borderId="3" xfId="1" applyFont="1" applyFill="1" applyBorder="1"/>
    <xf numFmtId="0" fontId="9" fillId="2" borderId="4" xfId="1" applyFont="1" applyFill="1" applyBorder="1"/>
    <xf numFmtId="173" fontId="10" fillId="3" borderId="26" xfId="1" applyNumberFormat="1" applyFont="1" applyFill="1" applyBorder="1" applyAlignment="1" applyProtection="1">
      <alignment horizontal="left"/>
    </xf>
    <xf numFmtId="0" fontId="9" fillId="2" borderId="17" xfId="1" applyNumberFormat="1" applyFont="1" applyFill="1" applyBorder="1" applyAlignment="1">
      <alignment horizontal="left"/>
    </xf>
    <xf numFmtId="174" fontId="9" fillId="2" borderId="29" xfId="1" applyNumberFormat="1" applyFont="1" applyFill="1" applyBorder="1" applyAlignment="1">
      <alignment horizontal="left"/>
    </xf>
    <xf numFmtId="174" fontId="9" fillId="9" borderId="29" xfId="1" applyNumberFormat="1" applyFont="1" applyFill="1" applyBorder="1" applyAlignment="1">
      <alignment horizontal="left"/>
    </xf>
    <xf numFmtId="174" fontId="9" fillId="2" borderId="29" xfId="1" applyNumberFormat="1" applyFont="1" applyFill="1" applyBorder="1" applyAlignment="1"/>
    <xf numFmtId="0" fontId="11" fillId="2" borderId="28" xfId="1" applyFont="1" applyFill="1" applyBorder="1" applyAlignment="1">
      <alignment horizontal="center"/>
    </xf>
    <xf numFmtId="0" fontId="9" fillId="2" borderId="5" xfId="1" applyFont="1" applyFill="1" applyBorder="1" applyAlignment="1">
      <alignment horizontal="center"/>
    </xf>
    <xf numFmtId="0" fontId="9" fillId="9" borderId="17" xfId="1" applyNumberFormat="1" applyFont="1" applyFill="1" applyBorder="1" applyAlignment="1">
      <alignment horizontal="left"/>
    </xf>
    <xf numFmtId="0" fontId="11" fillId="2" borderId="29" xfId="1" applyFont="1" applyFill="1" applyBorder="1" applyAlignment="1">
      <alignment horizontal="center" vertical="center" wrapText="1"/>
    </xf>
    <xf numFmtId="0" fontId="11" fillId="2" borderId="28" xfId="1" applyFont="1" applyFill="1" applyBorder="1" applyAlignment="1">
      <alignment horizontal="center" vertical="center" wrapText="1"/>
    </xf>
    <xf numFmtId="0" fontId="10" fillId="3" borderId="25" xfId="1" applyNumberFormat="1" applyFont="1" applyFill="1" applyBorder="1" applyAlignment="1" applyProtection="1">
      <alignment horizontal="left" vertical="center"/>
    </xf>
    <xf numFmtId="0" fontId="12" fillId="3" borderId="26" xfId="1" applyNumberFormat="1" applyFont="1" applyFill="1" applyBorder="1" applyAlignment="1" applyProtection="1">
      <alignment horizontal="center" vertical="center"/>
    </xf>
    <xf numFmtId="0" fontId="13" fillId="2" borderId="25" xfId="1" applyFont="1" applyFill="1" applyBorder="1" applyAlignment="1">
      <alignment horizontal="center" vertical="center"/>
    </xf>
    <xf numFmtId="0" fontId="11" fillId="2" borderId="25" xfId="1" applyFont="1" applyFill="1" applyBorder="1" applyAlignment="1">
      <alignment horizontal="center" vertical="center" wrapText="1"/>
    </xf>
    <xf numFmtId="0" fontId="6" fillId="0" borderId="0" xfId="1" applyFont="1"/>
    <xf numFmtId="0" fontId="6" fillId="0" borderId="0" xfId="1" applyFont="1" applyAlignment="1">
      <alignment horizontal="center"/>
    </xf>
    <xf numFmtId="0" fontId="9" fillId="2" borderId="0" xfId="1" applyFont="1" applyFill="1" applyBorder="1" applyAlignment="1">
      <alignment horizontal="center"/>
    </xf>
    <xf numFmtId="0" fontId="9" fillId="2" borderId="0" xfId="1" applyFont="1" applyFill="1" applyBorder="1"/>
    <xf numFmtId="0" fontId="9" fillId="2" borderId="5" xfId="1" applyFont="1" applyFill="1" applyBorder="1"/>
    <xf numFmtId="0" fontId="6" fillId="4" borderId="0" xfId="2" applyFill="1"/>
    <xf numFmtId="0" fontId="1" fillId="2" borderId="1" xfId="1" applyFill="1" applyBorder="1"/>
    <xf numFmtId="0" fontId="1" fillId="2" borderId="2" xfId="1" applyFill="1" applyBorder="1"/>
    <xf numFmtId="0" fontId="1" fillId="2" borderId="3" xfId="1" applyFill="1" applyBorder="1"/>
    <xf numFmtId="0" fontId="17" fillId="2" borderId="4" xfId="1" applyFont="1" applyFill="1" applyBorder="1"/>
    <xf numFmtId="172" fontId="12" fillId="3" borderId="26" xfId="1" quotePrefix="1" applyNumberFormat="1" applyFont="1" applyFill="1" applyBorder="1" applyAlignment="1" applyProtection="1">
      <alignment horizontal="center"/>
    </xf>
    <xf numFmtId="0" fontId="18" fillId="4" borderId="25" xfId="1" applyFont="1" applyFill="1" applyBorder="1"/>
    <xf numFmtId="0" fontId="17" fillId="2" borderId="5" xfId="1" applyFont="1" applyFill="1" applyBorder="1"/>
    <xf numFmtId="172" fontId="12" fillId="3" borderId="26" xfId="1" applyNumberFormat="1" applyFont="1" applyFill="1" applyBorder="1" applyAlignment="1" applyProtection="1">
      <alignment horizontal="center"/>
    </xf>
    <xf numFmtId="0" fontId="17" fillId="2" borderId="0" xfId="1" applyFont="1" applyFill="1" applyBorder="1"/>
    <xf numFmtId="0" fontId="12" fillId="2" borderId="1" xfId="1" applyFont="1" applyFill="1" applyBorder="1"/>
    <xf numFmtId="0" fontId="12" fillId="2" borderId="2" xfId="1" applyFont="1" applyFill="1" applyBorder="1"/>
    <xf numFmtId="0" fontId="12" fillId="2" borderId="3" xfId="1" applyFont="1" applyFill="1" applyBorder="1"/>
    <xf numFmtId="15" fontId="12" fillId="2" borderId="4" xfId="1" applyNumberFormat="1" applyFont="1" applyFill="1" applyBorder="1"/>
    <xf numFmtId="0" fontId="12" fillId="4" borderId="25" xfId="1" applyNumberFormat="1" applyFont="1" applyFill="1" applyBorder="1"/>
    <xf numFmtId="0" fontId="12" fillId="2" borderId="5" xfId="1" applyFont="1" applyFill="1" applyBorder="1"/>
    <xf numFmtId="172" fontId="12" fillId="3" borderId="26" xfId="1" quotePrefix="1" applyNumberFormat="1" applyFont="1" applyFill="1" applyBorder="1" applyAlignment="1" applyProtection="1">
      <alignment horizontal="left"/>
    </xf>
    <xf numFmtId="0" fontId="12" fillId="2" borderId="4" xfId="1" applyFont="1" applyFill="1" applyBorder="1"/>
    <xf numFmtId="0" fontId="12" fillId="2" borderId="0" xfId="1" applyFont="1" applyFill="1" applyBorder="1"/>
    <xf numFmtId="0" fontId="6" fillId="0" borderId="0" xfId="1" applyFont="1" applyAlignment="1">
      <alignment horizontal="left"/>
    </xf>
    <xf numFmtId="0" fontId="9" fillId="0" borderId="0" xfId="1" applyFont="1"/>
    <xf numFmtId="0" fontId="9" fillId="2" borderId="2" xfId="1" applyFont="1" applyFill="1" applyBorder="1" applyAlignment="1">
      <alignment horizontal="left"/>
    </xf>
    <xf numFmtId="0" fontId="10" fillId="3" borderId="17" xfId="1" applyNumberFormat="1" applyFont="1" applyFill="1" applyBorder="1" applyAlignment="1" applyProtection="1"/>
    <xf numFmtId="0" fontId="9" fillId="2" borderId="29" xfId="1" applyNumberFormat="1" applyFont="1" applyFill="1" applyBorder="1" applyAlignment="1">
      <alignment horizontal="left"/>
    </xf>
    <xf numFmtId="0" fontId="9" fillId="2" borderId="19" xfId="1" applyNumberFormat="1" applyFont="1" applyFill="1" applyBorder="1" applyAlignment="1">
      <alignment horizontal="left"/>
    </xf>
    <xf numFmtId="0" fontId="10" fillId="3" borderId="20" xfId="1" applyNumberFormat="1" applyFont="1" applyFill="1" applyBorder="1" applyAlignment="1" applyProtection="1"/>
    <xf numFmtId="0" fontId="9" fillId="2" borderId="30" xfId="1" applyNumberFormat="1" applyFont="1" applyFill="1" applyBorder="1" applyAlignment="1">
      <alignment horizontal="left"/>
    </xf>
    <xf numFmtId="0" fontId="9" fillId="2" borderId="20" xfId="1" applyNumberFormat="1" applyFont="1" applyFill="1" applyBorder="1" applyAlignment="1">
      <alignment horizontal="left"/>
    </xf>
    <xf numFmtId="0" fontId="9" fillId="2" borderId="21" xfId="1" applyNumberFormat="1" applyFont="1" applyFill="1" applyBorder="1" applyAlignment="1">
      <alignment horizontal="left"/>
    </xf>
    <xf numFmtId="0" fontId="10" fillId="3" borderId="17" xfId="1" applyNumberFormat="1" applyFont="1" applyFill="1" applyBorder="1" applyAlignment="1" applyProtection="1">
      <alignment vertical="center"/>
    </xf>
    <xf numFmtId="0" fontId="10" fillId="3" borderId="22" xfId="1" applyNumberFormat="1" applyFont="1" applyFill="1" applyBorder="1" applyAlignment="1" applyProtection="1">
      <alignment vertical="center"/>
    </xf>
    <xf numFmtId="0" fontId="9" fillId="2" borderId="31" xfId="1" applyNumberFormat="1" applyFont="1" applyFill="1" applyBorder="1" applyAlignment="1">
      <alignment horizontal="left"/>
    </xf>
    <xf numFmtId="0" fontId="9" fillId="2" borderId="22" xfId="1" applyNumberFormat="1" applyFont="1" applyFill="1" applyBorder="1" applyAlignment="1">
      <alignment horizontal="left"/>
    </xf>
    <xf numFmtId="0" fontId="9" fillId="2" borderId="24" xfId="1" applyNumberFormat="1" applyFont="1" applyFill="1" applyBorder="1" applyAlignment="1">
      <alignment horizontal="left"/>
    </xf>
    <xf numFmtId="0" fontId="10" fillId="3" borderId="26" xfId="1" applyNumberFormat="1" applyFont="1" applyFill="1" applyBorder="1" applyAlignment="1" applyProtection="1">
      <alignment vertical="center"/>
    </xf>
    <xf numFmtId="0" fontId="12" fillId="3" borderId="25" xfId="1" applyNumberFormat="1" applyFont="1" applyFill="1" applyBorder="1" applyAlignment="1" applyProtection="1">
      <alignment horizontal="center" vertical="center"/>
    </xf>
    <xf numFmtId="0" fontId="9" fillId="2" borderId="26" xfId="1" applyFont="1" applyFill="1" applyBorder="1" applyAlignment="1">
      <alignment horizontal="center" vertical="center" wrapText="1"/>
    </xf>
    <xf numFmtId="0" fontId="9" fillId="2" borderId="32" xfId="1" applyFont="1" applyFill="1" applyBorder="1"/>
    <xf numFmtId="0" fontId="6" fillId="0" borderId="37" xfId="1" applyFont="1" applyBorder="1"/>
    <xf numFmtId="0" fontId="6" fillId="0" borderId="37" xfId="1" applyFont="1" applyBorder="1" applyAlignment="1">
      <alignment horizontal="left"/>
    </xf>
    <xf numFmtId="0" fontId="6" fillId="0" borderId="37" xfId="1" applyFont="1" applyBorder="1" applyAlignment="1">
      <alignment horizontal="center"/>
    </xf>
    <xf numFmtId="0" fontId="9" fillId="2" borderId="37" xfId="1" applyFont="1" applyFill="1" applyBorder="1" applyAlignment="1">
      <alignment horizontal="center"/>
    </xf>
    <xf numFmtId="0" fontId="9" fillId="2" borderId="37" xfId="1" applyFont="1" applyFill="1" applyBorder="1"/>
    <xf numFmtId="0" fontId="6" fillId="2" borderId="1" xfId="1" applyFont="1" applyFill="1" applyBorder="1"/>
    <xf numFmtId="0" fontId="20" fillId="2" borderId="2" xfId="1" applyFont="1" applyFill="1" applyBorder="1"/>
    <xf numFmtId="0" fontId="20" fillId="2" borderId="3" xfId="1" applyFont="1" applyFill="1" applyBorder="1"/>
    <xf numFmtId="174" fontId="9" fillId="2" borderId="25" xfId="3" applyNumberFormat="1" applyFont="1" applyFill="1" applyBorder="1" applyAlignment="1">
      <alignment horizontal="center"/>
    </xf>
    <xf numFmtId="0" fontId="9" fillId="2" borderId="19" xfId="3" applyNumberFormat="1" applyFont="1" applyFill="1" applyBorder="1" applyAlignment="1">
      <alignment horizontal="left"/>
    </xf>
    <xf numFmtId="0" fontId="9" fillId="2" borderId="29" xfId="1" applyFont="1" applyFill="1" applyBorder="1" applyAlignment="1">
      <alignment horizontal="center"/>
    </xf>
    <xf numFmtId="0" fontId="9" fillId="2" borderId="25" xfId="1" applyFont="1" applyFill="1" applyBorder="1" applyAlignment="1">
      <alignment horizontal="center"/>
    </xf>
    <xf numFmtId="0" fontId="20" fillId="2" borderId="5" xfId="1" applyFont="1" applyFill="1" applyBorder="1"/>
    <xf numFmtId="173" fontId="1" fillId="0" borderId="0" xfId="1" applyNumberFormat="1"/>
    <xf numFmtId="173" fontId="10" fillId="3" borderId="17" xfId="1" applyNumberFormat="1" applyFont="1" applyFill="1" applyBorder="1" applyAlignment="1" applyProtection="1">
      <alignment horizontal="left"/>
    </xf>
    <xf numFmtId="174" fontId="9" fillId="2" borderId="29" xfId="3" applyNumberFormat="1" applyFont="1" applyFill="1" applyBorder="1" applyAlignment="1">
      <alignment horizontal="center"/>
    </xf>
    <xf numFmtId="0" fontId="11" fillId="2" borderId="19" xfId="1" applyFont="1" applyFill="1" applyBorder="1" applyAlignment="1">
      <alignment horizontal="center"/>
    </xf>
    <xf numFmtId="0" fontId="11" fillId="2" borderId="26" xfId="1" applyFont="1" applyFill="1" applyBorder="1" applyAlignment="1">
      <alignment horizontal="center" vertical="center" wrapText="1"/>
    </xf>
    <xf numFmtId="0" fontId="6" fillId="2" borderId="5" xfId="1" applyFont="1" applyFill="1" applyBorder="1"/>
    <xf numFmtId="0" fontId="6" fillId="2" borderId="0" xfId="1" applyFont="1" applyFill="1"/>
    <xf numFmtId="0" fontId="6" fillId="2" borderId="0" xfId="1" applyFont="1" applyFill="1" applyAlignment="1">
      <alignment horizontal="center"/>
    </xf>
    <xf numFmtId="0" fontId="6" fillId="2" borderId="0" xfId="1" applyFont="1" applyFill="1" applyBorder="1" applyAlignment="1">
      <alignment horizontal="center" vertical="center"/>
    </xf>
    <xf numFmtId="0" fontId="21" fillId="2" borderId="0" xfId="1" applyFont="1" applyFill="1" applyBorder="1"/>
    <xf numFmtId="0" fontId="9" fillId="2" borderId="33" xfId="1" applyFont="1" applyFill="1" applyBorder="1" applyAlignment="1">
      <alignment horizontal="left"/>
    </xf>
    <xf numFmtId="0" fontId="21" fillId="2" borderId="1" xfId="1" applyFont="1" applyFill="1" applyBorder="1"/>
    <xf numFmtId="0" fontId="6" fillId="0" borderId="0" xfId="1" applyFont="1" applyBorder="1"/>
    <xf numFmtId="0" fontId="21" fillId="2" borderId="4" xfId="1" applyFont="1" applyFill="1" applyBorder="1"/>
    <xf numFmtId="0" fontId="12" fillId="3" borderId="25" xfId="1" applyNumberFormat="1" applyFont="1" applyFill="1" applyBorder="1" applyAlignment="1" applyProtection="1">
      <alignment horizontal="left" vertical="center"/>
    </xf>
    <xf numFmtId="0" fontId="9" fillId="2" borderId="25" xfId="1" applyNumberFormat="1" applyFont="1" applyFill="1" applyBorder="1" applyAlignment="1"/>
    <xf numFmtId="0" fontId="9" fillId="2" borderId="25" xfId="1" applyFont="1" applyFill="1" applyBorder="1" applyAlignment="1"/>
    <xf numFmtId="166" fontId="9" fillId="2" borderId="25" xfId="1" applyNumberFormat="1" applyFont="1" applyFill="1" applyBorder="1" applyAlignment="1"/>
    <xf numFmtId="0" fontId="9" fillId="2" borderId="25" xfId="1" applyNumberFormat="1" applyFont="1" applyFill="1" applyBorder="1" applyAlignment="1">
      <alignment horizontal="center"/>
    </xf>
    <xf numFmtId="0" fontId="9" fillId="0" borderId="29" xfId="3" applyNumberFormat="1" applyFont="1" applyFill="1" applyBorder="1" applyAlignment="1">
      <alignment horizontal="center"/>
    </xf>
    <xf numFmtId="0" fontId="9" fillId="2" borderId="25" xfId="1" applyNumberFormat="1" applyFont="1" applyFill="1" applyBorder="1" applyAlignment="1">
      <alignment horizontal="left"/>
    </xf>
    <xf numFmtId="0" fontId="9" fillId="0" borderId="25" xfId="3" applyNumberFormat="1" applyFont="1" applyFill="1" applyBorder="1" applyAlignment="1">
      <alignment horizontal="center"/>
    </xf>
    <xf numFmtId="0" fontId="9" fillId="0" borderId="1" xfId="1" applyFont="1" applyBorder="1" applyAlignment="1">
      <alignment horizontal="center"/>
    </xf>
    <xf numFmtId="0" fontId="9" fillId="0" borderId="2" xfId="1" applyFont="1" applyBorder="1" applyAlignment="1">
      <alignment horizontal="center"/>
    </xf>
    <xf numFmtId="0" fontId="9" fillId="0" borderId="3" xfId="1" applyFont="1" applyBorder="1"/>
    <xf numFmtId="0" fontId="9" fillId="0" borderId="4" xfId="1" applyFont="1" applyBorder="1" applyAlignment="1">
      <alignment horizontal="center"/>
    </xf>
    <xf numFmtId="0" fontId="9" fillId="0" borderId="0" xfId="1" applyFont="1" applyBorder="1" applyAlignment="1">
      <alignment horizontal="center"/>
    </xf>
    <xf numFmtId="0" fontId="9" fillId="0" borderId="5" xfId="1" applyFont="1" applyBorder="1"/>
    <xf numFmtId="0" fontId="9" fillId="0" borderId="32" xfId="1" applyFont="1" applyBorder="1" applyAlignment="1">
      <alignment horizontal="center"/>
    </xf>
    <xf numFmtId="0" fontId="9" fillId="0" borderId="37" xfId="1" applyFont="1" applyBorder="1" applyAlignment="1">
      <alignment horizontal="center"/>
    </xf>
    <xf numFmtId="0" fontId="9" fillId="0" borderId="33" xfId="1" applyFont="1" applyBorder="1"/>
    <xf numFmtId="173" fontId="22" fillId="3" borderId="25" xfId="1" applyNumberFormat="1" applyFont="1" applyFill="1" applyBorder="1" applyAlignment="1" applyProtection="1">
      <alignment horizontal="left"/>
    </xf>
    <xf numFmtId="0" fontId="9" fillId="2" borderId="25" xfId="1" applyFont="1" applyFill="1" applyBorder="1"/>
    <xf numFmtId="0" fontId="9" fillId="0" borderId="25" xfId="1" applyFont="1" applyBorder="1" applyAlignment="1">
      <alignment horizontal="left"/>
    </xf>
    <xf numFmtId="0" fontId="13" fillId="2" borderId="25" xfId="1" applyFont="1" applyFill="1" applyBorder="1" applyAlignment="1">
      <alignment horizontal="left" vertical="center"/>
    </xf>
    <xf numFmtId="0" fontId="21" fillId="2" borderId="32" xfId="1" applyFont="1" applyFill="1" applyBorder="1"/>
    <xf numFmtId="0" fontId="9" fillId="2" borderId="1" xfId="1" applyFont="1" applyFill="1" applyBorder="1" applyAlignment="1">
      <alignment horizontal="left"/>
    </xf>
    <xf numFmtId="0" fontId="6" fillId="0" borderId="1" xfId="1" applyFont="1" applyBorder="1"/>
    <xf numFmtId="0" fontId="6" fillId="0" borderId="2" xfId="1" applyFont="1" applyBorder="1"/>
    <xf numFmtId="0" fontId="6" fillId="0" borderId="3" xfId="1" applyFont="1" applyBorder="1"/>
    <xf numFmtId="0" fontId="6" fillId="0" borderId="4" xfId="1" applyFont="1" applyBorder="1"/>
    <xf numFmtId="0" fontId="6" fillId="0" borderId="5" xfId="1" applyFont="1" applyBorder="1"/>
    <xf numFmtId="0" fontId="6" fillId="0" borderId="32" xfId="1" applyFont="1" applyBorder="1"/>
    <xf numFmtId="0" fontId="6" fillId="0" borderId="33" xfId="1" applyFont="1" applyBorder="1"/>
    <xf numFmtId="0" fontId="9" fillId="9" borderId="25" xfId="1" applyNumberFormat="1" applyFont="1" applyFill="1" applyBorder="1" applyAlignment="1">
      <alignment horizontal="center"/>
    </xf>
    <xf numFmtId="0" fontId="8" fillId="8" borderId="28" xfId="2" applyFont="1" applyFill="1" applyBorder="1" applyAlignment="1">
      <alignment horizontal="center"/>
    </xf>
    <xf numFmtId="0" fontId="8" fillId="8" borderId="27" xfId="2" applyFont="1" applyFill="1" applyBorder="1" applyAlignment="1">
      <alignment horizontal="center"/>
    </xf>
    <xf numFmtId="0" fontId="8" fillId="0" borderId="26" xfId="1" applyFont="1" applyBorder="1" applyAlignment="1"/>
    <xf numFmtId="0" fontId="19" fillId="8" borderId="36" xfId="1" applyFont="1" applyFill="1" applyBorder="1" applyAlignment="1">
      <alignment horizontal="center"/>
    </xf>
    <xf numFmtId="0" fontId="19" fillId="8" borderId="35" xfId="1" applyFont="1" applyFill="1" applyBorder="1" applyAlignment="1">
      <alignment horizontal="center"/>
    </xf>
    <xf numFmtId="0" fontId="19" fillId="8" borderId="34" xfId="1" applyFont="1" applyFill="1" applyBorder="1" applyAlignment="1">
      <alignment horizontal="center"/>
    </xf>
    <xf numFmtId="0" fontId="4" fillId="6" borderId="28" xfId="1" applyFont="1" applyFill="1" applyBorder="1" applyAlignment="1">
      <alignment horizontal="center" vertical="center" wrapText="1"/>
    </xf>
    <xf numFmtId="0" fontId="4" fillId="6" borderId="27" xfId="1" applyFont="1" applyFill="1" applyBorder="1" applyAlignment="1">
      <alignment horizontal="center" vertical="center" wrapText="1"/>
    </xf>
    <xf numFmtId="0" fontId="4" fillId="6" borderId="26" xfId="1" applyFont="1" applyFill="1" applyBorder="1" applyAlignment="1">
      <alignment horizontal="center" vertical="center" wrapText="1"/>
    </xf>
    <xf numFmtId="0" fontId="4" fillId="6" borderId="16" xfId="1" applyFont="1" applyFill="1" applyBorder="1" applyAlignment="1">
      <alignment horizontal="center" vertical="center" wrapText="1"/>
    </xf>
    <xf numFmtId="0" fontId="4" fillId="6" borderId="15" xfId="1" applyFont="1" applyFill="1" applyBorder="1" applyAlignment="1">
      <alignment horizontal="center" vertical="center" wrapText="1"/>
    </xf>
    <xf numFmtId="0" fontId="2" fillId="11" borderId="0" xfId="1" applyFont="1" applyFill="1" applyBorder="1" applyAlignment="1">
      <alignment horizontal="center"/>
    </xf>
    <xf numFmtId="0" fontId="2" fillId="11" borderId="0" xfId="1" applyFont="1" applyFill="1"/>
  </cellXfs>
  <cellStyles count="10">
    <cellStyle name="Migliaia (0)_AZIONI" xfId="4"/>
    <cellStyle name="Migliaia_AZIONI" xfId="5"/>
    <cellStyle name="Normal" xfId="0" builtinId="0"/>
    <cellStyle name="Normal 2" xfId="1"/>
    <cellStyle name="Normal_SwaptionATMVols" xfId="2"/>
    <cellStyle name="Normale_AZIONI" xfId="6"/>
    <cellStyle name="Percent 2" xfId="3"/>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rik/Documents/repos/quantlib_nando/QuantLibXL/Data/XLS/020_YieldCurveBootstrap/020_RateHelpers/EUR_YCRH_SwapsFromBasi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M"/>
      <sheetName val="6M"/>
      <sheetName val="1Y"/>
      <sheetName val="1M (2)"/>
      <sheetName val="3M (2)"/>
      <sheetName val="6M (2)"/>
      <sheetName val="1Y (2)"/>
    </sheetNames>
    <sheetDataSet>
      <sheetData sheetId="0">
        <row r="4">
          <cell r="L4" t="str">
            <v>EUR_YC1MRH_AB1EBASIS_ibor1M#0000</v>
          </cell>
        </row>
        <row r="10">
          <cell r="P10" t="str">
            <v>CHF</v>
          </cell>
          <cell r="Q10" t="str">
            <v>AB</v>
          </cell>
          <cell r="R10" t="str">
            <v>1L</v>
          </cell>
        </row>
        <row r="11">
          <cell r="P11" t="str">
            <v>EUR</v>
          </cell>
          <cell r="Q11" t="str">
            <v>AB</v>
          </cell>
          <cell r="R11" t="str">
            <v>1E</v>
          </cell>
        </row>
        <row r="12">
          <cell r="P12" t="str">
            <v>GBP</v>
          </cell>
          <cell r="Q12" t="str">
            <v>AM</v>
          </cell>
          <cell r="R12" t="str">
            <v>1L</v>
          </cell>
        </row>
        <row r="13">
          <cell r="P13" t="str">
            <v>JPY</v>
          </cell>
          <cell r="Q13" t="str">
            <v>SB</v>
          </cell>
          <cell r="R13" t="str">
            <v>1L</v>
          </cell>
        </row>
        <row r="14">
          <cell r="P14" t="str">
            <v>USD</v>
          </cell>
          <cell r="Q14" t="str">
            <v>AM</v>
          </cell>
          <cell r="R14" t="str">
            <v>1L</v>
          </cell>
        </row>
      </sheetData>
      <sheetData sheetId="1">
        <row r="4">
          <cell r="L4" t="str">
            <v>EUR_YC6MRH_AB6EBASIS_ibor6M#0000</v>
          </cell>
        </row>
        <row r="10">
          <cell r="P10" t="str">
            <v>CHF</v>
          </cell>
          <cell r="Q10" t="str">
            <v>AB</v>
          </cell>
          <cell r="R10" t="str">
            <v>6L</v>
          </cell>
        </row>
        <row r="11">
          <cell r="P11" t="str">
            <v>EUR</v>
          </cell>
          <cell r="Q11" t="str">
            <v>AB</v>
          </cell>
          <cell r="R11" t="str">
            <v>6E</v>
          </cell>
        </row>
        <row r="12">
          <cell r="P12" t="str">
            <v>GBP</v>
          </cell>
          <cell r="Q12" t="str">
            <v>SB</v>
          </cell>
          <cell r="R12" t="str">
            <v>6L</v>
          </cell>
        </row>
        <row r="13">
          <cell r="P13" t="str">
            <v>JPY</v>
          </cell>
          <cell r="Q13" t="str">
            <v>SB</v>
          </cell>
          <cell r="R13" t="str">
            <v>6L</v>
          </cell>
        </row>
        <row r="14">
          <cell r="P14" t="str">
            <v>USD</v>
          </cell>
          <cell r="Q14" t="str">
            <v>AM</v>
          </cell>
          <cell r="R14" t="str">
            <v>6L</v>
          </cell>
        </row>
      </sheetData>
      <sheetData sheetId="2">
        <row r="4">
          <cell r="L4" t="str">
            <v>EUR_YC1YRH_AB12EBASIS_ibor1Y#0000</v>
          </cell>
        </row>
        <row r="10">
          <cell r="P10" t="str">
            <v>CHF</v>
          </cell>
          <cell r="Q10" t="str">
            <v>AB</v>
          </cell>
          <cell r="R10" t="str">
            <v>12L</v>
          </cell>
        </row>
        <row r="11">
          <cell r="P11" t="str">
            <v>EUR</v>
          </cell>
          <cell r="Q11" t="str">
            <v>AB</v>
          </cell>
          <cell r="R11" t="str">
            <v>12E</v>
          </cell>
        </row>
        <row r="12">
          <cell r="P12" t="str">
            <v>GBP</v>
          </cell>
          <cell r="Q12" t="str">
            <v>SB</v>
          </cell>
          <cell r="R12" t="str">
            <v>12L</v>
          </cell>
        </row>
        <row r="13">
          <cell r="P13" t="str">
            <v>JPY</v>
          </cell>
          <cell r="Q13" t="str">
            <v>SB</v>
          </cell>
          <cell r="R13" t="str">
            <v>12L</v>
          </cell>
        </row>
        <row r="14">
          <cell r="P14" t="str">
            <v>USD</v>
          </cell>
          <cell r="Q14" t="str">
            <v>AM</v>
          </cell>
          <cell r="R14" t="str">
            <v>12L</v>
          </cell>
        </row>
      </sheetData>
      <sheetData sheetId="3">
        <row r="4">
          <cell r="L4" t="str">
            <v>EUR_YC1M-MxRH_AB1EBASIS_ibor1M#0000</v>
          </cell>
        </row>
      </sheetData>
      <sheetData sheetId="4">
        <row r="4">
          <cell r="L4" t="str">
            <v>EUR_YC3M-MxRH_AB3EBASIS_ibor3M#0000</v>
          </cell>
        </row>
      </sheetData>
      <sheetData sheetId="5">
        <row r="4">
          <cell r="L4" t="str">
            <v>EUR_YC6M-MxRH_AB6EBASIS_ibor6M#0000</v>
          </cell>
        </row>
      </sheetData>
      <sheetData sheetId="6">
        <row r="4">
          <cell r="L4" t="str">
            <v>EUR_YC1Y-MxRH_AB12EBASIS_ibor1Y#0000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G95"/>
  <sheetViews>
    <sheetView workbookViewId="0"/>
  </sheetViews>
  <sheetFormatPr defaultColWidth="8" defaultRowHeight="11.25" x14ac:dyDescent="0.2"/>
  <cols>
    <col min="1" max="2" width="2.7109375" style="52" customWidth="1"/>
    <col min="3" max="3" width="20.28515625" style="52" bestFit="1" customWidth="1"/>
    <col min="4" max="4" width="31.7109375" style="52" bestFit="1" customWidth="1"/>
    <col min="5" max="5" width="22.42578125" style="52" bestFit="1" customWidth="1"/>
    <col min="6" max="7" width="2.7109375" style="52" customWidth="1"/>
    <col min="8" max="8" width="4" style="52" bestFit="1" customWidth="1"/>
    <col min="9" max="9" width="3" style="52" bestFit="1" customWidth="1"/>
    <col min="10" max="11" width="2.7109375" style="52" customWidth="1"/>
    <col min="12" max="12" width="18.5703125" style="52" bestFit="1" customWidth="1"/>
    <col min="13" max="13" width="15" style="52" bestFit="1" customWidth="1"/>
    <col min="14" max="14" width="2.7109375" style="52" customWidth="1"/>
    <col min="15" max="16384" width="8" style="52"/>
  </cols>
  <sheetData>
    <row r="1" spans="1:33" s="53" customFormat="1" ht="12" thickBot="1" x14ac:dyDescent="0.25">
      <c r="B1" s="53" t="str">
        <f>_xll.qlxlVersion(TRUE,Trigger)</f>
        <v>QuantLibXL 1.3.0 - MS VC++ 9.0 - Multithreaded Static Runtime library - Release Configuration - Dec  5 2013 11:03:51</v>
      </c>
    </row>
    <row r="2" spans="1:33" s="53" customFormat="1" ht="18.75" x14ac:dyDescent="0.3">
      <c r="B2" s="217" t="s">
        <v>115</v>
      </c>
      <c r="C2" s="218"/>
      <c r="D2" s="218"/>
      <c r="E2" s="218"/>
      <c r="F2" s="219"/>
      <c r="K2" s="220" t="s">
        <v>163</v>
      </c>
      <c r="L2" s="221"/>
      <c r="M2" s="221"/>
      <c r="N2" s="222"/>
    </row>
    <row r="3" spans="1:33" ht="12" thickBot="1" x14ac:dyDescent="0.25">
      <c r="A3" s="53"/>
      <c r="B3" s="61"/>
      <c r="C3" s="96"/>
      <c r="D3" s="58"/>
      <c r="E3" s="58"/>
      <c r="F3" s="57"/>
      <c r="G3" s="53"/>
      <c r="H3" s="53"/>
      <c r="I3" s="53"/>
      <c r="J3" s="53"/>
      <c r="K3" s="136"/>
      <c r="L3" s="139"/>
      <c r="M3" s="139"/>
      <c r="N3" s="138"/>
      <c r="O3" s="53"/>
      <c r="P3" s="53"/>
      <c r="Q3" s="53"/>
      <c r="R3" s="53"/>
      <c r="S3" s="53"/>
      <c r="T3" s="53"/>
      <c r="U3" s="53"/>
      <c r="V3" s="53"/>
      <c r="W3" s="53"/>
      <c r="X3" s="53"/>
      <c r="Y3" s="53"/>
      <c r="Z3" s="53"/>
      <c r="AA3" s="53"/>
      <c r="AB3" s="53"/>
      <c r="AC3" s="53"/>
      <c r="AD3" s="53"/>
      <c r="AE3" s="53"/>
      <c r="AF3" s="53"/>
      <c r="AG3" s="53"/>
    </row>
    <row r="4" spans="1:33" x14ac:dyDescent="0.2">
      <c r="A4" s="53"/>
      <c r="B4" s="61"/>
      <c r="C4" s="95" t="s">
        <v>114</v>
      </c>
      <c r="D4" s="76" t="s">
        <v>111</v>
      </c>
      <c r="E4" s="58"/>
      <c r="F4" s="57"/>
      <c r="G4" s="53"/>
      <c r="H4" s="94" t="s">
        <v>113</v>
      </c>
      <c r="I4" s="93"/>
      <c r="J4" s="53"/>
      <c r="K4" s="136"/>
      <c r="L4" s="135" t="s">
        <v>100</v>
      </c>
      <c r="M4" s="129"/>
      <c r="N4" s="134"/>
      <c r="O4" s="53"/>
      <c r="P4" s="53"/>
      <c r="Q4" s="53"/>
      <c r="R4" s="53"/>
      <c r="S4" s="53"/>
      <c r="T4" s="53"/>
      <c r="U4" s="53"/>
      <c r="V4" s="53"/>
      <c r="W4" s="53"/>
      <c r="X4" s="53"/>
      <c r="Y4" s="53"/>
      <c r="Z4" s="53"/>
      <c r="AA4" s="53"/>
      <c r="AB4" s="53"/>
      <c r="AC4" s="53"/>
      <c r="AD4" s="53"/>
      <c r="AE4" s="53"/>
      <c r="AF4" s="53"/>
      <c r="AG4" s="53"/>
    </row>
    <row r="5" spans="1:33" x14ac:dyDescent="0.2">
      <c r="A5" s="53"/>
      <c r="B5" s="61"/>
      <c r="C5" s="88" t="s">
        <v>112</v>
      </c>
      <c r="D5" s="62">
        <v>3</v>
      </c>
      <c r="E5" s="58"/>
      <c r="F5" s="57"/>
      <c r="G5" s="53"/>
      <c r="H5" s="92" t="s">
        <v>111</v>
      </c>
      <c r="I5" s="91" t="s">
        <v>110</v>
      </c>
      <c r="J5" s="53"/>
      <c r="K5" s="136"/>
      <c r="L5" s="135" t="s">
        <v>101</v>
      </c>
      <c r="M5" s="129" t="b">
        <v>1</v>
      </c>
      <c r="N5" s="134"/>
      <c r="O5" s="53"/>
      <c r="P5" s="53"/>
      <c r="Q5" s="53"/>
      <c r="R5" s="53"/>
      <c r="S5" s="53"/>
      <c r="T5" s="53"/>
      <c r="U5" s="53"/>
      <c r="V5" s="53"/>
      <c r="W5" s="53"/>
      <c r="X5" s="53"/>
      <c r="Y5" s="53"/>
      <c r="Z5" s="53"/>
      <c r="AA5" s="53"/>
      <c r="AB5" s="53"/>
      <c r="AC5" s="53"/>
      <c r="AD5" s="53"/>
      <c r="AE5" s="53"/>
      <c r="AF5" s="53"/>
      <c r="AG5" s="53"/>
    </row>
    <row r="6" spans="1:33" x14ac:dyDescent="0.2">
      <c r="A6" s="53"/>
      <c r="B6" s="61"/>
      <c r="C6" s="88" t="s">
        <v>109</v>
      </c>
      <c r="D6" s="62" t="str">
        <f>_xll.qlPeriodEquivalent(D5&amp;"M")</f>
        <v>3M</v>
      </c>
      <c r="E6" s="58"/>
      <c r="F6" s="57"/>
      <c r="G6" s="53"/>
      <c r="H6" s="92" t="s">
        <v>108</v>
      </c>
      <c r="I6" s="91"/>
      <c r="J6" s="53"/>
      <c r="K6" s="136"/>
      <c r="L6" s="135" t="s">
        <v>99</v>
      </c>
      <c r="M6" s="129" t="b">
        <v>0</v>
      </c>
      <c r="N6" s="134"/>
      <c r="O6" s="53"/>
      <c r="P6" s="53"/>
      <c r="Q6" s="53"/>
      <c r="R6" s="53"/>
      <c r="S6" s="53"/>
      <c r="T6" s="53"/>
      <c r="U6" s="53"/>
      <c r="V6" s="53"/>
      <c r="W6" s="53"/>
      <c r="X6" s="53"/>
      <c r="Y6" s="53"/>
      <c r="Z6" s="53"/>
      <c r="AA6" s="53"/>
      <c r="AB6" s="53"/>
      <c r="AC6" s="53"/>
      <c r="AD6" s="53"/>
      <c r="AE6" s="53"/>
      <c r="AF6" s="53"/>
      <c r="AG6" s="53"/>
    </row>
    <row r="7" spans="1:33" x14ac:dyDescent="0.2">
      <c r="A7" s="53"/>
      <c r="B7" s="61"/>
      <c r="C7" s="88" t="s">
        <v>107</v>
      </c>
      <c r="D7" s="62" t="str">
        <f>Months&amp;IF(UPPER(Currency)="EUR","E","L")</f>
        <v>3E</v>
      </c>
      <c r="E7" s="58"/>
      <c r="F7" s="57"/>
      <c r="G7" s="53"/>
      <c r="H7" s="92" t="s">
        <v>106</v>
      </c>
      <c r="I7" s="91"/>
      <c r="J7" s="53"/>
      <c r="K7" s="136"/>
      <c r="L7" s="135" t="s">
        <v>162</v>
      </c>
      <c r="M7" s="129" t="b">
        <v>1</v>
      </c>
      <c r="N7" s="134"/>
      <c r="O7" s="53"/>
      <c r="P7" s="53"/>
      <c r="Q7" s="53"/>
      <c r="R7" s="53"/>
      <c r="S7" s="53"/>
      <c r="T7" s="53"/>
      <c r="U7" s="53"/>
      <c r="V7" s="53"/>
      <c r="W7" s="53"/>
      <c r="X7" s="53"/>
      <c r="Y7" s="53"/>
      <c r="Z7" s="53"/>
      <c r="AA7" s="53"/>
      <c r="AB7" s="53"/>
      <c r="AC7" s="53"/>
      <c r="AD7" s="53"/>
      <c r="AE7" s="53"/>
      <c r="AF7" s="53"/>
      <c r="AG7" s="53"/>
    </row>
    <row r="8" spans="1:33" ht="12" thickBot="1" x14ac:dyDescent="0.25">
      <c r="A8" s="53"/>
      <c r="B8" s="61"/>
      <c r="C8" s="88" t="s">
        <v>105</v>
      </c>
      <c r="D8" s="62" t="str">
        <f>VLOOKUP(Currency,H4:I8,2)</f>
        <v>AB</v>
      </c>
      <c r="E8" s="58"/>
      <c r="F8" s="57"/>
      <c r="G8" s="53"/>
      <c r="H8" s="90" t="s">
        <v>104</v>
      </c>
      <c r="I8" s="89" t="s">
        <v>103</v>
      </c>
      <c r="J8" s="53"/>
      <c r="K8" s="136"/>
      <c r="L8" s="135" t="s">
        <v>161</v>
      </c>
      <c r="M8" s="137" t="e">
        <f ca="1">SUBSTITUTE(LEFT(CELL("filename",#REF!),FIND("[",CELL("filename",#REF!),1)-1),"\XLS\","\XML\")</f>
        <v>#REF!</v>
      </c>
      <c r="N8" s="134"/>
      <c r="O8" s="53"/>
      <c r="P8" s="53"/>
      <c r="Q8" s="53"/>
      <c r="R8" s="53"/>
      <c r="S8" s="53"/>
      <c r="T8" s="53"/>
      <c r="U8" s="53"/>
      <c r="V8" s="53"/>
      <c r="W8" s="53"/>
      <c r="X8" s="53"/>
      <c r="Y8" s="53"/>
      <c r="Z8" s="53"/>
      <c r="AA8" s="53"/>
      <c r="AB8" s="53"/>
      <c r="AC8" s="53"/>
      <c r="AD8" s="53"/>
      <c r="AE8" s="53"/>
      <c r="AF8" s="53"/>
      <c r="AG8" s="53"/>
    </row>
    <row r="9" spans="1:33" x14ac:dyDescent="0.2">
      <c r="A9" s="53"/>
      <c r="B9" s="61"/>
      <c r="C9" s="88" t="s">
        <v>102</v>
      </c>
      <c r="D9" s="62" t="str">
        <f>Currency&amp;"_YC"&amp;IndexTenor&amp;"RH"</f>
        <v>EUR_YC3MRH</v>
      </c>
      <c r="E9" s="58"/>
      <c r="F9" s="57"/>
      <c r="G9" s="53"/>
      <c r="H9" s="53"/>
      <c r="I9" s="53"/>
      <c r="J9" s="53"/>
      <c r="K9" s="136"/>
      <c r="L9" s="135" t="s">
        <v>160</v>
      </c>
      <c r="M9" s="126" t="b">
        <v>1</v>
      </c>
      <c r="N9" s="134"/>
      <c r="O9" s="53"/>
      <c r="P9" s="53"/>
      <c r="Q9" s="53"/>
      <c r="R9" s="53"/>
      <c r="S9" s="53"/>
      <c r="T9" s="53"/>
      <c r="U9" s="53"/>
      <c r="V9" s="53"/>
      <c r="W9" s="53"/>
      <c r="X9" s="53"/>
      <c r="Y9" s="53"/>
      <c r="Z9" s="53"/>
      <c r="AA9" s="53"/>
      <c r="AB9" s="53"/>
      <c r="AC9" s="53"/>
      <c r="AD9" s="53"/>
      <c r="AE9" s="53"/>
      <c r="AF9" s="53"/>
      <c r="AG9" s="53"/>
    </row>
    <row r="10" spans="1:33" ht="12" thickBot="1" x14ac:dyDescent="0.25">
      <c r="A10" s="53"/>
      <c r="B10" s="61"/>
      <c r="C10" s="87" t="s">
        <v>101</v>
      </c>
      <c r="D10" s="62" t="b">
        <v>1</v>
      </c>
      <c r="E10" s="58"/>
      <c r="F10" s="57"/>
      <c r="G10" s="53"/>
      <c r="H10" s="53"/>
      <c r="I10" s="53"/>
      <c r="J10" s="53"/>
      <c r="K10" s="133"/>
      <c r="L10" s="132"/>
      <c r="M10" s="132"/>
      <c r="N10" s="131"/>
      <c r="O10" s="53"/>
      <c r="P10" s="53"/>
      <c r="Q10" s="53"/>
      <c r="R10" s="53"/>
      <c r="S10" s="53"/>
      <c r="T10" s="53"/>
      <c r="U10" s="53"/>
      <c r="V10" s="53"/>
      <c r="W10" s="53"/>
      <c r="X10" s="53"/>
      <c r="Y10" s="53"/>
      <c r="Z10" s="53"/>
      <c r="AA10" s="53"/>
      <c r="AB10" s="53"/>
      <c r="AC10" s="53"/>
      <c r="AD10" s="53"/>
      <c r="AE10" s="53"/>
      <c r="AF10" s="53"/>
      <c r="AG10" s="53"/>
    </row>
    <row r="11" spans="1:33" ht="12" thickBot="1" x14ac:dyDescent="0.25">
      <c r="A11" s="53"/>
      <c r="B11" s="61"/>
      <c r="C11" s="87" t="s">
        <v>100</v>
      </c>
      <c r="D11" s="86">
        <v>41646.188391203701</v>
      </c>
      <c r="E11" s="58"/>
      <c r="F11" s="57"/>
      <c r="G11" s="53"/>
      <c r="H11" s="53"/>
      <c r="I11" s="53"/>
      <c r="J11" s="53"/>
      <c r="K11" s="121"/>
      <c r="L11" s="121"/>
      <c r="M11" s="121"/>
      <c r="N11" s="121"/>
      <c r="O11" s="53"/>
      <c r="P11" s="53"/>
      <c r="Q11" s="53"/>
      <c r="R11" s="53"/>
      <c r="S11" s="53"/>
      <c r="T11" s="53"/>
      <c r="U11" s="53"/>
      <c r="V11" s="53"/>
      <c r="W11" s="53"/>
      <c r="X11" s="53"/>
      <c r="Y11" s="53"/>
      <c r="Z11" s="53"/>
      <c r="AA11" s="53"/>
      <c r="AB11" s="53"/>
      <c r="AC11" s="53"/>
      <c r="AD11" s="53"/>
      <c r="AE11" s="53"/>
      <c r="AF11" s="53"/>
      <c r="AG11" s="53"/>
    </row>
    <row r="12" spans="1:33" ht="15.75" x14ac:dyDescent="0.25">
      <c r="A12" s="53"/>
      <c r="B12" s="61"/>
      <c r="C12" s="85" t="s">
        <v>99</v>
      </c>
      <c r="D12" s="84" t="b">
        <v>0</v>
      </c>
      <c r="E12" s="58"/>
      <c r="F12" s="57"/>
      <c r="G12" s="53"/>
      <c r="H12" s="53"/>
      <c r="I12" s="53"/>
      <c r="J12" s="53"/>
      <c r="K12" s="220" t="s">
        <v>159</v>
      </c>
      <c r="L12" s="221"/>
      <c r="M12" s="221"/>
      <c r="N12" s="222"/>
      <c r="O12" s="53"/>
      <c r="P12" s="53"/>
      <c r="Q12" s="53"/>
      <c r="R12" s="53"/>
      <c r="S12" s="53"/>
      <c r="T12" s="53"/>
      <c r="U12" s="53"/>
      <c r="V12" s="53"/>
      <c r="W12" s="53"/>
      <c r="X12" s="53"/>
      <c r="Y12" s="53"/>
      <c r="Z12" s="53"/>
      <c r="AA12" s="53"/>
      <c r="AB12" s="53"/>
      <c r="AC12" s="53"/>
      <c r="AD12" s="53"/>
      <c r="AE12" s="53"/>
      <c r="AF12" s="53"/>
      <c r="AG12" s="53"/>
    </row>
    <row r="13" spans="1:33" ht="12.75" x14ac:dyDescent="0.2">
      <c r="A13" s="53"/>
      <c r="B13" s="61"/>
      <c r="C13" s="66"/>
      <c r="D13" s="66"/>
      <c r="E13" s="58"/>
      <c r="F13" s="57"/>
      <c r="G13" s="53"/>
      <c r="H13" s="53"/>
      <c r="I13" s="53"/>
      <c r="J13" s="53"/>
      <c r="K13" s="128"/>
      <c r="L13" s="130"/>
      <c r="M13" s="130"/>
      <c r="N13" s="125"/>
      <c r="O13" s="53"/>
      <c r="P13" s="53"/>
      <c r="Q13" s="53"/>
      <c r="R13" s="53"/>
      <c r="S13" s="53"/>
      <c r="T13" s="53"/>
      <c r="U13" s="53"/>
      <c r="V13" s="53"/>
      <c r="W13" s="53"/>
      <c r="X13" s="53"/>
      <c r="Y13" s="53"/>
      <c r="Z13" s="53"/>
      <c r="AA13" s="53"/>
      <c r="AB13" s="53"/>
      <c r="AC13" s="53"/>
      <c r="AD13" s="53"/>
      <c r="AE13" s="53"/>
      <c r="AF13" s="53"/>
      <c r="AG13" s="53"/>
    </row>
    <row r="14" spans="1:33" ht="12.75" x14ac:dyDescent="0.2">
      <c r="A14" s="53"/>
      <c r="B14" s="61"/>
      <c r="C14" s="81" t="s">
        <v>98</v>
      </c>
      <c r="D14" s="83" t="str">
        <f>_xll.qlPiecewiseYieldCurve(D16,NDays,Calendar,RateHelpersSelected,DayCounter,IF(ISERROR(D22),NA(),D20:E20),IF(ISERROR(D22),NA(),D21:E21),Accuracy,TraitsID,InterpolatorID,Permanent,,ObjectOverwrite)</f>
        <v>_EURYC3M#0008</v>
      </c>
      <c r="E14" s="58"/>
      <c r="F14" s="57"/>
      <c r="G14" s="53"/>
      <c r="H14" s="53"/>
      <c r="I14" s="53"/>
      <c r="J14" s="53"/>
      <c r="K14" s="128"/>
      <c r="L14" s="127" t="s">
        <v>114</v>
      </c>
      <c r="M14" s="129" t="s">
        <v>111</v>
      </c>
      <c r="N14" s="125"/>
      <c r="O14" s="53"/>
      <c r="P14" s="53"/>
      <c r="Q14" s="53"/>
      <c r="R14" s="53"/>
      <c r="S14" s="53"/>
      <c r="T14" s="53"/>
      <c r="U14" s="53"/>
      <c r="V14" s="53"/>
      <c r="W14" s="53"/>
      <c r="X14" s="53"/>
      <c r="Y14" s="53"/>
      <c r="Z14" s="53"/>
      <c r="AA14" s="53"/>
      <c r="AB14" s="53"/>
      <c r="AC14" s="53"/>
      <c r="AD14" s="53"/>
      <c r="AE14" s="53"/>
      <c r="AF14" s="53"/>
      <c r="AG14" s="53"/>
    </row>
    <row r="15" spans="1:33" ht="12.75" x14ac:dyDescent="0.2">
      <c r="A15" s="53"/>
      <c r="B15" s="61"/>
      <c r="C15" s="68" t="s">
        <v>0</v>
      </c>
      <c r="D15" s="82" t="str">
        <f>_xll.ohRangeRetrieveError(YieldCurve)</f>
        <v/>
      </c>
      <c r="E15" s="58"/>
      <c r="F15" s="57"/>
      <c r="G15" s="53"/>
      <c r="H15" s="53"/>
      <c r="I15" s="53"/>
      <c r="J15" s="53"/>
      <c r="K15" s="128"/>
      <c r="L15" s="127" t="s">
        <v>158</v>
      </c>
      <c r="M15" s="129" t="s">
        <v>157</v>
      </c>
      <c r="N15" s="125"/>
      <c r="O15" s="53"/>
      <c r="P15" s="53"/>
      <c r="Q15" s="53"/>
      <c r="R15" s="53"/>
      <c r="S15" s="53"/>
      <c r="T15" s="53"/>
      <c r="U15" s="53"/>
      <c r="V15" s="53"/>
      <c r="W15" s="53"/>
      <c r="X15" s="53"/>
      <c r="Y15" s="53"/>
      <c r="Z15" s="53"/>
      <c r="AA15" s="53"/>
      <c r="AB15" s="53"/>
      <c r="AC15" s="53"/>
      <c r="AD15" s="53"/>
      <c r="AE15" s="53"/>
      <c r="AF15" s="53"/>
      <c r="AG15" s="53"/>
    </row>
    <row r="16" spans="1:33" ht="12.75" x14ac:dyDescent="0.2">
      <c r="A16" s="53"/>
      <c r="B16" s="61"/>
      <c r="C16" s="81" t="s">
        <v>97</v>
      </c>
      <c r="D16" s="80" t="str">
        <f>"_"&amp;Currency&amp;"YC"&amp;IndexTenor</f>
        <v>_EURYC3M</v>
      </c>
      <c r="E16" s="58"/>
      <c r="F16" s="57"/>
      <c r="G16" s="53"/>
      <c r="H16" s="53"/>
      <c r="I16" s="53"/>
      <c r="J16" s="53"/>
      <c r="K16" s="128"/>
      <c r="L16" s="127" t="s">
        <v>156</v>
      </c>
      <c r="M16" s="126" t="s">
        <v>155</v>
      </c>
      <c r="N16" s="125"/>
      <c r="O16" s="53"/>
      <c r="P16" s="53"/>
      <c r="Q16" s="53"/>
      <c r="R16" s="53"/>
      <c r="S16" s="53"/>
      <c r="T16" s="53"/>
      <c r="U16" s="53"/>
      <c r="V16" s="53"/>
      <c r="W16" s="53"/>
      <c r="X16" s="53"/>
      <c r="Y16" s="53"/>
      <c r="Z16" s="53"/>
      <c r="AA16" s="53"/>
      <c r="AB16" s="53"/>
      <c r="AC16" s="53"/>
      <c r="AD16" s="53"/>
      <c r="AE16" s="53"/>
      <c r="AF16" s="53"/>
      <c r="AG16" s="53"/>
    </row>
    <row r="17" spans="1:33" ht="13.5" thickBot="1" x14ac:dyDescent="0.25">
      <c r="A17" s="53"/>
      <c r="B17" s="61"/>
      <c r="C17" s="70" t="s">
        <v>96</v>
      </c>
      <c r="D17" s="79">
        <v>2</v>
      </c>
      <c r="E17" s="58"/>
      <c r="F17" s="57"/>
      <c r="G17" s="53"/>
      <c r="H17" s="53"/>
      <c r="I17" s="53"/>
      <c r="J17" s="53"/>
      <c r="K17" s="124"/>
      <c r="L17" s="123"/>
      <c r="M17" s="123"/>
      <c r="N17" s="122"/>
      <c r="O17" s="53"/>
      <c r="P17" s="53"/>
      <c r="Q17" s="53"/>
      <c r="R17" s="53"/>
      <c r="S17" s="53"/>
      <c r="T17" s="53"/>
      <c r="U17" s="53"/>
      <c r="V17" s="53"/>
      <c r="W17" s="53"/>
      <c r="X17" s="53"/>
      <c r="Y17" s="53"/>
      <c r="Z17" s="53"/>
      <c r="AA17" s="53"/>
      <c r="AB17" s="53"/>
      <c r="AC17" s="53"/>
      <c r="AD17" s="53"/>
      <c r="AE17" s="53"/>
      <c r="AF17" s="53"/>
      <c r="AG17" s="53"/>
    </row>
    <row r="18" spans="1:33" ht="12" thickBot="1" x14ac:dyDescent="0.25">
      <c r="A18" s="53"/>
      <c r="B18" s="61"/>
      <c r="C18" s="70" t="s">
        <v>95</v>
      </c>
      <c r="D18" s="78" t="s">
        <v>94</v>
      </c>
      <c r="E18" s="58"/>
      <c r="F18" s="57"/>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row>
    <row r="19" spans="1:33" ht="15.75" x14ac:dyDescent="0.25">
      <c r="A19" s="53"/>
      <c r="B19" s="61"/>
      <c r="C19" s="70" t="s">
        <v>93</v>
      </c>
      <c r="D19" s="78"/>
      <c r="E19" s="58"/>
      <c r="F19" s="57"/>
      <c r="G19" s="53"/>
      <c r="H19" s="53"/>
      <c r="I19" s="53"/>
      <c r="J19" s="53"/>
      <c r="K19" s="220" t="s">
        <v>163</v>
      </c>
      <c r="L19" s="221"/>
      <c r="M19" s="221"/>
      <c r="N19" s="222"/>
      <c r="O19" s="53"/>
      <c r="P19" s="53"/>
      <c r="Q19" s="53"/>
      <c r="R19" s="53"/>
      <c r="S19" s="53"/>
      <c r="T19" s="53"/>
      <c r="U19" s="53"/>
      <c r="V19" s="53"/>
      <c r="W19" s="53"/>
      <c r="X19" s="53"/>
      <c r="Y19" s="53"/>
      <c r="Z19" s="53"/>
      <c r="AA19" s="53"/>
      <c r="AB19" s="53"/>
      <c r="AC19" s="53"/>
      <c r="AD19" s="53"/>
      <c r="AE19" s="53"/>
      <c r="AF19" s="53"/>
      <c r="AG19" s="53"/>
    </row>
    <row r="20" spans="1:33" x14ac:dyDescent="0.2">
      <c r="A20" s="53"/>
      <c r="B20" s="61"/>
      <c r="C20" s="70" t="s">
        <v>92</v>
      </c>
      <c r="D20" s="77" t="str">
        <f>Currency&amp;"TOY_SYNTH"&amp;IndexTenor&amp;"_Quote"</f>
        <v>EURTOY_SYNTH3M_Quote</v>
      </c>
      <c r="E20" s="76" t="str">
        <f>Currency&amp;"TOY2_SYNTH"&amp;IndexTenor&amp;"_Quote"</f>
        <v>EURTOY2_SYNTH3M_Quote</v>
      </c>
      <c r="F20" s="57"/>
      <c r="G20" s="53"/>
      <c r="H20" s="53"/>
      <c r="I20" s="53"/>
      <c r="J20" s="53"/>
      <c r="K20" s="136"/>
      <c r="L20" s="139"/>
      <c r="M20" s="139"/>
      <c r="N20" s="138"/>
      <c r="O20" s="53"/>
      <c r="P20" s="53"/>
      <c r="Q20" s="53"/>
      <c r="R20" s="53"/>
      <c r="S20" s="53"/>
      <c r="T20" s="53"/>
      <c r="U20" s="53"/>
      <c r="V20" s="53"/>
      <c r="W20" s="53"/>
      <c r="X20" s="53"/>
      <c r="Y20" s="53"/>
      <c r="Z20" s="53"/>
      <c r="AA20" s="53"/>
      <c r="AB20" s="53"/>
      <c r="AC20" s="53"/>
      <c r="AD20" s="53"/>
      <c r="AE20" s="53"/>
      <c r="AF20" s="53"/>
      <c r="AG20" s="53"/>
    </row>
    <row r="21" spans="1:33" x14ac:dyDescent="0.2">
      <c r="A21" s="53"/>
      <c r="B21" s="61"/>
      <c r="C21" s="70" t="s">
        <v>91</v>
      </c>
      <c r="D21" s="75">
        <f>DATE(YEAR(_xll.qlCalendarAdvance(Calendar,_xll.qlSettingsEvaluationDate(Trigger),NDays&amp;"D")),12,31)</f>
        <v>42004</v>
      </c>
      <c r="E21" s="74">
        <f>DATE(YEAR(D21+1),12,31)</f>
        <v>42369</v>
      </c>
      <c r="F21" s="57"/>
      <c r="G21" s="53"/>
      <c r="H21" s="53"/>
      <c r="I21" s="53"/>
      <c r="J21" s="53"/>
      <c r="K21" s="136"/>
      <c r="L21" s="135" t="s">
        <v>100</v>
      </c>
      <c r="M21" s="129"/>
      <c r="N21" s="134"/>
      <c r="O21" s="53"/>
      <c r="P21" s="53"/>
      <c r="Q21" s="53"/>
      <c r="R21" s="53"/>
      <c r="S21" s="53"/>
      <c r="T21" s="53"/>
      <c r="U21" s="53"/>
      <c r="V21" s="53"/>
      <c r="W21" s="53"/>
      <c r="X21" s="53"/>
      <c r="Y21" s="53"/>
      <c r="Z21" s="53"/>
      <c r="AA21" s="53"/>
      <c r="AB21" s="53"/>
      <c r="AC21" s="53"/>
      <c r="AD21" s="53"/>
      <c r="AE21" s="53"/>
      <c r="AF21" s="53"/>
      <c r="AG21" s="53"/>
    </row>
    <row r="22" spans="1:33" x14ac:dyDescent="0.2">
      <c r="A22" s="53"/>
      <c r="B22" s="61"/>
      <c r="C22" s="70" t="s">
        <v>90</v>
      </c>
      <c r="D22" s="73">
        <f>_xll.qlQuoteValue(D20,Trigger)</f>
        <v>1</v>
      </c>
      <c r="E22" s="72">
        <f>_xll.qlQuoteValue(E20,Trigger)</f>
        <v>1</v>
      </c>
      <c r="F22" s="57"/>
      <c r="G22" s="53"/>
      <c r="H22" s="53"/>
      <c r="I22" s="53"/>
      <c r="J22" s="53"/>
      <c r="K22" s="136"/>
      <c r="L22" s="135" t="s">
        <v>101</v>
      </c>
      <c r="M22" s="129" t="b">
        <v>1</v>
      </c>
      <c r="N22" s="134"/>
      <c r="O22" s="53"/>
      <c r="P22" s="53"/>
      <c r="Q22" s="53"/>
      <c r="R22" s="53"/>
      <c r="S22" s="53"/>
      <c r="T22" s="53"/>
      <c r="U22" s="53"/>
      <c r="V22" s="53"/>
      <c r="W22" s="53"/>
      <c r="X22" s="53"/>
      <c r="Y22" s="53"/>
      <c r="Z22" s="53"/>
      <c r="AA22" s="53"/>
      <c r="AB22" s="53"/>
      <c r="AC22" s="53"/>
      <c r="AD22" s="53"/>
      <c r="AE22" s="53"/>
      <c r="AF22" s="53"/>
      <c r="AG22" s="53"/>
    </row>
    <row r="23" spans="1:33" x14ac:dyDescent="0.2">
      <c r="A23" s="53"/>
      <c r="B23" s="61"/>
      <c r="C23" s="70" t="s">
        <v>89</v>
      </c>
      <c r="D23" s="71" t="e">
        <f>NA()</f>
        <v>#N/A</v>
      </c>
      <c r="E23" s="58"/>
      <c r="F23" s="57"/>
      <c r="G23" s="53"/>
      <c r="H23" s="53"/>
      <c r="I23" s="53"/>
      <c r="J23" s="53"/>
      <c r="K23" s="136"/>
      <c r="L23" s="135" t="s">
        <v>99</v>
      </c>
      <c r="M23" s="129" t="b">
        <v>0</v>
      </c>
      <c r="N23" s="134"/>
      <c r="O23" s="53"/>
      <c r="P23" s="53"/>
      <c r="Q23" s="53"/>
      <c r="R23" s="53"/>
      <c r="S23" s="53"/>
      <c r="T23" s="53"/>
      <c r="U23" s="53"/>
      <c r="V23" s="53"/>
      <c r="W23" s="53"/>
      <c r="X23" s="53"/>
      <c r="Y23" s="53"/>
      <c r="Z23" s="53"/>
      <c r="AA23" s="53"/>
      <c r="AB23" s="53"/>
      <c r="AC23" s="53"/>
      <c r="AD23" s="53"/>
      <c r="AE23" s="53"/>
      <c r="AF23" s="53"/>
      <c r="AG23" s="53"/>
    </row>
    <row r="24" spans="1:33" x14ac:dyDescent="0.2">
      <c r="A24" s="53"/>
      <c r="B24" s="61"/>
      <c r="C24" s="70" t="s">
        <v>88</v>
      </c>
      <c r="D24" s="69" t="s">
        <v>87</v>
      </c>
      <c r="E24" s="58"/>
      <c r="F24" s="57"/>
      <c r="G24" s="53"/>
      <c r="H24" s="53"/>
      <c r="I24" s="53"/>
      <c r="J24" s="53"/>
      <c r="K24" s="136"/>
      <c r="L24" s="135" t="s">
        <v>162</v>
      </c>
      <c r="M24" s="129" t="b">
        <v>1</v>
      </c>
      <c r="N24" s="134"/>
      <c r="O24" s="53"/>
      <c r="P24" s="53"/>
      <c r="Q24" s="53"/>
      <c r="R24" s="53"/>
      <c r="S24" s="53"/>
      <c r="T24" s="53"/>
      <c r="U24" s="53"/>
      <c r="V24" s="53"/>
      <c r="W24" s="53"/>
      <c r="X24" s="53"/>
      <c r="Y24" s="53"/>
      <c r="Z24" s="53"/>
      <c r="AA24" s="53"/>
      <c r="AB24" s="53"/>
      <c r="AC24" s="53"/>
      <c r="AD24" s="53"/>
      <c r="AE24" s="53"/>
      <c r="AF24" s="53"/>
      <c r="AG24" s="53"/>
    </row>
    <row r="25" spans="1:33" x14ac:dyDescent="0.2">
      <c r="A25" s="53"/>
      <c r="B25" s="61"/>
      <c r="C25" s="68" t="s">
        <v>86</v>
      </c>
      <c r="D25" s="67" t="s">
        <v>85</v>
      </c>
      <c r="E25" s="58"/>
      <c r="F25" s="57"/>
      <c r="G25" s="53"/>
      <c r="H25" s="53"/>
      <c r="I25" s="53"/>
      <c r="J25" s="53"/>
      <c r="K25" s="136"/>
      <c r="L25" s="135" t="s">
        <v>161</v>
      </c>
      <c r="M25" s="137" t="e">
        <f ca="1">SUBSTITUTE(LEFT(CELL("filename",#REF!),FIND("[",CELL("filename",#REF!),1)-1),"\XLS\","\XML\")</f>
        <v>#REF!</v>
      </c>
      <c r="N25" s="134"/>
      <c r="O25" s="53"/>
      <c r="P25" s="53"/>
      <c r="Q25" s="53"/>
      <c r="R25" s="53"/>
      <c r="S25" s="53"/>
      <c r="T25" s="53"/>
      <c r="U25" s="53"/>
      <c r="V25" s="53"/>
      <c r="W25" s="53"/>
      <c r="X25" s="53"/>
      <c r="Y25" s="53"/>
      <c r="Z25" s="53"/>
      <c r="AA25" s="53"/>
      <c r="AB25" s="53"/>
      <c r="AC25" s="53"/>
      <c r="AD25" s="53"/>
      <c r="AE25" s="53"/>
      <c r="AF25" s="53"/>
      <c r="AG25" s="53"/>
    </row>
    <row r="26" spans="1:33" x14ac:dyDescent="0.2">
      <c r="A26" s="53"/>
      <c r="B26" s="61"/>
      <c r="C26" s="66"/>
      <c r="D26" s="66"/>
      <c r="E26" s="58"/>
      <c r="F26" s="57"/>
      <c r="G26" s="53"/>
      <c r="H26" s="53"/>
      <c r="I26" s="53"/>
      <c r="J26" s="53"/>
      <c r="K26" s="136"/>
      <c r="L26" s="135" t="s">
        <v>160</v>
      </c>
      <c r="M26" s="126" t="b">
        <v>1</v>
      </c>
      <c r="N26" s="134"/>
      <c r="O26" s="53"/>
      <c r="P26" s="53"/>
      <c r="Q26" s="53"/>
      <c r="R26" s="53"/>
      <c r="S26" s="53"/>
      <c r="T26" s="53"/>
      <c r="U26" s="53"/>
      <c r="V26" s="53"/>
      <c r="W26" s="53"/>
      <c r="X26" s="53"/>
      <c r="Y26" s="53"/>
      <c r="Z26" s="53"/>
      <c r="AA26" s="53"/>
      <c r="AB26" s="53"/>
      <c r="AC26" s="53"/>
      <c r="AD26" s="53"/>
      <c r="AE26" s="53"/>
      <c r="AF26" s="53"/>
      <c r="AG26" s="53"/>
    </row>
    <row r="27" spans="1:33" ht="12" thickBot="1" x14ac:dyDescent="0.25">
      <c r="A27" s="53"/>
      <c r="B27" s="61"/>
      <c r="C27" s="65">
        <f>_xll.qlTermStructureReferenceDate(YieldCurve)</f>
        <v>41648</v>
      </c>
      <c r="D27" s="64" t="e">
        <f>MAX(_xll.ohPack(Selected!I1:I126))</f>
        <v>#NUM!</v>
      </c>
      <c r="E27" s="58"/>
      <c r="F27" s="57"/>
      <c r="G27" s="53"/>
      <c r="H27" s="53"/>
      <c r="I27" s="53"/>
      <c r="J27" s="53"/>
      <c r="K27" s="133"/>
      <c r="L27" s="132"/>
      <c r="M27" s="132"/>
      <c r="N27" s="131"/>
      <c r="O27" s="53"/>
      <c r="P27" s="53"/>
      <c r="Q27" s="53"/>
      <c r="R27" s="53"/>
      <c r="S27" s="53"/>
      <c r="T27" s="53"/>
      <c r="U27" s="53"/>
      <c r="V27" s="53"/>
      <c r="W27" s="53"/>
      <c r="X27" s="53"/>
      <c r="Y27" s="53"/>
      <c r="Z27" s="53"/>
      <c r="AA27" s="53"/>
      <c r="AB27" s="53"/>
      <c r="AC27" s="53"/>
      <c r="AD27" s="53"/>
      <c r="AE27" s="53"/>
      <c r="AF27" s="53"/>
      <c r="AG27" s="53"/>
    </row>
    <row r="28" spans="1:33" ht="12" thickBot="1" x14ac:dyDescent="0.25">
      <c r="A28" s="53"/>
      <c r="B28" s="61"/>
      <c r="C28" s="63">
        <f>MAX(_xll.ohPack(Selected!H2:H126))</f>
        <v>63563</v>
      </c>
      <c r="D28" s="62" t="e">
        <f>MIN(_xll.ohPack(Selected!I1:I126))</f>
        <v>#NUM!</v>
      </c>
      <c r="E28" s="58"/>
      <c r="F28" s="57"/>
      <c r="G28" s="53"/>
      <c r="H28" s="53"/>
      <c r="I28" s="53"/>
      <c r="J28" s="53"/>
      <c r="K28" s="121"/>
      <c r="L28" s="121"/>
      <c r="M28" s="121"/>
      <c r="N28" s="121"/>
      <c r="O28" s="53"/>
      <c r="P28" s="53"/>
      <c r="Q28" s="53"/>
      <c r="R28" s="53"/>
      <c r="S28" s="53"/>
      <c r="T28" s="53"/>
      <c r="U28" s="53"/>
      <c r="V28" s="53"/>
      <c r="W28" s="53"/>
      <c r="X28" s="53"/>
      <c r="Y28" s="53"/>
      <c r="Z28" s="53"/>
      <c r="AA28" s="53"/>
      <c r="AB28" s="53"/>
      <c r="AC28" s="53"/>
      <c r="AD28" s="53"/>
      <c r="AE28" s="53"/>
      <c r="AF28" s="53"/>
      <c r="AG28" s="53"/>
    </row>
    <row r="29" spans="1:33" ht="15.75" x14ac:dyDescent="0.25">
      <c r="A29" s="53"/>
      <c r="B29" s="61"/>
      <c r="C29" s="60" t="s">
        <v>0</v>
      </c>
      <c r="D29" s="59" t="str">
        <f ca="1">_xll.ohRangeRetrieveError(Selected!I1)</f>
        <v>qlPiecewiseYieldCurveData - 13th instrument (maturity: January 9th, 2017) has an invalid quote</v>
      </c>
      <c r="E29" s="58"/>
      <c r="F29" s="57"/>
      <c r="G29" s="53"/>
      <c r="H29" s="53"/>
      <c r="I29" s="53"/>
      <c r="J29" s="53"/>
      <c r="K29" s="220" t="s">
        <v>159</v>
      </c>
      <c r="L29" s="221"/>
      <c r="M29" s="221"/>
      <c r="N29" s="222"/>
      <c r="O29" s="53"/>
      <c r="P29" s="53"/>
      <c r="Q29" s="53"/>
      <c r="R29" s="53"/>
      <c r="S29" s="53"/>
      <c r="T29" s="53"/>
      <c r="U29" s="53"/>
      <c r="V29" s="53"/>
      <c r="W29" s="53"/>
      <c r="X29" s="53"/>
      <c r="Y29" s="53"/>
      <c r="Z29" s="53"/>
      <c r="AA29" s="53"/>
      <c r="AB29" s="53"/>
      <c r="AC29" s="53"/>
      <c r="AD29" s="53"/>
      <c r="AE29" s="53"/>
      <c r="AF29" s="53"/>
      <c r="AG29" s="53"/>
    </row>
    <row r="30" spans="1:33" ht="14.25" customHeight="1" thickBot="1" x14ac:dyDescent="0.25">
      <c r="A30" s="53"/>
      <c r="B30" s="56"/>
      <c r="C30" s="55"/>
      <c r="D30" s="55"/>
      <c r="E30" s="55"/>
      <c r="F30" s="54"/>
      <c r="G30" s="53"/>
      <c r="H30" s="53"/>
      <c r="I30" s="53"/>
      <c r="J30" s="53"/>
      <c r="K30" s="128"/>
      <c r="L30" s="130"/>
      <c r="M30" s="130"/>
      <c r="N30" s="125"/>
      <c r="O30" s="53"/>
      <c r="P30" s="53"/>
      <c r="Q30" s="53"/>
      <c r="R30" s="53"/>
      <c r="S30" s="53"/>
      <c r="T30" s="53"/>
      <c r="U30" s="53"/>
      <c r="V30" s="53"/>
      <c r="W30" s="53"/>
      <c r="X30" s="53"/>
      <c r="Y30" s="53"/>
      <c r="Z30" s="53"/>
      <c r="AA30" s="53"/>
      <c r="AB30" s="53"/>
      <c r="AC30" s="53"/>
      <c r="AD30" s="53"/>
      <c r="AE30" s="53"/>
      <c r="AF30" s="53"/>
      <c r="AG30" s="53"/>
    </row>
    <row r="31" spans="1:33" ht="12.75" x14ac:dyDescent="0.2">
      <c r="A31" s="53"/>
      <c r="B31" s="53"/>
      <c r="C31" s="53"/>
      <c r="D31" s="53"/>
      <c r="E31" s="53"/>
      <c r="F31" s="53"/>
      <c r="G31" s="53"/>
      <c r="H31" s="53"/>
      <c r="I31" s="53"/>
      <c r="J31" s="53"/>
      <c r="K31" s="128"/>
      <c r="L31" s="127" t="s">
        <v>114</v>
      </c>
      <c r="M31" s="129" t="s">
        <v>111</v>
      </c>
      <c r="N31" s="125"/>
      <c r="O31" s="53"/>
      <c r="P31" s="53"/>
      <c r="Q31" s="53"/>
      <c r="R31" s="53"/>
      <c r="S31" s="53"/>
      <c r="T31" s="53"/>
      <c r="U31" s="53"/>
      <c r="V31" s="53"/>
      <c r="W31" s="53"/>
      <c r="X31" s="53"/>
      <c r="Y31" s="53"/>
      <c r="Z31" s="53"/>
      <c r="AA31" s="53"/>
      <c r="AB31" s="53"/>
      <c r="AC31" s="53"/>
      <c r="AD31" s="53"/>
      <c r="AE31" s="53"/>
      <c r="AF31" s="53"/>
      <c r="AG31" s="53"/>
    </row>
    <row r="32" spans="1:33" ht="12.75" x14ac:dyDescent="0.2">
      <c r="A32" s="53"/>
      <c r="B32" s="53"/>
      <c r="C32" s="53"/>
      <c r="D32" s="53"/>
      <c r="E32" s="53"/>
      <c r="F32" s="53"/>
      <c r="G32" s="53"/>
      <c r="H32" s="53"/>
      <c r="I32" s="53"/>
      <c r="J32" s="53"/>
      <c r="K32" s="128"/>
      <c r="L32" s="127" t="s">
        <v>158</v>
      </c>
      <c r="M32" s="129" t="s">
        <v>157</v>
      </c>
      <c r="N32" s="125"/>
      <c r="O32" s="53"/>
      <c r="P32" s="53"/>
      <c r="Q32" s="53"/>
      <c r="R32" s="53"/>
      <c r="S32" s="53"/>
      <c r="T32" s="53"/>
      <c r="U32" s="53"/>
      <c r="V32" s="53"/>
      <c r="W32" s="53"/>
      <c r="X32" s="53"/>
      <c r="Y32" s="53"/>
      <c r="Z32" s="53"/>
      <c r="AA32" s="53"/>
      <c r="AB32" s="53"/>
      <c r="AC32" s="53"/>
      <c r="AD32" s="53"/>
      <c r="AE32" s="53"/>
      <c r="AF32" s="53"/>
      <c r="AG32" s="53"/>
    </row>
    <row r="33" spans="1:33" ht="12.75" x14ac:dyDescent="0.2">
      <c r="A33" s="53"/>
      <c r="B33" s="53"/>
      <c r="C33" s="53"/>
      <c r="D33" s="53"/>
      <c r="E33" s="53"/>
      <c r="F33" s="53"/>
      <c r="G33" s="53"/>
      <c r="H33" s="53"/>
      <c r="I33" s="53"/>
      <c r="J33" s="53"/>
      <c r="K33" s="128"/>
      <c r="L33" s="127" t="s">
        <v>156</v>
      </c>
      <c r="M33" s="126" t="s">
        <v>155</v>
      </c>
      <c r="N33" s="125"/>
      <c r="O33" s="53"/>
      <c r="P33" s="53"/>
      <c r="Q33" s="53"/>
      <c r="R33" s="53"/>
      <c r="S33" s="53"/>
      <c r="T33" s="53"/>
      <c r="U33" s="53"/>
      <c r="V33" s="53"/>
      <c r="W33" s="53"/>
      <c r="X33" s="53"/>
      <c r="Y33" s="53"/>
      <c r="Z33" s="53"/>
      <c r="AA33" s="53"/>
      <c r="AB33" s="53"/>
      <c r="AC33" s="53"/>
      <c r="AD33" s="53"/>
      <c r="AE33" s="53"/>
      <c r="AF33" s="53"/>
      <c r="AG33" s="53"/>
    </row>
    <row r="34" spans="1:33" ht="13.5" thickBot="1" x14ac:dyDescent="0.25">
      <c r="A34" s="53"/>
      <c r="B34" s="53"/>
      <c r="C34" s="53"/>
      <c r="D34" s="53"/>
      <c r="E34" s="53"/>
      <c r="F34" s="53"/>
      <c r="G34" s="53"/>
      <c r="H34" s="53"/>
      <c r="I34" s="53"/>
      <c r="J34" s="53"/>
      <c r="K34" s="124"/>
      <c r="L34" s="123"/>
      <c r="M34" s="123"/>
      <c r="N34" s="122"/>
      <c r="O34" s="53"/>
      <c r="P34" s="53"/>
      <c r="Q34" s="53"/>
      <c r="R34" s="53"/>
      <c r="S34" s="53"/>
      <c r="T34" s="53"/>
      <c r="U34" s="53"/>
      <c r="V34" s="53"/>
      <c r="W34" s="53"/>
      <c r="X34" s="53"/>
      <c r="Y34" s="53"/>
      <c r="Z34" s="53"/>
      <c r="AA34" s="53"/>
      <c r="AB34" s="53"/>
      <c r="AC34" s="53"/>
      <c r="AD34" s="53"/>
      <c r="AE34" s="53"/>
      <c r="AF34" s="53"/>
      <c r="AG34" s="53"/>
    </row>
    <row r="35" spans="1:33" ht="12" thickBot="1" x14ac:dyDescent="0.25">
      <c r="A35" s="53"/>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row>
    <row r="36" spans="1:33" ht="15.75" x14ac:dyDescent="0.25">
      <c r="A36" s="53"/>
      <c r="B36" s="53"/>
      <c r="C36" s="53"/>
      <c r="D36" s="53"/>
      <c r="E36" s="53"/>
      <c r="F36" s="53"/>
      <c r="G36" s="53"/>
      <c r="H36" s="53"/>
      <c r="I36" s="53"/>
      <c r="J36" s="53"/>
      <c r="K36" s="220" t="s">
        <v>163</v>
      </c>
      <c r="L36" s="221"/>
      <c r="M36" s="221"/>
      <c r="N36" s="222"/>
      <c r="O36" s="53"/>
      <c r="P36" s="53"/>
      <c r="Q36" s="53"/>
      <c r="R36" s="53"/>
      <c r="S36" s="53"/>
      <c r="T36" s="53"/>
      <c r="U36" s="53"/>
      <c r="V36" s="53"/>
      <c r="W36" s="53"/>
      <c r="X36" s="53"/>
      <c r="Y36" s="53"/>
      <c r="Z36" s="53"/>
      <c r="AA36" s="53"/>
      <c r="AB36" s="53"/>
      <c r="AC36" s="53"/>
      <c r="AD36" s="53"/>
      <c r="AE36" s="53"/>
      <c r="AF36" s="53"/>
      <c r="AG36" s="53"/>
    </row>
    <row r="37" spans="1:33" x14ac:dyDescent="0.2">
      <c r="A37" s="53"/>
      <c r="B37" s="53"/>
      <c r="C37" s="53"/>
      <c r="D37" s="53"/>
      <c r="E37" s="53"/>
      <c r="F37" s="53"/>
      <c r="G37" s="53"/>
      <c r="H37" s="53"/>
      <c r="I37" s="53"/>
      <c r="J37" s="53"/>
      <c r="K37" s="136"/>
      <c r="L37" s="139"/>
      <c r="M37" s="139"/>
      <c r="N37" s="138"/>
      <c r="O37" s="53"/>
      <c r="P37" s="53"/>
      <c r="Q37" s="53"/>
      <c r="R37" s="53"/>
      <c r="S37" s="53"/>
      <c r="T37" s="53"/>
      <c r="U37" s="53"/>
      <c r="V37" s="53"/>
      <c r="W37" s="53"/>
      <c r="X37" s="53"/>
      <c r="Y37" s="53"/>
      <c r="Z37" s="53"/>
      <c r="AA37" s="53"/>
      <c r="AB37" s="53"/>
      <c r="AC37" s="53"/>
      <c r="AD37" s="53"/>
      <c r="AE37" s="53"/>
      <c r="AF37" s="53"/>
      <c r="AG37" s="53"/>
    </row>
    <row r="38" spans="1:33" x14ac:dyDescent="0.2">
      <c r="A38" s="53"/>
      <c r="B38" s="53"/>
      <c r="C38" s="53"/>
      <c r="D38" s="53"/>
      <c r="E38" s="53"/>
      <c r="F38" s="53"/>
      <c r="G38" s="53"/>
      <c r="H38" s="53"/>
      <c r="I38" s="53"/>
      <c r="J38" s="53"/>
      <c r="K38" s="136"/>
      <c r="L38" s="135" t="s">
        <v>100</v>
      </c>
      <c r="M38" s="129"/>
      <c r="N38" s="134"/>
      <c r="O38" s="53"/>
      <c r="P38" s="53"/>
      <c r="Q38" s="53"/>
      <c r="R38" s="53"/>
      <c r="S38" s="53"/>
      <c r="T38" s="53"/>
      <c r="U38" s="53"/>
      <c r="V38" s="53"/>
      <c r="W38" s="53"/>
      <c r="X38" s="53"/>
      <c r="Y38" s="53"/>
      <c r="Z38" s="53"/>
      <c r="AA38" s="53"/>
      <c r="AB38" s="53"/>
      <c r="AC38" s="53"/>
      <c r="AD38" s="53"/>
      <c r="AE38" s="53"/>
      <c r="AF38" s="53"/>
      <c r="AG38" s="53"/>
    </row>
    <row r="39" spans="1:33" x14ac:dyDescent="0.2">
      <c r="A39" s="53"/>
      <c r="B39" s="53"/>
      <c r="C39" s="53"/>
      <c r="D39" s="53"/>
      <c r="E39" s="53"/>
      <c r="F39" s="53"/>
      <c r="G39" s="53"/>
      <c r="H39" s="53"/>
      <c r="I39" s="53"/>
      <c r="J39" s="53"/>
      <c r="K39" s="136"/>
      <c r="L39" s="135" t="s">
        <v>101</v>
      </c>
      <c r="M39" s="129" t="b">
        <v>1</v>
      </c>
      <c r="N39" s="134"/>
      <c r="O39" s="53"/>
      <c r="P39" s="53"/>
      <c r="Q39" s="53"/>
      <c r="R39" s="53"/>
      <c r="S39" s="53"/>
      <c r="T39" s="53"/>
      <c r="U39" s="53"/>
      <c r="V39" s="53"/>
      <c r="W39" s="53"/>
      <c r="X39" s="53"/>
      <c r="Y39" s="53"/>
      <c r="Z39" s="53"/>
      <c r="AA39" s="53"/>
      <c r="AB39" s="53"/>
      <c r="AC39" s="53"/>
      <c r="AD39" s="53"/>
      <c r="AE39" s="53"/>
      <c r="AF39" s="53"/>
      <c r="AG39" s="53"/>
    </row>
    <row r="40" spans="1:33" x14ac:dyDescent="0.2">
      <c r="A40" s="53"/>
      <c r="B40" s="53"/>
      <c r="C40" s="53"/>
      <c r="D40" s="53"/>
      <c r="E40" s="53"/>
      <c r="F40" s="53"/>
      <c r="G40" s="53"/>
      <c r="H40" s="53"/>
      <c r="I40" s="53"/>
      <c r="J40" s="53"/>
      <c r="K40" s="136"/>
      <c r="L40" s="135" t="s">
        <v>99</v>
      </c>
      <c r="M40" s="129" t="b">
        <v>0</v>
      </c>
      <c r="N40" s="134"/>
      <c r="O40" s="53"/>
      <c r="P40" s="53"/>
      <c r="Q40" s="53"/>
      <c r="R40" s="53"/>
      <c r="S40" s="53"/>
      <c r="T40" s="53"/>
      <c r="U40" s="53"/>
      <c r="V40" s="53"/>
      <c r="W40" s="53"/>
      <c r="X40" s="53"/>
      <c r="Y40" s="53"/>
      <c r="Z40" s="53"/>
      <c r="AA40" s="53"/>
      <c r="AB40" s="53"/>
      <c r="AC40" s="53"/>
      <c r="AD40" s="53"/>
      <c r="AE40" s="53"/>
      <c r="AF40" s="53"/>
      <c r="AG40" s="53"/>
    </row>
    <row r="41" spans="1:33" x14ac:dyDescent="0.2">
      <c r="A41" s="53"/>
      <c r="B41" s="53"/>
      <c r="C41" s="53"/>
      <c r="D41" s="53"/>
      <c r="E41" s="53"/>
      <c r="F41" s="53"/>
      <c r="G41" s="53"/>
      <c r="H41" s="53"/>
      <c r="I41" s="53"/>
      <c r="J41" s="53"/>
      <c r="K41" s="136"/>
      <c r="L41" s="135" t="s">
        <v>162</v>
      </c>
      <c r="M41" s="129" t="b">
        <v>1</v>
      </c>
      <c r="N41" s="134"/>
      <c r="O41" s="53"/>
      <c r="P41" s="53"/>
      <c r="Q41" s="53"/>
      <c r="R41" s="53"/>
      <c r="S41" s="53"/>
      <c r="T41" s="53"/>
      <c r="U41" s="53"/>
      <c r="V41" s="53"/>
      <c r="W41" s="53"/>
      <c r="X41" s="53"/>
      <c r="Y41" s="53"/>
      <c r="Z41" s="53"/>
      <c r="AA41" s="53"/>
      <c r="AB41" s="53"/>
      <c r="AC41" s="53"/>
      <c r="AD41" s="53"/>
      <c r="AE41" s="53"/>
      <c r="AF41" s="53"/>
      <c r="AG41" s="53"/>
    </row>
    <row r="42" spans="1:33" x14ac:dyDescent="0.2">
      <c r="A42" s="53"/>
      <c r="B42" s="53"/>
      <c r="C42" s="53"/>
      <c r="D42" s="53"/>
      <c r="E42" s="53"/>
      <c r="F42" s="53"/>
      <c r="G42" s="53"/>
      <c r="H42" s="53"/>
      <c r="I42" s="53"/>
      <c r="J42" s="53"/>
      <c r="K42" s="136"/>
      <c r="L42" s="135" t="s">
        <v>161</v>
      </c>
      <c r="M42" s="137" t="e">
        <f ca="1">SUBSTITUTE(LEFT(CELL("filename",#REF!),FIND("[",CELL("filename",#REF!),1)-1),"\XLS\","\XML\")</f>
        <v>#REF!</v>
      </c>
      <c r="N42" s="134"/>
      <c r="O42" s="53"/>
      <c r="P42" s="53"/>
      <c r="Q42" s="53"/>
      <c r="R42" s="53"/>
      <c r="S42" s="53"/>
      <c r="T42" s="53"/>
      <c r="U42" s="53"/>
      <c r="V42" s="53"/>
      <c r="W42" s="53"/>
      <c r="X42" s="53"/>
      <c r="Y42" s="53"/>
      <c r="Z42" s="53"/>
      <c r="AA42" s="53"/>
      <c r="AB42" s="53"/>
      <c r="AC42" s="53"/>
      <c r="AD42" s="53"/>
      <c r="AE42" s="53"/>
      <c r="AF42" s="53"/>
      <c r="AG42" s="53"/>
    </row>
    <row r="43" spans="1:33" x14ac:dyDescent="0.2">
      <c r="A43" s="53"/>
      <c r="B43" s="53"/>
      <c r="C43" s="53"/>
      <c r="D43" s="53"/>
      <c r="E43" s="53"/>
      <c r="F43" s="53"/>
      <c r="G43" s="53"/>
      <c r="H43" s="53"/>
      <c r="I43" s="53"/>
      <c r="J43" s="53"/>
      <c r="K43" s="136"/>
      <c r="L43" s="135" t="s">
        <v>160</v>
      </c>
      <c r="M43" s="126" t="b">
        <v>1</v>
      </c>
      <c r="N43" s="134"/>
      <c r="O43" s="53"/>
      <c r="P43" s="53"/>
      <c r="Q43" s="53"/>
      <c r="R43" s="53"/>
      <c r="S43" s="53"/>
      <c r="T43" s="53"/>
      <c r="U43" s="53"/>
      <c r="V43" s="53"/>
      <c r="W43" s="53"/>
      <c r="X43" s="53"/>
      <c r="Y43" s="53"/>
      <c r="Z43" s="53"/>
      <c r="AA43" s="53"/>
      <c r="AB43" s="53"/>
      <c r="AC43" s="53"/>
      <c r="AD43" s="53"/>
      <c r="AE43" s="53"/>
      <c r="AF43" s="53"/>
      <c r="AG43" s="53"/>
    </row>
    <row r="44" spans="1:33" ht="12" thickBot="1" x14ac:dyDescent="0.25">
      <c r="A44" s="53"/>
      <c r="B44" s="53"/>
      <c r="C44" s="53"/>
      <c r="D44" s="53"/>
      <c r="E44" s="53"/>
      <c r="F44" s="53"/>
      <c r="G44" s="53"/>
      <c r="H44" s="53"/>
      <c r="I44" s="53"/>
      <c r="J44" s="53"/>
      <c r="K44" s="133"/>
      <c r="L44" s="132"/>
      <c r="M44" s="132"/>
      <c r="N44" s="131"/>
      <c r="O44" s="53"/>
      <c r="P44" s="53"/>
      <c r="Q44" s="53"/>
      <c r="R44" s="53"/>
      <c r="S44" s="53"/>
      <c r="T44" s="53"/>
      <c r="U44" s="53"/>
      <c r="V44" s="53"/>
      <c r="W44" s="53"/>
      <c r="X44" s="53"/>
      <c r="Y44" s="53"/>
      <c r="Z44" s="53"/>
      <c r="AA44" s="53"/>
      <c r="AB44" s="53"/>
      <c r="AC44" s="53"/>
      <c r="AD44" s="53"/>
      <c r="AE44" s="53"/>
      <c r="AF44" s="53"/>
      <c r="AG44" s="53"/>
    </row>
    <row r="45" spans="1:33" ht="12" thickBot="1" x14ac:dyDescent="0.25">
      <c r="A45" s="53"/>
      <c r="B45" s="53"/>
      <c r="C45" s="53"/>
      <c r="D45" s="53"/>
      <c r="E45" s="53"/>
      <c r="F45" s="53"/>
      <c r="G45" s="53"/>
      <c r="H45" s="53"/>
      <c r="I45" s="53"/>
      <c r="J45" s="53"/>
      <c r="K45" s="121"/>
      <c r="L45" s="121"/>
      <c r="M45" s="121"/>
      <c r="N45" s="121"/>
      <c r="O45" s="53"/>
      <c r="P45" s="53"/>
      <c r="Q45" s="53"/>
      <c r="R45" s="53"/>
      <c r="S45" s="53"/>
      <c r="T45" s="53"/>
      <c r="U45" s="53"/>
      <c r="V45" s="53"/>
      <c r="W45" s="53"/>
      <c r="X45" s="53"/>
      <c r="Y45" s="53"/>
      <c r="Z45" s="53"/>
      <c r="AA45" s="53"/>
      <c r="AB45" s="53"/>
      <c r="AC45" s="53"/>
      <c r="AD45" s="53"/>
      <c r="AE45" s="53"/>
      <c r="AF45" s="53"/>
      <c r="AG45" s="53"/>
    </row>
    <row r="46" spans="1:33" ht="15.75" x14ac:dyDescent="0.25">
      <c r="A46" s="53"/>
      <c r="B46" s="53"/>
      <c r="C46" s="53"/>
      <c r="D46" s="53"/>
      <c r="E46" s="53"/>
      <c r="F46" s="53"/>
      <c r="G46" s="53"/>
      <c r="H46" s="53"/>
      <c r="I46" s="53"/>
      <c r="J46" s="53"/>
      <c r="K46" s="220" t="s">
        <v>159</v>
      </c>
      <c r="L46" s="221"/>
      <c r="M46" s="221"/>
      <c r="N46" s="222"/>
      <c r="O46" s="53"/>
      <c r="P46" s="53"/>
      <c r="Q46" s="53"/>
      <c r="R46" s="53"/>
      <c r="S46" s="53"/>
      <c r="T46" s="53"/>
      <c r="U46" s="53"/>
      <c r="V46" s="53"/>
      <c r="W46" s="53"/>
      <c r="X46" s="53"/>
      <c r="Y46" s="53"/>
      <c r="Z46" s="53"/>
      <c r="AA46" s="53"/>
      <c r="AB46" s="53"/>
      <c r="AC46" s="53"/>
      <c r="AD46" s="53"/>
      <c r="AE46" s="53"/>
      <c r="AF46" s="53"/>
      <c r="AG46" s="53"/>
    </row>
    <row r="47" spans="1:33" ht="12.75" x14ac:dyDescent="0.2">
      <c r="A47" s="53"/>
      <c r="B47" s="53"/>
      <c r="C47" s="53"/>
      <c r="D47" s="53"/>
      <c r="E47" s="53"/>
      <c r="F47" s="53"/>
      <c r="G47" s="53"/>
      <c r="H47" s="53"/>
      <c r="I47" s="53"/>
      <c r="J47" s="53"/>
      <c r="K47" s="128"/>
      <c r="L47" s="130"/>
      <c r="M47" s="130"/>
      <c r="N47" s="125"/>
      <c r="O47" s="53"/>
      <c r="P47" s="53"/>
      <c r="Q47" s="53"/>
      <c r="R47" s="53"/>
      <c r="S47" s="53"/>
      <c r="T47" s="53"/>
      <c r="U47" s="53"/>
      <c r="V47" s="53"/>
      <c r="W47" s="53"/>
      <c r="X47" s="53"/>
      <c r="Y47" s="53"/>
      <c r="Z47" s="53"/>
      <c r="AA47" s="53"/>
      <c r="AB47" s="53"/>
      <c r="AC47" s="53"/>
      <c r="AD47" s="53"/>
      <c r="AE47" s="53"/>
      <c r="AF47" s="53"/>
      <c r="AG47" s="53"/>
    </row>
    <row r="48" spans="1:33" ht="12.75" x14ac:dyDescent="0.2">
      <c r="A48" s="53"/>
      <c r="B48" s="53"/>
      <c r="C48" s="53"/>
      <c r="D48" s="53"/>
      <c r="E48" s="53"/>
      <c r="F48" s="53"/>
      <c r="G48" s="53"/>
      <c r="H48" s="53"/>
      <c r="I48" s="53"/>
      <c r="J48" s="53"/>
      <c r="K48" s="128"/>
      <c r="L48" s="127" t="s">
        <v>114</v>
      </c>
      <c r="M48" s="129" t="s">
        <v>111</v>
      </c>
      <c r="N48" s="125"/>
      <c r="O48" s="53"/>
      <c r="P48" s="53"/>
      <c r="Q48" s="53"/>
      <c r="R48" s="53"/>
      <c r="S48" s="53"/>
      <c r="T48" s="53"/>
      <c r="U48" s="53"/>
      <c r="V48" s="53"/>
      <c r="W48" s="53"/>
      <c r="X48" s="53"/>
      <c r="Y48" s="53"/>
      <c r="Z48" s="53"/>
      <c r="AA48" s="53"/>
      <c r="AB48" s="53"/>
      <c r="AC48" s="53"/>
      <c r="AD48" s="53"/>
      <c r="AE48" s="53"/>
      <c r="AF48" s="53"/>
      <c r="AG48" s="53"/>
    </row>
    <row r="49" spans="1:33" ht="12.75" x14ac:dyDescent="0.2">
      <c r="A49" s="53"/>
      <c r="B49" s="53"/>
      <c r="C49" s="53"/>
      <c r="D49" s="53"/>
      <c r="E49" s="53"/>
      <c r="F49" s="53"/>
      <c r="G49" s="53"/>
      <c r="H49" s="53"/>
      <c r="I49" s="53"/>
      <c r="J49" s="53"/>
      <c r="K49" s="128"/>
      <c r="L49" s="127" t="s">
        <v>158</v>
      </c>
      <c r="M49" s="129" t="s">
        <v>157</v>
      </c>
      <c r="N49" s="125"/>
      <c r="O49" s="53"/>
      <c r="P49" s="53"/>
      <c r="Q49" s="53"/>
      <c r="R49" s="53"/>
      <c r="S49" s="53"/>
      <c r="T49" s="53"/>
      <c r="U49" s="53"/>
      <c r="V49" s="53"/>
      <c r="W49" s="53"/>
      <c r="X49" s="53"/>
      <c r="Y49" s="53"/>
      <c r="Z49" s="53"/>
      <c r="AA49" s="53"/>
      <c r="AB49" s="53"/>
      <c r="AC49" s="53"/>
      <c r="AD49" s="53"/>
      <c r="AE49" s="53"/>
      <c r="AF49" s="53"/>
      <c r="AG49" s="53"/>
    </row>
    <row r="50" spans="1:33" ht="12.75" x14ac:dyDescent="0.2">
      <c r="A50" s="53"/>
      <c r="B50" s="53"/>
      <c r="C50" s="53"/>
      <c r="D50" s="53"/>
      <c r="E50" s="53"/>
      <c r="F50" s="53"/>
      <c r="G50" s="53"/>
      <c r="H50" s="53"/>
      <c r="I50" s="53"/>
      <c r="J50" s="53"/>
      <c r="K50" s="128"/>
      <c r="L50" s="127" t="s">
        <v>156</v>
      </c>
      <c r="M50" s="126" t="s">
        <v>155</v>
      </c>
      <c r="N50" s="125"/>
      <c r="O50" s="53"/>
      <c r="P50" s="53"/>
      <c r="Q50" s="53"/>
      <c r="R50" s="53"/>
      <c r="S50" s="53"/>
      <c r="T50" s="53"/>
      <c r="U50" s="53"/>
      <c r="V50" s="53"/>
      <c r="W50" s="53"/>
      <c r="X50" s="53"/>
      <c r="Y50" s="53"/>
      <c r="Z50" s="53"/>
      <c r="AA50" s="53"/>
      <c r="AB50" s="53"/>
      <c r="AC50" s="53"/>
      <c r="AD50" s="53"/>
      <c r="AE50" s="53"/>
      <c r="AF50" s="53"/>
      <c r="AG50" s="53"/>
    </row>
    <row r="51" spans="1:33" ht="13.5" thickBot="1" x14ac:dyDescent="0.25">
      <c r="A51" s="53"/>
      <c r="B51" s="53"/>
      <c r="C51" s="53"/>
      <c r="D51" s="53"/>
      <c r="E51" s="53"/>
      <c r="F51" s="53"/>
      <c r="G51" s="53"/>
      <c r="H51" s="53"/>
      <c r="I51" s="53"/>
      <c r="J51" s="53"/>
      <c r="K51" s="124"/>
      <c r="L51" s="123"/>
      <c r="M51" s="123"/>
      <c r="N51" s="122"/>
      <c r="O51" s="53"/>
      <c r="P51" s="53"/>
      <c r="Q51" s="53"/>
      <c r="R51" s="53"/>
      <c r="S51" s="53"/>
      <c r="T51" s="53"/>
      <c r="U51" s="53"/>
      <c r="V51" s="53"/>
      <c r="W51" s="53"/>
      <c r="X51" s="53"/>
      <c r="Y51" s="53"/>
      <c r="Z51" s="53"/>
      <c r="AA51" s="53"/>
      <c r="AB51" s="53"/>
      <c r="AC51" s="53"/>
      <c r="AD51" s="53"/>
      <c r="AE51" s="53"/>
      <c r="AF51" s="53"/>
      <c r="AG51" s="53"/>
    </row>
    <row r="52" spans="1:33" ht="12" thickBot="1" x14ac:dyDescent="0.25">
      <c r="A52" s="53"/>
      <c r="B52" s="53"/>
      <c r="C52" s="53"/>
      <c r="D52" s="53"/>
      <c r="E52" s="53"/>
      <c r="F52" s="53"/>
      <c r="G52" s="53"/>
      <c r="H52" s="53"/>
      <c r="I52" s="53"/>
      <c r="J52" s="53"/>
      <c r="K52" s="53"/>
      <c r="L52" s="53"/>
      <c r="M52" s="53"/>
      <c r="N52" s="53"/>
      <c r="O52" s="53"/>
      <c r="P52" s="53"/>
      <c r="Q52" s="53"/>
      <c r="R52" s="53"/>
      <c r="S52" s="53"/>
      <c r="T52" s="53"/>
      <c r="U52" s="53"/>
      <c r="V52" s="53"/>
      <c r="W52" s="53"/>
      <c r="X52" s="53"/>
      <c r="Y52" s="53"/>
      <c r="Z52" s="53"/>
      <c r="AA52" s="53"/>
      <c r="AB52" s="53"/>
      <c r="AC52" s="53"/>
      <c r="AD52" s="53"/>
      <c r="AE52" s="53"/>
      <c r="AF52" s="53"/>
      <c r="AG52" s="53"/>
    </row>
    <row r="53" spans="1:33" ht="15.75" x14ac:dyDescent="0.25">
      <c r="A53" s="53"/>
      <c r="B53" s="53"/>
      <c r="C53" s="53"/>
      <c r="D53" s="53"/>
      <c r="E53" s="53"/>
      <c r="F53" s="53"/>
      <c r="G53" s="53"/>
      <c r="H53" s="53"/>
      <c r="I53" s="53"/>
      <c r="J53" s="53"/>
      <c r="K53" s="220" t="s">
        <v>163</v>
      </c>
      <c r="L53" s="221"/>
      <c r="M53" s="221"/>
      <c r="N53" s="222"/>
      <c r="O53" s="53"/>
      <c r="P53" s="53"/>
      <c r="Q53" s="53"/>
      <c r="R53" s="53"/>
      <c r="S53" s="53"/>
      <c r="T53" s="53"/>
      <c r="U53" s="53"/>
      <c r="V53" s="53"/>
      <c r="W53" s="53"/>
      <c r="X53" s="53"/>
      <c r="Y53" s="53"/>
      <c r="Z53" s="53"/>
      <c r="AA53" s="53"/>
      <c r="AB53" s="53"/>
      <c r="AC53" s="53"/>
      <c r="AD53" s="53"/>
      <c r="AE53" s="53"/>
      <c r="AF53" s="53"/>
      <c r="AG53" s="53"/>
    </row>
    <row r="54" spans="1:33" x14ac:dyDescent="0.2">
      <c r="A54" s="53"/>
      <c r="B54" s="53"/>
      <c r="C54" s="53"/>
      <c r="D54" s="53"/>
      <c r="E54" s="53"/>
      <c r="F54" s="53"/>
      <c r="G54" s="53"/>
      <c r="H54" s="53"/>
      <c r="I54" s="53"/>
      <c r="J54" s="53"/>
      <c r="K54" s="136"/>
      <c r="L54" s="139"/>
      <c r="M54" s="139"/>
      <c r="N54" s="138"/>
      <c r="O54" s="53"/>
      <c r="P54" s="53"/>
      <c r="Q54" s="53"/>
      <c r="R54" s="53"/>
      <c r="S54" s="53"/>
      <c r="T54" s="53"/>
      <c r="U54" s="53"/>
      <c r="V54" s="53"/>
      <c r="W54" s="53"/>
      <c r="X54" s="53"/>
      <c r="Y54" s="53"/>
      <c r="Z54" s="53"/>
      <c r="AA54" s="53"/>
      <c r="AB54" s="53"/>
      <c r="AC54" s="53"/>
      <c r="AD54" s="53"/>
      <c r="AE54" s="53"/>
      <c r="AF54" s="53"/>
      <c r="AG54" s="53"/>
    </row>
    <row r="55" spans="1:33" x14ac:dyDescent="0.2">
      <c r="A55" s="53"/>
      <c r="B55" s="53"/>
      <c r="C55" s="53"/>
      <c r="D55" s="53"/>
      <c r="E55" s="53"/>
      <c r="F55" s="53"/>
      <c r="G55" s="53"/>
      <c r="H55" s="53"/>
      <c r="I55" s="53"/>
      <c r="J55" s="53"/>
      <c r="K55" s="136"/>
      <c r="L55" s="135" t="s">
        <v>100</v>
      </c>
      <c r="M55" s="129"/>
      <c r="N55" s="134"/>
      <c r="O55" s="53"/>
      <c r="P55" s="53"/>
      <c r="Q55" s="53"/>
      <c r="R55" s="53"/>
      <c r="S55" s="53"/>
      <c r="T55" s="53"/>
      <c r="U55" s="53"/>
      <c r="V55" s="53"/>
      <c r="W55" s="53"/>
      <c r="X55" s="53"/>
      <c r="Y55" s="53"/>
      <c r="Z55" s="53"/>
      <c r="AA55" s="53"/>
      <c r="AB55" s="53"/>
      <c r="AC55" s="53"/>
      <c r="AD55" s="53"/>
      <c r="AE55" s="53"/>
      <c r="AF55" s="53"/>
      <c r="AG55" s="53"/>
    </row>
    <row r="56" spans="1:33" x14ac:dyDescent="0.2">
      <c r="A56" s="53"/>
      <c r="B56" s="53"/>
      <c r="C56" s="53"/>
      <c r="D56" s="53"/>
      <c r="E56" s="53"/>
      <c r="F56" s="53"/>
      <c r="G56" s="53"/>
      <c r="H56" s="53"/>
      <c r="I56" s="53"/>
      <c r="J56" s="53"/>
      <c r="K56" s="136"/>
      <c r="L56" s="135" t="s">
        <v>101</v>
      </c>
      <c r="M56" s="129" t="b">
        <v>1</v>
      </c>
      <c r="N56" s="134"/>
      <c r="O56" s="53"/>
      <c r="P56" s="53"/>
      <c r="Q56" s="53"/>
      <c r="R56" s="53"/>
      <c r="S56" s="53"/>
      <c r="T56" s="53"/>
      <c r="U56" s="53"/>
      <c r="V56" s="53"/>
      <c r="W56" s="53"/>
      <c r="X56" s="53"/>
      <c r="Y56" s="53"/>
      <c r="Z56" s="53"/>
      <c r="AA56" s="53"/>
      <c r="AB56" s="53"/>
      <c r="AC56" s="53"/>
      <c r="AD56" s="53"/>
      <c r="AE56" s="53"/>
      <c r="AF56" s="53"/>
      <c r="AG56" s="53"/>
    </row>
    <row r="57" spans="1:33" x14ac:dyDescent="0.2">
      <c r="A57" s="53"/>
      <c r="B57" s="53"/>
      <c r="C57" s="53"/>
      <c r="D57" s="53"/>
      <c r="E57" s="53"/>
      <c r="F57" s="53"/>
      <c r="G57" s="53"/>
      <c r="H57" s="53"/>
      <c r="I57" s="53"/>
      <c r="J57" s="53"/>
      <c r="K57" s="136"/>
      <c r="L57" s="135" t="s">
        <v>99</v>
      </c>
      <c r="M57" s="129" t="b">
        <v>0</v>
      </c>
      <c r="N57" s="134"/>
      <c r="O57" s="53"/>
      <c r="P57" s="53"/>
      <c r="Q57" s="53"/>
      <c r="R57" s="53"/>
      <c r="S57" s="53"/>
      <c r="T57" s="53"/>
      <c r="U57" s="53"/>
      <c r="V57" s="53"/>
      <c r="W57" s="53"/>
      <c r="X57" s="53"/>
      <c r="Y57" s="53"/>
      <c r="Z57" s="53"/>
      <c r="AA57" s="53"/>
      <c r="AB57" s="53"/>
      <c r="AC57" s="53"/>
      <c r="AD57" s="53"/>
      <c r="AE57" s="53"/>
      <c r="AF57" s="53"/>
      <c r="AG57" s="53"/>
    </row>
    <row r="58" spans="1:33" x14ac:dyDescent="0.2">
      <c r="A58" s="53"/>
      <c r="B58" s="53"/>
      <c r="C58" s="53"/>
      <c r="D58" s="53"/>
      <c r="E58" s="53"/>
      <c r="F58" s="53"/>
      <c r="G58" s="53"/>
      <c r="H58" s="53"/>
      <c r="I58" s="53"/>
      <c r="J58" s="53"/>
      <c r="K58" s="136"/>
      <c r="L58" s="135" t="s">
        <v>162</v>
      </c>
      <c r="M58" s="129" t="b">
        <v>1</v>
      </c>
      <c r="N58" s="134"/>
      <c r="O58" s="53"/>
      <c r="P58" s="53"/>
      <c r="Q58" s="53"/>
      <c r="R58" s="53"/>
      <c r="S58" s="53"/>
      <c r="T58" s="53"/>
      <c r="U58" s="53"/>
      <c r="V58" s="53"/>
      <c r="W58" s="53"/>
      <c r="X58" s="53"/>
      <c r="Y58" s="53"/>
      <c r="Z58" s="53"/>
      <c r="AA58" s="53"/>
      <c r="AB58" s="53"/>
      <c r="AC58" s="53"/>
      <c r="AD58" s="53"/>
      <c r="AE58" s="53"/>
      <c r="AF58" s="53"/>
      <c r="AG58" s="53"/>
    </row>
    <row r="59" spans="1:33" x14ac:dyDescent="0.2">
      <c r="A59" s="53"/>
      <c r="B59" s="53"/>
      <c r="C59" s="53"/>
      <c r="D59" s="53"/>
      <c r="E59" s="53"/>
      <c r="F59" s="53"/>
      <c r="G59" s="53"/>
      <c r="H59" s="53"/>
      <c r="I59" s="53"/>
      <c r="J59" s="53"/>
      <c r="K59" s="136"/>
      <c r="L59" s="135" t="s">
        <v>161</v>
      </c>
      <c r="M59" s="137" t="e">
        <f ca="1">SUBSTITUTE(LEFT(CELL("filename",#REF!),FIND("[",CELL("filename",#REF!),1)-1),"\XLS\","\XML\")</f>
        <v>#REF!</v>
      </c>
      <c r="N59" s="134"/>
      <c r="O59" s="53"/>
      <c r="P59" s="53"/>
      <c r="Q59" s="53"/>
      <c r="R59" s="53"/>
      <c r="S59" s="53"/>
      <c r="T59" s="53"/>
      <c r="U59" s="53"/>
      <c r="V59" s="53"/>
      <c r="W59" s="53"/>
      <c r="X59" s="53"/>
      <c r="Y59" s="53"/>
      <c r="Z59" s="53"/>
      <c r="AA59" s="53"/>
      <c r="AB59" s="53"/>
      <c r="AC59" s="53"/>
      <c r="AD59" s="53"/>
      <c r="AE59" s="53"/>
      <c r="AF59" s="53"/>
      <c r="AG59" s="53"/>
    </row>
    <row r="60" spans="1:33" x14ac:dyDescent="0.2">
      <c r="A60" s="53"/>
      <c r="B60" s="53"/>
      <c r="C60" s="53"/>
      <c r="D60" s="53"/>
      <c r="E60" s="53"/>
      <c r="F60" s="53"/>
      <c r="G60" s="53"/>
      <c r="H60" s="53"/>
      <c r="I60" s="53"/>
      <c r="J60" s="53"/>
      <c r="K60" s="136"/>
      <c r="L60" s="135" t="s">
        <v>160</v>
      </c>
      <c r="M60" s="126" t="b">
        <v>1</v>
      </c>
      <c r="N60" s="134"/>
      <c r="O60" s="53"/>
      <c r="P60" s="53"/>
      <c r="Q60" s="53"/>
      <c r="R60" s="53"/>
      <c r="S60" s="53"/>
      <c r="T60" s="53"/>
      <c r="U60" s="53"/>
      <c r="V60" s="53"/>
      <c r="W60" s="53"/>
      <c r="X60" s="53"/>
      <c r="Y60" s="53"/>
      <c r="Z60" s="53"/>
      <c r="AA60" s="53"/>
      <c r="AB60" s="53"/>
      <c r="AC60" s="53"/>
      <c r="AD60" s="53"/>
      <c r="AE60" s="53"/>
      <c r="AF60" s="53"/>
      <c r="AG60" s="53"/>
    </row>
    <row r="61" spans="1:33" ht="12" thickBot="1" x14ac:dyDescent="0.25">
      <c r="A61" s="53"/>
      <c r="B61" s="53"/>
      <c r="C61" s="53"/>
      <c r="D61" s="53"/>
      <c r="E61" s="53"/>
      <c r="F61" s="53"/>
      <c r="G61" s="53"/>
      <c r="H61" s="53"/>
      <c r="I61" s="53"/>
      <c r="J61" s="53"/>
      <c r="K61" s="133"/>
      <c r="L61" s="132"/>
      <c r="M61" s="132"/>
      <c r="N61" s="131"/>
      <c r="O61" s="53"/>
      <c r="P61" s="53"/>
      <c r="Q61" s="53"/>
      <c r="R61" s="53"/>
      <c r="S61" s="53"/>
      <c r="T61" s="53"/>
      <c r="U61" s="53"/>
      <c r="V61" s="53"/>
      <c r="W61" s="53"/>
      <c r="X61" s="53"/>
      <c r="Y61" s="53"/>
      <c r="Z61" s="53"/>
      <c r="AA61" s="53"/>
      <c r="AB61" s="53"/>
      <c r="AC61" s="53"/>
      <c r="AD61" s="53"/>
      <c r="AE61" s="53"/>
      <c r="AF61" s="53"/>
      <c r="AG61" s="53"/>
    </row>
    <row r="62" spans="1:33" ht="12" thickBot="1" x14ac:dyDescent="0.25">
      <c r="A62" s="53"/>
      <c r="B62" s="53"/>
      <c r="C62" s="53"/>
      <c r="D62" s="53"/>
      <c r="E62" s="53"/>
      <c r="F62" s="53"/>
      <c r="G62" s="53"/>
      <c r="H62" s="53"/>
      <c r="I62" s="53"/>
      <c r="J62" s="53"/>
      <c r="K62" s="121"/>
      <c r="L62" s="121"/>
      <c r="M62" s="121"/>
      <c r="N62" s="121"/>
      <c r="O62" s="53"/>
      <c r="P62" s="53"/>
      <c r="Q62" s="53"/>
      <c r="R62" s="53"/>
      <c r="S62" s="53"/>
      <c r="T62" s="53"/>
      <c r="U62" s="53"/>
      <c r="V62" s="53"/>
      <c r="W62" s="53"/>
      <c r="X62" s="53"/>
      <c r="Y62" s="53"/>
      <c r="Z62" s="53"/>
      <c r="AA62" s="53"/>
      <c r="AB62" s="53"/>
      <c r="AC62" s="53"/>
      <c r="AD62" s="53"/>
      <c r="AE62" s="53"/>
      <c r="AF62" s="53"/>
      <c r="AG62" s="53"/>
    </row>
    <row r="63" spans="1:33" ht="15.75" x14ac:dyDescent="0.25">
      <c r="A63" s="53"/>
      <c r="B63" s="53"/>
      <c r="C63" s="53"/>
      <c r="D63" s="53"/>
      <c r="E63" s="53"/>
      <c r="F63" s="53"/>
      <c r="G63" s="53"/>
      <c r="H63" s="53"/>
      <c r="I63" s="53"/>
      <c r="J63" s="53"/>
      <c r="K63" s="220" t="s">
        <v>159</v>
      </c>
      <c r="L63" s="221"/>
      <c r="M63" s="221"/>
      <c r="N63" s="222"/>
      <c r="O63" s="53"/>
      <c r="P63" s="53"/>
      <c r="Q63" s="53"/>
      <c r="R63" s="53"/>
      <c r="S63" s="53"/>
      <c r="T63" s="53"/>
      <c r="U63" s="53"/>
      <c r="V63" s="53"/>
      <c r="W63" s="53"/>
      <c r="X63" s="53"/>
      <c r="Y63" s="53"/>
      <c r="Z63" s="53"/>
      <c r="AA63" s="53"/>
      <c r="AB63" s="53"/>
      <c r="AC63" s="53"/>
      <c r="AD63" s="53"/>
      <c r="AE63" s="53"/>
      <c r="AF63" s="53"/>
      <c r="AG63" s="53"/>
    </row>
    <row r="64" spans="1:33" ht="12.75" x14ac:dyDescent="0.2">
      <c r="A64" s="53"/>
      <c r="B64" s="53"/>
      <c r="C64" s="53"/>
      <c r="D64" s="53"/>
      <c r="E64" s="53"/>
      <c r="F64" s="53"/>
      <c r="G64" s="53"/>
      <c r="H64" s="53"/>
      <c r="I64" s="53"/>
      <c r="J64" s="53"/>
      <c r="K64" s="128"/>
      <c r="L64" s="130"/>
      <c r="M64" s="130"/>
      <c r="N64" s="125"/>
      <c r="O64" s="53"/>
      <c r="P64" s="53"/>
      <c r="Q64" s="53"/>
      <c r="R64" s="53"/>
      <c r="S64" s="53"/>
      <c r="T64" s="53"/>
      <c r="U64" s="53"/>
      <c r="V64" s="53"/>
      <c r="W64" s="53"/>
      <c r="X64" s="53"/>
      <c r="Y64" s="53"/>
      <c r="Z64" s="53"/>
      <c r="AA64" s="53"/>
      <c r="AB64" s="53"/>
      <c r="AC64" s="53"/>
      <c r="AD64" s="53"/>
      <c r="AE64" s="53"/>
      <c r="AF64" s="53"/>
      <c r="AG64" s="53"/>
    </row>
    <row r="65" spans="1:33" ht="12.75" x14ac:dyDescent="0.2">
      <c r="A65" s="53"/>
      <c r="B65" s="53"/>
      <c r="C65" s="53"/>
      <c r="D65" s="53"/>
      <c r="E65" s="53"/>
      <c r="F65" s="53"/>
      <c r="G65" s="53"/>
      <c r="H65" s="53"/>
      <c r="I65" s="53"/>
      <c r="J65" s="53"/>
      <c r="K65" s="128"/>
      <c r="L65" s="127" t="s">
        <v>114</v>
      </c>
      <c r="M65" s="129" t="s">
        <v>111</v>
      </c>
      <c r="N65" s="125"/>
      <c r="O65" s="53"/>
      <c r="P65" s="53"/>
      <c r="Q65" s="53"/>
      <c r="R65" s="53"/>
      <c r="S65" s="53"/>
      <c r="T65" s="53"/>
      <c r="U65" s="53"/>
      <c r="V65" s="53"/>
      <c r="W65" s="53"/>
      <c r="X65" s="53"/>
      <c r="Y65" s="53"/>
      <c r="Z65" s="53"/>
      <c r="AA65" s="53"/>
      <c r="AB65" s="53"/>
      <c r="AC65" s="53"/>
      <c r="AD65" s="53"/>
      <c r="AE65" s="53"/>
      <c r="AF65" s="53"/>
      <c r="AG65" s="53"/>
    </row>
    <row r="66" spans="1:33" ht="12.75" x14ac:dyDescent="0.2">
      <c r="A66" s="53"/>
      <c r="B66" s="53"/>
      <c r="C66" s="53"/>
      <c r="D66" s="53"/>
      <c r="E66" s="53"/>
      <c r="F66" s="53"/>
      <c r="G66" s="53"/>
      <c r="H66" s="53"/>
      <c r="I66" s="53"/>
      <c r="J66" s="53"/>
      <c r="K66" s="128"/>
      <c r="L66" s="127" t="s">
        <v>158</v>
      </c>
      <c r="M66" s="129" t="s">
        <v>157</v>
      </c>
      <c r="N66" s="125"/>
      <c r="O66" s="53"/>
      <c r="P66" s="53"/>
      <c r="Q66" s="53"/>
      <c r="R66" s="53"/>
      <c r="S66" s="53"/>
      <c r="T66" s="53"/>
      <c r="U66" s="53"/>
      <c r="V66" s="53"/>
      <c r="W66" s="53"/>
      <c r="X66" s="53"/>
      <c r="Y66" s="53"/>
      <c r="Z66" s="53"/>
      <c r="AA66" s="53"/>
      <c r="AB66" s="53"/>
      <c r="AC66" s="53"/>
      <c r="AD66" s="53"/>
      <c r="AE66" s="53"/>
      <c r="AF66" s="53"/>
      <c r="AG66" s="53"/>
    </row>
    <row r="67" spans="1:33" ht="12.75" x14ac:dyDescent="0.2">
      <c r="A67" s="53"/>
      <c r="B67" s="53"/>
      <c r="C67" s="53"/>
      <c r="D67" s="53"/>
      <c r="E67" s="53"/>
      <c r="F67" s="53"/>
      <c r="G67" s="53"/>
      <c r="H67" s="53"/>
      <c r="I67" s="53"/>
      <c r="J67" s="53"/>
      <c r="K67" s="128"/>
      <c r="L67" s="127" t="s">
        <v>188</v>
      </c>
      <c r="M67" s="129" t="s">
        <v>187</v>
      </c>
      <c r="N67" s="125"/>
      <c r="O67" s="53"/>
      <c r="P67" s="53"/>
      <c r="Q67" s="53"/>
      <c r="R67" s="53"/>
      <c r="S67" s="53"/>
      <c r="T67" s="53"/>
      <c r="U67" s="53"/>
      <c r="V67" s="53"/>
      <c r="W67" s="53"/>
      <c r="X67" s="53"/>
      <c r="Y67" s="53"/>
      <c r="Z67" s="53"/>
      <c r="AA67" s="53"/>
      <c r="AB67" s="53"/>
      <c r="AC67" s="53"/>
      <c r="AD67" s="53"/>
      <c r="AE67" s="53"/>
      <c r="AF67" s="53"/>
      <c r="AG67" s="53"/>
    </row>
    <row r="68" spans="1:33" ht="12.75" x14ac:dyDescent="0.2">
      <c r="A68" s="53"/>
      <c r="B68" s="53"/>
      <c r="C68" s="53"/>
      <c r="D68" s="53"/>
      <c r="E68" s="53"/>
      <c r="F68" s="53"/>
      <c r="G68" s="53"/>
      <c r="H68" s="53"/>
      <c r="I68" s="53"/>
      <c r="J68" s="53"/>
      <c r="K68" s="128"/>
      <c r="L68" s="127" t="s">
        <v>186</v>
      </c>
      <c r="M68" s="129" t="s">
        <v>173</v>
      </c>
      <c r="N68" s="125"/>
      <c r="O68" s="53"/>
      <c r="P68" s="53"/>
      <c r="Q68" s="53"/>
      <c r="R68" s="53"/>
      <c r="S68" s="53"/>
      <c r="T68" s="53"/>
      <c r="U68" s="53"/>
      <c r="V68" s="53"/>
      <c r="W68" s="53"/>
      <c r="X68" s="53"/>
      <c r="Y68" s="53"/>
      <c r="Z68" s="53"/>
      <c r="AA68" s="53"/>
      <c r="AB68" s="53"/>
      <c r="AC68" s="53"/>
      <c r="AD68" s="53"/>
      <c r="AE68" s="53"/>
      <c r="AF68" s="53"/>
      <c r="AG68" s="53"/>
    </row>
    <row r="69" spans="1:33" ht="12.75" x14ac:dyDescent="0.2">
      <c r="K69" s="128"/>
      <c r="L69" s="127" t="s">
        <v>95</v>
      </c>
      <c r="M69" s="126" t="s">
        <v>94</v>
      </c>
      <c r="N69" s="125"/>
    </row>
    <row r="70" spans="1:33" ht="12.75" x14ac:dyDescent="0.2">
      <c r="K70" s="128"/>
      <c r="L70" s="127" t="s">
        <v>156</v>
      </c>
      <c r="M70" s="126" t="s">
        <v>155</v>
      </c>
      <c r="N70" s="125"/>
    </row>
    <row r="71" spans="1:33" ht="12.75" x14ac:dyDescent="0.2">
      <c r="K71" s="128"/>
      <c r="L71" s="127" t="s">
        <v>185</v>
      </c>
      <c r="M71" s="129" t="str">
        <f>PROPER(Currency)&amp;"YC"</f>
        <v>EurYC</v>
      </c>
      <c r="N71" s="125"/>
    </row>
    <row r="72" spans="1:33" ht="12.75" x14ac:dyDescent="0.2">
      <c r="K72" s="128"/>
      <c r="L72" s="127" t="s">
        <v>184</v>
      </c>
      <c r="M72" s="129" t="str">
        <f>PROPER(Currency)&amp;"YCSTD"</f>
        <v>EurYCSTD</v>
      </c>
      <c r="N72" s="125"/>
    </row>
    <row r="73" spans="1:33" ht="13.5" thickBot="1" x14ac:dyDescent="0.25">
      <c r="K73" s="124"/>
      <c r="L73" s="123"/>
      <c r="M73" s="123"/>
      <c r="N73" s="122"/>
    </row>
    <row r="74" spans="1:33" ht="12" thickBot="1" x14ac:dyDescent="0.25"/>
    <row r="75" spans="1:33" ht="15.75" x14ac:dyDescent="0.25">
      <c r="K75" s="220" t="s">
        <v>163</v>
      </c>
      <c r="L75" s="221"/>
      <c r="M75" s="221"/>
      <c r="N75" s="222"/>
    </row>
    <row r="76" spans="1:33" x14ac:dyDescent="0.2">
      <c r="K76" s="136"/>
      <c r="L76" s="139"/>
      <c r="M76" s="139"/>
      <c r="N76" s="138"/>
    </row>
    <row r="77" spans="1:33" x14ac:dyDescent="0.2">
      <c r="K77" s="136"/>
      <c r="L77" s="135" t="s">
        <v>100</v>
      </c>
      <c r="M77" s="129"/>
      <c r="N77" s="134"/>
    </row>
    <row r="78" spans="1:33" x14ac:dyDescent="0.2">
      <c r="K78" s="136"/>
      <c r="L78" s="135" t="s">
        <v>101</v>
      </c>
      <c r="M78" s="129" t="b">
        <v>1</v>
      </c>
      <c r="N78" s="134"/>
    </row>
    <row r="79" spans="1:33" x14ac:dyDescent="0.2">
      <c r="K79" s="136"/>
      <c r="L79" s="135" t="s">
        <v>99</v>
      </c>
      <c r="M79" s="129" t="b">
        <v>0</v>
      </c>
      <c r="N79" s="134"/>
    </row>
    <row r="80" spans="1:33" x14ac:dyDescent="0.2">
      <c r="K80" s="136"/>
      <c r="L80" s="135" t="s">
        <v>162</v>
      </c>
      <c r="M80" s="129" t="b">
        <v>1</v>
      </c>
      <c r="N80" s="134"/>
    </row>
    <row r="81" spans="11:14" x14ac:dyDescent="0.2">
      <c r="K81" s="136"/>
      <c r="L81" s="135" t="s">
        <v>161</v>
      </c>
      <c r="M81" s="137" t="e">
        <f ca="1">SUBSTITUTE(LEFT(CELL("filename",#REF!),FIND("[",CELL("filename",#REF!),1)-1),"\XLS\","\XML\")</f>
        <v>#REF!</v>
      </c>
      <c r="N81" s="134"/>
    </row>
    <row r="82" spans="11:14" x14ac:dyDescent="0.2">
      <c r="K82" s="136"/>
      <c r="L82" s="135" t="s">
        <v>160</v>
      </c>
      <c r="M82" s="126" t="b">
        <v>1</v>
      </c>
      <c r="N82" s="134"/>
    </row>
    <row r="83" spans="11:14" ht="12" thickBot="1" x14ac:dyDescent="0.25">
      <c r="K83" s="133"/>
      <c r="L83" s="132"/>
      <c r="M83" s="132"/>
      <c r="N83" s="131"/>
    </row>
    <row r="84" spans="11:14" ht="12" thickBot="1" x14ac:dyDescent="0.25">
      <c r="K84" s="121"/>
      <c r="L84" s="121"/>
      <c r="M84" s="121"/>
      <c r="N84" s="121"/>
    </row>
    <row r="85" spans="11:14" ht="15.75" x14ac:dyDescent="0.25">
      <c r="K85" s="220" t="s">
        <v>159</v>
      </c>
      <c r="L85" s="221"/>
      <c r="M85" s="221"/>
      <c r="N85" s="222"/>
    </row>
    <row r="86" spans="11:14" ht="12.75" x14ac:dyDescent="0.2">
      <c r="K86" s="128"/>
      <c r="L86" s="130"/>
      <c r="M86" s="130"/>
      <c r="N86" s="125"/>
    </row>
    <row r="87" spans="11:14" ht="12.75" x14ac:dyDescent="0.2">
      <c r="K87" s="128"/>
      <c r="L87" s="127" t="s">
        <v>114</v>
      </c>
      <c r="M87" s="129" t="s">
        <v>111</v>
      </c>
      <c r="N87" s="125"/>
    </row>
    <row r="88" spans="11:14" ht="12.75" x14ac:dyDescent="0.2">
      <c r="K88" s="128"/>
      <c r="L88" s="127" t="s">
        <v>158</v>
      </c>
      <c r="M88" s="129" t="s">
        <v>157</v>
      </c>
      <c r="N88" s="125"/>
    </row>
    <row r="89" spans="11:14" ht="12.75" x14ac:dyDescent="0.2">
      <c r="K89" s="128"/>
      <c r="L89" s="127" t="s">
        <v>188</v>
      </c>
      <c r="M89" s="129" t="s">
        <v>187</v>
      </c>
      <c r="N89" s="125"/>
    </row>
    <row r="90" spans="11:14" ht="12.75" x14ac:dyDescent="0.2">
      <c r="K90" s="128"/>
      <c r="L90" s="127" t="s">
        <v>186</v>
      </c>
      <c r="M90" s="129" t="s">
        <v>173</v>
      </c>
      <c r="N90" s="125"/>
    </row>
    <row r="91" spans="11:14" ht="12.75" x14ac:dyDescent="0.2">
      <c r="K91" s="128"/>
      <c r="L91" s="127" t="s">
        <v>95</v>
      </c>
      <c r="M91" s="126" t="s">
        <v>94</v>
      </c>
      <c r="N91" s="125"/>
    </row>
    <row r="92" spans="11:14" ht="12.75" x14ac:dyDescent="0.2">
      <c r="K92" s="128"/>
      <c r="L92" s="127" t="s">
        <v>156</v>
      </c>
      <c r="M92" s="126" t="s">
        <v>155</v>
      </c>
      <c r="N92" s="125"/>
    </row>
    <row r="93" spans="11:14" ht="12.75" x14ac:dyDescent="0.2">
      <c r="K93" s="128"/>
      <c r="L93" s="127" t="s">
        <v>185</v>
      </c>
      <c r="M93" s="126" t="str">
        <f>PROPER(Currency)&amp;"YC"</f>
        <v>EurYC</v>
      </c>
      <c r="N93" s="125"/>
    </row>
    <row r="94" spans="11:14" ht="12.75" x14ac:dyDescent="0.2">
      <c r="K94" s="128"/>
      <c r="L94" s="127" t="s">
        <v>184</v>
      </c>
      <c r="M94" s="126" t="str">
        <f>PROPER(Currency)&amp;"YCSTD"</f>
        <v>EurYCSTD</v>
      </c>
      <c r="N94" s="125"/>
    </row>
    <row r="95" spans="11:14" ht="13.5" thickBot="1" x14ac:dyDescent="0.25">
      <c r="K95" s="124"/>
      <c r="L95" s="123"/>
      <c r="M95" s="123"/>
      <c r="N95" s="122"/>
    </row>
  </sheetData>
  <mergeCells count="11">
    <mergeCell ref="K85:N85"/>
    <mergeCell ref="K36:N36"/>
    <mergeCell ref="K46:N46"/>
    <mergeCell ref="K53:N53"/>
    <mergeCell ref="K63:N63"/>
    <mergeCell ref="K75:N75"/>
    <mergeCell ref="B2:F2"/>
    <mergeCell ref="K2:N2"/>
    <mergeCell ref="K12:N12"/>
    <mergeCell ref="K19:N19"/>
    <mergeCell ref="K29:N29"/>
  </mergeCells>
  <dataValidations count="9">
    <dataValidation type="list" allowBlank="1" showInputMessage="1" showErrorMessage="1" sqref="D25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D65561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D131097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D196633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D262169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D327705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D393241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D458777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D524313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D589849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D655385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D720921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D786457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D851993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D917529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D983065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Z6 SV6 ACR6 AMN6 AWJ6 BGF6 BQB6 BZX6 CJT6 CTP6 DDL6 DNH6 DXD6 EGZ6 EQV6 FAR6 FKN6 FUJ6 GEF6 GOB6 GXX6 HHT6 HRP6 IBL6 ILH6 IVD6 JEZ6 JOV6 JYR6 KIN6 KSJ6 LCF6 LMB6 LVX6 MFT6 MPP6 MZL6 NJH6 NTD6 OCZ6 OMV6 OWR6 PGN6 PQJ6 QAF6 QKB6 QTX6 RDT6 RNP6 RXL6 SHH6 SRD6 TAZ6 TKV6 TUR6 UEN6 UOJ6 UYF6 VIB6 VRX6 WBT6 WLP6 WVL6 D65542 IZ65542 SV65542 ACR65542 AMN65542 AWJ65542 BGF65542 BQB65542 BZX65542 CJT65542 CTP65542 DDL65542 DNH65542 DXD65542 EGZ65542 EQV65542 FAR65542 FKN65542 FUJ65542 GEF65542 GOB65542 GXX65542 HHT65542 HRP65542 IBL65542 ILH65542 IVD65542 JEZ65542 JOV65542 JYR65542 KIN65542 KSJ65542 LCF65542 LMB65542 LVX65542 MFT65542 MPP65542 MZL65542 NJH65542 NTD65542 OCZ65542 OMV65542 OWR65542 PGN65542 PQJ65542 QAF65542 QKB65542 QTX65542 RDT65542 RNP65542 RXL65542 SHH65542 SRD65542 TAZ65542 TKV65542 TUR65542 UEN65542 UOJ65542 UYF65542 VIB65542 VRX65542 WBT65542 WLP65542 WVL65542 D131078 IZ131078 SV131078 ACR131078 AMN131078 AWJ131078 BGF131078 BQB131078 BZX131078 CJT131078 CTP131078 DDL131078 DNH131078 DXD131078 EGZ131078 EQV131078 FAR131078 FKN131078 FUJ131078 GEF131078 GOB131078 GXX131078 HHT131078 HRP131078 IBL131078 ILH131078 IVD131078 JEZ131078 JOV131078 JYR131078 KIN131078 KSJ131078 LCF131078 LMB131078 LVX131078 MFT131078 MPP131078 MZL131078 NJH131078 NTD131078 OCZ131078 OMV131078 OWR131078 PGN131078 PQJ131078 QAF131078 QKB131078 QTX131078 RDT131078 RNP131078 RXL131078 SHH131078 SRD131078 TAZ131078 TKV131078 TUR131078 UEN131078 UOJ131078 UYF131078 VIB131078 VRX131078 WBT131078 WLP131078 WVL131078 D196614 IZ196614 SV196614 ACR196614 AMN196614 AWJ196614 BGF196614 BQB196614 BZX196614 CJT196614 CTP196614 DDL196614 DNH196614 DXD196614 EGZ196614 EQV196614 FAR196614 FKN196614 FUJ196614 GEF196614 GOB196614 GXX196614 HHT196614 HRP196614 IBL196614 ILH196614 IVD196614 JEZ196614 JOV196614 JYR196614 KIN196614 KSJ196614 LCF196614 LMB196614 LVX196614 MFT196614 MPP196614 MZL196614 NJH196614 NTD196614 OCZ196614 OMV196614 OWR196614 PGN196614 PQJ196614 QAF196614 QKB196614 QTX196614 RDT196614 RNP196614 RXL196614 SHH196614 SRD196614 TAZ196614 TKV196614 TUR196614 UEN196614 UOJ196614 UYF196614 VIB196614 VRX196614 WBT196614 WLP196614 WVL196614 D262150 IZ262150 SV262150 ACR262150 AMN262150 AWJ262150 BGF262150 BQB262150 BZX262150 CJT262150 CTP262150 DDL262150 DNH262150 DXD262150 EGZ262150 EQV262150 FAR262150 FKN262150 FUJ262150 GEF262150 GOB262150 GXX262150 HHT262150 HRP262150 IBL262150 ILH262150 IVD262150 JEZ262150 JOV262150 JYR262150 KIN262150 KSJ262150 LCF262150 LMB262150 LVX262150 MFT262150 MPP262150 MZL262150 NJH262150 NTD262150 OCZ262150 OMV262150 OWR262150 PGN262150 PQJ262150 QAF262150 QKB262150 QTX262150 RDT262150 RNP262150 RXL262150 SHH262150 SRD262150 TAZ262150 TKV262150 TUR262150 UEN262150 UOJ262150 UYF262150 VIB262150 VRX262150 WBT262150 WLP262150 WVL262150 D327686 IZ327686 SV327686 ACR327686 AMN327686 AWJ327686 BGF327686 BQB327686 BZX327686 CJT327686 CTP327686 DDL327686 DNH327686 DXD327686 EGZ327686 EQV327686 FAR327686 FKN327686 FUJ327686 GEF327686 GOB327686 GXX327686 HHT327686 HRP327686 IBL327686 ILH327686 IVD327686 JEZ327686 JOV327686 JYR327686 KIN327686 KSJ327686 LCF327686 LMB327686 LVX327686 MFT327686 MPP327686 MZL327686 NJH327686 NTD327686 OCZ327686 OMV327686 OWR327686 PGN327686 PQJ327686 QAF327686 QKB327686 QTX327686 RDT327686 RNP327686 RXL327686 SHH327686 SRD327686 TAZ327686 TKV327686 TUR327686 UEN327686 UOJ327686 UYF327686 VIB327686 VRX327686 WBT327686 WLP327686 WVL327686 D393222 IZ393222 SV393222 ACR393222 AMN393222 AWJ393222 BGF393222 BQB393222 BZX393222 CJT393222 CTP393222 DDL393222 DNH393222 DXD393222 EGZ393222 EQV393222 FAR393222 FKN393222 FUJ393222 GEF393222 GOB393222 GXX393222 HHT393222 HRP393222 IBL393222 ILH393222 IVD393222 JEZ393222 JOV393222 JYR393222 KIN393222 KSJ393222 LCF393222 LMB393222 LVX393222 MFT393222 MPP393222 MZL393222 NJH393222 NTD393222 OCZ393222 OMV393222 OWR393222 PGN393222 PQJ393222 QAF393222 QKB393222 QTX393222 RDT393222 RNP393222 RXL393222 SHH393222 SRD393222 TAZ393222 TKV393222 TUR393222 UEN393222 UOJ393222 UYF393222 VIB393222 VRX393222 WBT393222 WLP393222 WVL393222 D458758 IZ458758 SV458758 ACR458758 AMN458758 AWJ458758 BGF458758 BQB458758 BZX458758 CJT458758 CTP458758 DDL458758 DNH458758 DXD458758 EGZ458758 EQV458758 FAR458758 FKN458758 FUJ458758 GEF458758 GOB458758 GXX458758 HHT458758 HRP458758 IBL458758 ILH458758 IVD458758 JEZ458758 JOV458758 JYR458758 KIN458758 KSJ458758 LCF458758 LMB458758 LVX458758 MFT458758 MPP458758 MZL458758 NJH458758 NTD458758 OCZ458758 OMV458758 OWR458758 PGN458758 PQJ458758 QAF458758 QKB458758 QTX458758 RDT458758 RNP458758 RXL458758 SHH458758 SRD458758 TAZ458758 TKV458758 TUR458758 UEN458758 UOJ458758 UYF458758 VIB458758 VRX458758 WBT458758 WLP458758 WVL458758 D524294 IZ524294 SV524294 ACR524294 AMN524294 AWJ524294 BGF524294 BQB524294 BZX524294 CJT524294 CTP524294 DDL524294 DNH524294 DXD524294 EGZ524294 EQV524294 FAR524294 FKN524294 FUJ524294 GEF524294 GOB524294 GXX524294 HHT524294 HRP524294 IBL524294 ILH524294 IVD524294 JEZ524294 JOV524294 JYR524294 KIN524294 KSJ524294 LCF524294 LMB524294 LVX524294 MFT524294 MPP524294 MZL524294 NJH524294 NTD524294 OCZ524294 OMV524294 OWR524294 PGN524294 PQJ524294 QAF524294 QKB524294 QTX524294 RDT524294 RNP524294 RXL524294 SHH524294 SRD524294 TAZ524294 TKV524294 TUR524294 UEN524294 UOJ524294 UYF524294 VIB524294 VRX524294 WBT524294 WLP524294 WVL524294 D589830 IZ589830 SV589830 ACR589830 AMN589830 AWJ589830 BGF589830 BQB589830 BZX589830 CJT589830 CTP589830 DDL589830 DNH589830 DXD589830 EGZ589830 EQV589830 FAR589830 FKN589830 FUJ589830 GEF589830 GOB589830 GXX589830 HHT589830 HRP589830 IBL589830 ILH589830 IVD589830 JEZ589830 JOV589830 JYR589830 KIN589830 KSJ589830 LCF589830 LMB589830 LVX589830 MFT589830 MPP589830 MZL589830 NJH589830 NTD589830 OCZ589830 OMV589830 OWR589830 PGN589830 PQJ589830 QAF589830 QKB589830 QTX589830 RDT589830 RNP589830 RXL589830 SHH589830 SRD589830 TAZ589830 TKV589830 TUR589830 UEN589830 UOJ589830 UYF589830 VIB589830 VRX589830 WBT589830 WLP589830 WVL589830 D655366 IZ655366 SV655366 ACR655366 AMN655366 AWJ655366 BGF655366 BQB655366 BZX655366 CJT655366 CTP655366 DDL655366 DNH655366 DXD655366 EGZ655366 EQV655366 FAR655366 FKN655366 FUJ655366 GEF655366 GOB655366 GXX655366 HHT655366 HRP655366 IBL655366 ILH655366 IVD655366 JEZ655366 JOV655366 JYR655366 KIN655366 KSJ655366 LCF655366 LMB655366 LVX655366 MFT655366 MPP655366 MZL655366 NJH655366 NTD655366 OCZ655366 OMV655366 OWR655366 PGN655366 PQJ655366 QAF655366 QKB655366 QTX655366 RDT655366 RNP655366 RXL655366 SHH655366 SRD655366 TAZ655366 TKV655366 TUR655366 UEN655366 UOJ655366 UYF655366 VIB655366 VRX655366 WBT655366 WLP655366 WVL655366 D720902 IZ720902 SV720902 ACR720902 AMN720902 AWJ720902 BGF720902 BQB720902 BZX720902 CJT720902 CTP720902 DDL720902 DNH720902 DXD720902 EGZ720902 EQV720902 FAR720902 FKN720902 FUJ720902 GEF720902 GOB720902 GXX720902 HHT720902 HRP720902 IBL720902 ILH720902 IVD720902 JEZ720902 JOV720902 JYR720902 KIN720902 KSJ720902 LCF720902 LMB720902 LVX720902 MFT720902 MPP720902 MZL720902 NJH720902 NTD720902 OCZ720902 OMV720902 OWR720902 PGN720902 PQJ720902 QAF720902 QKB720902 QTX720902 RDT720902 RNP720902 RXL720902 SHH720902 SRD720902 TAZ720902 TKV720902 TUR720902 UEN720902 UOJ720902 UYF720902 VIB720902 VRX720902 WBT720902 WLP720902 WVL720902 D786438 IZ786438 SV786438 ACR786438 AMN786438 AWJ786438 BGF786438 BQB786438 BZX786438 CJT786438 CTP786438 DDL786438 DNH786438 DXD786438 EGZ786438 EQV786438 FAR786438 FKN786438 FUJ786438 GEF786438 GOB786438 GXX786438 HHT786438 HRP786438 IBL786438 ILH786438 IVD786438 JEZ786438 JOV786438 JYR786438 KIN786438 KSJ786438 LCF786438 LMB786438 LVX786438 MFT786438 MPP786438 MZL786438 NJH786438 NTD786438 OCZ786438 OMV786438 OWR786438 PGN786438 PQJ786438 QAF786438 QKB786438 QTX786438 RDT786438 RNP786438 RXL786438 SHH786438 SRD786438 TAZ786438 TKV786438 TUR786438 UEN786438 UOJ786438 UYF786438 VIB786438 VRX786438 WBT786438 WLP786438 WVL786438 D851974 IZ851974 SV851974 ACR851974 AMN851974 AWJ851974 BGF851974 BQB851974 BZX851974 CJT851974 CTP851974 DDL851974 DNH851974 DXD851974 EGZ851974 EQV851974 FAR851974 FKN851974 FUJ851974 GEF851974 GOB851974 GXX851974 HHT851974 HRP851974 IBL851974 ILH851974 IVD851974 JEZ851974 JOV851974 JYR851974 KIN851974 KSJ851974 LCF851974 LMB851974 LVX851974 MFT851974 MPP851974 MZL851974 NJH851974 NTD851974 OCZ851974 OMV851974 OWR851974 PGN851974 PQJ851974 QAF851974 QKB851974 QTX851974 RDT851974 RNP851974 RXL851974 SHH851974 SRD851974 TAZ851974 TKV851974 TUR851974 UEN851974 UOJ851974 UYF851974 VIB851974 VRX851974 WBT851974 WLP851974 WVL851974 D917510 IZ917510 SV917510 ACR917510 AMN917510 AWJ917510 BGF917510 BQB917510 BZX917510 CJT917510 CTP917510 DDL917510 DNH917510 DXD917510 EGZ917510 EQV917510 FAR917510 FKN917510 FUJ917510 GEF917510 GOB917510 GXX917510 HHT917510 HRP917510 IBL917510 ILH917510 IVD917510 JEZ917510 JOV917510 JYR917510 KIN917510 KSJ917510 LCF917510 LMB917510 LVX917510 MFT917510 MPP917510 MZL917510 NJH917510 NTD917510 OCZ917510 OMV917510 OWR917510 PGN917510 PQJ917510 QAF917510 QKB917510 QTX917510 RDT917510 RNP917510 RXL917510 SHH917510 SRD917510 TAZ917510 TKV917510 TUR917510 UEN917510 UOJ917510 UYF917510 VIB917510 VRX917510 WBT917510 WLP917510 WVL917510 D983046 IZ983046 SV983046 ACR983046 AMN983046 AWJ983046 BGF983046 BQB983046 BZX983046 CJT983046 CTP983046 DDL983046 DNH983046 DXD983046 EGZ983046 EQV983046 FAR983046 FKN983046 FUJ983046 GEF983046 GOB983046 GXX983046 HHT983046 HRP983046 IBL983046 ILH983046 IVD983046 JEZ983046 JOV983046 JYR983046 KIN983046 KSJ983046 LCF983046 LMB983046 LVX983046 MFT983046 MPP983046 MZL983046 NJH983046 NTD983046 OCZ983046 OMV983046 OWR983046 PGN983046 PQJ983046 QAF983046 QKB983046 QTX983046 RDT983046 RNP983046 RXL983046 SHH983046 SRD983046 TAZ983046 TKV983046 TUR983046 UEN983046 UOJ983046 UYF983046 VIB983046 VRX983046 WBT983046 WLP983046 WVL983046">
      <formula1>"1D,1W,1M,2M,3M,6M,1Y"</formula1>
    </dataValidation>
    <dataValidation type="list" allowBlank="1" showInputMessage="1" showErrorMessage="1" sqref="D24 IZ24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D65560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D131096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D196632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D262168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D327704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D393240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D458776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D524312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D589848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D655384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D720920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D786456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D851992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D917528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D983064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formula1>"Discount,ZeroYield,ForwardRate"</formula1>
    </dataValidation>
    <dataValidation type="list" allowBlank="1" showInputMessage="1" showErrorMessage="1" sqref="D19 IZ19 SV19 ACR19 AMN19 AWJ19 BGF19 BQB19 BZX19 CJT19 CTP19 DDL19 DNH19 DXD19 EGZ19 EQV19 FAR19 FKN19 FUJ19 GEF19 GOB19 GXX19 HHT19 HRP19 IBL19 ILH19 IVD19 JEZ19 JOV19 JYR19 KIN19 KSJ19 LCF19 LMB19 LVX19 MFT19 MPP19 MZL19 NJH19 NTD19 OCZ19 OMV19 OWR19 PGN19 PQJ19 QAF19 QKB19 QTX19 RDT19 RNP19 RXL19 SHH19 SRD19 TAZ19 TKV19 TUR19 UEN19 UOJ19 UYF19 VIB19 VRX19 WBT19 WLP19 WVL19 D65555 IZ65555 SV65555 ACR65555 AMN65555 AWJ65555 BGF65555 BQB65555 BZX65555 CJT65555 CTP65555 DDL65555 DNH65555 DXD65555 EGZ65555 EQV65555 FAR65555 FKN65555 FUJ65555 GEF65555 GOB65555 GXX65555 HHT65555 HRP65555 IBL65555 ILH65555 IVD65555 JEZ65555 JOV65555 JYR65555 KIN65555 KSJ65555 LCF65555 LMB65555 LVX65555 MFT65555 MPP65555 MZL65555 NJH65555 NTD65555 OCZ65555 OMV65555 OWR65555 PGN65555 PQJ65555 QAF65555 QKB65555 QTX65555 RDT65555 RNP65555 RXL65555 SHH65555 SRD65555 TAZ65555 TKV65555 TUR65555 UEN65555 UOJ65555 UYF65555 VIB65555 VRX65555 WBT65555 WLP65555 WVL65555 D131091 IZ131091 SV131091 ACR131091 AMN131091 AWJ131091 BGF131091 BQB131091 BZX131091 CJT131091 CTP131091 DDL131091 DNH131091 DXD131091 EGZ131091 EQV131091 FAR131091 FKN131091 FUJ131091 GEF131091 GOB131091 GXX131091 HHT131091 HRP131091 IBL131091 ILH131091 IVD131091 JEZ131091 JOV131091 JYR131091 KIN131091 KSJ131091 LCF131091 LMB131091 LVX131091 MFT131091 MPP131091 MZL131091 NJH131091 NTD131091 OCZ131091 OMV131091 OWR131091 PGN131091 PQJ131091 QAF131091 QKB131091 QTX131091 RDT131091 RNP131091 RXL131091 SHH131091 SRD131091 TAZ131091 TKV131091 TUR131091 UEN131091 UOJ131091 UYF131091 VIB131091 VRX131091 WBT131091 WLP131091 WVL131091 D196627 IZ196627 SV196627 ACR196627 AMN196627 AWJ196627 BGF196627 BQB196627 BZX196627 CJT196627 CTP196627 DDL196627 DNH196627 DXD196627 EGZ196627 EQV196627 FAR196627 FKN196627 FUJ196627 GEF196627 GOB196627 GXX196627 HHT196627 HRP196627 IBL196627 ILH196627 IVD196627 JEZ196627 JOV196627 JYR196627 KIN196627 KSJ196627 LCF196627 LMB196627 LVX196627 MFT196627 MPP196627 MZL196627 NJH196627 NTD196627 OCZ196627 OMV196627 OWR196627 PGN196627 PQJ196627 QAF196627 QKB196627 QTX196627 RDT196627 RNP196627 RXL196627 SHH196627 SRD196627 TAZ196627 TKV196627 TUR196627 UEN196627 UOJ196627 UYF196627 VIB196627 VRX196627 WBT196627 WLP196627 WVL196627 D262163 IZ262163 SV262163 ACR262163 AMN262163 AWJ262163 BGF262163 BQB262163 BZX262163 CJT262163 CTP262163 DDL262163 DNH262163 DXD262163 EGZ262163 EQV262163 FAR262163 FKN262163 FUJ262163 GEF262163 GOB262163 GXX262163 HHT262163 HRP262163 IBL262163 ILH262163 IVD262163 JEZ262163 JOV262163 JYR262163 KIN262163 KSJ262163 LCF262163 LMB262163 LVX262163 MFT262163 MPP262163 MZL262163 NJH262163 NTD262163 OCZ262163 OMV262163 OWR262163 PGN262163 PQJ262163 QAF262163 QKB262163 QTX262163 RDT262163 RNP262163 RXL262163 SHH262163 SRD262163 TAZ262163 TKV262163 TUR262163 UEN262163 UOJ262163 UYF262163 VIB262163 VRX262163 WBT262163 WLP262163 WVL262163 D327699 IZ327699 SV327699 ACR327699 AMN327699 AWJ327699 BGF327699 BQB327699 BZX327699 CJT327699 CTP327699 DDL327699 DNH327699 DXD327699 EGZ327699 EQV327699 FAR327699 FKN327699 FUJ327699 GEF327699 GOB327699 GXX327699 HHT327699 HRP327699 IBL327699 ILH327699 IVD327699 JEZ327699 JOV327699 JYR327699 KIN327699 KSJ327699 LCF327699 LMB327699 LVX327699 MFT327699 MPP327699 MZL327699 NJH327699 NTD327699 OCZ327699 OMV327699 OWR327699 PGN327699 PQJ327699 QAF327699 QKB327699 QTX327699 RDT327699 RNP327699 RXL327699 SHH327699 SRD327699 TAZ327699 TKV327699 TUR327699 UEN327699 UOJ327699 UYF327699 VIB327699 VRX327699 WBT327699 WLP327699 WVL327699 D393235 IZ393235 SV393235 ACR393235 AMN393235 AWJ393235 BGF393235 BQB393235 BZX393235 CJT393235 CTP393235 DDL393235 DNH393235 DXD393235 EGZ393235 EQV393235 FAR393235 FKN393235 FUJ393235 GEF393235 GOB393235 GXX393235 HHT393235 HRP393235 IBL393235 ILH393235 IVD393235 JEZ393235 JOV393235 JYR393235 KIN393235 KSJ393235 LCF393235 LMB393235 LVX393235 MFT393235 MPP393235 MZL393235 NJH393235 NTD393235 OCZ393235 OMV393235 OWR393235 PGN393235 PQJ393235 QAF393235 QKB393235 QTX393235 RDT393235 RNP393235 RXL393235 SHH393235 SRD393235 TAZ393235 TKV393235 TUR393235 UEN393235 UOJ393235 UYF393235 VIB393235 VRX393235 WBT393235 WLP393235 WVL393235 D458771 IZ458771 SV458771 ACR458771 AMN458771 AWJ458771 BGF458771 BQB458771 BZX458771 CJT458771 CTP458771 DDL458771 DNH458771 DXD458771 EGZ458771 EQV458771 FAR458771 FKN458771 FUJ458771 GEF458771 GOB458771 GXX458771 HHT458771 HRP458771 IBL458771 ILH458771 IVD458771 JEZ458771 JOV458771 JYR458771 KIN458771 KSJ458771 LCF458771 LMB458771 LVX458771 MFT458771 MPP458771 MZL458771 NJH458771 NTD458771 OCZ458771 OMV458771 OWR458771 PGN458771 PQJ458771 QAF458771 QKB458771 QTX458771 RDT458771 RNP458771 RXL458771 SHH458771 SRD458771 TAZ458771 TKV458771 TUR458771 UEN458771 UOJ458771 UYF458771 VIB458771 VRX458771 WBT458771 WLP458771 WVL458771 D524307 IZ524307 SV524307 ACR524307 AMN524307 AWJ524307 BGF524307 BQB524307 BZX524307 CJT524307 CTP524307 DDL524307 DNH524307 DXD524307 EGZ524307 EQV524307 FAR524307 FKN524307 FUJ524307 GEF524307 GOB524307 GXX524307 HHT524307 HRP524307 IBL524307 ILH524307 IVD524307 JEZ524307 JOV524307 JYR524307 KIN524307 KSJ524307 LCF524307 LMB524307 LVX524307 MFT524307 MPP524307 MZL524307 NJH524307 NTD524307 OCZ524307 OMV524307 OWR524307 PGN524307 PQJ524307 QAF524307 QKB524307 QTX524307 RDT524307 RNP524307 RXL524307 SHH524307 SRD524307 TAZ524307 TKV524307 TUR524307 UEN524307 UOJ524307 UYF524307 VIB524307 VRX524307 WBT524307 WLP524307 WVL524307 D589843 IZ589843 SV589843 ACR589843 AMN589843 AWJ589843 BGF589843 BQB589843 BZX589843 CJT589843 CTP589843 DDL589843 DNH589843 DXD589843 EGZ589843 EQV589843 FAR589843 FKN589843 FUJ589843 GEF589843 GOB589843 GXX589843 HHT589843 HRP589843 IBL589843 ILH589843 IVD589843 JEZ589843 JOV589843 JYR589843 KIN589843 KSJ589843 LCF589843 LMB589843 LVX589843 MFT589843 MPP589843 MZL589843 NJH589843 NTD589843 OCZ589843 OMV589843 OWR589843 PGN589843 PQJ589843 QAF589843 QKB589843 QTX589843 RDT589843 RNP589843 RXL589843 SHH589843 SRD589843 TAZ589843 TKV589843 TUR589843 UEN589843 UOJ589843 UYF589843 VIB589843 VRX589843 WBT589843 WLP589843 WVL589843 D655379 IZ655379 SV655379 ACR655379 AMN655379 AWJ655379 BGF655379 BQB655379 BZX655379 CJT655379 CTP655379 DDL655379 DNH655379 DXD655379 EGZ655379 EQV655379 FAR655379 FKN655379 FUJ655379 GEF655379 GOB655379 GXX655379 HHT655379 HRP655379 IBL655379 ILH655379 IVD655379 JEZ655379 JOV655379 JYR655379 KIN655379 KSJ655379 LCF655379 LMB655379 LVX655379 MFT655379 MPP655379 MZL655379 NJH655379 NTD655379 OCZ655379 OMV655379 OWR655379 PGN655379 PQJ655379 QAF655379 QKB655379 QTX655379 RDT655379 RNP655379 RXL655379 SHH655379 SRD655379 TAZ655379 TKV655379 TUR655379 UEN655379 UOJ655379 UYF655379 VIB655379 VRX655379 WBT655379 WLP655379 WVL655379 D720915 IZ720915 SV720915 ACR720915 AMN720915 AWJ720915 BGF720915 BQB720915 BZX720915 CJT720915 CTP720915 DDL720915 DNH720915 DXD720915 EGZ720915 EQV720915 FAR720915 FKN720915 FUJ720915 GEF720915 GOB720915 GXX720915 HHT720915 HRP720915 IBL720915 ILH720915 IVD720915 JEZ720915 JOV720915 JYR720915 KIN720915 KSJ720915 LCF720915 LMB720915 LVX720915 MFT720915 MPP720915 MZL720915 NJH720915 NTD720915 OCZ720915 OMV720915 OWR720915 PGN720915 PQJ720915 QAF720915 QKB720915 QTX720915 RDT720915 RNP720915 RXL720915 SHH720915 SRD720915 TAZ720915 TKV720915 TUR720915 UEN720915 UOJ720915 UYF720915 VIB720915 VRX720915 WBT720915 WLP720915 WVL720915 D786451 IZ786451 SV786451 ACR786451 AMN786451 AWJ786451 BGF786451 BQB786451 BZX786451 CJT786451 CTP786451 DDL786451 DNH786451 DXD786451 EGZ786451 EQV786451 FAR786451 FKN786451 FUJ786451 GEF786451 GOB786451 GXX786451 HHT786451 HRP786451 IBL786451 ILH786451 IVD786451 JEZ786451 JOV786451 JYR786451 KIN786451 KSJ786451 LCF786451 LMB786451 LVX786451 MFT786451 MPP786451 MZL786451 NJH786451 NTD786451 OCZ786451 OMV786451 OWR786451 PGN786451 PQJ786451 QAF786451 QKB786451 QTX786451 RDT786451 RNP786451 RXL786451 SHH786451 SRD786451 TAZ786451 TKV786451 TUR786451 UEN786451 UOJ786451 UYF786451 VIB786451 VRX786451 WBT786451 WLP786451 WVL786451 D851987 IZ851987 SV851987 ACR851987 AMN851987 AWJ851987 BGF851987 BQB851987 BZX851987 CJT851987 CTP851987 DDL851987 DNH851987 DXD851987 EGZ851987 EQV851987 FAR851987 FKN851987 FUJ851987 GEF851987 GOB851987 GXX851987 HHT851987 HRP851987 IBL851987 ILH851987 IVD851987 JEZ851987 JOV851987 JYR851987 KIN851987 KSJ851987 LCF851987 LMB851987 LVX851987 MFT851987 MPP851987 MZL851987 NJH851987 NTD851987 OCZ851987 OMV851987 OWR851987 PGN851987 PQJ851987 QAF851987 QKB851987 QTX851987 RDT851987 RNP851987 RXL851987 SHH851987 SRD851987 TAZ851987 TKV851987 TUR851987 UEN851987 UOJ851987 UYF851987 VIB851987 VRX851987 WBT851987 WLP851987 WVL851987 D917523 IZ917523 SV917523 ACR917523 AMN917523 AWJ917523 BGF917523 BQB917523 BZX917523 CJT917523 CTP917523 DDL917523 DNH917523 DXD917523 EGZ917523 EQV917523 FAR917523 FKN917523 FUJ917523 GEF917523 GOB917523 GXX917523 HHT917523 HRP917523 IBL917523 ILH917523 IVD917523 JEZ917523 JOV917523 JYR917523 KIN917523 KSJ917523 LCF917523 LMB917523 LVX917523 MFT917523 MPP917523 MZL917523 NJH917523 NTD917523 OCZ917523 OMV917523 OWR917523 PGN917523 PQJ917523 QAF917523 QKB917523 QTX917523 RDT917523 RNP917523 RXL917523 SHH917523 SRD917523 TAZ917523 TKV917523 TUR917523 UEN917523 UOJ917523 UYF917523 VIB917523 VRX917523 WBT917523 WLP917523 WVL917523 D983059 IZ983059 SV983059 ACR983059 AMN983059 AWJ983059 BGF983059 BQB983059 BZX983059 CJT983059 CTP983059 DDL983059 DNH983059 DXD983059 EGZ983059 EQV983059 FAR983059 FKN983059 FUJ983059 GEF983059 GOB983059 GXX983059 HHT983059 HRP983059 IBL983059 ILH983059 IVD983059 JEZ983059 JOV983059 JYR983059 KIN983059 KSJ983059 LCF983059 LMB983059 LVX983059 MFT983059 MPP983059 MZL983059 NJH983059 NTD983059 OCZ983059 OMV983059 OWR983059 PGN983059 PQJ983059 QAF983059 QKB983059 QTX983059 RDT983059 RNP983059 RXL983059 SHH983059 SRD983059 TAZ983059 TKV983059 TUR983059 UEN983059 UOJ983059 UYF983059 VIB983059 VRX983059 WBT983059 WLP983059 WVL983059">
      <formula1>"Actual/Actual (ISDA),Actual/360,30/360 (Bond Basis),30E/360 (Eurobond Basis),Actual/365 (Fixed),Actual/Actual (ISMA),Actual/Actual (AFB),'1/1,30/360 (Italian),Simple"</formula1>
    </dataValidation>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M14 M31 M48 M65 M87">
      <formula1>"EUR,USD,GBP,JPY,CHF"</formula1>
    </dataValidation>
    <dataValidation type="list" allowBlank="1" showInputMessage="1" showErrorMessage="1" sqref="D18 IZ18 SV18 ACR18 AMN18 AWJ18 BGF18 BQB18 BZX18 CJT18 CTP18 DDL18 DNH18 DXD18 EGZ18 EQV18 FAR18 FKN18 FUJ18 GEF18 GOB18 GXX18 HHT18 HRP18 IBL18 ILH18 IVD18 JEZ18 JOV18 JYR18 KIN18 KSJ18 LCF18 LMB18 LVX18 MFT18 MPP18 MZL18 NJH18 NTD18 OCZ18 OMV18 OWR18 PGN18 PQJ18 QAF18 QKB18 QTX18 RDT18 RNP18 RXL18 SHH18 SRD18 TAZ18 TKV18 TUR18 UEN18 UOJ18 UYF18 VIB18 VRX18 WBT18 WLP18 WVL18 D65554 IZ65554 SV65554 ACR65554 AMN65554 AWJ65554 BGF65554 BQB65554 BZX65554 CJT65554 CTP65554 DDL65554 DNH65554 DXD65554 EGZ65554 EQV65554 FAR65554 FKN65554 FUJ65554 GEF65554 GOB65554 GXX65554 HHT65554 HRP65554 IBL65554 ILH65554 IVD65554 JEZ65554 JOV65554 JYR65554 KIN65554 KSJ65554 LCF65554 LMB65554 LVX65554 MFT65554 MPP65554 MZL65554 NJH65554 NTD65554 OCZ65554 OMV65554 OWR65554 PGN65554 PQJ65554 QAF65554 QKB65554 QTX65554 RDT65554 RNP65554 RXL65554 SHH65554 SRD65554 TAZ65554 TKV65554 TUR65554 UEN65554 UOJ65554 UYF65554 VIB65554 VRX65554 WBT65554 WLP65554 WVL65554 D131090 IZ131090 SV131090 ACR131090 AMN131090 AWJ131090 BGF131090 BQB131090 BZX131090 CJT131090 CTP131090 DDL131090 DNH131090 DXD131090 EGZ131090 EQV131090 FAR131090 FKN131090 FUJ131090 GEF131090 GOB131090 GXX131090 HHT131090 HRP131090 IBL131090 ILH131090 IVD131090 JEZ131090 JOV131090 JYR131090 KIN131090 KSJ131090 LCF131090 LMB131090 LVX131090 MFT131090 MPP131090 MZL131090 NJH131090 NTD131090 OCZ131090 OMV131090 OWR131090 PGN131090 PQJ131090 QAF131090 QKB131090 QTX131090 RDT131090 RNP131090 RXL131090 SHH131090 SRD131090 TAZ131090 TKV131090 TUR131090 UEN131090 UOJ131090 UYF131090 VIB131090 VRX131090 WBT131090 WLP131090 WVL131090 D196626 IZ196626 SV196626 ACR196626 AMN196626 AWJ196626 BGF196626 BQB196626 BZX196626 CJT196626 CTP196626 DDL196626 DNH196626 DXD196626 EGZ196626 EQV196626 FAR196626 FKN196626 FUJ196626 GEF196626 GOB196626 GXX196626 HHT196626 HRP196626 IBL196626 ILH196626 IVD196626 JEZ196626 JOV196626 JYR196626 KIN196626 KSJ196626 LCF196626 LMB196626 LVX196626 MFT196626 MPP196626 MZL196626 NJH196626 NTD196626 OCZ196626 OMV196626 OWR196626 PGN196626 PQJ196626 QAF196626 QKB196626 QTX196626 RDT196626 RNP196626 RXL196626 SHH196626 SRD196626 TAZ196626 TKV196626 TUR196626 UEN196626 UOJ196626 UYF196626 VIB196626 VRX196626 WBT196626 WLP196626 WVL196626 D262162 IZ262162 SV262162 ACR262162 AMN262162 AWJ262162 BGF262162 BQB262162 BZX262162 CJT262162 CTP262162 DDL262162 DNH262162 DXD262162 EGZ262162 EQV262162 FAR262162 FKN262162 FUJ262162 GEF262162 GOB262162 GXX262162 HHT262162 HRP262162 IBL262162 ILH262162 IVD262162 JEZ262162 JOV262162 JYR262162 KIN262162 KSJ262162 LCF262162 LMB262162 LVX262162 MFT262162 MPP262162 MZL262162 NJH262162 NTD262162 OCZ262162 OMV262162 OWR262162 PGN262162 PQJ262162 QAF262162 QKB262162 QTX262162 RDT262162 RNP262162 RXL262162 SHH262162 SRD262162 TAZ262162 TKV262162 TUR262162 UEN262162 UOJ262162 UYF262162 VIB262162 VRX262162 WBT262162 WLP262162 WVL262162 D327698 IZ327698 SV327698 ACR327698 AMN327698 AWJ327698 BGF327698 BQB327698 BZX327698 CJT327698 CTP327698 DDL327698 DNH327698 DXD327698 EGZ327698 EQV327698 FAR327698 FKN327698 FUJ327698 GEF327698 GOB327698 GXX327698 HHT327698 HRP327698 IBL327698 ILH327698 IVD327698 JEZ327698 JOV327698 JYR327698 KIN327698 KSJ327698 LCF327698 LMB327698 LVX327698 MFT327698 MPP327698 MZL327698 NJH327698 NTD327698 OCZ327698 OMV327698 OWR327698 PGN327698 PQJ327698 QAF327698 QKB327698 QTX327698 RDT327698 RNP327698 RXL327698 SHH327698 SRD327698 TAZ327698 TKV327698 TUR327698 UEN327698 UOJ327698 UYF327698 VIB327698 VRX327698 WBT327698 WLP327698 WVL327698 D393234 IZ393234 SV393234 ACR393234 AMN393234 AWJ393234 BGF393234 BQB393234 BZX393234 CJT393234 CTP393234 DDL393234 DNH393234 DXD393234 EGZ393234 EQV393234 FAR393234 FKN393234 FUJ393234 GEF393234 GOB393234 GXX393234 HHT393234 HRP393234 IBL393234 ILH393234 IVD393234 JEZ393234 JOV393234 JYR393234 KIN393234 KSJ393234 LCF393234 LMB393234 LVX393234 MFT393234 MPP393234 MZL393234 NJH393234 NTD393234 OCZ393234 OMV393234 OWR393234 PGN393234 PQJ393234 QAF393234 QKB393234 QTX393234 RDT393234 RNP393234 RXL393234 SHH393234 SRD393234 TAZ393234 TKV393234 TUR393234 UEN393234 UOJ393234 UYF393234 VIB393234 VRX393234 WBT393234 WLP393234 WVL393234 D458770 IZ458770 SV458770 ACR458770 AMN458770 AWJ458770 BGF458770 BQB458770 BZX458770 CJT458770 CTP458770 DDL458770 DNH458770 DXD458770 EGZ458770 EQV458770 FAR458770 FKN458770 FUJ458770 GEF458770 GOB458770 GXX458770 HHT458770 HRP458770 IBL458770 ILH458770 IVD458770 JEZ458770 JOV458770 JYR458770 KIN458770 KSJ458770 LCF458770 LMB458770 LVX458770 MFT458770 MPP458770 MZL458770 NJH458770 NTD458770 OCZ458770 OMV458770 OWR458770 PGN458770 PQJ458770 QAF458770 QKB458770 QTX458770 RDT458770 RNP458770 RXL458770 SHH458770 SRD458770 TAZ458770 TKV458770 TUR458770 UEN458770 UOJ458770 UYF458770 VIB458770 VRX458770 WBT458770 WLP458770 WVL458770 D524306 IZ524306 SV524306 ACR524306 AMN524306 AWJ524306 BGF524306 BQB524306 BZX524306 CJT524306 CTP524306 DDL524306 DNH524306 DXD524306 EGZ524306 EQV524306 FAR524306 FKN524306 FUJ524306 GEF524306 GOB524306 GXX524306 HHT524306 HRP524306 IBL524306 ILH524306 IVD524306 JEZ524306 JOV524306 JYR524306 KIN524306 KSJ524306 LCF524306 LMB524306 LVX524306 MFT524306 MPP524306 MZL524306 NJH524306 NTD524306 OCZ524306 OMV524306 OWR524306 PGN524306 PQJ524306 QAF524306 QKB524306 QTX524306 RDT524306 RNP524306 RXL524306 SHH524306 SRD524306 TAZ524306 TKV524306 TUR524306 UEN524306 UOJ524306 UYF524306 VIB524306 VRX524306 WBT524306 WLP524306 WVL524306 D589842 IZ589842 SV589842 ACR589842 AMN589842 AWJ589842 BGF589842 BQB589842 BZX589842 CJT589842 CTP589842 DDL589842 DNH589842 DXD589842 EGZ589842 EQV589842 FAR589842 FKN589842 FUJ589842 GEF589842 GOB589842 GXX589842 HHT589842 HRP589842 IBL589842 ILH589842 IVD589842 JEZ589842 JOV589842 JYR589842 KIN589842 KSJ589842 LCF589842 LMB589842 LVX589842 MFT589842 MPP589842 MZL589842 NJH589842 NTD589842 OCZ589842 OMV589842 OWR589842 PGN589842 PQJ589842 QAF589842 QKB589842 QTX589842 RDT589842 RNP589842 RXL589842 SHH589842 SRD589842 TAZ589842 TKV589842 TUR589842 UEN589842 UOJ589842 UYF589842 VIB589842 VRX589842 WBT589842 WLP589842 WVL589842 D655378 IZ655378 SV655378 ACR655378 AMN655378 AWJ655378 BGF655378 BQB655378 BZX655378 CJT655378 CTP655378 DDL655378 DNH655378 DXD655378 EGZ655378 EQV655378 FAR655378 FKN655378 FUJ655378 GEF655378 GOB655378 GXX655378 HHT655378 HRP655378 IBL655378 ILH655378 IVD655378 JEZ655378 JOV655378 JYR655378 KIN655378 KSJ655378 LCF655378 LMB655378 LVX655378 MFT655378 MPP655378 MZL655378 NJH655378 NTD655378 OCZ655378 OMV655378 OWR655378 PGN655378 PQJ655378 QAF655378 QKB655378 QTX655378 RDT655378 RNP655378 RXL655378 SHH655378 SRD655378 TAZ655378 TKV655378 TUR655378 UEN655378 UOJ655378 UYF655378 VIB655378 VRX655378 WBT655378 WLP655378 WVL655378 D720914 IZ720914 SV720914 ACR720914 AMN720914 AWJ720914 BGF720914 BQB720914 BZX720914 CJT720914 CTP720914 DDL720914 DNH720914 DXD720914 EGZ720914 EQV720914 FAR720914 FKN720914 FUJ720914 GEF720914 GOB720914 GXX720914 HHT720914 HRP720914 IBL720914 ILH720914 IVD720914 JEZ720914 JOV720914 JYR720914 KIN720914 KSJ720914 LCF720914 LMB720914 LVX720914 MFT720914 MPP720914 MZL720914 NJH720914 NTD720914 OCZ720914 OMV720914 OWR720914 PGN720914 PQJ720914 QAF720914 QKB720914 QTX720914 RDT720914 RNP720914 RXL720914 SHH720914 SRD720914 TAZ720914 TKV720914 TUR720914 UEN720914 UOJ720914 UYF720914 VIB720914 VRX720914 WBT720914 WLP720914 WVL720914 D786450 IZ786450 SV786450 ACR786450 AMN786450 AWJ786450 BGF786450 BQB786450 BZX786450 CJT786450 CTP786450 DDL786450 DNH786450 DXD786450 EGZ786450 EQV786450 FAR786450 FKN786450 FUJ786450 GEF786450 GOB786450 GXX786450 HHT786450 HRP786450 IBL786450 ILH786450 IVD786450 JEZ786450 JOV786450 JYR786450 KIN786450 KSJ786450 LCF786450 LMB786450 LVX786450 MFT786450 MPP786450 MZL786450 NJH786450 NTD786450 OCZ786450 OMV786450 OWR786450 PGN786450 PQJ786450 QAF786450 QKB786450 QTX786450 RDT786450 RNP786450 RXL786450 SHH786450 SRD786450 TAZ786450 TKV786450 TUR786450 UEN786450 UOJ786450 UYF786450 VIB786450 VRX786450 WBT786450 WLP786450 WVL786450 D851986 IZ851986 SV851986 ACR851986 AMN851986 AWJ851986 BGF851986 BQB851986 BZX851986 CJT851986 CTP851986 DDL851986 DNH851986 DXD851986 EGZ851986 EQV851986 FAR851986 FKN851986 FUJ851986 GEF851986 GOB851986 GXX851986 HHT851986 HRP851986 IBL851986 ILH851986 IVD851986 JEZ851986 JOV851986 JYR851986 KIN851986 KSJ851986 LCF851986 LMB851986 LVX851986 MFT851986 MPP851986 MZL851986 NJH851986 NTD851986 OCZ851986 OMV851986 OWR851986 PGN851986 PQJ851986 QAF851986 QKB851986 QTX851986 RDT851986 RNP851986 RXL851986 SHH851986 SRD851986 TAZ851986 TKV851986 TUR851986 UEN851986 UOJ851986 UYF851986 VIB851986 VRX851986 WBT851986 WLP851986 WVL851986 D917522 IZ917522 SV917522 ACR917522 AMN917522 AWJ917522 BGF917522 BQB917522 BZX917522 CJT917522 CTP917522 DDL917522 DNH917522 DXD917522 EGZ917522 EQV917522 FAR917522 FKN917522 FUJ917522 GEF917522 GOB917522 GXX917522 HHT917522 HRP917522 IBL917522 ILH917522 IVD917522 JEZ917522 JOV917522 JYR917522 KIN917522 KSJ917522 LCF917522 LMB917522 LVX917522 MFT917522 MPP917522 MZL917522 NJH917522 NTD917522 OCZ917522 OMV917522 OWR917522 PGN917522 PQJ917522 QAF917522 QKB917522 QTX917522 RDT917522 RNP917522 RXL917522 SHH917522 SRD917522 TAZ917522 TKV917522 TUR917522 UEN917522 UOJ917522 UYF917522 VIB917522 VRX917522 WBT917522 WLP917522 WVL917522 D983058 IZ983058 SV983058 ACR983058 AMN983058 AWJ983058 BGF983058 BQB983058 BZX983058 CJT983058 CTP983058 DDL983058 DNH983058 DXD983058 EGZ983058 EQV983058 FAR983058 FKN983058 FUJ983058 GEF983058 GOB983058 GXX983058 HHT983058 HRP983058 IBL983058 ILH983058 IVD983058 JEZ983058 JOV983058 JYR983058 KIN983058 KSJ983058 LCF983058 LMB983058 LVX983058 MFT983058 MPP983058 MZL983058 NJH983058 NTD983058 OCZ983058 OMV983058 OWR983058 PGN983058 PQJ983058 QAF983058 QKB983058 QTX983058 RDT983058 RNP983058 RXL983058 SHH983058 SRD983058 TAZ983058 TKV983058 TUR983058 UEN983058 UOJ983058 UYF983058 VIB983058 VRX983058 WBT983058 WLP983058 WVL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M15 M32 M49 M66 M88">
      <formula1>"Libor,ibor"</formula1>
    </dataValidation>
    <dataValidation type="list" allowBlank="1" showInputMessage="1" showErrorMessage="1" sqref="M69 M91">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M67:M68 M89:M90">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N169"/>
  <sheetViews>
    <sheetView topLeftCell="E1" workbookViewId="0">
      <selection activeCell="E1" sqref="E1"/>
    </sheetView>
  </sheetViews>
  <sheetFormatPr defaultRowHeight="11.25" x14ac:dyDescent="0.2"/>
  <cols>
    <col min="1" max="1" width="5.7109375" style="1" hidden="1" customWidth="1"/>
    <col min="2" max="2" width="5" style="2" hidden="1" customWidth="1"/>
    <col min="3" max="3" width="8.5703125" style="2" hidden="1" customWidth="1"/>
    <col min="4" max="4" width="4.42578125" style="2" hidden="1" customWidth="1"/>
    <col min="5" max="5" width="24.42578125" style="2" bestFit="1" customWidth="1"/>
    <col min="6" max="6" width="9" style="2" bestFit="1" customWidth="1"/>
    <col min="7" max="7" width="11.140625" style="2" customWidth="1"/>
    <col min="8" max="8" width="8.5703125" style="2" customWidth="1"/>
    <col min="9" max="9" width="9" style="2" bestFit="1" customWidth="1"/>
    <col min="10" max="10" width="9.42578125" style="2" customWidth="1"/>
    <col min="11" max="12" width="17.28515625" style="2" bestFit="1" customWidth="1"/>
    <col min="13" max="13" width="3" style="1" bestFit="1" customWidth="1"/>
    <col min="14" max="14" width="19.28515625" style="1" bestFit="1" customWidth="1"/>
    <col min="15" max="15" width="28.140625" style="1" bestFit="1" customWidth="1"/>
    <col min="16" max="16" width="3.5703125" style="1" customWidth="1"/>
    <col min="17" max="16384" width="9.140625" style="1"/>
  </cols>
  <sheetData>
    <row r="1" spans="2:14" ht="22.5" x14ac:dyDescent="0.2">
      <c r="B1" s="223" t="s">
        <v>84</v>
      </c>
      <c r="C1" s="224"/>
      <c r="D1" s="225"/>
      <c r="E1" s="51" t="s">
        <v>83</v>
      </c>
      <c r="F1" s="51" t="s">
        <v>82</v>
      </c>
      <c r="G1" s="51" t="s">
        <v>81</v>
      </c>
      <c r="H1" s="51" t="s">
        <v>80</v>
      </c>
      <c r="I1" s="51" t="s">
        <v>79</v>
      </c>
      <c r="J1" s="51" t="s">
        <v>78</v>
      </c>
      <c r="K1" s="51" t="s">
        <v>7</v>
      </c>
      <c r="L1" s="51" t="s">
        <v>6</v>
      </c>
    </row>
    <row r="2" spans="2:14" ht="11.25" customHeight="1" x14ac:dyDescent="0.2">
      <c r="B2" s="50"/>
      <c r="C2" s="35"/>
      <c r="D2" s="34" t="s">
        <v>77</v>
      </c>
      <c r="E2" s="34" t="str">
        <f t="shared" ref="E2:E33" si="0">RateHelperPrefix&amp;"_"&amp;$B2&amp;$C2&amp;$D2</f>
        <v>EUR_YC3MRH_OND</v>
      </c>
      <c r="F2" s="33" t="e">
        <f>_xll.qlRateHelperQuoteValue($E2,Trigger)</f>
        <v>#NUM!</v>
      </c>
      <c r="G2" s="33"/>
      <c r="H2" s="32" t="b">
        <v>0</v>
      </c>
      <c r="I2" s="32">
        <v>10</v>
      </c>
      <c r="J2" s="32">
        <v>1</v>
      </c>
      <c r="K2" s="31" t="e">
        <f>_xll.qlRateHelperEarliestDate($E2,Trigger)</f>
        <v>#NUM!</v>
      </c>
      <c r="L2" s="30" t="e">
        <f>_xll.qlRateHelperLatestDate($E2,Trigger)</f>
        <v>#NUM!</v>
      </c>
      <c r="M2" s="1">
        <v>10</v>
      </c>
      <c r="N2" s="1" t="s">
        <v>76</v>
      </c>
    </row>
    <row r="3" spans="2:14" x14ac:dyDescent="0.2">
      <c r="B3" s="50"/>
      <c r="C3" s="35"/>
      <c r="D3" s="34" t="s">
        <v>75</v>
      </c>
      <c r="E3" s="34" t="str">
        <f t="shared" si="0"/>
        <v>EUR_YC3MRH_TND</v>
      </c>
      <c r="F3" s="33" t="e">
        <f>_xll.qlRateHelperQuoteValue($E3,Trigger)</f>
        <v>#NUM!</v>
      </c>
      <c r="G3" s="33"/>
      <c r="H3" s="32" t="b">
        <v>0</v>
      </c>
      <c r="I3" s="32">
        <v>10</v>
      </c>
      <c r="J3" s="32">
        <v>1</v>
      </c>
      <c r="K3" s="31" t="e">
        <f>_xll.qlRateHelperEarliestDate($E3,Trigger)</f>
        <v>#NUM!</v>
      </c>
      <c r="L3" s="30" t="e">
        <f>_xll.qlRateHelperLatestDate($E3,Trigger)</f>
        <v>#NUM!</v>
      </c>
      <c r="M3" s="1">
        <v>20</v>
      </c>
      <c r="N3" s="1" t="s">
        <v>74</v>
      </c>
    </row>
    <row r="4" spans="2:14" x14ac:dyDescent="0.2">
      <c r="B4" s="50"/>
      <c r="C4" s="35"/>
      <c r="D4" s="34" t="s">
        <v>73</v>
      </c>
      <c r="E4" s="34" t="str">
        <f t="shared" si="0"/>
        <v>EUR_YC3MRH_SND</v>
      </c>
      <c r="F4" s="33">
        <f>_xll.qlRateHelperQuoteValue($E4,Trigger)</f>
        <v>1.8940000000000001E-3</v>
      </c>
      <c r="G4" s="33"/>
      <c r="H4" s="32" t="b">
        <v>0</v>
      </c>
      <c r="I4" s="32">
        <v>10</v>
      </c>
      <c r="J4" s="32">
        <v>1</v>
      </c>
      <c r="K4" s="31">
        <f>_xll.qlRateHelperEarliestDate($E4,Trigger)</f>
        <v>41648</v>
      </c>
      <c r="L4" s="30">
        <f>_xll.qlRateHelperLatestDate($E4,Trigger)</f>
        <v>41649</v>
      </c>
      <c r="M4" s="1">
        <v>30</v>
      </c>
      <c r="N4" s="1" t="s">
        <v>72</v>
      </c>
    </row>
    <row r="5" spans="2:14" x14ac:dyDescent="0.2">
      <c r="B5" s="50"/>
      <c r="C5" s="35"/>
      <c r="D5" s="34" t="s">
        <v>71</v>
      </c>
      <c r="E5" s="34" t="str">
        <f t="shared" si="0"/>
        <v>EUR_YC3MRH_SWD</v>
      </c>
      <c r="F5" s="33">
        <f>_xll.qlRateHelperQuoteValue($E5,Trigger)</f>
        <v>1.9819999999999998E-3</v>
      </c>
      <c r="G5" s="33"/>
      <c r="H5" s="32" t="b">
        <v>0</v>
      </c>
      <c r="I5" s="32">
        <v>10</v>
      </c>
      <c r="J5" s="32">
        <v>1</v>
      </c>
      <c r="K5" s="31">
        <f>_xll.qlRateHelperEarliestDate($E5,Trigger)</f>
        <v>41648</v>
      </c>
      <c r="L5" s="30">
        <f>_xll.qlRateHelperLatestDate($E5,Trigger)</f>
        <v>41655</v>
      </c>
      <c r="M5" s="1">
        <v>40</v>
      </c>
      <c r="N5" s="1" t="s">
        <v>70</v>
      </c>
    </row>
    <row r="6" spans="2:14" x14ac:dyDescent="0.2">
      <c r="B6" s="50"/>
      <c r="C6" s="35"/>
      <c r="D6" s="34" t="s">
        <v>69</v>
      </c>
      <c r="E6" s="34" t="str">
        <f t="shared" si="0"/>
        <v>EUR_YC3MRH_2WD</v>
      </c>
      <c r="F6" s="33">
        <f>_xll.qlRateHelperQuoteValue($E6,Trigger)</f>
        <v>1.977E-3</v>
      </c>
      <c r="G6" s="33"/>
      <c r="H6" s="32" t="b">
        <v>1</v>
      </c>
      <c r="I6" s="32">
        <v>10</v>
      </c>
      <c r="J6" s="32">
        <v>1</v>
      </c>
      <c r="K6" s="31">
        <f>_xll.qlRateHelperEarliestDate($E6,Trigger)</f>
        <v>41648</v>
      </c>
      <c r="L6" s="30">
        <f>_xll.qlRateHelperLatestDate($E6,Trigger)</f>
        <v>41662</v>
      </c>
      <c r="M6" s="1">
        <v>50</v>
      </c>
      <c r="N6" s="1" t="s">
        <v>68</v>
      </c>
    </row>
    <row r="7" spans="2:14" x14ac:dyDescent="0.2">
      <c r="B7" s="50"/>
      <c r="C7" s="35"/>
      <c r="D7" s="34" t="s">
        <v>67</v>
      </c>
      <c r="E7" s="34" t="str">
        <f t="shared" si="0"/>
        <v>EUR_YC3MRH_3WD</v>
      </c>
      <c r="F7" s="33">
        <f>_xll.qlRateHelperQuoteValue($E7,Trigger)</f>
        <v>1.9919999999999998E-3</v>
      </c>
      <c r="G7" s="33"/>
      <c r="H7" s="32" t="b">
        <v>1</v>
      </c>
      <c r="I7" s="32">
        <v>10</v>
      </c>
      <c r="J7" s="32">
        <v>1</v>
      </c>
      <c r="K7" s="31">
        <f>_xll.qlRateHelperEarliestDate($E7,Trigger)</f>
        <v>41648</v>
      </c>
      <c r="L7" s="30">
        <f>_xll.qlRateHelperLatestDate($E7,Trigger)</f>
        <v>41669</v>
      </c>
      <c r="M7" s="1">
        <v>60</v>
      </c>
      <c r="N7" s="1" t="s">
        <v>66</v>
      </c>
    </row>
    <row r="8" spans="2:14" x14ac:dyDescent="0.2">
      <c r="B8" s="50"/>
      <c r="C8" s="35"/>
      <c r="D8" s="34" t="s">
        <v>65</v>
      </c>
      <c r="E8" s="34" t="str">
        <f t="shared" si="0"/>
        <v>EUR_YC3MRH_1MD</v>
      </c>
      <c r="F8" s="33">
        <f>_xll.qlRateHelperQuoteValue($E8,Trigger)</f>
        <v>2.013E-3</v>
      </c>
      <c r="G8" s="33"/>
      <c r="H8" s="32" t="b">
        <v>1</v>
      </c>
      <c r="I8" s="32">
        <v>10</v>
      </c>
      <c r="J8" s="32">
        <v>1</v>
      </c>
      <c r="K8" s="31">
        <f>_xll.qlRateHelperEarliestDate($E8,Trigger)</f>
        <v>41648</v>
      </c>
      <c r="L8" s="30">
        <f>_xll.qlRateHelperLatestDate($E8,Trigger)</f>
        <v>41680</v>
      </c>
      <c r="M8" s="1">
        <v>70</v>
      </c>
      <c r="N8" s="1" t="s">
        <v>64</v>
      </c>
    </row>
    <row r="9" spans="2:14" x14ac:dyDescent="0.2">
      <c r="B9" s="50"/>
      <c r="C9" s="35"/>
      <c r="D9" s="34" t="s">
        <v>63</v>
      </c>
      <c r="E9" s="34" t="str">
        <f t="shared" si="0"/>
        <v>EUR_YC3MRH_2MD</v>
      </c>
      <c r="F9" s="33">
        <f>_xll.qlRateHelperQuoteValue($E9,Trigger)</f>
        <v>2.1280000000000001E-3</v>
      </c>
      <c r="G9" s="33"/>
      <c r="H9" s="32" t="b">
        <v>1</v>
      </c>
      <c r="I9" s="32">
        <v>10</v>
      </c>
      <c r="J9" s="32">
        <v>1</v>
      </c>
      <c r="K9" s="31">
        <f>_xll.qlRateHelperEarliestDate($E9,Trigger)</f>
        <v>41648</v>
      </c>
      <c r="L9" s="30">
        <f>_xll.qlRateHelperLatestDate($E9,Trigger)</f>
        <v>41708</v>
      </c>
    </row>
    <row r="10" spans="2:14" x14ac:dyDescent="0.2">
      <c r="B10" s="50"/>
      <c r="C10" s="35"/>
      <c r="D10" s="34" t="s">
        <v>62</v>
      </c>
      <c r="E10" s="34" t="str">
        <f t="shared" si="0"/>
        <v>EUR_YC3MRH_3MD</v>
      </c>
      <c r="F10" s="33">
        <f>_xll.qlRateHelperQuoteValue($E10,Trigger)</f>
        <v>2.2360000000000001E-3</v>
      </c>
      <c r="G10" s="33"/>
      <c r="H10" s="32" t="b">
        <v>0</v>
      </c>
      <c r="I10" s="32">
        <v>10</v>
      </c>
      <c r="J10" s="32">
        <v>1</v>
      </c>
      <c r="K10" s="31">
        <f>_xll.qlRateHelperEarliestDate($E10,Trigger)</f>
        <v>41648</v>
      </c>
      <c r="L10" s="30">
        <f>_xll.qlRateHelperLatestDate($E10,Trigger)</f>
        <v>41738</v>
      </c>
    </row>
    <row r="11" spans="2:14" x14ac:dyDescent="0.2">
      <c r="B11" s="50"/>
      <c r="C11" s="35"/>
      <c r="D11" s="34" t="s">
        <v>61</v>
      </c>
      <c r="E11" s="34" t="str">
        <f t="shared" si="0"/>
        <v>EUR_YC3MRH_4MD</v>
      </c>
      <c r="F11" s="33" t="e">
        <f>_xll.qlRateHelperQuoteValue($E11,Trigger)</f>
        <v>#NUM!</v>
      </c>
      <c r="G11" s="33"/>
      <c r="H11" s="32" t="b">
        <v>0</v>
      </c>
      <c r="I11" s="32">
        <v>10</v>
      </c>
      <c r="J11" s="32">
        <v>1</v>
      </c>
      <c r="K11" s="31" t="e">
        <f>_xll.qlRateHelperEarliestDate($E11,Trigger)</f>
        <v>#NUM!</v>
      </c>
      <c r="L11" s="30" t="e">
        <f>_xll.qlRateHelperLatestDate($E11,Trigger)</f>
        <v>#NUM!</v>
      </c>
      <c r="M11" s="1">
        <v>7</v>
      </c>
    </row>
    <row r="12" spans="2:14" x14ac:dyDescent="0.2">
      <c r="B12" s="50"/>
      <c r="C12" s="35"/>
      <c r="D12" s="34" t="s">
        <v>60</v>
      </c>
      <c r="E12" s="34" t="str">
        <f t="shared" si="0"/>
        <v>EUR_YC3MRH_5MD</v>
      </c>
      <c r="F12" s="33" t="e">
        <f>_xll.qlRateHelperQuoteValue($E12,Trigger)</f>
        <v>#NUM!</v>
      </c>
      <c r="G12" s="33"/>
      <c r="H12" s="32" t="b">
        <v>0</v>
      </c>
      <c r="I12" s="32">
        <v>10</v>
      </c>
      <c r="J12" s="32">
        <v>1</v>
      </c>
      <c r="K12" s="31" t="e">
        <f>_xll.qlRateHelperEarliestDate($E12,Trigger)</f>
        <v>#NUM!</v>
      </c>
      <c r="L12" s="30" t="e">
        <f>_xll.qlRateHelperLatestDate($E12,Trigger)</f>
        <v>#NUM!</v>
      </c>
    </row>
    <row r="13" spans="2:14" x14ac:dyDescent="0.2">
      <c r="B13" s="50"/>
      <c r="C13" s="35"/>
      <c r="D13" s="34" t="s">
        <v>59</v>
      </c>
      <c r="E13" s="34" t="str">
        <f t="shared" si="0"/>
        <v>EUR_YC3MRH_6MD</v>
      </c>
      <c r="F13" s="33" t="e">
        <f>_xll.qlRateHelperQuoteValue($E13,Trigger)</f>
        <v>#NUM!</v>
      </c>
      <c r="G13" s="33"/>
      <c r="H13" s="32" t="b">
        <v>0</v>
      </c>
      <c r="I13" s="32">
        <v>10</v>
      </c>
      <c r="J13" s="32">
        <v>1</v>
      </c>
      <c r="K13" s="31" t="e">
        <f>_xll.qlRateHelperEarliestDate($E13,Trigger)</f>
        <v>#NUM!</v>
      </c>
      <c r="L13" s="30" t="e">
        <f>_xll.qlRateHelperLatestDate($E13,Trigger)</f>
        <v>#NUM!</v>
      </c>
    </row>
    <row r="14" spans="2:14" x14ac:dyDescent="0.2">
      <c r="B14" s="50"/>
      <c r="C14" s="35"/>
      <c r="D14" s="34" t="s">
        <v>58</v>
      </c>
      <c r="E14" s="34" t="str">
        <f t="shared" si="0"/>
        <v>EUR_YC3MRH_9MD</v>
      </c>
      <c r="F14" s="33" t="e">
        <f>_xll.qlRateHelperQuoteValue($E14,Trigger)</f>
        <v>#NUM!</v>
      </c>
      <c r="G14" s="33"/>
      <c r="H14" s="32" t="b">
        <v>0</v>
      </c>
      <c r="I14" s="32">
        <v>10</v>
      </c>
      <c r="J14" s="32">
        <v>1</v>
      </c>
      <c r="K14" s="31" t="e">
        <f>_xll.qlRateHelperEarliestDate($E14,Trigger)</f>
        <v>#NUM!</v>
      </c>
      <c r="L14" s="30" t="e">
        <f>_xll.qlRateHelperLatestDate($E14,Trigger)</f>
        <v>#NUM!</v>
      </c>
    </row>
    <row r="15" spans="2:14" x14ac:dyDescent="0.2">
      <c r="B15" s="49"/>
      <c r="C15" s="28"/>
      <c r="D15" s="27" t="s">
        <v>57</v>
      </c>
      <c r="E15" s="27" t="str">
        <f t="shared" si="0"/>
        <v>EUR_YC3MRH_1YD</v>
      </c>
      <c r="F15" s="26" t="e">
        <f>_xll.qlRateHelperQuoteValue($E15,Trigger)</f>
        <v>#NUM!</v>
      </c>
      <c r="G15" s="26"/>
      <c r="H15" s="25" t="b">
        <v>0</v>
      </c>
      <c r="I15" s="25">
        <v>10</v>
      </c>
      <c r="J15" s="25">
        <v>1</v>
      </c>
      <c r="K15" s="24" t="e">
        <f>_xll.qlRateHelperEarliestDate($E15,Trigger)</f>
        <v>#NUM!</v>
      </c>
      <c r="L15" s="23" t="e">
        <f>_xll.qlRateHelperLatestDate($E15,Trigger)</f>
        <v>#NUM!</v>
      </c>
    </row>
    <row r="16" spans="2:14" x14ac:dyDescent="0.2">
      <c r="B16" s="44" t="s">
        <v>56</v>
      </c>
      <c r="C16" s="43">
        <f>Months</f>
        <v>3</v>
      </c>
      <c r="D16" s="42" t="s">
        <v>54</v>
      </c>
      <c r="E16" s="42" t="str">
        <f t="shared" si="0"/>
        <v>EUR_YC3MRH_T3F1</v>
      </c>
      <c r="F16" s="41">
        <f>_xll.qlRateHelperQuoteValue($E16,Trigger)</f>
        <v>2.2500000000000003E-3</v>
      </c>
      <c r="G16" s="41"/>
      <c r="H16" s="40" t="b">
        <v>0</v>
      </c>
      <c r="I16" s="40">
        <v>20</v>
      </c>
      <c r="J16" s="40">
        <v>1</v>
      </c>
      <c r="K16" s="39">
        <f>_xll.qlRateHelperEarliestDate($E16,Trigger)</f>
        <v>41648</v>
      </c>
      <c r="L16" s="38">
        <f>_xll.qlRateHelperLatestDate($E16,Trigger)</f>
        <v>41738</v>
      </c>
    </row>
    <row r="17" spans="2:12" x14ac:dyDescent="0.2">
      <c r="B17" s="29" t="s">
        <v>55</v>
      </c>
      <c r="C17" s="28">
        <f>Months</f>
        <v>3</v>
      </c>
      <c r="D17" s="27" t="s">
        <v>54</v>
      </c>
      <c r="E17" s="27" t="str">
        <f t="shared" si="0"/>
        <v>EUR_YC3MRH_TOM3F1</v>
      </c>
      <c r="F17" s="26">
        <f>_xll.qlRateHelperQuoteValue($E17,Trigger)</f>
        <v>2.2500000000000003E-3</v>
      </c>
      <c r="G17" s="26"/>
      <c r="H17" s="25" t="b">
        <v>1</v>
      </c>
      <c r="I17" s="25">
        <v>20</v>
      </c>
      <c r="J17" s="25">
        <v>1</v>
      </c>
      <c r="K17" s="24">
        <f>_xll.qlRateHelperEarliestDate($E17,Trigger)</f>
        <v>41649</v>
      </c>
      <c r="L17" s="23">
        <f>_xll.qlRateHelperLatestDate($E17,Trigger)</f>
        <v>41739</v>
      </c>
    </row>
    <row r="18" spans="2:12" x14ac:dyDescent="0.2">
      <c r="B18" s="36">
        <v>1</v>
      </c>
      <c r="C18" s="35" t="s">
        <v>53</v>
      </c>
      <c r="D18" s="34" t="str">
        <f t="shared" ref="D18:D35" si="1">(B18+Months)&amp;"F"</f>
        <v>4F</v>
      </c>
      <c r="E18" s="34" t="str">
        <f t="shared" si="0"/>
        <v>EUR_YC3MRH_1x4F</v>
      </c>
      <c r="F18" s="33">
        <f>_xll.qlRateHelperQuoteValue($E18,Trigger)</f>
        <v>2.4499999999999999E-3</v>
      </c>
      <c r="G18" s="33"/>
      <c r="H18" s="32" t="b">
        <v>0</v>
      </c>
      <c r="I18" s="32">
        <v>20</v>
      </c>
      <c r="J18" s="32">
        <v>1</v>
      </c>
      <c r="K18" s="31">
        <f>_xll.qlRateHelperEarliestDate($E18,Trigger)</f>
        <v>41680</v>
      </c>
      <c r="L18" s="30">
        <f>_xll.qlRateHelperLatestDate($E18,Trigger)</f>
        <v>41771</v>
      </c>
    </row>
    <row r="19" spans="2:12" x14ac:dyDescent="0.2">
      <c r="B19" s="36">
        <v>2</v>
      </c>
      <c r="C19" s="35" t="s">
        <v>53</v>
      </c>
      <c r="D19" s="34" t="str">
        <f t="shared" si="1"/>
        <v>5F</v>
      </c>
      <c r="E19" s="34" t="str">
        <f t="shared" si="0"/>
        <v>EUR_YC3MRH_2x5F</v>
      </c>
      <c r="F19" s="33">
        <f>_xll.qlRateHelperQuoteValue($E19,Trigger)</f>
        <v>2.6800000000000001E-3</v>
      </c>
      <c r="G19" s="33"/>
      <c r="H19" s="32" t="b">
        <v>0</v>
      </c>
      <c r="I19" s="32">
        <v>20</v>
      </c>
      <c r="J19" s="32">
        <v>1</v>
      </c>
      <c r="K19" s="31">
        <f>_xll.qlRateHelperEarliestDate($E19,Trigger)</f>
        <v>41708</v>
      </c>
      <c r="L19" s="30">
        <f>_xll.qlRateHelperLatestDate($E19,Trigger)</f>
        <v>41800</v>
      </c>
    </row>
    <row r="20" spans="2:12" x14ac:dyDescent="0.2">
      <c r="B20" s="36">
        <v>3</v>
      </c>
      <c r="C20" s="35" t="s">
        <v>53</v>
      </c>
      <c r="D20" s="34" t="str">
        <f t="shared" si="1"/>
        <v>6F</v>
      </c>
      <c r="E20" s="34" t="str">
        <f t="shared" si="0"/>
        <v>EUR_YC3MRH_3x6F</v>
      </c>
      <c r="F20" s="33">
        <f>_xll.qlRateHelperQuoteValue($E20,Trigger)</f>
        <v>2.9400000000000003E-3</v>
      </c>
      <c r="G20" s="33"/>
      <c r="H20" s="32" t="b">
        <v>0</v>
      </c>
      <c r="I20" s="32">
        <v>20</v>
      </c>
      <c r="J20" s="32">
        <v>1</v>
      </c>
      <c r="K20" s="31">
        <f>_xll.qlRateHelperEarliestDate($E20,Trigger)</f>
        <v>41738</v>
      </c>
      <c r="L20" s="30">
        <f>_xll.qlRateHelperLatestDate($E20,Trigger)</f>
        <v>41829</v>
      </c>
    </row>
    <row r="21" spans="2:12" x14ac:dyDescent="0.2">
      <c r="B21" s="36">
        <v>4</v>
      </c>
      <c r="C21" s="35" t="s">
        <v>53</v>
      </c>
      <c r="D21" s="34" t="str">
        <f t="shared" si="1"/>
        <v>7F</v>
      </c>
      <c r="E21" s="34" t="str">
        <f t="shared" si="0"/>
        <v>EUR_YC3MRH_4x7F</v>
      </c>
      <c r="F21" s="33">
        <f>_xll.qlRateHelperQuoteValue($E21,Trigger)</f>
        <v>3.1099999999999999E-3</v>
      </c>
      <c r="G21" s="33"/>
      <c r="H21" s="32" t="b">
        <v>0</v>
      </c>
      <c r="I21" s="32">
        <v>20</v>
      </c>
      <c r="J21" s="32">
        <v>1</v>
      </c>
      <c r="K21" s="31">
        <f>_xll.qlRateHelperEarliestDate($E21,Trigger)</f>
        <v>41768</v>
      </c>
      <c r="L21" s="30">
        <f>_xll.qlRateHelperLatestDate($E21,Trigger)</f>
        <v>41862</v>
      </c>
    </row>
    <row r="22" spans="2:12" x14ac:dyDescent="0.2">
      <c r="B22" s="36">
        <v>5</v>
      </c>
      <c r="C22" s="35" t="s">
        <v>53</v>
      </c>
      <c r="D22" s="34" t="str">
        <f t="shared" si="1"/>
        <v>8F</v>
      </c>
      <c r="E22" s="34" t="str">
        <f t="shared" si="0"/>
        <v>EUR_YC3MRH_5x8F</v>
      </c>
      <c r="F22" s="33">
        <f>_xll.qlRateHelperQuoteValue($E22,Trigger)</f>
        <v>3.3199999999999996E-3</v>
      </c>
      <c r="G22" s="33"/>
      <c r="H22" s="32" t="b">
        <v>0</v>
      </c>
      <c r="I22" s="32">
        <v>20</v>
      </c>
      <c r="J22" s="32">
        <v>1</v>
      </c>
      <c r="K22" s="31">
        <f>_xll.qlRateHelperEarliestDate($E22,Trigger)</f>
        <v>41799</v>
      </c>
      <c r="L22" s="30">
        <f>_xll.qlRateHelperLatestDate($E22,Trigger)</f>
        <v>41891</v>
      </c>
    </row>
    <row r="23" spans="2:12" x14ac:dyDescent="0.2">
      <c r="B23" s="36">
        <v>6</v>
      </c>
      <c r="C23" s="35" t="s">
        <v>53</v>
      </c>
      <c r="D23" s="34" t="str">
        <f t="shared" si="1"/>
        <v>9F</v>
      </c>
      <c r="E23" s="34" t="str">
        <f t="shared" si="0"/>
        <v>EUR_YC3MRH_6x9F</v>
      </c>
      <c r="F23" s="33">
        <f>_xll.qlRateHelperQuoteValue($E23,Trigger)</f>
        <v>3.5199999999999997E-3</v>
      </c>
      <c r="G23" s="33"/>
      <c r="H23" s="32" t="b">
        <v>0</v>
      </c>
      <c r="I23" s="32">
        <v>20</v>
      </c>
      <c r="J23" s="32">
        <v>1</v>
      </c>
      <c r="K23" s="31">
        <f>_xll.qlRateHelperEarliestDate($E23,Trigger)</f>
        <v>41829</v>
      </c>
      <c r="L23" s="30">
        <f>_xll.qlRateHelperLatestDate($E23,Trigger)</f>
        <v>41921</v>
      </c>
    </row>
    <row r="24" spans="2:12" x14ac:dyDescent="0.2">
      <c r="B24" s="36">
        <v>7</v>
      </c>
      <c r="C24" s="35" t="s">
        <v>53</v>
      </c>
      <c r="D24" s="34" t="str">
        <f t="shared" si="1"/>
        <v>10F</v>
      </c>
      <c r="E24" s="34" t="str">
        <f t="shared" si="0"/>
        <v>EUR_YC3MRH_7x10F</v>
      </c>
      <c r="F24" s="33" t="e">
        <f>_xll.qlRateHelperQuoteValue($E24,Trigger)</f>
        <v>#NUM!</v>
      </c>
      <c r="G24" s="33"/>
      <c r="H24" s="32" t="b">
        <v>0</v>
      </c>
      <c r="I24" s="32">
        <v>20</v>
      </c>
      <c r="J24" s="32">
        <v>1</v>
      </c>
      <c r="K24" s="31" t="e">
        <f>_xll.qlRateHelperEarliestDate($E24,Trigger)</f>
        <v>#NUM!</v>
      </c>
      <c r="L24" s="30" t="e">
        <f>_xll.qlRateHelperLatestDate($E24,Trigger)</f>
        <v>#NUM!</v>
      </c>
    </row>
    <row r="25" spans="2:12" x14ac:dyDescent="0.2">
      <c r="B25" s="36">
        <v>8</v>
      </c>
      <c r="C25" s="35" t="s">
        <v>53</v>
      </c>
      <c r="D25" s="34" t="str">
        <f t="shared" si="1"/>
        <v>11F</v>
      </c>
      <c r="E25" s="34" t="str">
        <f t="shared" si="0"/>
        <v>EUR_YC3MRH_8x11F</v>
      </c>
      <c r="F25" s="33" t="e">
        <f>_xll.qlRateHelperQuoteValue($E25,Trigger)</f>
        <v>#NUM!</v>
      </c>
      <c r="G25" s="33"/>
      <c r="H25" s="32" t="b">
        <v>0</v>
      </c>
      <c r="I25" s="32">
        <v>20</v>
      </c>
      <c r="J25" s="32">
        <v>1</v>
      </c>
      <c r="K25" s="31" t="e">
        <f>_xll.qlRateHelperEarliestDate($E25,Trigger)</f>
        <v>#NUM!</v>
      </c>
      <c r="L25" s="30" t="e">
        <f>_xll.qlRateHelperLatestDate($E25,Trigger)</f>
        <v>#NUM!</v>
      </c>
    </row>
    <row r="26" spans="2:12" x14ac:dyDescent="0.2">
      <c r="B26" s="36">
        <v>9</v>
      </c>
      <c r="C26" s="35" t="s">
        <v>53</v>
      </c>
      <c r="D26" s="34" t="str">
        <f t="shared" si="1"/>
        <v>12F</v>
      </c>
      <c r="E26" s="34" t="str">
        <f t="shared" si="0"/>
        <v>EUR_YC3MRH_9x12F</v>
      </c>
      <c r="F26" s="33" t="e">
        <f>_xll.qlRateHelperQuoteValue($E26,Trigger)</f>
        <v>#NUM!</v>
      </c>
      <c r="G26" s="33"/>
      <c r="H26" s="32" t="b">
        <v>0</v>
      </c>
      <c r="I26" s="32">
        <v>20</v>
      </c>
      <c r="J26" s="32">
        <v>1</v>
      </c>
      <c r="K26" s="31" t="e">
        <f>_xll.qlRateHelperEarliestDate($E26,Trigger)</f>
        <v>#NUM!</v>
      </c>
      <c r="L26" s="30" t="e">
        <f>_xll.qlRateHelperLatestDate($E26,Trigger)</f>
        <v>#NUM!</v>
      </c>
    </row>
    <row r="27" spans="2:12" x14ac:dyDescent="0.2">
      <c r="B27" s="36">
        <v>10</v>
      </c>
      <c r="C27" s="35" t="s">
        <v>53</v>
      </c>
      <c r="D27" s="34" t="str">
        <f t="shared" si="1"/>
        <v>13F</v>
      </c>
      <c r="E27" s="34" t="str">
        <f t="shared" si="0"/>
        <v>EUR_YC3MRH_10x13F</v>
      </c>
      <c r="F27" s="33" t="e">
        <f>_xll.qlRateHelperQuoteValue($E27,Trigger)</f>
        <v>#NUM!</v>
      </c>
      <c r="G27" s="33"/>
      <c r="H27" s="32" t="b">
        <v>0</v>
      </c>
      <c r="I27" s="32">
        <v>20</v>
      </c>
      <c r="J27" s="32">
        <v>1</v>
      </c>
      <c r="K27" s="31" t="e">
        <f>_xll.qlRateHelperEarliestDate($E27,Trigger)</f>
        <v>#NUM!</v>
      </c>
      <c r="L27" s="30" t="e">
        <f>_xll.qlRateHelperLatestDate($E27,Trigger)</f>
        <v>#NUM!</v>
      </c>
    </row>
    <row r="28" spans="2:12" x14ac:dyDescent="0.2">
      <c r="B28" s="36">
        <v>11</v>
      </c>
      <c r="C28" s="35" t="s">
        <v>53</v>
      </c>
      <c r="D28" s="34" t="str">
        <f t="shared" si="1"/>
        <v>14F</v>
      </c>
      <c r="E28" s="34" t="str">
        <f t="shared" si="0"/>
        <v>EUR_YC3MRH_11x14F</v>
      </c>
      <c r="F28" s="33" t="e">
        <f>_xll.qlRateHelperQuoteValue($E28,Trigger)</f>
        <v>#NUM!</v>
      </c>
      <c r="G28" s="33"/>
      <c r="H28" s="32" t="b">
        <v>0</v>
      </c>
      <c r="I28" s="32">
        <v>20</v>
      </c>
      <c r="J28" s="32">
        <v>1</v>
      </c>
      <c r="K28" s="31" t="e">
        <f>_xll.qlRateHelperEarliestDate($E28,Trigger)</f>
        <v>#NUM!</v>
      </c>
      <c r="L28" s="30" t="e">
        <f>_xll.qlRateHelperLatestDate($E28,Trigger)</f>
        <v>#NUM!</v>
      </c>
    </row>
    <row r="29" spans="2:12" x14ac:dyDescent="0.2">
      <c r="B29" s="36">
        <v>12</v>
      </c>
      <c r="C29" s="35" t="s">
        <v>53</v>
      </c>
      <c r="D29" s="34" t="str">
        <f t="shared" si="1"/>
        <v>15F</v>
      </c>
      <c r="E29" s="34" t="str">
        <f t="shared" si="0"/>
        <v>EUR_YC3MRH_12x15F</v>
      </c>
      <c r="F29" s="33" t="e">
        <f>_xll.qlRateHelperQuoteValue($E29,Trigger)</f>
        <v>#NUM!</v>
      </c>
      <c r="G29" s="33"/>
      <c r="H29" s="32" t="b">
        <v>0</v>
      </c>
      <c r="I29" s="32">
        <v>20</v>
      </c>
      <c r="J29" s="32">
        <v>1</v>
      </c>
      <c r="K29" s="31" t="e">
        <f>_xll.qlRateHelperEarliestDate($E29,Trigger)</f>
        <v>#NUM!</v>
      </c>
      <c r="L29" s="30" t="e">
        <f>_xll.qlRateHelperLatestDate($E29,Trigger)</f>
        <v>#NUM!</v>
      </c>
    </row>
    <row r="30" spans="2:12" x14ac:dyDescent="0.2">
      <c r="B30" s="36">
        <v>13</v>
      </c>
      <c r="C30" s="35" t="s">
        <v>53</v>
      </c>
      <c r="D30" s="34" t="str">
        <f t="shared" si="1"/>
        <v>16F</v>
      </c>
      <c r="E30" s="34" t="str">
        <f t="shared" si="0"/>
        <v>EUR_YC3MRH_13x16F</v>
      </c>
      <c r="F30" s="33" t="e">
        <f>_xll.qlRateHelperQuoteValue($E30,Trigger)</f>
        <v>#NUM!</v>
      </c>
      <c r="G30" s="33"/>
      <c r="H30" s="32" t="b">
        <v>0</v>
      </c>
      <c r="I30" s="32">
        <v>20</v>
      </c>
      <c r="J30" s="32">
        <v>1</v>
      </c>
      <c r="K30" s="31" t="e">
        <f>_xll.qlRateHelperEarliestDate($E30,Trigger)</f>
        <v>#NUM!</v>
      </c>
      <c r="L30" s="30" t="e">
        <f>_xll.qlRateHelperLatestDate($E30,Trigger)</f>
        <v>#NUM!</v>
      </c>
    </row>
    <row r="31" spans="2:12" x14ac:dyDescent="0.2">
      <c r="B31" s="36">
        <v>14</v>
      </c>
      <c r="C31" s="35" t="s">
        <v>53</v>
      </c>
      <c r="D31" s="34" t="str">
        <f t="shared" si="1"/>
        <v>17F</v>
      </c>
      <c r="E31" s="34" t="str">
        <f t="shared" si="0"/>
        <v>EUR_YC3MRH_14x17F</v>
      </c>
      <c r="F31" s="33" t="e">
        <f>_xll.qlRateHelperQuoteValue($E31,Trigger)</f>
        <v>#NUM!</v>
      </c>
      <c r="G31" s="33"/>
      <c r="H31" s="32" t="b">
        <v>0</v>
      </c>
      <c r="I31" s="32">
        <v>20</v>
      </c>
      <c r="J31" s="32">
        <v>1</v>
      </c>
      <c r="K31" s="31" t="e">
        <f>_xll.qlRateHelperEarliestDate($E31,Trigger)</f>
        <v>#NUM!</v>
      </c>
      <c r="L31" s="30" t="e">
        <f>_xll.qlRateHelperLatestDate($E31,Trigger)</f>
        <v>#NUM!</v>
      </c>
    </row>
    <row r="32" spans="2:12" x14ac:dyDescent="0.2">
      <c r="B32" s="36">
        <v>15</v>
      </c>
      <c r="C32" s="35" t="s">
        <v>53</v>
      </c>
      <c r="D32" s="34" t="str">
        <f t="shared" si="1"/>
        <v>18F</v>
      </c>
      <c r="E32" s="34" t="str">
        <f t="shared" si="0"/>
        <v>EUR_YC3MRH_15x18F</v>
      </c>
      <c r="F32" s="33" t="e">
        <f>_xll.qlRateHelperQuoteValue($E32,Trigger)</f>
        <v>#NUM!</v>
      </c>
      <c r="G32" s="33"/>
      <c r="H32" s="32" t="b">
        <v>0</v>
      </c>
      <c r="I32" s="32">
        <v>20</v>
      </c>
      <c r="J32" s="32">
        <v>1</v>
      </c>
      <c r="K32" s="31" t="e">
        <f>_xll.qlRateHelperEarliestDate($E32,Trigger)</f>
        <v>#NUM!</v>
      </c>
      <c r="L32" s="30" t="e">
        <f>_xll.qlRateHelperLatestDate($E32,Trigger)</f>
        <v>#NUM!</v>
      </c>
    </row>
    <row r="33" spans="1:14" x14ac:dyDescent="0.2">
      <c r="B33" s="36">
        <v>16</v>
      </c>
      <c r="C33" s="35" t="s">
        <v>53</v>
      </c>
      <c r="D33" s="34" t="str">
        <f t="shared" si="1"/>
        <v>19F</v>
      </c>
      <c r="E33" s="34" t="str">
        <f t="shared" si="0"/>
        <v>EUR_YC3MRH_16x19F</v>
      </c>
      <c r="F33" s="33" t="e">
        <f>_xll.qlRateHelperQuoteValue($E33,Trigger)</f>
        <v>#NUM!</v>
      </c>
      <c r="G33" s="33"/>
      <c r="H33" s="32" t="b">
        <v>0</v>
      </c>
      <c r="I33" s="32">
        <v>20</v>
      </c>
      <c r="J33" s="32">
        <v>1</v>
      </c>
      <c r="K33" s="31" t="e">
        <f>_xll.qlRateHelperEarliestDate($E33,Trigger)</f>
        <v>#NUM!</v>
      </c>
      <c r="L33" s="30" t="e">
        <f>_xll.qlRateHelperLatestDate($E33,Trigger)</f>
        <v>#NUM!</v>
      </c>
    </row>
    <row r="34" spans="1:14" x14ac:dyDescent="0.2">
      <c r="B34" s="36">
        <v>17</v>
      </c>
      <c r="C34" s="35" t="s">
        <v>53</v>
      </c>
      <c r="D34" s="34" t="str">
        <f t="shared" si="1"/>
        <v>20F</v>
      </c>
      <c r="E34" s="34" t="str">
        <f t="shared" ref="E34:E65" si="2">RateHelperPrefix&amp;"_"&amp;$B34&amp;$C34&amp;$D34</f>
        <v>EUR_YC3MRH_17x20F</v>
      </c>
      <c r="F34" s="33" t="e">
        <f>_xll.qlRateHelperQuoteValue($E34,Trigger)</f>
        <v>#NUM!</v>
      </c>
      <c r="G34" s="33"/>
      <c r="H34" s="32" t="b">
        <v>0</v>
      </c>
      <c r="I34" s="32">
        <v>20</v>
      </c>
      <c r="J34" s="32">
        <v>1</v>
      </c>
      <c r="K34" s="31" t="e">
        <f>_xll.qlRateHelperEarliestDate($E34,Trigger)</f>
        <v>#NUM!</v>
      </c>
      <c r="L34" s="30" t="e">
        <f>_xll.qlRateHelperLatestDate($E34,Trigger)</f>
        <v>#NUM!</v>
      </c>
    </row>
    <row r="35" spans="1:14" x14ac:dyDescent="0.2">
      <c r="B35" s="29">
        <v>18</v>
      </c>
      <c r="C35" s="28" t="s">
        <v>53</v>
      </c>
      <c r="D35" s="27" t="str">
        <f t="shared" si="1"/>
        <v>21F</v>
      </c>
      <c r="E35" s="27" t="str">
        <f t="shared" si="2"/>
        <v>EUR_YC3MRH_18x21F</v>
      </c>
      <c r="F35" s="26" t="e">
        <f>_xll.qlRateHelperQuoteValue($E35,Trigger)</f>
        <v>#NUM!</v>
      </c>
      <c r="G35" s="26"/>
      <c r="H35" s="25" t="b">
        <v>0</v>
      </c>
      <c r="I35" s="25">
        <v>20</v>
      </c>
      <c r="J35" s="25">
        <v>1</v>
      </c>
      <c r="K35" s="24" t="e">
        <f>_xll.qlRateHelperEarliestDate($E35,Trigger)</f>
        <v>#NUM!</v>
      </c>
      <c r="L35" s="23" t="e">
        <f>_xll.qlRateHelperLatestDate($E35,Trigger)</f>
        <v>#NUM!</v>
      </c>
    </row>
    <row r="36" spans="1:14" ht="11.25" customHeight="1" x14ac:dyDescent="0.2">
      <c r="A36" s="43" t="b">
        <v>0</v>
      </c>
      <c r="B36" s="36"/>
      <c r="C36" s="35" t="str">
        <f t="shared" ref="C36:C77" si="3">IF(IndexTenor="6M","IMMFRA","FUT")&amp;IndexTenor</f>
        <v>FUT3M</v>
      </c>
      <c r="D36" s="34" t="str">
        <f t="array" ref="D36:D77">_xll.qlIMMNextCodes(_xll.qlSettingsEvaluationDate(Trigger)-1,$A36:$A77)</f>
        <v>F4</v>
      </c>
      <c r="E36" s="34" t="str">
        <f t="shared" si="2"/>
        <v>EUR_YC3MRH_FUT3MF4</v>
      </c>
      <c r="F36" s="48">
        <f>_xll.qlRateHelperQuoteValue($E36,Trigger)</f>
        <v>99.767499999999998</v>
      </c>
      <c r="G36" s="33">
        <f>_xll.qlFuturesRateHelperConvexityAdjustment($E36,Trigger)</f>
        <v>0</v>
      </c>
      <c r="H36" s="32" t="b">
        <v>1</v>
      </c>
      <c r="I36" s="32">
        <v>60</v>
      </c>
      <c r="J36" s="32">
        <v>3</v>
      </c>
      <c r="K36" s="31">
        <f>_xll.qlRateHelperEarliestDate($E36,Trigger)</f>
        <v>41654</v>
      </c>
      <c r="L36" s="30">
        <f>_xll.qlRateHelperLatestDate($E36,Trigger)</f>
        <v>41744</v>
      </c>
    </row>
    <row r="37" spans="1:14" x14ac:dyDescent="0.2">
      <c r="A37" s="35" t="b">
        <v>0</v>
      </c>
      <c r="B37" s="36"/>
      <c r="C37" s="35" t="str">
        <f t="shared" si="3"/>
        <v>FUT3M</v>
      </c>
      <c r="D37" s="34" t="str">
        <v>G4</v>
      </c>
      <c r="E37" s="34" t="str">
        <f t="shared" si="2"/>
        <v>EUR_YC3MRH_FUT3MG4</v>
      </c>
      <c r="F37" s="48">
        <f>_xll.qlRateHelperQuoteValue($E37,Trigger)</f>
        <v>99.737499999999997</v>
      </c>
      <c r="G37" s="33">
        <f>_xll.qlFuturesRateHelperConvexityAdjustment($E37,Trigger)</f>
        <v>0</v>
      </c>
      <c r="H37" s="32" t="b">
        <v>1</v>
      </c>
      <c r="I37" s="32">
        <v>60</v>
      </c>
      <c r="J37" s="32">
        <v>3</v>
      </c>
      <c r="K37" s="31">
        <f>_xll.qlRateHelperEarliestDate($E37,Trigger)</f>
        <v>41689</v>
      </c>
      <c r="L37" s="30">
        <f>_xll.qlRateHelperLatestDate($E37,Trigger)</f>
        <v>41778</v>
      </c>
    </row>
    <row r="38" spans="1:14" x14ac:dyDescent="0.2">
      <c r="A38" s="35" t="b">
        <v>0</v>
      </c>
      <c r="B38" s="36"/>
      <c r="C38" s="35" t="str">
        <f t="shared" si="3"/>
        <v>FUT3M</v>
      </c>
      <c r="D38" s="34" t="str">
        <v>H4</v>
      </c>
      <c r="E38" s="34" t="str">
        <f t="shared" si="2"/>
        <v>EUR_YC3MRH_FUT3MH4</v>
      </c>
      <c r="F38" s="48">
        <f>_xll.qlRateHelperQuoteValue($E38,Trigger)</f>
        <v>99.715000000000003</v>
      </c>
      <c r="G38" s="33">
        <f>_xll.qlFuturesRateHelperConvexityAdjustment($E38,Trigger)</f>
        <v>0</v>
      </c>
      <c r="H38" s="32" t="b">
        <v>1</v>
      </c>
      <c r="I38" s="32">
        <v>60</v>
      </c>
      <c r="J38" s="32">
        <v>3</v>
      </c>
      <c r="K38" s="31">
        <f>_xll.qlRateHelperEarliestDate($E38,Trigger)</f>
        <v>41717</v>
      </c>
      <c r="L38" s="30">
        <f>_xll.qlRateHelperLatestDate($E38,Trigger)</f>
        <v>41809</v>
      </c>
    </row>
    <row r="39" spans="1:14" x14ac:dyDescent="0.2">
      <c r="A39" s="35" t="b">
        <v>0</v>
      </c>
      <c r="B39" s="36"/>
      <c r="C39" s="35" t="str">
        <f t="shared" si="3"/>
        <v>FUT3M</v>
      </c>
      <c r="D39" s="34" t="str">
        <v>J4</v>
      </c>
      <c r="E39" s="34" t="str">
        <f t="shared" si="2"/>
        <v>EUR_YC3MRH_FUT3MJ4</v>
      </c>
      <c r="F39" s="48" t="e">
        <f>_xll.qlRateHelperQuoteValue($E39,Trigger)</f>
        <v>#NUM!</v>
      </c>
      <c r="G39" s="33" t="e">
        <f>_xll.qlFuturesRateHelperConvexityAdjustment($E39,Trigger)</f>
        <v>#NUM!</v>
      </c>
      <c r="H39" s="228" t="b">
        <v>0</v>
      </c>
      <c r="I39" s="32">
        <v>60</v>
      </c>
      <c r="J39" s="32">
        <v>21</v>
      </c>
      <c r="K39" s="31">
        <f>_xll.qlRateHelperEarliestDate($E39,Trigger)</f>
        <v>41745</v>
      </c>
      <c r="L39" s="30">
        <f>_xll.qlRateHelperLatestDate($E39,Trigger)</f>
        <v>41836</v>
      </c>
      <c r="N39" s="229" t="s">
        <v>191</v>
      </c>
    </row>
    <row r="40" spans="1:14" x14ac:dyDescent="0.2">
      <c r="A40" s="35" t="b">
        <v>0</v>
      </c>
      <c r="B40" s="36"/>
      <c r="C40" s="35" t="str">
        <f t="shared" si="3"/>
        <v>FUT3M</v>
      </c>
      <c r="D40" s="34" t="str">
        <v>K4</v>
      </c>
      <c r="E40" s="34" t="str">
        <f t="shared" si="2"/>
        <v>EUR_YC3MRH_FUT3MK4</v>
      </c>
      <c r="F40" s="48">
        <f>_xll.qlRateHelperQuoteValue($E40,Trigger)</f>
        <v>99.677500000000009</v>
      </c>
      <c r="G40" s="33">
        <f>_xll.qlFuturesRateHelperConvexityAdjustment($E40,Trigger)</f>
        <v>0</v>
      </c>
      <c r="H40" s="32" t="b">
        <v>1</v>
      </c>
      <c r="I40" s="32">
        <v>60</v>
      </c>
      <c r="J40" s="32">
        <v>21</v>
      </c>
      <c r="K40" s="31">
        <f>_xll.qlRateHelperEarliestDate($E40,Trigger)</f>
        <v>41780</v>
      </c>
      <c r="L40" s="30">
        <f>_xll.qlRateHelperLatestDate($E40,Trigger)</f>
        <v>41872</v>
      </c>
    </row>
    <row r="41" spans="1:14" x14ac:dyDescent="0.2">
      <c r="A41" s="35" t="b">
        <v>0</v>
      </c>
      <c r="B41" s="36"/>
      <c r="C41" s="35" t="str">
        <f t="shared" si="3"/>
        <v>FUT3M</v>
      </c>
      <c r="D41" s="34" t="str">
        <v>M4</v>
      </c>
      <c r="E41" s="34" t="str">
        <f t="shared" si="2"/>
        <v>EUR_YC3MRH_FUT3MM4</v>
      </c>
      <c r="F41" s="48" t="e">
        <f>_xll.qlRateHelperQuoteValue($E41,Trigger)</f>
        <v>#NUM!</v>
      </c>
      <c r="G41" s="33" t="e">
        <f>_xll.qlFuturesRateHelperConvexityAdjustment($E41,Trigger)</f>
        <v>#NUM!</v>
      </c>
      <c r="H41" s="228" t="b">
        <v>0</v>
      </c>
      <c r="I41" s="32">
        <v>60</v>
      </c>
      <c r="J41" s="32">
        <v>21</v>
      </c>
      <c r="K41" s="31">
        <f>_xll.qlRateHelperEarliestDate($E41,Trigger)</f>
        <v>41808</v>
      </c>
      <c r="L41" s="30">
        <f>_xll.qlRateHelperLatestDate($E41,Trigger)</f>
        <v>41900</v>
      </c>
    </row>
    <row r="42" spans="1:14" x14ac:dyDescent="0.2">
      <c r="A42" s="35" t="b">
        <v>0</v>
      </c>
      <c r="B42" s="36"/>
      <c r="C42" s="35" t="str">
        <f t="shared" si="3"/>
        <v>FUT3M</v>
      </c>
      <c r="D42" s="34" t="str">
        <v>N4</v>
      </c>
      <c r="E42" s="34" t="str">
        <f t="shared" si="2"/>
        <v>EUR_YC3MRH_FUT3MN4</v>
      </c>
      <c r="F42" s="48" t="e">
        <f>_xll.qlRateHelperQuoteValue($E42,Trigger)</f>
        <v>#NUM!</v>
      </c>
      <c r="G42" s="33" t="e">
        <f>_xll.qlFuturesRateHelperConvexityAdjustment($E42,Trigger)</f>
        <v>#NUM!</v>
      </c>
      <c r="H42" s="228" t="b">
        <v>0</v>
      </c>
      <c r="I42" s="32">
        <v>60</v>
      </c>
      <c r="J42" s="32">
        <v>21</v>
      </c>
      <c r="K42" s="31">
        <f>_xll.qlRateHelperEarliestDate($E42,Trigger)</f>
        <v>41836</v>
      </c>
      <c r="L42" s="30">
        <f>_xll.qlRateHelperLatestDate($E42,Trigger)</f>
        <v>41928</v>
      </c>
    </row>
    <row r="43" spans="1:14" x14ac:dyDescent="0.2">
      <c r="A43" s="35" t="b">
        <v>0</v>
      </c>
      <c r="B43" s="36"/>
      <c r="C43" s="35" t="str">
        <f t="shared" si="3"/>
        <v>FUT3M</v>
      </c>
      <c r="D43" s="34" t="str">
        <v>Q4</v>
      </c>
      <c r="E43" s="34" t="str">
        <f t="shared" si="2"/>
        <v>EUR_YC3MRH_FUT3MQ4</v>
      </c>
      <c r="F43" s="48">
        <f>_xll.qlRateHelperQuoteValue($E43,Trigger)</f>
        <v>99.607500000000002</v>
      </c>
      <c r="G43" s="33">
        <f>_xll.qlFuturesRateHelperConvexityAdjustment($E43,Trigger)</f>
        <v>0</v>
      </c>
      <c r="H43" s="32" t="b">
        <v>1</v>
      </c>
      <c r="I43" s="32">
        <v>60</v>
      </c>
      <c r="J43" s="32">
        <v>21</v>
      </c>
      <c r="K43" s="31">
        <f>_xll.qlRateHelperEarliestDate($E43,Trigger)</f>
        <v>41871</v>
      </c>
      <c r="L43" s="30">
        <f>_xll.qlRateHelperLatestDate($E43,Trigger)</f>
        <v>41963</v>
      </c>
    </row>
    <row r="44" spans="1:14" x14ac:dyDescent="0.2">
      <c r="A44" s="35" t="b">
        <v>0</v>
      </c>
      <c r="B44" s="36"/>
      <c r="C44" s="35" t="str">
        <f t="shared" si="3"/>
        <v>FUT3M</v>
      </c>
      <c r="D44" s="34" t="str">
        <v>U4</v>
      </c>
      <c r="E44" s="34" t="str">
        <f t="shared" si="2"/>
        <v>EUR_YC3MRH_FUT3MU4</v>
      </c>
      <c r="F44" s="48" t="e">
        <f>_xll.qlRateHelperQuoteValue($E44,Trigger)</f>
        <v>#NUM!</v>
      </c>
      <c r="G44" s="33" t="e">
        <f>_xll.qlFuturesRateHelperConvexityAdjustment($E44,Trigger)</f>
        <v>#NUM!</v>
      </c>
      <c r="H44" s="228" t="b">
        <v>0</v>
      </c>
      <c r="I44" s="32">
        <v>60</v>
      </c>
      <c r="J44" s="32">
        <v>21</v>
      </c>
      <c r="K44" s="31">
        <f>_xll.qlRateHelperEarliestDate($E44,Trigger)</f>
        <v>41899</v>
      </c>
      <c r="L44" s="30">
        <f>_xll.qlRateHelperLatestDate($E44,Trigger)</f>
        <v>41990</v>
      </c>
    </row>
    <row r="45" spans="1:14" x14ac:dyDescent="0.2">
      <c r="A45" s="35" t="b">
        <v>0</v>
      </c>
      <c r="B45" s="36"/>
      <c r="C45" s="35" t="str">
        <f t="shared" si="3"/>
        <v>FUT3M</v>
      </c>
      <c r="D45" s="34" t="str">
        <v>V4</v>
      </c>
      <c r="E45" s="34" t="str">
        <f t="shared" si="2"/>
        <v>EUR_YC3MRH_FUT3MV4</v>
      </c>
      <c r="F45" s="48" t="e">
        <f>_xll.qlRateHelperQuoteValue($E45,Trigger)</f>
        <v>#NUM!</v>
      </c>
      <c r="G45" s="33" t="e">
        <f>_xll.qlFuturesRateHelperConvexityAdjustment($E45,Trigger)</f>
        <v>#NUM!</v>
      </c>
      <c r="H45" s="228" t="b">
        <v>0</v>
      </c>
      <c r="I45" s="32">
        <v>60</v>
      </c>
      <c r="J45" s="32">
        <v>21</v>
      </c>
      <c r="K45" s="31">
        <f>_xll.qlRateHelperEarliestDate($E45,Trigger)</f>
        <v>41927</v>
      </c>
      <c r="L45" s="30">
        <f>_xll.qlRateHelperLatestDate($E45,Trigger)</f>
        <v>42019</v>
      </c>
    </row>
    <row r="46" spans="1:14" x14ac:dyDescent="0.2">
      <c r="A46" s="35" t="b">
        <v>0</v>
      </c>
      <c r="B46" s="36"/>
      <c r="C46" s="35" t="str">
        <f t="shared" si="3"/>
        <v>FUT3M</v>
      </c>
      <c r="D46" s="34" t="str">
        <v>X4</v>
      </c>
      <c r="E46" s="34" t="str">
        <f t="shared" si="2"/>
        <v>EUR_YC3MRH_FUT3MX4</v>
      </c>
      <c r="F46" s="48">
        <f>_xll.qlRateHelperQuoteValue($E46,Trigger)</f>
        <v>99.547499999999999</v>
      </c>
      <c r="G46" s="33">
        <f>_xll.qlFuturesRateHelperConvexityAdjustment($E46,Trigger)</f>
        <v>0</v>
      </c>
      <c r="H46" s="32" t="b">
        <v>1</v>
      </c>
      <c r="I46" s="32">
        <v>60</v>
      </c>
      <c r="J46" s="32">
        <v>21</v>
      </c>
      <c r="K46" s="31">
        <f>_xll.qlRateHelperEarliestDate($E46,Trigger)</f>
        <v>41962</v>
      </c>
      <c r="L46" s="30">
        <f>_xll.qlRateHelperLatestDate($E46,Trigger)</f>
        <v>42054</v>
      </c>
    </row>
    <row r="47" spans="1:14" x14ac:dyDescent="0.2">
      <c r="A47" s="35" t="b">
        <v>0</v>
      </c>
      <c r="B47" s="36"/>
      <c r="C47" s="35" t="str">
        <f t="shared" si="3"/>
        <v>FUT3M</v>
      </c>
      <c r="D47" s="34" t="str">
        <v>Z4</v>
      </c>
      <c r="E47" s="34" t="str">
        <f t="shared" si="2"/>
        <v>EUR_YC3MRH_FUT3MZ4</v>
      </c>
      <c r="F47" s="48" t="e">
        <f>_xll.qlRateHelperQuoteValue($E47,Trigger)</f>
        <v>#NUM!</v>
      </c>
      <c r="G47" s="33" t="e">
        <f>_xll.qlFuturesRateHelperConvexityAdjustment($E47,Trigger)</f>
        <v>#NUM!</v>
      </c>
      <c r="H47" s="228" t="b">
        <v>0</v>
      </c>
      <c r="I47" s="32">
        <v>60</v>
      </c>
      <c r="J47" s="32">
        <v>21</v>
      </c>
      <c r="K47" s="31">
        <f>_xll.qlRateHelperEarliestDate($E47,Trigger)</f>
        <v>41990</v>
      </c>
      <c r="L47" s="30">
        <f>_xll.qlRateHelperLatestDate($E47,Trigger)</f>
        <v>42080</v>
      </c>
    </row>
    <row r="48" spans="1:14" x14ac:dyDescent="0.2">
      <c r="A48" s="35" t="b">
        <v>1</v>
      </c>
      <c r="B48" s="36"/>
      <c r="C48" s="35" t="str">
        <f t="shared" si="3"/>
        <v>FUT3M</v>
      </c>
      <c r="D48" s="34" t="str">
        <v>H5</v>
      </c>
      <c r="E48" s="34" t="str">
        <f t="shared" si="2"/>
        <v>EUR_YC3MRH_FUT3MH5</v>
      </c>
      <c r="F48" s="48">
        <f>_xll.qlRateHelperQuoteValue($E48,Trigger)</f>
        <v>99.487499999999997</v>
      </c>
      <c r="G48" s="33">
        <f>_xll.qlFuturesRateHelperConvexityAdjustment($E48,Trigger)</f>
        <v>0</v>
      </c>
      <c r="H48" s="32" t="b">
        <v>1</v>
      </c>
      <c r="I48" s="32">
        <v>60</v>
      </c>
      <c r="J48" s="32">
        <v>21</v>
      </c>
      <c r="K48" s="31">
        <f>_xll.qlRateHelperEarliestDate($E48,Trigger)</f>
        <v>42081</v>
      </c>
      <c r="L48" s="30">
        <f>_xll.qlRateHelperLatestDate($E48,Trigger)</f>
        <v>42173</v>
      </c>
    </row>
    <row r="49" spans="1:12" x14ac:dyDescent="0.2">
      <c r="A49" s="35" t="b">
        <v>1</v>
      </c>
      <c r="B49" s="36"/>
      <c r="C49" s="35" t="str">
        <f t="shared" si="3"/>
        <v>FUT3M</v>
      </c>
      <c r="D49" s="34" t="str">
        <v>M5</v>
      </c>
      <c r="E49" s="34" t="str">
        <f t="shared" si="2"/>
        <v>EUR_YC3MRH_FUT3MM5</v>
      </c>
      <c r="F49" s="48">
        <f>_xll.qlRateHelperQuoteValue($E49,Trigger)</f>
        <v>99.417500000000004</v>
      </c>
      <c r="G49" s="33">
        <f>_xll.qlFuturesRateHelperConvexityAdjustment($E49,Trigger)</f>
        <v>0</v>
      </c>
      <c r="H49" s="32" t="b">
        <v>1</v>
      </c>
      <c r="I49" s="32">
        <v>60</v>
      </c>
      <c r="J49" s="32">
        <v>21</v>
      </c>
      <c r="K49" s="31">
        <f>_xll.qlRateHelperEarliestDate($E49,Trigger)</f>
        <v>42172</v>
      </c>
      <c r="L49" s="30">
        <f>_xll.qlRateHelperLatestDate($E49,Trigger)</f>
        <v>42264</v>
      </c>
    </row>
    <row r="50" spans="1:12" x14ac:dyDescent="0.2">
      <c r="A50" s="35" t="b">
        <v>1</v>
      </c>
      <c r="B50" s="36"/>
      <c r="C50" s="35" t="str">
        <f t="shared" si="3"/>
        <v>FUT3M</v>
      </c>
      <c r="D50" s="34" t="str">
        <v>U5</v>
      </c>
      <c r="E50" s="34" t="str">
        <f t="shared" si="2"/>
        <v>EUR_YC3MRH_FUT3MU5</v>
      </c>
      <c r="F50" s="48">
        <f>_xll.qlRateHelperQuoteValue($E50,Trigger)</f>
        <v>99.347499999999997</v>
      </c>
      <c r="G50" s="33">
        <f>_xll.qlFuturesRateHelperConvexityAdjustment($E50,Trigger)</f>
        <v>0</v>
      </c>
      <c r="H50" s="32" t="b">
        <v>1</v>
      </c>
      <c r="I50" s="32">
        <v>60</v>
      </c>
      <c r="J50" s="32">
        <v>21</v>
      </c>
      <c r="K50" s="31">
        <f>_xll.qlRateHelperEarliestDate($E50,Trigger)</f>
        <v>42263</v>
      </c>
      <c r="L50" s="30">
        <f>_xll.qlRateHelperLatestDate($E50,Trigger)</f>
        <v>42354</v>
      </c>
    </row>
    <row r="51" spans="1:12" x14ac:dyDescent="0.2">
      <c r="A51" s="35" t="b">
        <v>1</v>
      </c>
      <c r="B51" s="36"/>
      <c r="C51" s="35" t="str">
        <f t="shared" si="3"/>
        <v>FUT3M</v>
      </c>
      <c r="D51" s="34" t="str">
        <v>Z5</v>
      </c>
      <c r="E51" s="34" t="str">
        <f t="shared" si="2"/>
        <v>EUR_YC3MRH_FUT3MZ5</v>
      </c>
      <c r="F51" s="48">
        <f>_xll.qlRateHelperQuoteValue($E51,Trigger)</f>
        <v>99.267499999999998</v>
      </c>
      <c r="G51" s="33">
        <f>_xll.qlFuturesRateHelperConvexityAdjustment($E51,Trigger)</f>
        <v>0</v>
      </c>
      <c r="H51" s="32" t="b">
        <v>1</v>
      </c>
      <c r="I51" s="32">
        <v>60</v>
      </c>
      <c r="J51" s="32">
        <v>21</v>
      </c>
      <c r="K51" s="31">
        <f>_xll.qlRateHelperEarliestDate($E51,Trigger)</f>
        <v>42354</v>
      </c>
      <c r="L51" s="30">
        <f>_xll.qlRateHelperLatestDate($E51,Trigger)</f>
        <v>42445</v>
      </c>
    </row>
    <row r="52" spans="1:12" x14ac:dyDescent="0.2">
      <c r="A52" s="35" t="b">
        <v>1</v>
      </c>
      <c r="B52" s="36"/>
      <c r="C52" s="35" t="str">
        <f t="shared" si="3"/>
        <v>FUT3M</v>
      </c>
      <c r="D52" s="34" t="str">
        <v>H6</v>
      </c>
      <c r="E52" s="34" t="str">
        <f t="shared" si="2"/>
        <v>EUR_YC3MRH_FUT3MH6</v>
      </c>
      <c r="F52" s="48">
        <f>_xll.qlRateHelperQuoteValue($E52,Trigger)</f>
        <v>99.182500000000005</v>
      </c>
      <c r="G52" s="33">
        <f>_xll.qlFuturesRateHelperConvexityAdjustment($E52,Trigger)</f>
        <v>0</v>
      </c>
      <c r="H52" s="32" t="b">
        <v>1</v>
      </c>
      <c r="I52" s="32">
        <v>60</v>
      </c>
      <c r="J52" s="32">
        <v>21</v>
      </c>
      <c r="K52" s="31">
        <f>_xll.qlRateHelperEarliestDate($E52,Trigger)</f>
        <v>42445</v>
      </c>
      <c r="L52" s="30">
        <f>_xll.qlRateHelperLatestDate($E52,Trigger)</f>
        <v>42537</v>
      </c>
    </row>
    <row r="53" spans="1:12" x14ac:dyDescent="0.2">
      <c r="A53" s="35" t="b">
        <v>1</v>
      </c>
      <c r="B53" s="36"/>
      <c r="C53" s="35" t="str">
        <f t="shared" si="3"/>
        <v>FUT3M</v>
      </c>
      <c r="D53" s="34" t="str">
        <v>M6</v>
      </c>
      <c r="E53" s="34" t="str">
        <f t="shared" si="2"/>
        <v>EUR_YC3MRH_FUT3MM6</v>
      </c>
      <c r="F53" s="48">
        <f>_xll.qlRateHelperQuoteValue($E53,Trigger)</f>
        <v>99.074999999999989</v>
      </c>
      <c r="G53" s="33">
        <f>_xll.qlFuturesRateHelperConvexityAdjustment($E53,Trigger)</f>
        <v>0</v>
      </c>
      <c r="H53" s="32" t="b">
        <v>1</v>
      </c>
      <c r="I53" s="32">
        <v>30</v>
      </c>
      <c r="J53" s="32">
        <v>21</v>
      </c>
      <c r="K53" s="31">
        <f>_xll.qlRateHelperEarliestDate($E53,Trigger)</f>
        <v>42536</v>
      </c>
      <c r="L53" s="30">
        <f>_xll.qlRateHelperLatestDate($E53,Trigger)</f>
        <v>42628</v>
      </c>
    </row>
    <row r="54" spans="1:12" x14ac:dyDescent="0.2">
      <c r="A54" s="35" t="b">
        <v>1</v>
      </c>
      <c r="B54" s="36"/>
      <c r="C54" s="35" t="str">
        <f t="shared" si="3"/>
        <v>FUT3M</v>
      </c>
      <c r="D54" s="34" t="str">
        <v>U6</v>
      </c>
      <c r="E54" s="34" t="str">
        <f t="shared" si="2"/>
        <v>EUR_YC3MRH_FUT3MU6</v>
      </c>
      <c r="F54" s="48">
        <f>_xll.qlRateHelperQuoteValue($E54,Trigger)</f>
        <v>98.949999999999989</v>
      </c>
      <c r="G54" s="33">
        <f>_xll.qlFuturesRateHelperConvexityAdjustment($E54,Trigger)</f>
        <v>0</v>
      </c>
      <c r="H54" s="32" t="b">
        <v>1</v>
      </c>
      <c r="I54" s="32">
        <v>30</v>
      </c>
      <c r="J54" s="32">
        <v>21</v>
      </c>
      <c r="K54" s="31">
        <f>_xll.qlRateHelperEarliestDate($E54,Trigger)</f>
        <v>42634</v>
      </c>
      <c r="L54" s="30">
        <f>_xll.qlRateHelperLatestDate($E54,Trigger)</f>
        <v>42725</v>
      </c>
    </row>
    <row r="55" spans="1:12" x14ac:dyDescent="0.2">
      <c r="A55" s="35" t="b">
        <v>1</v>
      </c>
      <c r="B55" s="36"/>
      <c r="C55" s="35" t="str">
        <f t="shared" si="3"/>
        <v>FUT3M</v>
      </c>
      <c r="D55" s="34" t="str">
        <v>Z6</v>
      </c>
      <c r="E55" s="34" t="str">
        <f t="shared" si="2"/>
        <v>EUR_YC3MRH_FUT3MZ6</v>
      </c>
      <c r="F55" s="48">
        <f>_xll.qlRateHelperQuoteValue($E55,Trigger)</f>
        <v>98.802500000000009</v>
      </c>
      <c r="G55" s="33">
        <f>_xll.qlFuturesRateHelperConvexityAdjustment($E55,Trigger)</f>
        <v>0</v>
      </c>
      <c r="H55" s="32" t="b">
        <v>1</v>
      </c>
      <c r="I55" s="32">
        <v>30</v>
      </c>
      <c r="J55" s="32">
        <v>21</v>
      </c>
      <c r="K55" s="31">
        <f>_xll.qlRateHelperEarliestDate($E55,Trigger)</f>
        <v>42725</v>
      </c>
      <c r="L55" s="30">
        <f>_xll.qlRateHelperLatestDate($E55,Trigger)</f>
        <v>42815</v>
      </c>
    </row>
    <row r="56" spans="1:12" x14ac:dyDescent="0.2">
      <c r="A56" s="35" t="b">
        <v>1</v>
      </c>
      <c r="B56" s="36"/>
      <c r="C56" s="35" t="str">
        <f t="shared" si="3"/>
        <v>FUT3M</v>
      </c>
      <c r="D56" s="34" t="str">
        <v>H7</v>
      </c>
      <c r="E56" s="34" t="str">
        <f t="shared" si="2"/>
        <v>EUR_YC3MRH_FUT3MH7</v>
      </c>
      <c r="F56" s="48">
        <f>_xll.qlRateHelperQuoteValue($E56,Trigger)</f>
        <v>98.655000000000001</v>
      </c>
      <c r="G56" s="33">
        <f>_xll.qlFuturesRateHelperConvexityAdjustment($E56,Trigger)</f>
        <v>0</v>
      </c>
      <c r="H56" s="32" t="b">
        <v>1</v>
      </c>
      <c r="I56" s="32">
        <v>30</v>
      </c>
      <c r="J56" s="32">
        <v>21</v>
      </c>
      <c r="K56" s="31">
        <f>_xll.qlRateHelperEarliestDate($E56,Trigger)</f>
        <v>42809</v>
      </c>
      <c r="L56" s="30">
        <f>_xll.qlRateHelperLatestDate($E56,Trigger)</f>
        <v>42901</v>
      </c>
    </row>
    <row r="57" spans="1:12" x14ac:dyDescent="0.2">
      <c r="A57" s="35" t="b">
        <v>1</v>
      </c>
      <c r="B57" s="36"/>
      <c r="C57" s="35" t="str">
        <f t="shared" si="3"/>
        <v>FUT3M</v>
      </c>
      <c r="D57" s="34" t="str">
        <v>M7</v>
      </c>
      <c r="E57" s="34" t="str">
        <f t="shared" si="2"/>
        <v>EUR_YC3MRH_FUT3MM7</v>
      </c>
      <c r="F57" s="48">
        <f>_xll.qlRateHelperQuoteValue($E57,Trigger)</f>
        <v>98.515000000000001</v>
      </c>
      <c r="G57" s="33">
        <f>_xll.qlFuturesRateHelperConvexityAdjustment($E57,Trigger)</f>
        <v>0</v>
      </c>
      <c r="H57" s="32" t="b">
        <v>1</v>
      </c>
      <c r="I57" s="32">
        <v>30</v>
      </c>
      <c r="J57" s="32">
        <v>21</v>
      </c>
      <c r="K57" s="31">
        <f>_xll.qlRateHelperEarliestDate($E57,Trigger)</f>
        <v>42907</v>
      </c>
      <c r="L57" s="30">
        <f>_xll.qlRateHelperLatestDate($E57,Trigger)</f>
        <v>42999</v>
      </c>
    </row>
    <row r="58" spans="1:12" x14ac:dyDescent="0.2">
      <c r="A58" s="35" t="b">
        <v>1</v>
      </c>
      <c r="B58" s="36"/>
      <c r="C58" s="35" t="str">
        <f t="shared" si="3"/>
        <v>FUT3M</v>
      </c>
      <c r="D58" s="34" t="str">
        <v>U7</v>
      </c>
      <c r="E58" s="34" t="str">
        <f t="shared" si="2"/>
        <v>EUR_YC3MRH_FUT3MU7</v>
      </c>
      <c r="F58" s="48">
        <f>_xll.qlRateHelperQuoteValue($E58,Trigger)</f>
        <v>98.38</v>
      </c>
      <c r="G58" s="33">
        <f>_xll.qlFuturesRateHelperConvexityAdjustment($E58,Trigger)</f>
        <v>0</v>
      </c>
      <c r="H58" s="32" t="b">
        <v>1</v>
      </c>
      <c r="I58" s="32">
        <v>30</v>
      </c>
      <c r="J58" s="32">
        <v>21</v>
      </c>
      <c r="K58" s="31">
        <f>_xll.qlRateHelperEarliestDate($E58,Trigger)</f>
        <v>42998</v>
      </c>
      <c r="L58" s="30">
        <f>_xll.qlRateHelperLatestDate($E58,Trigger)</f>
        <v>43089</v>
      </c>
    </row>
    <row r="59" spans="1:12" x14ac:dyDescent="0.2">
      <c r="A59" s="35" t="b">
        <v>1</v>
      </c>
      <c r="B59" s="36"/>
      <c r="C59" s="35" t="str">
        <f t="shared" si="3"/>
        <v>FUT3M</v>
      </c>
      <c r="D59" s="34" t="str">
        <v>Z7</v>
      </c>
      <c r="E59" s="34" t="str">
        <f t="shared" si="2"/>
        <v>EUR_YC3MRH_FUT3MZ7</v>
      </c>
      <c r="F59" s="48">
        <f>_xll.qlRateHelperQuoteValue($E59,Trigger)</f>
        <v>98.245000000000005</v>
      </c>
      <c r="G59" s="33">
        <f>_xll.qlFuturesRateHelperConvexityAdjustment($E59,Trigger)</f>
        <v>0</v>
      </c>
      <c r="H59" s="32" t="b">
        <v>1</v>
      </c>
      <c r="I59" s="32">
        <v>30</v>
      </c>
      <c r="J59" s="32">
        <v>21</v>
      </c>
      <c r="K59" s="31">
        <f>_xll.qlRateHelperEarliestDate($E59,Trigger)</f>
        <v>43089</v>
      </c>
      <c r="L59" s="30">
        <f>_xll.qlRateHelperLatestDate($E59,Trigger)</f>
        <v>43179</v>
      </c>
    </row>
    <row r="60" spans="1:12" x14ac:dyDescent="0.2">
      <c r="A60" s="35" t="b">
        <v>1</v>
      </c>
      <c r="B60" s="36"/>
      <c r="C60" s="35" t="str">
        <f t="shared" si="3"/>
        <v>FUT3M</v>
      </c>
      <c r="D60" s="34" t="str">
        <v>H8</v>
      </c>
      <c r="E60" s="34" t="str">
        <f t="shared" si="2"/>
        <v>EUR_YC3MRH_FUT3MH8</v>
      </c>
      <c r="F60" s="48">
        <f>_xll.qlRateHelperQuoteValue($E60,Trigger)</f>
        <v>98.122500000000002</v>
      </c>
      <c r="G60" s="33">
        <f>_xll.qlFuturesRateHelperConvexityAdjustment($E60,Trigger)</f>
        <v>0</v>
      </c>
      <c r="H60" s="32" t="b">
        <v>1</v>
      </c>
      <c r="I60" s="32">
        <v>30</v>
      </c>
      <c r="J60" s="32">
        <v>21</v>
      </c>
      <c r="K60" s="31">
        <f>_xll.qlRateHelperEarliestDate($E60,Trigger)</f>
        <v>43180</v>
      </c>
      <c r="L60" s="30">
        <f>_xll.qlRateHelperLatestDate($E60,Trigger)</f>
        <v>43272</v>
      </c>
    </row>
    <row r="61" spans="1:12" x14ac:dyDescent="0.2">
      <c r="A61" s="35" t="b">
        <v>1</v>
      </c>
      <c r="B61" s="36"/>
      <c r="C61" s="35" t="str">
        <f t="shared" si="3"/>
        <v>FUT3M</v>
      </c>
      <c r="D61" s="34" t="str">
        <v>M8</v>
      </c>
      <c r="E61" s="34" t="str">
        <f t="shared" si="2"/>
        <v>EUR_YC3MRH_FUT3MM8</v>
      </c>
      <c r="F61" s="48">
        <f>_xll.qlRateHelperQuoteValue($E61,Trigger)</f>
        <v>98.004999999999995</v>
      </c>
      <c r="G61" s="33">
        <f>_xll.qlFuturesRateHelperConvexityAdjustment($E61,Trigger)</f>
        <v>0</v>
      </c>
      <c r="H61" s="32" t="b">
        <v>1</v>
      </c>
      <c r="I61" s="32">
        <v>30</v>
      </c>
      <c r="J61" s="32">
        <v>21</v>
      </c>
      <c r="K61" s="31">
        <f>_xll.qlRateHelperEarliestDate($E61,Trigger)</f>
        <v>43271</v>
      </c>
      <c r="L61" s="30">
        <f>_xll.qlRateHelperLatestDate($E61,Trigger)</f>
        <v>43363</v>
      </c>
    </row>
    <row r="62" spans="1:12" x14ac:dyDescent="0.2">
      <c r="A62" s="35" t="b">
        <v>1</v>
      </c>
      <c r="B62" s="36"/>
      <c r="C62" s="35" t="str">
        <f t="shared" si="3"/>
        <v>FUT3M</v>
      </c>
      <c r="D62" s="34" t="str">
        <v>U8</v>
      </c>
      <c r="E62" s="34" t="str">
        <f t="shared" si="2"/>
        <v>EUR_YC3MRH_FUT3MU8</v>
      </c>
      <c r="F62" s="48">
        <f>_xll.qlRateHelperQuoteValue($E62,Trigger)</f>
        <v>97.91749999999999</v>
      </c>
      <c r="G62" s="33">
        <f>_xll.qlFuturesRateHelperConvexityAdjustment($E62,Trigger)</f>
        <v>0</v>
      </c>
      <c r="H62" s="32" t="b">
        <v>1</v>
      </c>
      <c r="I62" s="32">
        <v>30</v>
      </c>
      <c r="J62" s="32">
        <v>21</v>
      </c>
      <c r="K62" s="31">
        <f>_xll.qlRateHelperEarliestDate($E62,Trigger)</f>
        <v>43362</v>
      </c>
      <c r="L62" s="30">
        <f>_xll.qlRateHelperLatestDate($E62,Trigger)</f>
        <v>43453</v>
      </c>
    </row>
    <row r="63" spans="1:12" x14ac:dyDescent="0.2">
      <c r="A63" s="35" t="b">
        <v>1</v>
      </c>
      <c r="B63" s="36"/>
      <c r="C63" s="35" t="str">
        <f t="shared" si="3"/>
        <v>FUT3M</v>
      </c>
      <c r="D63" s="34" t="str">
        <v>Z8</v>
      </c>
      <c r="E63" s="34" t="str">
        <f t="shared" si="2"/>
        <v>EUR_YC3MRH_FUT3MZ8</v>
      </c>
      <c r="F63" s="48">
        <f>_xll.qlRateHelperQuoteValue($E63,Trigger)</f>
        <v>97.83250000000001</v>
      </c>
      <c r="G63" s="33">
        <f>_xll.qlFuturesRateHelperConvexityAdjustment($E63,Trigger)</f>
        <v>0</v>
      </c>
      <c r="H63" s="32" t="b">
        <v>1</v>
      </c>
      <c r="I63" s="32">
        <v>30</v>
      </c>
      <c r="J63" s="32">
        <v>21</v>
      </c>
      <c r="K63" s="31">
        <f>_xll.qlRateHelperEarliestDate($E63,Trigger)</f>
        <v>43453</v>
      </c>
      <c r="L63" s="30">
        <f>_xll.qlRateHelperLatestDate($E63,Trigger)</f>
        <v>43543</v>
      </c>
    </row>
    <row r="64" spans="1:12" x14ac:dyDescent="0.2">
      <c r="A64" s="35" t="b">
        <v>1</v>
      </c>
      <c r="B64" s="36"/>
      <c r="C64" s="35" t="str">
        <f t="shared" si="3"/>
        <v>FUT3M</v>
      </c>
      <c r="D64" s="34" t="str">
        <v>H9</v>
      </c>
      <c r="E64" s="34" t="str">
        <f t="shared" si="2"/>
        <v>EUR_YC3MRH_FUT3MH9</v>
      </c>
      <c r="F64" s="48">
        <f>_xll.qlRateHelperQuoteValue($E64,Trigger)</f>
        <v>97.757499999999993</v>
      </c>
      <c r="G64" s="33">
        <f>_xll.qlFuturesRateHelperConvexityAdjustment($E64,Trigger)</f>
        <v>0</v>
      </c>
      <c r="H64" s="32" t="b">
        <v>1</v>
      </c>
      <c r="I64" s="32">
        <v>30</v>
      </c>
      <c r="J64" s="32">
        <v>21</v>
      </c>
      <c r="K64" s="31">
        <f>_xll.qlRateHelperEarliestDate($E64,Trigger)</f>
        <v>43544</v>
      </c>
      <c r="L64" s="30">
        <f>_xll.qlRateHelperLatestDate($E64,Trigger)</f>
        <v>43636</v>
      </c>
    </row>
    <row r="65" spans="1:13" x14ac:dyDescent="0.2">
      <c r="A65" s="35" t="b">
        <v>1</v>
      </c>
      <c r="B65" s="36"/>
      <c r="C65" s="35" t="str">
        <f t="shared" si="3"/>
        <v>FUT3M</v>
      </c>
      <c r="D65" s="34" t="str">
        <v>M9</v>
      </c>
      <c r="E65" s="34" t="str">
        <f t="shared" si="2"/>
        <v>EUR_YC3MRH_FUT3MM9</v>
      </c>
      <c r="F65" s="48">
        <f>_xll.qlRateHelperQuoteValue($E65,Trigger)</f>
        <v>97.67</v>
      </c>
      <c r="G65" s="33">
        <f>_xll.qlFuturesRateHelperConvexityAdjustment($E65,Trigger)</f>
        <v>0</v>
      </c>
      <c r="H65" s="32" t="b">
        <v>1</v>
      </c>
      <c r="I65" s="32">
        <v>30</v>
      </c>
      <c r="J65" s="32">
        <v>21</v>
      </c>
      <c r="K65" s="31">
        <f>_xll.qlRateHelperEarliestDate($E65,Trigger)</f>
        <v>43635</v>
      </c>
      <c r="L65" s="30">
        <f>_xll.qlRateHelperLatestDate($E65,Trigger)</f>
        <v>43727</v>
      </c>
    </row>
    <row r="66" spans="1:13" x14ac:dyDescent="0.2">
      <c r="A66" s="35" t="b">
        <v>1</v>
      </c>
      <c r="B66" s="36"/>
      <c r="C66" s="35" t="str">
        <f t="shared" si="3"/>
        <v>FUT3M</v>
      </c>
      <c r="D66" s="34" t="str">
        <v>U9</v>
      </c>
      <c r="E66" s="34" t="str">
        <f t="shared" ref="E66:E97" si="4">RateHelperPrefix&amp;"_"&amp;$B66&amp;$C66&amp;$D66</f>
        <v>EUR_YC3MRH_FUT3MU9</v>
      </c>
      <c r="F66" s="48" t="e">
        <f>_xll.qlRateHelperQuoteValue($E66,Trigger)</f>
        <v>#NUM!</v>
      </c>
      <c r="G66" s="33" t="e">
        <f>_xll.qlFuturesRateHelperConvexityAdjustment($E66,Trigger)</f>
        <v>#NUM!</v>
      </c>
      <c r="H66" s="32" t="b">
        <v>1</v>
      </c>
      <c r="I66" s="32">
        <v>30</v>
      </c>
      <c r="J66" s="32">
        <v>21</v>
      </c>
      <c r="K66" s="31">
        <f>_xll.qlRateHelperEarliestDate($E66,Trigger)</f>
        <v>43726</v>
      </c>
      <c r="L66" s="30">
        <f>_xll.qlRateHelperLatestDate($E66,Trigger)</f>
        <v>43817</v>
      </c>
    </row>
    <row r="67" spans="1:13" x14ac:dyDescent="0.2">
      <c r="A67" s="35" t="b">
        <v>1</v>
      </c>
      <c r="B67" s="36"/>
      <c r="C67" s="35" t="str">
        <f t="shared" si="3"/>
        <v>FUT3M</v>
      </c>
      <c r="D67" s="34" t="str">
        <v>Z9</v>
      </c>
      <c r="E67" s="34" t="str">
        <f t="shared" si="4"/>
        <v>EUR_YC3MRH_FUT3MZ9</v>
      </c>
      <c r="F67" s="48" t="e">
        <f>_xll.qlRateHelperQuoteValue($E67,Trigger)</f>
        <v>#NUM!</v>
      </c>
      <c r="G67" s="33" t="e">
        <f>_xll.qlFuturesRateHelperConvexityAdjustment($E67,Trigger)</f>
        <v>#NUM!</v>
      </c>
      <c r="H67" s="32" t="b">
        <v>1</v>
      </c>
      <c r="I67" s="32">
        <v>30</v>
      </c>
      <c r="J67" s="32">
        <v>21</v>
      </c>
      <c r="K67" s="31">
        <f>_xll.qlRateHelperEarliestDate($E67,Trigger)</f>
        <v>43817</v>
      </c>
      <c r="L67" s="30">
        <f>_xll.qlRateHelperLatestDate($E67,Trigger)</f>
        <v>43908</v>
      </c>
    </row>
    <row r="68" spans="1:13" x14ac:dyDescent="0.2">
      <c r="A68" s="35" t="b">
        <v>1</v>
      </c>
      <c r="B68" s="36"/>
      <c r="C68" s="35" t="str">
        <f t="shared" si="3"/>
        <v>FUT3M</v>
      </c>
      <c r="D68" s="34" t="str">
        <v>H0</v>
      </c>
      <c r="E68" s="34" t="str">
        <f t="shared" si="4"/>
        <v>EUR_YC3MRH_FUT3MH0</v>
      </c>
      <c r="F68" s="48" t="e">
        <f>_xll.qlRateHelperQuoteValue($E68,Trigger)</f>
        <v>#NUM!</v>
      </c>
      <c r="G68" s="33" t="e">
        <f>_xll.qlFuturesRateHelperConvexityAdjustment($E68,Trigger)</f>
        <v>#NUM!</v>
      </c>
      <c r="H68" s="32" t="b">
        <v>1</v>
      </c>
      <c r="I68" s="32">
        <v>30</v>
      </c>
      <c r="J68" s="32">
        <v>21</v>
      </c>
      <c r="K68" s="31">
        <f>_xll.qlRateHelperEarliestDate($E68,Trigger)</f>
        <v>43908</v>
      </c>
      <c r="L68" s="30">
        <f>_xll.qlRateHelperLatestDate($E68,Trigger)</f>
        <v>44000</v>
      </c>
    </row>
    <row r="69" spans="1:13" x14ac:dyDescent="0.2">
      <c r="A69" s="35" t="b">
        <v>1</v>
      </c>
      <c r="B69" s="36"/>
      <c r="C69" s="35" t="str">
        <f t="shared" si="3"/>
        <v>FUT3M</v>
      </c>
      <c r="D69" s="34" t="str">
        <v>M0</v>
      </c>
      <c r="E69" s="34" t="str">
        <f t="shared" si="4"/>
        <v>EUR_YC3MRH_FUT3MM0</v>
      </c>
      <c r="F69" s="48" t="e">
        <f>_xll.qlRateHelperQuoteValue($E69,Trigger)</f>
        <v>#NUM!</v>
      </c>
      <c r="G69" s="33" t="e">
        <f>_xll.qlFuturesRateHelperConvexityAdjustment($E69,Trigger)</f>
        <v>#NUM!</v>
      </c>
      <c r="H69" s="32" t="b">
        <v>1</v>
      </c>
      <c r="I69" s="32">
        <v>30</v>
      </c>
      <c r="J69" s="32">
        <v>21</v>
      </c>
      <c r="K69" s="31">
        <f>_xll.qlRateHelperEarliestDate($E69,Trigger)</f>
        <v>43999</v>
      </c>
      <c r="L69" s="30">
        <f>_xll.qlRateHelperLatestDate($E69,Trigger)</f>
        <v>44091</v>
      </c>
    </row>
    <row r="70" spans="1:13" x14ac:dyDescent="0.2">
      <c r="A70" s="35" t="b">
        <v>1</v>
      </c>
      <c r="B70" s="36"/>
      <c r="C70" s="35" t="str">
        <f t="shared" si="3"/>
        <v>FUT3M</v>
      </c>
      <c r="D70" s="34" t="str">
        <v>U0</v>
      </c>
      <c r="E70" s="34" t="str">
        <f t="shared" si="4"/>
        <v>EUR_YC3MRH_FUT3MU0</v>
      </c>
      <c r="F70" s="48" t="e">
        <f>_xll.qlRateHelperQuoteValue($E70,Trigger)</f>
        <v>#NUM!</v>
      </c>
      <c r="G70" s="33" t="e">
        <f>_xll.qlFuturesRateHelperConvexityAdjustment($E70,Trigger)</f>
        <v>#NUM!</v>
      </c>
      <c r="H70" s="32" t="b">
        <v>1</v>
      </c>
      <c r="I70" s="32">
        <v>30</v>
      </c>
      <c r="J70" s="32">
        <v>21</v>
      </c>
      <c r="K70" s="31">
        <f>_xll.qlRateHelperEarliestDate($E70,Trigger)</f>
        <v>44090</v>
      </c>
      <c r="L70" s="30">
        <f>_xll.qlRateHelperLatestDate($E70,Trigger)</f>
        <v>44181</v>
      </c>
    </row>
    <row r="71" spans="1:13" x14ac:dyDescent="0.2">
      <c r="A71" s="35" t="b">
        <v>1</v>
      </c>
      <c r="B71" s="36"/>
      <c r="C71" s="35" t="str">
        <f t="shared" si="3"/>
        <v>FUT3M</v>
      </c>
      <c r="D71" s="34" t="str">
        <v>Z0</v>
      </c>
      <c r="E71" s="34" t="str">
        <f t="shared" si="4"/>
        <v>EUR_YC3MRH_FUT3MZ0</v>
      </c>
      <c r="F71" s="48" t="e">
        <f>_xll.qlRateHelperQuoteValue($E71,Trigger)</f>
        <v>#NUM!</v>
      </c>
      <c r="G71" s="33" t="e">
        <f>_xll.qlFuturesRateHelperConvexityAdjustment($E71,Trigger)</f>
        <v>#NUM!</v>
      </c>
      <c r="H71" s="32" t="b">
        <v>1</v>
      </c>
      <c r="I71" s="32">
        <v>30</v>
      </c>
      <c r="J71" s="32">
        <v>21</v>
      </c>
      <c r="K71" s="31">
        <f>_xll.qlRateHelperEarliestDate($E71,Trigger)</f>
        <v>44181</v>
      </c>
      <c r="L71" s="30">
        <f>_xll.qlRateHelperLatestDate($E71,Trigger)</f>
        <v>44271</v>
      </c>
    </row>
    <row r="72" spans="1:13" x14ac:dyDescent="0.2">
      <c r="A72" s="35" t="b">
        <v>1</v>
      </c>
      <c r="B72" s="36"/>
      <c r="C72" s="35" t="str">
        <f t="shared" si="3"/>
        <v>FUT3M</v>
      </c>
      <c r="D72" s="34" t="str">
        <v>H1</v>
      </c>
      <c r="E72" s="34" t="str">
        <f t="shared" si="4"/>
        <v>EUR_YC3MRH_FUT3MH1</v>
      </c>
      <c r="F72" s="48" t="e">
        <f>_xll.qlRateHelperQuoteValue($E72,Trigger)</f>
        <v>#NUM!</v>
      </c>
      <c r="G72" s="33" t="e">
        <f>_xll.qlFuturesRateHelperConvexityAdjustment($E72,Trigger)</f>
        <v>#NUM!</v>
      </c>
      <c r="H72" s="32" t="b">
        <v>1</v>
      </c>
      <c r="I72" s="32">
        <v>30</v>
      </c>
      <c r="J72" s="32">
        <v>21</v>
      </c>
      <c r="K72" s="31">
        <f>_xll.qlRateHelperEarliestDate($E72,Trigger)</f>
        <v>44272</v>
      </c>
      <c r="L72" s="30">
        <f>_xll.qlRateHelperLatestDate($E72,Trigger)</f>
        <v>44364</v>
      </c>
    </row>
    <row r="73" spans="1:13" x14ac:dyDescent="0.2">
      <c r="A73" s="35" t="b">
        <v>1</v>
      </c>
      <c r="B73" s="36"/>
      <c r="C73" s="35" t="str">
        <f t="shared" si="3"/>
        <v>FUT3M</v>
      </c>
      <c r="D73" s="34" t="str">
        <v>M1</v>
      </c>
      <c r="E73" s="34" t="str">
        <f t="shared" si="4"/>
        <v>EUR_YC3MRH_FUT3MM1</v>
      </c>
      <c r="F73" s="48" t="e">
        <f>_xll.qlRateHelperQuoteValue($E73,Trigger)</f>
        <v>#NUM!</v>
      </c>
      <c r="G73" s="33" t="e">
        <f>_xll.qlFuturesRateHelperConvexityAdjustment($E73,Trigger)</f>
        <v>#NUM!</v>
      </c>
      <c r="H73" s="32" t="b">
        <v>1</v>
      </c>
      <c r="I73" s="32">
        <v>30</v>
      </c>
      <c r="J73" s="32">
        <v>21</v>
      </c>
      <c r="K73" s="31">
        <f>_xll.qlRateHelperEarliestDate($E73,Trigger)</f>
        <v>44363</v>
      </c>
      <c r="L73" s="30">
        <f>_xll.qlRateHelperLatestDate($E73,Trigger)</f>
        <v>44455</v>
      </c>
    </row>
    <row r="74" spans="1:13" x14ac:dyDescent="0.2">
      <c r="A74" s="35" t="b">
        <v>1</v>
      </c>
      <c r="B74" s="36"/>
      <c r="C74" s="35" t="str">
        <f t="shared" si="3"/>
        <v>FUT3M</v>
      </c>
      <c r="D74" s="34" t="str">
        <v>U1</v>
      </c>
      <c r="E74" s="34" t="str">
        <f t="shared" si="4"/>
        <v>EUR_YC3MRH_FUT3MU1</v>
      </c>
      <c r="F74" s="48" t="e">
        <f>_xll.qlRateHelperQuoteValue($E74,Trigger)</f>
        <v>#NUM!</v>
      </c>
      <c r="G74" s="33" t="e">
        <f>_xll.qlFuturesRateHelperConvexityAdjustment($E74,Trigger)</f>
        <v>#NUM!</v>
      </c>
      <c r="H74" s="32" t="b">
        <v>1</v>
      </c>
      <c r="I74" s="32">
        <v>30</v>
      </c>
      <c r="J74" s="32">
        <v>21</v>
      </c>
      <c r="K74" s="31">
        <f>_xll.qlRateHelperEarliestDate($E74,Trigger)</f>
        <v>44454</v>
      </c>
      <c r="L74" s="30">
        <f>_xll.qlRateHelperLatestDate($E74,Trigger)</f>
        <v>44545</v>
      </c>
    </row>
    <row r="75" spans="1:13" x14ac:dyDescent="0.2">
      <c r="A75" s="35" t="b">
        <v>1</v>
      </c>
      <c r="B75" s="36"/>
      <c r="C75" s="35" t="str">
        <f t="shared" si="3"/>
        <v>FUT3M</v>
      </c>
      <c r="D75" s="34" t="str">
        <v>Z1</v>
      </c>
      <c r="E75" s="34" t="str">
        <f t="shared" si="4"/>
        <v>EUR_YC3MRH_FUT3MZ1</v>
      </c>
      <c r="F75" s="48" t="e">
        <f>_xll.qlRateHelperQuoteValue($E75,Trigger)</f>
        <v>#NUM!</v>
      </c>
      <c r="G75" s="33" t="e">
        <f>_xll.qlFuturesRateHelperConvexityAdjustment($E75,Trigger)</f>
        <v>#NUM!</v>
      </c>
      <c r="H75" s="32" t="b">
        <v>1</v>
      </c>
      <c r="I75" s="32">
        <v>30</v>
      </c>
      <c r="J75" s="32">
        <v>21</v>
      </c>
      <c r="K75" s="31">
        <f>_xll.qlRateHelperEarliestDate($E75,Trigger)</f>
        <v>44545</v>
      </c>
      <c r="L75" s="30">
        <f>_xll.qlRateHelperLatestDate($E75,Trigger)</f>
        <v>44635</v>
      </c>
    </row>
    <row r="76" spans="1:13" x14ac:dyDescent="0.2">
      <c r="A76" s="35" t="b">
        <v>1</v>
      </c>
      <c r="B76" s="36"/>
      <c r="C76" s="35" t="str">
        <f t="shared" si="3"/>
        <v>FUT3M</v>
      </c>
      <c r="D76" s="34" t="str">
        <v>H2</v>
      </c>
      <c r="E76" s="34" t="str">
        <f t="shared" si="4"/>
        <v>EUR_YC3MRH_FUT3MH2</v>
      </c>
      <c r="F76" s="48" t="e">
        <f>_xll.qlRateHelperQuoteValue($E76,Trigger)</f>
        <v>#NUM!</v>
      </c>
      <c r="G76" s="33" t="e">
        <f>_xll.qlFuturesRateHelperConvexityAdjustment($E76,Trigger)</f>
        <v>#NUM!</v>
      </c>
      <c r="H76" s="32" t="b">
        <v>1</v>
      </c>
      <c r="I76" s="32">
        <v>30</v>
      </c>
      <c r="J76" s="32">
        <v>21</v>
      </c>
      <c r="K76" s="31">
        <f>_xll.qlRateHelperEarliestDate($E76,Trigger)</f>
        <v>44636</v>
      </c>
      <c r="L76" s="30">
        <f>_xll.qlRateHelperLatestDate($E76,Trigger)</f>
        <v>44728</v>
      </c>
    </row>
    <row r="77" spans="1:13" x14ac:dyDescent="0.2">
      <c r="A77" s="28" t="b">
        <v>1</v>
      </c>
      <c r="B77" s="29"/>
      <c r="C77" s="28" t="str">
        <f t="shared" si="3"/>
        <v>FUT3M</v>
      </c>
      <c r="D77" s="27" t="str">
        <v>M2</v>
      </c>
      <c r="E77" s="27" t="str">
        <f t="shared" si="4"/>
        <v>EUR_YC3MRH_FUT3MM2</v>
      </c>
      <c r="F77" s="47" t="e">
        <f>_xll.qlRateHelperQuoteValue($E77,Trigger)</f>
        <v>#NUM!</v>
      </c>
      <c r="G77" s="26" t="e">
        <f>_xll.qlFuturesRateHelperConvexityAdjustment($E77,Trigger)</f>
        <v>#NUM!</v>
      </c>
      <c r="H77" s="25" t="b">
        <v>1</v>
      </c>
      <c r="I77" s="25">
        <v>30</v>
      </c>
      <c r="J77" s="32">
        <v>21</v>
      </c>
      <c r="K77" s="24">
        <f>_xll.qlRateHelperEarliestDate($E77,Trigger)</f>
        <v>44727</v>
      </c>
      <c r="L77" s="23">
        <f>_xll.qlRateHelperLatestDate($E77,Trigger)</f>
        <v>44819</v>
      </c>
      <c r="M77" s="46"/>
    </row>
    <row r="78" spans="1:13" ht="11.25" customHeight="1" x14ac:dyDescent="0.2">
      <c r="B78" s="44">
        <v>2</v>
      </c>
      <c r="C78" s="43"/>
      <c r="D78" s="42" t="s">
        <v>52</v>
      </c>
      <c r="E78" s="42" t="str">
        <f t="shared" si="4"/>
        <v>EUR_YC3MRH_2X1S</v>
      </c>
      <c r="F78" s="41" t="e">
        <f>_xll.qlRateHelperQuoteValue($E78,Trigger)</f>
        <v>#NUM!</v>
      </c>
      <c r="G78" s="41" t="e">
        <f>_xll.qlSwapRateHelperSpread($E78,Trigger)</f>
        <v>#NUM!</v>
      </c>
      <c r="H78" s="40" t="b">
        <v>0</v>
      </c>
      <c r="I78" s="40">
        <v>40</v>
      </c>
      <c r="J78" s="40">
        <v>1</v>
      </c>
      <c r="K78" s="39" t="e">
        <f>_xll.qlRateHelperEarliestDate($E78,Trigger)</f>
        <v>#NUM!</v>
      </c>
      <c r="L78" s="38" t="e">
        <f>_xll.qlRateHelperLatestDate($E78,Trigger)</f>
        <v>#NUM!</v>
      </c>
      <c r="M78" s="37"/>
    </row>
    <row r="79" spans="1:13" x14ac:dyDescent="0.2">
      <c r="B79" s="36">
        <v>3</v>
      </c>
      <c r="C79" s="35"/>
      <c r="D79" s="34" t="s">
        <v>52</v>
      </c>
      <c r="E79" s="34" t="str">
        <f t="shared" si="4"/>
        <v>EUR_YC3MRH_3X1S</v>
      </c>
      <c r="F79" s="33" t="e">
        <f>_xll.qlRateHelperQuoteValue($E79,Trigger)</f>
        <v>#NUM!</v>
      </c>
      <c r="G79" s="33" t="e">
        <f>_xll.qlSwapRateHelperSpread($E79,Trigger)</f>
        <v>#NUM!</v>
      </c>
      <c r="H79" s="32" t="b">
        <v>0</v>
      </c>
      <c r="I79" s="32">
        <v>40</v>
      </c>
      <c r="J79" s="32">
        <v>1</v>
      </c>
      <c r="K79" s="31" t="e">
        <f>_xll.qlRateHelperEarliestDate($E79,Trigger)</f>
        <v>#NUM!</v>
      </c>
      <c r="L79" s="30" t="e">
        <f>_xll.qlRateHelperLatestDate($E79,Trigger)</f>
        <v>#NUM!</v>
      </c>
      <c r="M79" s="45"/>
    </row>
    <row r="80" spans="1:13" x14ac:dyDescent="0.2">
      <c r="B80" s="36">
        <v>4</v>
      </c>
      <c r="C80" s="35"/>
      <c r="D80" s="34" t="s">
        <v>52</v>
      </c>
      <c r="E80" s="34" t="str">
        <f t="shared" si="4"/>
        <v>EUR_YC3MRH_4X1S</v>
      </c>
      <c r="F80" s="33" t="e">
        <f>_xll.qlRateHelperQuoteValue($E80,Trigger)</f>
        <v>#NUM!</v>
      </c>
      <c r="G80" s="33" t="e">
        <f>_xll.qlSwapRateHelperSpread($E80,Trigger)</f>
        <v>#NUM!</v>
      </c>
      <c r="H80" s="32" t="b">
        <v>0</v>
      </c>
      <c r="I80" s="32">
        <v>40</v>
      </c>
      <c r="J80" s="32">
        <v>1</v>
      </c>
      <c r="K80" s="31" t="e">
        <f>_xll.qlRateHelperEarliestDate($E80,Trigger)</f>
        <v>#NUM!</v>
      </c>
      <c r="L80" s="30" t="e">
        <f>_xll.qlRateHelperLatestDate($E80,Trigger)</f>
        <v>#NUM!</v>
      </c>
    </row>
    <row r="81" spans="2:14" x14ac:dyDescent="0.2">
      <c r="B81" s="36">
        <v>5</v>
      </c>
      <c r="C81" s="35"/>
      <c r="D81" s="34" t="s">
        <v>52</v>
      </c>
      <c r="E81" s="34" t="str">
        <f t="shared" si="4"/>
        <v>EUR_YC3MRH_5X1S</v>
      </c>
      <c r="F81" s="33" t="e">
        <f>_xll.qlRateHelperQuoteValue($E81,Trigger)</f>
        <v>#NUM!</v>
      </c>
      <c r="G81" s="33" t="e">
        <f>_xll.qlSwapRateHelperSpread($E81,Trigger)</f>
        <v>#NUM!</v>
      </c>
      <c r="H81" s="32" t="b">
        <v>0</v>
      </c>
      <c r="I81" s="32">
        <v>40</v>
      </c>
      <c r="J81" s="32">
        <v>1</v>
      </c>
      <c r="K81" s="31" t="e">
        <f>_xll.qlRateHelperEarliestDate($E81,Trigger)</f>
        <v>#NUM!</v>
      </c>
      <c r="L81" s="30" t="e">
        <f>_xll.qlRateHelperLatestDate($E81,Trigger)</f>
        <v>#NUM!</v>
      </c>
    </row>
    <row r="82" spans="2:14" ht="11.25" customHeight="1" x14ac:dyDescent="0.2">
      <c r="B82" s="36">
        <v>6</v>
      </c>
      <c r="C82" s="35"/>
      <c r="D82" s="34" t="s">
        <v>52</v>
      </c>
      <c r="E82" s="34" t="str">
        <f t="shared" si="4"/>
        <v>EUR_YC3MRH_6X1S</v>
      </c>
      <c r="F82" s="33" t="e">
        <f>_xll.qlRateHelperQuoteValue($E82,Trigger)</f>
        <v>#NUM!</v>
      </c>
      <c r="G82" s="33" t="e">
        <f>_xll.qlSwapRateHelperSpread($E82,Trigger)</f>
        <v>#NUM!</v>
      </c>
      <c r="H82" s="32" t="b">
        <v>0</v>
      </c>
      <c r="I82" s="32">
        <v>40</v>
      </c>
      <c r="J82" s="32">
        <v>1</v>
      </c>
      <c r="K82" s="31" t="e">
        <f>_xll.qlRateHelperEarliestDate($E82,Trigger)</f>
        <v>#NUM!</v>
      </c>
      <c r="L82" s="30" t="e">
        <f>_xll.qlRateHelperLatestDate($E82,Trigger)</f>
        <v>#NUM!</v>
      </c>
    </row>
    <row r="83" spans="2:14" x14ac:dyDescent="0.2">
      <c r="B83" s="36">
        <v>7</v>
      </c>
      <c r="C83" s="35"/>
      <c r="D83" s="34" t="s">
        <v>52</v>
      </c>
      <c r="E83" s="34" t="str">
        <f t="shared" si="4"/>
        <v>EUR_YC3MRH_7X1S</v>
      </c>
      <c r="F83" s="33" t="e">
        <f>_xll.qlRateHelperQuoteValue($E83,Trigger)</f>
        <v>#NUM!</v>
      </c>
      <c r="G83" s="33" t="e">
        <f>_xll.qlSwapRateHelperSpread($E83,Trigger)</f>
        <v>#NUM!</v>
      </c>
      <c r="H83" s="32" t="b">
        <v>0</v>
      </c>
      <c r="I83" s="32">
        <v>40</v>
      </c>
      <c r="J83" s="32">
        <v>1</v>
      </c>
      <c r="K83" s="31" t="e">
        <f>_xll.qlRateHelperEarliestDate($E83,Trigger)</f>
        <v>#NUM!</v>
      </c>
      <c r="L83" s="30" t="e">
        <f>_xll.qlRateHelperLatestDate($E83,Trigger)</f>
        <v>#NUM!</v>
      </c>
    </row>
    <row r="84" spans="2:14" x14ac:dyDescent="0.2">
      <c r="B84" s="36">
        <v>8</v>
      </c>
      <c r="C84" s="35"/>
      <c r="D84" s="34" t="s">
        <v>52</v>
      </c>
      <c r="E84" s="34" t="str">
        <f t="shared" si="4"/>
        <v>EUR_YC3MRH_8X1S</v>
      </c>
      <c r="F84" s="33" t="e">
        <f>_xll.qlRateHelperQuoteValue($E84,Trigger)</f>
        <v>#NUM!</v>
      </c>
      <c r="G84" s="33" t="e">
        <f>_xll.qlSwapRateHelperSpread($E84,Trigger)</f>
        <v>#NUM!</v>
      </c>
      <c r="H84" s="32" t="b">
        <v>0</v>
      </c>
      <c r="I84" s="32">
        <v>40</v>
      </c>
      <c r="J84" s="32">
        <v>1</v>
      </c>
      <c r="K84" s="31" t="e">
        <f>_xll.qlRateHelperEarliestDate($E84,Trigger)</f>
        <v>#NUM!</v>
      </c>
      <c r="L84" s="30" t="e">
        <f>_xll.qlRateHelperLatestDate($E84,Trigger)</f>
        <v>#NUM!</v>
      </c>
    </row>
    <row r="85" spans="2:14" ht="11.25" customHeight="1" x14ac:dyDescent="0.2">
      <c r="B85" s="36">
        <v>9</v>
      </c>
      <c r="C85" s="35"/>
      <c r="D85" s="34" t="s">
        <v>52</v>
      </c>
      <c r="E85" s="34" t="str">
        <f t="shared" si="4"/>
        <v>EUR_YC3MRH_9X1S</v>
      </c>
      <c r="F85" s="33" t="e">
        <f>_xll.qlRateHelperQuoteValue($E85,Trigger)</f>
        <v>#NUM!</v>
      </c>
      <c r="G85" s="33" t="e">
        <f>_xll.qlSwapRateHelperSpread($E85,Trigger)</f>
        <v>#NUM!</v>
      </c>
      <c r="H85" s="32" t="b">
        <v>0</v>
      </c>
      <c r="I85" s="32">
        <v>40</v>
      </c>
      <c r="J85" s="32">
        <v>1</v>
      </c>
      <c r="K85" s="31" t="e">
        <f>_xll.qlRateHelperEarliestDate($E85,Trigger)</f>
        <v>#NUM!</v>
      </c>
      <c r="L85" s="30" t="e">
        <f>_xll.qlRateHelperLatestDate($E85,Trigger)</f>
        <v>#NUM!</v>
      </c>
    </row>
    <row r="86" spans="2:14" x14ac:dyDescent="0.2">
      <c r="B86" s="36">
        <v>10</v>
      </c>
      <c r="C86" s="35"/>
      <c r="D86" s="34" t="s">
        <v>52</v>
      </c>
      <c r="E86" s="34" t="str">
        <f t="shared" si="4"/>
        <v>EUR_YC3MRH_10X1S</v>
      </c>
      <c r="F86" s="33" t="e">
        <f>_xll.qlRateHelperQuoteValue($E86,Trigger)</f>
        <v>#NUM!</v>
      </c>
      <c r="G86" s="33" t="e">
        <f>_xll.qlSwapRateHelperSpread($E86,Trigger)</f>
        <v>#NUM!</v>
      </c>
      <c r="H86" s="32" t="b">
        <v>0</v>
      </c>
      <c r="I86" s="32">
        <v>40</v>
      </c>
      <c r="J86" s="32">
        <v>1</v>
      </c>
      <c r="K86" s="31" t="e">
        <f>_xll.qlRateHelperEarliestDate($E86,Trigger)</f>
        <v>#NUM!</v>
      </c>
      <c r="L86" s="30" t="e">
        <f>_xll.qlRateHelperLatestDate($E86,Trigger)</f>
        <v>#NUM!</v>
      </c>
    </row>
    <row r="87" spans="2:14" x14ac:dyDescent="0.2">
      <c r="B87" s="36">
        <v>11</v>
      </c>
      <c r="C87" s="35"/>
      <c r="D87" s="34" t="s">
        <v>52</v>
      </c>
      <c r="E87" s="34" t="str">
        <f t="shared" si="4"/>
        <v>EUR_YC3MRH_11X1S</v>
      </c>
      <c r="F87" s="33" t="e">
        <f>_xll.qlRateHelperQuoteValue($E87,Trigger)</f>
        <v>#NUM!</v>
      </c>
      <c r="G87" s="33" t="e">
        <f>_xll.qlSwapRateHelperSpread($E87,Trigger)</f>
        <v>#NUM!</v>
      </c>
      <c r="H87" s="32" t="b">
        <v>0</v>
      </c>
      <c r="I87" s="32">
        <v>40</v>
      </c>
      <c r="J87" s="32">
        <v>1</v>
      </c>
      <c r="K87" s="31" t="e">
        <f>_xll.qlRateHelperEarliestDate($E87,Trigger)</f>
        <v>#NUM!</v>
      </c>
      <c r="L87" s="30" t="e">
        <f>_xll.qlRateHelperLatestDate($E87,Trigger)</f>
        <v>#NUM!</v>
      </c>
    </row>
    <row r="88" spans="2:14" x14ac:dyDescent="0.2">
      <c r="B88" s="29">
        <v>12</v>
      </c>
      <c r="C88" s="28"/>
      <c r="D88" s="27" t="s">
        <v>52</v>
      </c>
      <c r="E88" s="27" t="str">
        <f t="shared" si="4"/>
        <v>EUR_YC3MRH_12X1S</v>
      </c>
      <c r="F88" s="26" t="e">
        <f>_xll.qlRateHelperQuoteValue($E88,Trigger)</f>
        <v>#NUM!</v>
      </c>
      <c r="G88" s="26" t="e">
        <f>_xll.qlSwapRateHelperSpread($E88,Trigger)</f>
        <v>#NUM!</v>
      </c>
      <c r="H88" s="25" t="b">
        <v>0</v>
      </c>
      <c r="I88" s="25">
        <v>40</v>
      </c>
      <c r="J88" s="32">
        <v>1</v>
      </c>
      <c r="K88" s="24" t="e">
        <f>_xll.qlRateHelperEarliestDate($E88,Trigger)</f>
        <v>#NUM!</v>
      </c>
      <c r="L88" s="23" t="e">
        <f>_xll.qlRateHelperLatestDate($E88,Trigger)</f>
        <v>#NUM!</v>
      </c>
    </row>
    <row r="89" spans="2:14" x14ac:dyDescent="0.2">
      <c r="B89" s="44" t="s">
        <v>48</v>
      </c>
      <c r="C89" s="43">
        <v>12</v>
      </c>
      <c r="D89" s="42"/>
      <c r="E89" s="42" t="str">
        <f t="shared" si="4"/>
        <v>EUR_YC3MRH_1S12</v>
      </c>
      <c r="F89" s="41" t="e">
        <f>_xll.qlRateHelperQuoteValue($E89,Trigger)</f>
        <v>#NUM!</v>
      </c>
      <c r="G89" s="41">
        <f>_xll.qlSwapRateHelperSpread($E89,Trigger)</f>
        <v>0</v>
      </c>
      <c r="H89" s="40" t="b">
        <v>0</v>
      </c>
      <c r="I89" s="40">
        <v>40</v>
      </c>
      <c r="J89" s="40">
        <v>1</v>
      </c>
      <c r="K89" s="39">
        <f>_xll.qlRateHelperEarliestDate($E89,Trigger)</f>
        <v>41648</v>
      </c>
      <c r="L89" s="38">
        <f>_xll.qlRateHelperLatestDate($E89,Trigger)</f>
        <v>42013</v>
      </c>
    </row>
    <row r="90" spans="2:14" x14ac:dyDescent="0.2">
      <c r="B90" s="36" t="s">
        <v>49</v>
      </c>
      <c r="C90" s="35">
        <v>12</v>
      </c>
      <c r="D90" s="34"/>
      <c r="E90" s="34" t="str">
        <f t="shared" si="4"/>
        <v>EUR_YC3MRH_2S12</v>
      </c>
      <c r="F90" s="33" t="e">
        <f>_xll.qlRateHelperQuoteValue($E90,Trigger)</f>
        <v>#NUM!</v>
      </c>
      <c r="G90" s="33">
        <f>_xll.qlSwapRateHelperSpread($E90,Trigger)</f>
        <v>0</v>
      </c>
      <c r="H90" s="32" t="b">
        <v>0</v>
      </c>
      <c r="I90" s="32">
        <v>40</v>
      </c>
      <c r="J90" s="32">
        <v>1</v>
      </c>
      <c r="K90" s="31">
        <f>_xll.qlRateHelperEarliestDate($E90,Trigger)</f>
        <v>41648</v>
      </c>
      <c r="L90" s="30">
        <f>_xll.qlRateHelperLatestDate($E90,Trigger)</f>
        <v>42013</v>
      </c>
    </row>
    <row r="91" spans="2:14" x14ac:dyDescent="0.2">
      <c r="B91" s="36" t="s">
        <v>51</v>
      </c>
      <c r="C91" s="35">
        <v>12</v>
      </c>
      <c r="D91" s="34"/>
      <c r="E91" s="34" t="str">
        <f t="shared" si="4"/>
        <v>EUR_YC3MRH_3S12</v>
      </c>
      <c r="F91" s="33" t="e">
        <f>_xll.qlRateHelperQuoteValue($E91,Trigger)</f>
        <v>#NUM!</v>
      </c>
      <c r="G91" s="33">
        <f>_xll.qlSwapRateHelperSpread($E91,Trigger)</f>
        <v>0</v>
      </c>
      <c r="H91" s="32" t="b">
        <v>0</v>
      </c>
      <c r="I91" s="32">
        <v>40</v>
      </c>
      <c r="J91" s="32">
        <v>1</v>
      </c>
      <c r="K91" s="31">
        <f>_xll.qlRateHelperEarliestDate($E91,Trigger)</f>
        <v>41648</v>
      </c>
      <c r="L91" s="30">
        <f>_xll.qlRateHelperLatestDate($E91,Trigger)</f>
        <v>42013</v>
      </c>
    </row>
    <row r="92" spans="2:14" x14ac:dyDescent="0.2">
      <c r="B92" s="36" t="s">
        <v>50</v>
      </c>
      <c r="C92" s="35">
        <v>12</v>
      </c>
      <c r="D92" s="34"/>
      <c r="E92" s="34" t="str">
        <f t="shared" si="4"/>
        <v>EUR_YC3MRH_4S12</v>
      </c>
      <c r="F92" s="33" t="e">
        <f>_xll.qlRateHelperQuoteValue($E92,Trigger)</f>
        <v>#NUM!</v>
      </c>
      <c r="G92" s="33">
        <f>_xll.qlSwapRateHelperSpread($E92,Trigger)</f>
        <v>0</v>
      </c>
      <c r="H92" s="32" t="b">
        <v>0</v>
      </c>
      <c r="I92" s="32">
        <v>40</v>
      </c>
      <c r="J92" s="32">
        <v>1</v>
      </c>
      <c r="K92" s="31">
        <f>_xll.qlRateHelperEarliestDate($E92,Trigger)</f>
        <v>41648</v>
      </c>
      <c r="L92" s="30">
        <f>_xll.qlRateHelperLatestDate($E92,Trigger)</f>
        <v>42013</v>
      </c>
    </row>
    <row r="93" spans="2:14" x14ac:dyDescent="0.2">
      <c r="B93" s="36" t="s">
        <v>48</v>
      </c>
      <c r="C93" s="35">
        <v>24</v>
      </c>
      <c r="D93" s="34"/>
      <c r="E93" s="34" t="str">
        <f t="shared" si="4"/>
        <v>EUR_YC3MRH_1S24</v>
      </c>
      <c r="F93" s="33" t="e">
        <f>_xll.qlRateHelperQuoteValue($E93,Trigger)</f>
        <v>#NUM!</v>
      </c>
      <c r="G93" s="33">
        <f>_xll.qlSwapRateHelperSpread($E93,Trigger)</f>
        <v>0</v>
      </c>
      <c r="H93" s="32" t="b">
        <v>0</v>
      </c>
      <c r="I93" s="32">
        <v>40</v>
      </c>
      <c r="J93" s="32">
        <v>1</v>
      </c>
      <c r="K93" s="31">
        <f>_xll.qlRateHelperEarliestDate($E93,Trigger)</f>
        <v>41648</v>
      </c>
      <c r="L93" s="30">
        <f>_xll.qlRateHelperLatestDate($E93,Trigger)</f>
        <v>42380</v>
      </c>
    </row>
    <row r="94" spans="2:14" x14ac:dyDescent="0.2">
      <c r="B94" s="36" t="s">
        <v>49</v>
      </c>
      <c r="C94" s="35">
        <v>24</v>
      </c>
      <c r="D94" s="34"/>
      <c r="E94" s="34" t="str">
        <f t="shared" si="4"/>
        <v>EUR_YC3MRH_2S24</v>
      </c>
      <c r="F94" s="33" t="e">
        <f>_xll.qlRateHelperQuoteValue($E94,Trigger)</f>
        <v>#NUM!</v>
      </c>
      <c r="G94" s="33">
        <f>_xll.qlSwapRateHelperSpread($E94,Trigger)</f>
        <v>0</v>
      </c>
      <c r="H94" s="32" t="b">
        <v>0</v>
      </c>
      <c r="I94" s="32">
        <v>40</v>
      </c>
      <c r="J94" s="32">
        <v>1</v>
      </c>
      <c r="K94" s="31">
        <f>_xll.qlRateHelperEarliestDate($E94,Trigger)</f>
        <v>41648</v>
      </c>
      <c r="L94" s="30">
        <f>_xll.qlRateHelperLatestDate($E94,Trigger)</f>
        <v>42380</v>
      </c>
    </row>
    <row r="95" spans="2:14" x14ac:dyDescent="0.2">
      <c r="B95" s="29" t="s">
        <v>48</v>
      </c>
      <c r="C95" s="28">
        <v>36</v>
      </c>
      <c r="D95" s="27"/>
      <c r="E95" s="27" t="str">
        <f t="shared" si="4"/>
        <v>EUR_YC3MRH_1S36</v>
      </c>
      <c r="F95" s="26" t="e">
        <f>_xll.qlRateHelperQuoteValue($E95,Trigger)</f>
        <v>#NUM!</v>
      </c>
      <c r="G95" s="26">
        <f>_xll.qlSwapRateHelperSpread($E95,Trigger)</f>
        <v>0</v>
      </c>
      <c r="H95" s="25" t="b">
        <v>0</v>
      </c>
      <c r="I95" s="25">
        <v>40</v>
      </c>
      <c r="J95" s="25">
        <v>1</v>
      </c>
      <c r="K95" s="24">
        <f>_xll.qlRateHelperEarliestDate($E95,Trigger)</f>
        <v>41648</v>
      </c>
      <c r="L95" s="23">
        <f>_xll.qlRateHelperLatestDate($E95,Trigger)</f>
        <v>42744</v>
      </c>
    </row>
    <row r="96" spans="2:14" x14ac:dyDescent="0.2">
      <c r="B96" s="36" t="str">
        <f t="shared" ref="B96:B127" si="5">SwapFixedFreq</f>
        <v>AB</v>
      </c>
      <c r="C96" s="35" t="str">
        <f t="shared" ref="C96:C132" si="6">IborType</f>
        <v>3E</v>
      </c>
      <c r="D96" s="34" t="s">
        <v>47</v>
      </c>
      <c r="E96" s="34" t="str">
        <f t="shared" si="4"/>
        <v>EUR_YC3MRH_AB3E1Y</v>
      </c>
      <c r="F96" s="33" t="e">
        <f>_xll.qlRateHelperQuoteValue($E96,Trigger)</f>
        <v>#NUM!</v>
      </c>
      <c r="G96" s="33">
        <f>_xll.qlSwapRateHelperSpread($E96,Trigger)</f>
        <v>0</v>
      </c>
      <c r="H96" s="32" t="b">
        <v>0</v>
      </c>
      <c r="I96" s="32">
        <v>50</v>
      </c>
      <c r="J96" s="32">
        <v>1</v>
      </c>
      <c r="K96" s="31">
        <f>_xll.qlRateHelperEarliestDate($E96,Trigger)</f>
        <v>41648</v>
      </c>
      <c r="L96" s="30">
        <f>_xll.qlRateHelperLatestDate($E96,Trigger)</f>
        <v>42013</v>
      </c>
      <c r="N96" s="37" t="e">
        <f t="shared" ref="N96:N132" si="7">IF(G96=G133,F96-F133,"--")</f>
        <v>#NUM!</v>
      </c>
    </row>
    <row r="97" spans="2:14" x14ac:dyDescent="0.2">
      <c r="B97" s="36" t="str">
        <f t="shared" si="5"/>
        <v>AB</v>
      </c>
      <c r="C97" s="35" t="str">
        <f t="shared" si="6"/>
        <v>3E</v>
      </c>
      <c r="D97" s="34" t="s">
        <v>46</v>
      </c>
      <c r="E97" s="34" t="str">
        <f t="shared" si="4"/>
        <v>EUR_YC3MRH_AB3E15M</v>
      </c>
      <c r="F97" s="33" t="e">
        <f>_xll.qlRateHelperQuoteValue($E97,Trigger)</f>
        <v>#NUM!</v>
      </c>
      <c r="G97" s="33">
        <f>_xll.qlSwapRateHelperSpread($E97,Trigger)</f>
        <v>0</v>
      </c>
      <c r="H97" s="32" t="b">
        <v>0</v>
      </c>
      <c r="I97" s="32">
        <v>50</v>
      </c>
      <c r="J97" s="32">
        <v>1</v>
      </c>
      <c r="K97" s="31">
        <f>_xll.qlRateHelperEarliestDate($E97,Trigger)</f>
        <v>41648</v>
      </c>
      <c r="L97" s="30">
        <f>_xll.qlRateHelperLatestDate($E97,Trigger)</f>
        <v>42103</v>
      </c>
      <c r="N97" s="37" t="e">
        <f t="shared" si="7"/>
        <v>#NUM!</v>
      </c>
    </row>
    <row r="98" spans="2:14" x14ac:dyDescent="0.2">
      <c r="B98" s="36" t="str">
        <f t="shared" si="5"/>
        <v>AB</v>
      </c>
      <c r="C98" s="35" t="str">
        <f t="shared" si="6"/>
        <v>3E</v>
      </c>
      <c r="D98" s="34" t="s">
        <v>45</v>
      </c>
      <c r="E98" s="34" t="str">
        <f t="shared" ref="E98:E129" si="8">RateHelperPrefix&amp;"_"&amp;$B98&amp;$C98&amp;$D98</f>
        <v>EUR_YC3MRH_AB3E18M</v>
      </c>
      <c r="F98" s="33" t="e">
        <f>_xll.qlRateHelperQuoteValue($E98,Trigger)</f>
        <v>#NUM!</v>
      </c>
      <c r="G98" s="33">
        <f>_xll.qlSwapRateHelperSpread($E98,Trigger)</f>
        <v>0</v>
      </c>
      <c r="H98" s="32" t="b">
        <v>0</v>
      </c>
      <c r="I98" s="32">
        <v>50</v>
      </c>
      <c r="J98" s="32">
        <v>1</v>
      </c>
      <c r="K98" s="31">
        <f>_xll.qlRateHelperEarliestDate($E98,Trigger)</f>
        <v>41648</v>
      </c>
      <c r="L98" s="30">
        <f>_xll.qlRateHelperLatestDate($E98,Trigger)</f>
        <v>42194</v>
      </c>
      <c r="N98" s="37" t="e">
        <f t="shared" si="7"/>
        <v>#NUM!</v>
      </c>
    </row>
    <row r="99" spans="2:14" x14ac:dyDescent="0.2">
      <c r="B99" s="36" t="str">
        <f t="shared" si="5"/>
        <v>AB</v>
      </c>
      <c r="C99" s="35" t="str">
        <f t="shared" si="6"/>
        <v>3E</v>
      </c>
      <c r="D99" s="34" t="s">
        <v>44</v>
      </c>
      <c r="E99" s="34" t="str">
        <f t="shared" si="8"/>
        <v>EUR_YC3MRH_AB3E21M</v>
      </c>
      <c r="F99" s="33" t="e">
        <f>_xll.qlRateHelperQuoteValue($E99,Trigger)</f>
        <v>#NUM!</v>
      </c>
      <c r="G99" s="33">
        <f>_xll.qlSwapRateHelperSpread($E99,Trigger)</f>
        <v>0</v>
      </c>
      <c r="H99" s="32" t="b">
        <v>0</v>
      </c>
      <c r="I99" s="32">
        <v>50</v>
      </c>
      <c r="J99" s="32">
        <v>1</v>
      </c>
      <c r="K99" s="31">
        <f>_xll.qlRateHelperEarliestDate($E99,Trigger)</f>
        <v>41648</v>
      </c>
      <c r="L99" s="30">
        <f>_xll.qlRateHelperLatestDate($E99,Trigger)</f>
        <v>42286</v>
      </c>
      <c r="N99" s="37" t="e">
        <f t="shared" si="7"/>
        <v>#NUM!</v>
      </c>
    </row>
    <row r="100" spans="2:14" x14ac:dyDescent="0.2">
      <c r="B100" s="36" t="str">
        <f t="shared" si="5"/>
        <v>AB</v>
      </c>
      <c r="C100" s="35" t="str">
        <f t="shared" si="6"/>
        <v>3E</v>
      </c>
      <c r="D100" s="34" t="s">
        <v>43</v>
      </c>
      <c r="E100" s="34" t="str">
        <f t="shared" si="8"/>
        <v>EUR_YC3MRH_AB3E2Y</v>
      </c>
      <c r="F100" s="33" t="e">
        <f>_xll.qlRateHelperQuoteValue($E100,Trigger)</f>
        <v>#NUM!</v>
      </c>
      <c r="G100" s="33">
        <f>_xll.qlSwapRateHelperSpread($E100,Trigger)</f>
        <v>0</v>
      </c>
      <c r="H100" s="32" t="b">
        <v>0</v>
      </c>
      <c r="I100" s="32">
        <v>50</v>
      </c>
      <c r="J100" s="32">
        <v>1</v>
      </c>
      <c r="K100" s="31">
        <f>_xll.qlRateHelperEarliestDate($E100,Trigger)</f>
        <v>41648</v>
      </c>
      <c r="L100" s="30">
        <f>_xll.qlRateHelperLatestDate($E100,Trigger)</f>
        <v>42380</v>
      </c>
      <c r="N100" s="37" t="e">
        <f t="shared" si="7"/>
        <v>#NUM!</v>
      </c>
    </row>
    <row r="101" spans="2:14" x14ac:dyDescent="0.2">
      <c r="B101" s="36" t="str">
        <f t="shared" si="5"/>
        <v>AB</v>
      </c>
      <c r="C101" s="35" t="str">
        <f t="shared" si="6"/>
        <v>3E</v>
      </c>
      <c r="D101" s="34" t="s">
        <v>42</v>
      </c>
      <c r="E101" s="34" t="str">
        <f t="shared" si="8"/>
        <v>EUR_YC3MRH_AB3E3Y</v>
      </c>
      <c r="F101" s="33" t="e">
        <f>_xll.qlRateHelperQuoteValue($E101,Trigger)</f>
        <v>#NUM!</v>
      </c>
      <c r="G101" s="33">
        <f>_xll.qlSwapRateHelperSpread($E101,Trigger)</f>
        <v>0</v>
      </c>
      <c r="H101" s="32" t="b">
        <v>1</v>
      </c>
      <c r="I101" s="32">
        <v>50</v>
      </c>
      <c r="J101" s="32">
        <v>1</v>
      </c>
      <c r="K101" s="31">
        <f>_xll.qlRateHelperEarliestDate($E101,Trigger)</f>
        <v>41648</v>
      </c>
      <c r="L101" s="30">
        <f>_xll.qlRateHelperLatestDate($E101,Trigger)</f>
        <v>42744</v>
      </c>
      <c r="N101" s="37" t="e">
        <f t="shared" si="7"/>
        <v>#NUM!</v>
      </c>
    </row>
    <row r="102" spans="2:14" x14ac:dyDescent="0.2">
      <c r="B102" s="36" t="str">
        <f t="shared" si="5"/>
        <v>AB</v>
      </c>
      <c r="C102" s="35" t="str">
        <f t="shared" si="6"/>
        <v>3E</v>
      </c>
      <c r="D102" s="34" t="s">
        <v>41</v>
      </c>
      <c r="E102" s="34" t="str">
        <f t="shared" si="8"/>
        <v>EUR_YC3MRH_AB3E4Y</v>
      </c>
      <c r="F102" s="33" t="e">
        <f>_xll.qlRateHelperQuoteValue($E102,Trigger)</f>
        <v>#NUM!</v>
      </c>
      <c r="G102" s="33">
        <f>_xll.qlSwapRateHelperSpread($E102,Trigger)</f>
        <v>0</v>
      </c>
      <c r="H102" s="32" t="b">
        <v>1</v>
      </c>
      <c r="I102" s="32">
        <v>50</v>
      </c>
      <c r="J102" s="32">
        <v>1</v>
      </c>
      <c r="K102" s="31">
        <f>_xll.qlRateHelperEarliestDate($E102,Trigger)</f>
        <v>41648</v>
      </c>
      <c r="L102" s="30">
        <f>_xll.qlRateHelperLatestDate($E102,Trigger)</f>
        <v>43109</v>
      </c>
      <c r="N102" s="37" t="e">
        <f t="shared" si="7"/>
        <v>#NUM!</v>
      </c>
    </row>
    <row r="103" spans="2:14" x14ac:dyDescent="0.2">
      <c r="B103" s="36" t="str">
        <f t="shared" si="5"/>
        <v>AB</v>
      </c>
      <c r="C103" s="35" t="str">
        <f t="shared" si="6"/>
        <v>3E</v>
      </c>
      <c r="D103" s="34" t="s">
        <v>40</v>
      </c>
      <c r="E103" s="34" t="str">
        <f t="shared" si="8"/>
        <v>EUR_YC3MRH_AB3E5Y</v>
      </c>
      <c r="F103" s="33" t="e">
        <f>_xll.qlRateHelperQuoteValue($E103,Trigger)</f>
        <v>#NUM!</v>
      </c>
      <c r="G103" s="33">
        <f>_xll.qlSwapRateHelperSpread($E103,Trigger)</f>
        <v>0</v>
      </c>
      <c r="H103" s="32" t="b">
        <v>1</v>
      </c>
      <c r="I103" s="32">
        <v>50</v>
      </c>
      <c r="J103" s="32">
        <v>1</v>
      </c>
      <c r="K103" s="31">
        <f>_xll.qlRateHelperEarliestDate($E103,Trigger)</f>
        <v>41648</v>
      </c>
      <c r="L103" s="30">
        <f>_xll.qlRateHelperLatestDate($E103,Trigger)</f>
        <v>43474</v>
      </c>
      <c r="N103" s="37" t="e">
        <f t="shared" si="7"/>
        <v>#NUM!</v>
      </c>
    </row>
    <row r="104" spans="2:14" x14ac:dyDescent="0.2">
      <c r="B104" s="36" t="str">
        <f t="shared" si="5"/>
        <v>AB</v>
      </c>
      <c r="C104" s="35" t="str">
        <f t="shared" si="6"/>
        <v>3E</v>
      </c>
      <c r="D104" s="34" t="s">
        <v>39</v>
      </c>
      <c r="E104" s="34" t="str">
        <f t="shared" si="8"/>
        <v>EUR_YC3MRH_AB3E6Y</v>
      </c>
      <c r="F104" s="33" t="e">
        <f>_xll.qlRateHelperQuoteValue($E104,Trigger)</f>
        <v>#NUM!</v>
      </c>
      <c r="G104" s="33">
        <f>_xll.qlSwapRateHelperSpread($E104,Trigger)</f>
        <v>0</v>
      </c>
      <c r="H104" s="32" t="b">
        <v>1</v>
      </c>
      <c r="I104" s="32">
        <v>50</v>
      </c>
      <c r="J104" s="32">
        <v>1</v>
      </c>
      <c r="K104" s="31">
        <f>_xll.qlRateHelperEarliestDate($E104,Trigger)</f>
        <v>41648</v>
      </c>
      <c r="L104" s="30">
        <f>_xll.qlRateHelperLatestDate($E104,Trigger)</f>
        <v>43839</v>
      </c>
      <c r="N104" s="37" t="e">
        <f t="shared" si="7"/>
        <v>#NUM!</v>
      </c>
    </row>
    <row r="105" spans="2:14" x14ac:dyDescent="0.2">
      <c r="B105" s="36" t="str">
        <f t="shared" si="5"/>
        <v>AB</v>
      </c>
      <c r="C105" s="35" t="str">
        <f t="shared" si="6"/>
        <v>3E</v>
      </c>
      <c r="D105" s="34" t="s">
        <v>38</v>
      </c>
      <c r="E105" s="34" t="str">
        <f t="shared" si="8"/>
        <v>EUR_YC3MRH_AB3E7Y</v>
      </c>
      <c r="F105" s="33" t="e">
        <f>_xll.qlRateHelperQuoteValue($E105,Trigger)</f>
        <v>#NUM!</v>
      </c>
      <c r="G105" s="33">
        <f>_xll.qlSwapRateHelperSpread($E105,Trigger)</f>
        <v>0</v>
      </c>
      <c r="H105" s="32" t="b">
        <v>1</v>
      </c>
      <c r="I105" s="32">
        <v>50</v>
      </c>
      <c r="J105" s="32">
        <v>1</v>
      </c>
      <c r="K105" s="31">
        <f>_xll.qlRateHelperEarliestDate($E105,Trigger)</f>
        <v>41648</v>
      </c>
      <c r="L105" s="30">
        <f>_xll.qlRateHelperLatestDate($E105,Trigger)</f>
        <v>44207</v>
      </c>
      <c r="N105" s="37" t="e">
        <f t="shared" si="7"/>
        <v>#NUM!</v>
      </c>
    </row>
    <row r="106" spans="2:14" x14ac:dyDescent="0.2">
      <c r="B106" s="36" t="str">
        <f t="shared" si="5"/>
        <v>AB</v>
      </c>
      <c r="C106" s="35" t="str">
        <f t="shared" si="6"/>
        <v>3E</v>
      </c>
      <c r="D106" s="34" t="s">
        <v>37</v>
      </c>
      <c r="E106" s="34" t="str">
        <f t="shared" si="8"/>
        <v>EUR_YC3MRH_AB3E8Y</v>
      </c>
      <c r="F106" s="33" t="e">
        <f>_xll.qlRateHelperQuoteValue($E106,Trigger)</f>
        <v>#NUM!</v>
      </c>
      <c r="G106" s="33">
        <f>_xll.qlSwapRateHelperSpread($E106,Trigger)</f>
        <v>0</v>
      </c>
      <c r="H106" s="32" t="b">
        <v>1</v>
      </c>
      <c r="I106" s="32">
        <v>50</v>
      </c>
      <c r="J106" s="32">
        <v>1</v>
      </c>
      <c r="K106" s="31">
        <f>_xll.qlRateHelperEarliestDate($E106,Trigger)</f>
        <v>41648</v>
      </c>
      <c r="L106" s="30">
        <f>_xll.qlRateHelperLatestDate($E106,Trigger)</f>
        <v>44571</v>
      </c>
      <c r="N106" s="37" t="e">
        <f t="shared" si="7"/>
        <v>#NUM!</v>
      </c>
    </row>
    <row r="107" spans="2:14" x14ac:dyDescent="0.2">
      <c r="B107" s="36" t="str">
        <f t="shared" si="5"/>
        <v>AB</v>
      </c>
      <c r="C107" s="35" t="str">
        <f t="shared" si="6"/>
        <v>3E</v>
      </c>
      <c r="D107" s="34" t="s">
        <v>36</v>
      </c>
      <c r="E107" s="34" t="str">
        <f t="shared" si="8"/>
        <v>EUR_YC3MRH_AB3E9Y</v>
      </c>
      <c r="F107" s="33" t="e">
        <f>_xll.qlRateHelperQuoteValue($E107,Trigger)</f>
        <v>#NUM!</v>
      </c>
      <c r="G107" s="33">
        <f>_xll.qlSwapRateHelperSpread($E107,Trigger)</f>
        <v>0</v>
      </c>
      <c r="H107" s="32" t="b">
        <v>1</v>
      </c>
      <c r="I107" s="32">
        <v>50</v>
      </c>
      <c r="J107" s="32">
        <v>1</v>
      </c>
      <c r="K107" s="31">
        <f>_xll.qlRateHelperEarliestDate($E107,Trigger)</f>
        <v>41648</v>
      </c>
      <c r="L107" s="30">
        <f>_xll.qlRateHelperLatestDate($E107,Trigger)</f>
        <v>44935</v>
      </c>
      <c r="N107" s="37" t="e">
        <f t="shared" si="7"/>
        <v>#NUM!</v>
      </c>
    </row>
    <row r="108" spans="2:14" x14ac:dyDescent="0.2">
      <c r="B108" s="36" t="str">
        <f t="shared" si="5"/>
        <v>AB</v>
      </c>
      <c r="C108" s="35" t="str">
        <f t="shared" si="6"/>
        <v>3E</v>
      </c>
      <c r="D108" s="34" t="s">
        <v>35</v>
      </c>
      <c r="E108" s="34" t="str">
        <f t="shared" si="8"/>
        <v>EUR_YC3MRH_AB3E10Y</v>
      </c>
      <c r="F108" s="33" t="e">
        <f>_xll.qlRateHelperQuoteValue($E108,Trigger)</f>
        <v>#NUM!</v>
      </c>
      <c r="G108" s="33">
        <f>_xll.qlSwapRateHelperSpread($E108,Trigger)</f>
        <v>0</v>
      </c>
      <c r="H108" s="32" t="b">
        <v>1</v>
      </c>
      <c r="I108" s="32">
        <v>50</v>
      </c>
      <c r="J108" s="32">
        <v>1</v>
      </c>
      <c r="K108" s="31">
        <f>_xll.qlRateHelperEarliestDate($E108,Trigger)</f>
        <v>41648</v>
      </c>
      <c r="L108" s="30">
        <f>_xll.qlRateHelperLatestDate($E108,Trigger)</f>
        <v>45300</v>
      </c>
      <c r="N108" s="37" t="e">
        <f t="shared" si="7"/>
        <v>#NUM!</v>
      </c>
    </row>
    <row r="109" spans="2:14" x14ac:dyDescent="0.2">
      <c r="B109" s="36" t="str">
        <f t="shared" si="5"/>
        <v>AB</v>
      </c>
      <c r="C109" s="35" t="str">
        <f t="shared" si="6"/>
        <v>3E</v>
      </c>
      <c r="D109" s="34" t="s">
        <v>34</v>
      </c>
      <c r="E109" s="34" t="str">
        <f t="shared" si="8"/>
        <v>EUR_YC3MRH_AB3E11Y</v>
      </c>
      <c r="F109" s="33" t="e">
        <f>_xll.qlRateHelperQuoteValue($E109,Trigger)</f>
        <v>#NUM!</v>
      </c>
      <c r="G109" s="33">
        <f>_xll.qlSwapRateHelperSpread($E109,Trigger)</f>
        <v>0</v>
      </c>
      <c r="H109" s="32" t="b">
        <v>0</v>
      </c>
      <c r="I109" s="32">
        <v>50</v>
      </c>
      <c r="J109" s="32">
        <v>1</v>
      </c>
      <c r="K109" s="31">
        <f>_xll.qlRateHelperEarliestDate($E109,Trigger)</f>
        <v>41648</v>
      </c>
      <c r="L109" s="30">
        <f>_xll.qlRateHelperLatestDate($E109,Trigger)</f>
        <v>45666</v>
      </c>
      <c r="N109" s="37" t="e">
        <f t="shared" si="7"/>
        <v>#NUM!</v>
      </c>
    </row>
    <row r="110" spans="2:14" x14ac:dyDescent="0.2">
      <c r="B110" s="36" t="str">
        <f t="shared" si="5"/>
        <v>AB</v>
      </c>
      <c r="C110" s="35" t="str">
        <f t="shared" si="6"/>
        <v>3E</v>
      </c>
      <c r="D110" s="34" t="s">
        <v>33</v>
      </c>
      <c r="E110" s="34" t="str">
        <f t="shared" si="8"/>
        <v>EUR_YC3MRH_AB3E12Y</v>
      </c>
      <c r="F110" s="33" t="e">
        <f>_xll.qlRateHelperQuoteValue($E110,Trigger)</f>
        <v>#NUM!</v>
      </c>
      <c r="G110" s="33">
        <f>_xll.qlSwapRateHelperSpread($E110,Trigger)</f>
        <v>0</v>
      </c>
      <c r="H110" s="32" t="b">
        <v>1</v>
      </c>
      <c r="I110" s="32">
        <v>50</v>
      </c>
      <c r="J110" s="32">
        <v>1</v>
      </c>
      <c r="K110" s="31">
        <f>_xll.qlRateHelperEarliestDate($E110,Trigger)</f>
        <v>41648</v>
      </c>
      <c r="L110" s="30">
        <f>_xll.qlRateHelperLatestDate($E110,Trigger)</f>
        <v>46031</v>
      </c>
      <c r="N110" s="37" t="e">
        <f t="shared" si="7"/>
        <v>#NUM!</v>
      </c>
    </row>
    <row r="111" spans="2:14" x14ac:dyDescent="0.2">
      <c r="B111" s="36" t="str">
        <f t="shared" si="5"/>
        <v>AB</v>
      </c>
      <c r="C111" s="35" t="str">
        <f t="shared" si="6"/>
        <v>3E</v>
      </c>
      <c r="D111" s="34" t="s">
        <v>32</v>
      </c>
      <c r="E111" s="34" t="str">
        <f t="shared" si="8"/>
        <v>EUR_YC3MRH_AB3E13Y</v>
      </c>
      <c r="F111" s="33" t="e">
        <f>_xll.qlRateHelperQuoteValue($E111,Trigger)</f>
        <v>#NUM!</v>
      </c>
      <c r="G111" s="33">
        <f>_xll.qlSwapRateHelperSpread($E111,Trigger)</f>
        <v>0</v>
      </c>
      <c r="H111" s="32" t="b">
        <v>0</v>
      </c>
      <c r="I111" s="32">
        <v>50</v>
      </c>
      <c r="J111" s="32">
        <v>1</v>
      </c>
      <c r="K111" s="31">
        <f>_xll.qlRateHelperEarliestDate($E111,Trigger)</f>
        <v>41648</v>
      </c>
      <c r="L111" s="30">
        <f>_xll.qlRateHelperLatestDate($E111,Trigger)</f>
        <v>46398</v>
      </c>
      <c r="N111" s="37" t="e">
        <f t="shared" si="7"/>
        <v>#NUM!</v>
      </c>
    </row>
    <row r="112" spans="2:14" x14ac:dyDescent="0.2">
      <c r="B112" s="36" t="str">
        <f t="shared" si="5"/>
        <v>AB</v>
      </c>
      <c r="C112" s="35" t="str">
        <f t="shared" si="6"/>
        <v>3E</v>
      </c>
      <c r="D112" s="34" t="s">
        <v>31</v>
      </c>
      <c r="E112" s="34" t="str">
        <f t="shared" si="8"/>
        <v>EUR_YC3MRH_AB3E14Y</v>
      </c>
      <c r="F112" s="33" t="e">
        <f>_xll.qlRateHelperQuoteValue($E112,Trigger)</f>
        <v>#NUM!</v>
      </c>
      <c r="G112" s="33">
        <f>_xll.qlSwapRateHelperSpread($E112,Trigger)</f>
        <v>0</v>
      </c>
      <c r="H112" s="32" t="b">
        <v>0</v>
      </c>
      <c r="I112" s="32">
        <v>50</v>
      </c>
      <c r="J112" s="32">
        <v>1</v>
      </c>
      <c r="K112" s="31">
        <f>_xll.qlRateHelperEarliestDate($E112,Trigger)</f>
        <v>41648</v>
      </c>
      <c r="L112" s="30">
        <f>_xll.qlRateHelperLatestDate($E112,Trigger)</f>
        <v>46762</v>
      </c>
      <c r="N112" s="37" t="e">
        <f t="shared" si="7"/>
        <v>#NUM!</v>
      </c>
    </row>
    <row r="113" spans="2:14" x14ac:dyDescent="0.2">
      <c r="B113" s="36" t="str">
        <f t="shared" si="5"/>
        <v>AB</v>
      </c>
      <c r="C113" s="35" t="str">
        <f t="shared" si="6"/>
        <v>3E</v>
      </c>
      <c r="D113" s="34" t="s">
        <v>30</v>
      </c>
      <c r="E113" s="34" t="str">
        <f t="shared" si="8"/>
        <v>EUR_YC3MRH_AB3E15Y</v>
      </c>
      <c r="F113" s="33" t="e">
        <f>_xll.qlRateHelperQuoteValue($E113,Trigger)</f>
        <v>#NUM!</v>
      </c>
      <c r="G113" s="33">
        <f>_xll.qlSwapRateHelperSpread($E113,Trigger)</f>
        <v>0</v>
      </c>
      <c r="H113" s="32" t="b">
        <v>1</v>
      </c>
      <c r="I113" s="32">
        <v>50</v>
      </c>
      <c r="J113" s="32">
        <v>1</v>
      </c>
      <c r="K113" s="31">
        <f>_xll.qlRateHelperEarliestDate($E113,Trigger)</f>
        <v>41648</v>
      </c>
      <c r="L113" s="30">
        <f>_xll.qlRateHelperLatestDate($E113,Trigger)</f>
        <v>47127</v>
      </c>
      <c r="N113" s="37" t="e">
        <f t="shared" si="7"/>
        <v>#NUM!</v>
      </c>
    </row>
    <row r="114" spans="2:14" x14ac:dyDescent="0.2">
      <c r="B114" s="36" t="str">
        <f t="shared" si="5"/>
        <v>AB</v>
      </c>
      <c r="C114" s="35" t="str">
        <f t="shared" si="6"/>
        <v>3E</v>
      </c>
      <c r="D114" s="34" t="s">
        <v>29</v>
      </c>
      <c r="E114" s="34" t="str">
        <f t="shared" si="8"/>
        <v>EUR_YC3MRH_AB3E16Y</v>
      </c>
      <c r="F114" s="33" t="e">
        <f>_xll.qlRateHelperQuoteValue($E114,Trigger)</f>
        <v>#NUM!</v>
      </c>
      <c r="G114" s="33">
        <f>_xll.qlSwapRateHelperSpread($E114,Trigger)</f>
        <v>0</v>
      </c>
      <c r="H114" s="32" t="b">
        <v>0</v>
      </c>
      <c r="I114" s="32">
        <v>50</v>
      </c>
      <c r="J114" s="32">
        <v>1</v>
      </c>
      <c r="K114" s="31">
        <f>_xll.qlRateHelperEarliestDate($E114,Trigger)</f>
        <v>41648</v>
      </c>
      <c r="L114" s="30">
        <f>_xll.qlRateHelperLatestDate($E114,Trigger)</f>
        <v>47492</v>
      </c>
      <c r="N114" s="37" t="e">
        <f t="shared" si="7"/>
        <v>#NUM!</v>
      </c>
    </row>
    <row r="115" spans="2:14" x14ac:dyDescent="0.2">
      <c r="B115" s="36" t="str">
        <f t="shared" si="5"/>
        <v>AB</v>
      </c>
      <c r="C115" s="35" t="str">
        <f t="shared" si="6"/>
        <v>3E</v>
      </c>
      <c r="D115" s="34" t="s">
        <v>28</v>
      </c>
      <c r="E115" s="34" t="str">
        <f t="shared" si="8"/>
        <v>EUR_YC3MRH_AB3E17Y</v>
      </c>
      <c r="F115" s="33" t="e">
        <f>_xll.qlRateHelperQuoteValue($E115,Trigger)</f>
        <v>#NUM!</v>
      </c>
      <c r="G115" s="33">
        <f>_xll.qlSwapRateHelperSpread($E115,Trigger)</f>
        <v>0</v>
      </c>
      <c r="H115" s="32" t="b">
        <v>0</v>
      </c>
      <c r="I115" s="32">
        <v>50</v>
      </c>
      <c r="J115" s="32">
        <v>1</v>
      </c>
      <c r="K115" s="31">
        <f>_xll.qlRateHelperEarliestDate($E115,Trigger)</f>
        <v>41648</v>
      </c>
      <c r="L115" s="30">
        <f>_xll.qlRateHelperLatestDate($E115,Trigger)</f>
        <v>47857</v>
      </c>
      <c r="N115" s="37" t="e">
        <f t="shared" si="7"/>
        <v>#NUM!</v>
      </c>
    </row>
    <row r="116" spans="2:14" x14ac:dyDescent="0.2">
      <c r="B116" s="36" t="str">
        <f t="shared" si="5"/>
        <v>AB</v>
      </c>
      <c r="C116" s="35" t="str">
        <f t="shared" si="6"/>
        <v>3E</v>
      </c>
      <c r="D116" s="34" t="s">
        <v>27</v>
      </c>
      <c r="E116" s="34" t="str">
        <f t="shared" si="8"/>
        <v>EUR_YC3MRH_AB3E18Y</v>
      </c>
      <c r="F116" s="33" t="e">
        <f>_xll.qlRateHelperQuoteValue($E116,Trigger)</f>
        <v>#NUM!</v>
      </c>
      <c r="G116" s="33">
        <f>_xll.qlSwapRateHelperSpread($E116,Trigger)</f>
        <v>0</v>
      </c>
      <c r="H116" s="32" t="b">
        <v>0</v>
      </c>
      <c r="I116" s="32">
        <v>50</v>
      </c>
      <c r="J116" s="32">
        <v>1</v>
      </c>
      <c r="K116" s="31">
        <f>_xll.qlRateHelperEarliestDate($E116,Trigger)</f>
        <v>41648</v>
      </c>
      <c r="L116" s="30">
        <f>_xll.qlRateHelperLatestDate($E116,Trigger)</f>
        <v>48222</v>
      </c>
      <c r="N116" s="37" t="e">
        <f t="shared" si="7"/>
        <v>#NUM!</v>
      </c>
    </row>
    <row r="117" spans="2:14" x14ac:dyDescent="0.2">
      <c r="B117" s="36" t="str">
        <f t="shared" si="5"/>
        <v>AB</v>
      </c>
      <c r="C117" s="35" t="str">
        <f t="shared" si="6"/>
        <v>3E</v>
      </c>
      <c r="D117" s="34" t="s">
        <v>26</v>
      </c>
      <c r="E117" s="34" t="str">
        <f t="shared" si="8"/>
        <v>EUR_YC3MRH_AB3E19Y</v>
      </c>
      <c r="F117" s="33" t="e">
        <f>_xll.qlRateHelperQuoteValue($E117,Trigger)</f>
        <v>#NUM!</v>
      </c>
      <c r="G117" s="33">
        <f>_xll.qlSwapRateHelperSpread($E117,Trigger)</f>
        <v>0</v>
      </c>
      <c r="H117" s="32" t="b">
        <v>0</v>
      </c>
      <c r="I117" s="32">
        <v>50</v>
      </c>
      <c r="J117" s="32">
        <v>1</v>
      </c>
      <c r="K117" s="31">
        <f>_xll.qlRateHelperEarliestDate($E117,Trigger)</f>
        <v>41648</v>
      </c>
      <c r="L117" s="30">
        <f>_xll.qlRateHelperLatestDate($E117,Trigger)</f>
        <v>48589</v>
      </c>
      <c r="N117" s="37" t="e">
        <f t="shared" si="7"/>
        <v>#NUM!</v>
      </c>
    </row>
    <row r="118" spans="2:14" x14ac:dyDescent="0.2">
      <c r="B118" s="36" t="str">
        <f t="shared" si="5"/>
        <v>AB</v>
      </c>
      <c r="C118" s="35" t="str">
        <f t="shared" si="6"/>
        <v>3E</v>
      </c>
      <c r="D118" s="34" t="s">
        <v>25</v>
      </c>
      <c r="E118" s="34" t="str">
        <f t="shared" si="8"/>
        <v>EUR_YC3MRH_AB3E20Y</v>
      </c>
      <c r="F118" s="33" t="e">
        <f>_xll.qlRateHelperQuoteValue($E118,Trigger)</f>
        <v>#NUM!</v>
      </c>
      <c r="G118" s="33">
        <f>_xll.qlSwapRateHelperSpread($E118,Trigger)</f>
        <v>0</v>
      </c>
      <c r="H118" s="32" t="b">
        <v>1</v>
      </c>
      <c r="I118" s="32">
        <v>50</v>
      </c>
      <c r="J118" s="32">
        <v>1</v>
      </c>
      <c r="K118" s="31">
        <f>_xll.qlRateHelperEarliestDate($E118,Trigger)</f>
        <v>41648</v>
      </c>
      <c r="L118" s="30">
        <f>_xll.qlRateHelperLatestDate($E118,Trigger)</f>
        <v>48953</v>
      </c>
      <c r="N118" s="37" t="e">
        <f t="shared" si="7"/>
        <v>#NUM!</v>
      </c>
    </row>
    <row r="119" spans="2:14" x14ac:dyDescent="0.2">
      <c r="B119" s="36" t="str">
        <f t="shared" si="5"/>
        <v>AB</v>
      </c>
      <c r="C119" s="35" t="str">
        <f t="shared" si="6"/>
        <v>3E</v>
      </c>
      <c r="D119" s="34" t="s">
        <v>24</v>
      </c>
      <c r="E119" s="34" t="str">
        <f t="shared" si="8"/>
        <v>EUR_YC3MRH_AB3E21Y</v>
      </c>
      <c r="F119" s="33" t="e">
        <f>_xll.qlRateHelperQuoteValue($E119,Trigger)</f>
        <v>#NUM!</v>
      </c>
      <c r="G119" s="33">
        <f>_xll.qlSwapRateHelperSpread($E119,Trigger)</f>
        <v>0</v>
      </c>
      <c r="H119" s="32" t="b">
        <v>0</v>
      </c>
      <c r="I119" s="32">
        <v>50</v>
      </c>
      <c r="J119" s="32">
        <v>1</v>
      </c>
      <c r="K119" s="31">
        <f>_xll.qlRateHelperEarliestDate($E119,Trigger)</f>
        <v>41648</v>
      </c>
      <c r="L119" s="30">
        <f>_xll.qlRateHelperLatestDate($E119,Trigger)</f>
        <v>49318</v>
      </c>
      <c r="N119" s="37" t="e">
        <f t="shared" si="7"/>
        <v>#NUM!</v>
      </c>
    </row>
    <row r="120" spans="2:14" x14ac:dyDescent="0.2">
      <c r="B120" s="36" t="str">
        <f t="shared" si="5"/>
        <v>AB</v>
      </c>
      <c r="C120" s="35" t="str">
        <f t="shared" si="6"/>
        <v>3E</v>
      </c>
      <c r="D120" s="34" t="s">
        <v>23</v>
      </c>
      <c r="E120" s="34" t="str">
        <f t="shared" si="8"/>
        <v>EUR_YC3MRH_AB3E22Y</v>
      </c>
      <c r="F120" s="33" t="e">
        <f>_xll.qlRateHelperQuoteValue($E120,Trigger)</f>
        <v>#NUM!</v>
      </c>
      <c r="G120" s="33">
        <f>_xll.qlSwapRateHelperSpread($E120,Trigger)</f>
        <v>0</v>
      </c>
      <c r="H120" s="32" t="b">
        <v>0</v>
      </c>
      <c r="I120" s="32">
        <v>50</v>
      </c>
      <c r="J120" s="32">
        <v>1</v>
      </c>
      <c r="K120" s="31">
        <f>_xll.qlRateHelperEarliestDate($E120,Trigger)</f>
        <v>41648</v>
      </c>
      <c r="L120" s="30">
        <f>_xll.qlRateHelperLatestDate($E120,Trigger)</f>
        <v>49683</v>
      </c>
      <c r="N120" s="37" t="e">
        <f t="shared" si="7"/>
        <v>#NUM!</v>
      </c>
    </row>
    <row r="121" spans="2:14" x14ac:dyDescent="0.2">
      <c r="B121" s="36" t="str">
        <f t="shared" si="5"/>
        <v>AB</v>
      </c>
      <c r="C121" s="35" t="str">
        <f t="shared" si="6"/>
        <v>3E</v>
      </c>
      <c r="D121" s="34" t="s">
        <v>22</v>
      </c>
      <c r="E121" s="34" t="str">
        <f t="shared" si="8"/>
        <v>EUR_YC3MRH_AB3E23Y</v>
      </c>
      <c r="F121" s="33" t="e">
        <f>_xll.qlRateHelperQuoteValue($E121,Trigger)</f>
        <v>#NUM!</v>
      </c>
      <c r="G121" s="33">
        <f>_xll.qlSwapRateHelperSpread($E121,Trigger)</f>
        <v>0</v>
      </c>
      <c r="H121" s="32" t="b">
        <v>0</v>
      </c>
      <c r="I121" s="32">
        <v>50</v>
      </c>
      <c r="J121" s="32">
        <v>1</v>
      </c>
      <c r="K121" s="31">
        <f>_xll.qlRateHelperEarliestDate($E121,Trigger)</f>
        <v>41648</v>
      </c>
      <c r="L121" s="30">
        <f>_xll.qlRateHelperLatestDate($E121,Trigger)</f>
        <v>50049</v>
      </c>
      <c r="N121" s="37" t="e">
        <f t="shared" si="7"/>
        <v>#NUM!</v>
      </c>
    </row>
    <row r="122" spans="2:14" x14ac:dyDescent="0.2">
      <c r="B122" s="36" t="str">
        <f t="shared" si="5"/>
        <v>AB</v>
      </c>
      <c r="C122" s="35" t="str">
        <f t="shared" si="6"/>
        <v>3E</v>
      </c>
      <c r="D122" s="34" t="s">
        <v>21</v>
      </c>
      <c r="E122" s="34" t="str">
        <f t="shared" si="8"/>
        <v>EUR_YC3MRH_AB3E24Y</v>
      </c>
      <c r="F122" s="33" t="e">
        <f>_xll.qlRateHelperQuoteValue($E122,Trigger)</f>
        <v>#NUM!</v>
      </c>
      <c r="G122" s="33">
        <f>_xll.qlSwapRateHelperSpread($E122,Trigger)</f>
        <v>0</v>
      </c>
      <c r="H122" s="32" t="b">
        <v>0</v>
      </c>
      <c r="I122" s="32">
        <v>50</v>
      </c>
      <c r="J122" s="32">
        <v>1</v>
      </c>
      <c r="K122" s="31">
        <f>_xll.qlRateHelperEarliestDate($E122,Trigger)</f>
        <v>41648</v>
      </c>
      <c r="L122" s="30">
        <f>_xll.qlRateHelperLatestDate($E122,Trigger)</f>
        <v>50416</v>
      </c>
      <c r="N122" s="37" t="e">
        <f t="shared" si="7"/>
        <v>#NUM!</v>
      </c>
    </row>
    <row r="123" spans="2:14" x14ac:dyDescent="0.2">
      <c r="B123" s="36" t="str">
        <f t="shared" si="5"/>
        <v>AB</v>
      </c>
      <c r="C123" s="35" t="str">
        <f t="shared" si="6"/>
        <v>3E</v>
      </c>
      <c r="D123" s="34" t="s">
        <v>20</v>
      </c>
      <c r="E123" s="34" t="str">
        <f t="shared" si="8"/>
        <v>EUR_YC3MRH_AB3E25Y</v>
      </c>
      <c r="F123" s="33" t="e">
        <f>_xll.qlRateHelperQuoteValue($E123,Trigger)</f>
        <v>#NUM!</v>
      </c>
      <c r="G123" s="33">
        <f>_xll.qlSwapRateHelperSpread($E123,Trigger)</f>
        <v>0</v>
      </c>
      <c r="H123" s="32" t="b">
        <v>1</v>
      </c>
      <c r="I123" s="32">
        <v>50</v>
      </c>
      <c r="J123" s="32">
        <v>1</v>
      </c>
      <c r="K123" s="31">
        <f>_xll.qlRateHelperEarliestDate($E123,Trigger)</f>
        <v>41648</v>
      </c>
      <c r="L123" s="30">
        <f>_xll.qlRateHelperLatestDate($E123,Trigger)</f>
        <v>50780</v>
      </c>
      <c r="N123" s="37" t="e">
        <f t="shared" si="7"/>
        <v>#NUM!</v>
      </c>
    </row>
    <row r="124" spans="2:14" x14ac:dyDescent="0.2">
      <c r="B124" s="36" t="str">
        <f t="shared" si="5"/>
        <v>AB</v>
      </c>
      <c r="C124" s="35" t="str">
        <f t="shared" si="6"/>
        <v>3E</v>
      </c>
      <c r="D124" s="34" t="s">
        <v>19</v>
      </c>
      <c r="E124" s="34" t="str">
        <f t="shared" si="8"/>
        <v>EUR_YC3MRH_AB3E26Y</v>
      </c>
      <c r="F124" s="33" t="e">
        <f>_xll.qlRateHelperQuoteValue($E124,Trigger)</f>
        <v>#NUM!</v>
      </c>
      <c r="G124" s="33">
        <f>_xll.qlSwapRateHelperSpread($E124,Trigger)</f>
        <v>0</v>
      </c>
      <c r="H124" s="32" t="b">
        <v>0</v>
      </c>
      <c r="I124" s="32">
        <v>50</v>
      </c>
      <c r="J124" s="32">
        <v>1</v>
      </c>
      <c r="K124" s="31">
        <f>_xll.qlRateHelperEarliestDate($E124,Trigger)</f>
        <v>41648</v>
      </c>
      <c r="L124" s="30">
        <f>_xll.qlRateHelperLatestDate($E124,Trigger)</f>
        <v>51144</v>
      </c>
      <c r="N124" s="37" t="e">
        <f t="shared" si="7"/>
        <v>#NUM!</v>
      </c>
    </row>
    <row r="125" spans="2:14" x14ac:dyDescent="0.2">
      <c r="B125" s="36" t="str">
        <f t="shared" si="5"/>
        <v>AB</v>
      </c>
      <c r="C125" s="35" t="str">
        <f t="shared" si="6"/>
        <v>3E</v>
      </c>
      <c r="D125" s="34" t="s">
        <v>18</v>
      </c>
      <c r="E125" s="34" t="str">
        <f t="shared" si="8"/>
        <v>EUR_YC3MRH_AB3E27Y</v>
      </c>
      <c r="F125" s="33" t="e">
        <f>_xll.qlRateHelperQuoteValue($E125,Trigger)</f>
        <v>#NUM!</v>
      </c>
      <c r="G125" s="33">
        <f>_xll.qlSwapRateHelperSpread($E125,Trigger)</f>
        <v>0</v>
      </c>
      <c r="H125" s="32" t="b">
        <v>0</v>
      </c>
      <c r="I125" s="32">
        <v>50</v>
      </c>
      <c r="J125" s="32">
        <v>1</v>
      </c>
      <c r="K125" s="31">
        <f>_xll.qlRateHelperEarliestDate($E125,Trigger)</f>
        <v>41648</v>
      </c>
      <c r="L125" s="30">
        <f>_xll.qlRateHelperLatestDate($E125,Trigger)</f>
        <v>51510</v>
      </c>
      <c r="N125" s="37" t="e">
        <f t="shared" si="7"/>
        <v>#NUM!</v>
      </c>
    </row>
    <row r="126" spans="2:14" x14ac:dyDescent="0.2">
      <c r="B126" s="36" t="str">
        <f t="shared" si="5"/>
        <v>AB</v>
      </c>
      <c r="C126" s="35" t="str">
        <f t="shared" si="6"/>
        <v>3E</v>
      </c>
      <c r="D126" s="34" t="s">
        <v>17</v>
      </c>
      <c r="E126" s="34" t="str">
        <f t="shared" si="8"/>
        <v>EUR_YC3MRH_AB3E28Y</v>
      </c>
      <c r="F126" s="33" t="e">
        <f>_xll.qlRateHelperQuoteValue($E126,Trigger)</f>
        <v>#NUM!</v>
      </c>
      <c r="G126" s="33">
        <f>_xll.qlSwapRateHelperSpread($E126,Trigger)</f>
        <v>0</v>
      </c>
      <c r="H126" s="32" t="b">
        <v>0</v>
      </c>
      <c r="I126" s="32">
        <v>50</v>
      </c>
      <c r="J126" s="32">
        <v>1</v>
      </c>
      <c r="K126" s="31">
        <f>_xll.qlRateHelperEarliestDate($E126,Trigger)</f>
        <v>41648</v>
      </c>
      <c r="L126" s="30">
        <f>_xll.qlRateHelperLatestDate($E126,Trigger)</f>
        <v>51875</v>
      </c>
      <c r="N126" s="37" t="e">
        <f t="shared" si="7"/>
        <v>#NUM!</v>
      </c>
    </row>
    <row r="127" spans="2:14" x14ac:dyDescent="0.2">
      <c r="B127" s="36" t="str">
        <f t="shared" si="5"/>
        <v>AB</v>
      </c>
      <c r="C127" s="35" t="str">
        <f t="shared" si="6"/>
        <v>3E</v>
      </c>
      <c r="D127" s="34" t="s">
        <v>16</v>
      </c>
      <c r="E127" s="34" t="str">
        <f t="shared" si="8"/>
        <v>EUR_YC3MRH_AB3E29Y</v>
      </c>
      <c r="F127" s="33" t="e">
        <f>_xll.qlRateHelperQuoteValue($E127,Trigger)</f>
        <v>#NUM!</v>
      </c>
      <c r="G127" s="33">
        <f>_xll.qlSwapRateHelperSpread($E127,Trigger)</f>
        <v>0</v>
      </c>
      <c r="H127" s="32" t="b">
        <v>0</v>
      </c>
      <c r="I127" s="32">
        <v>50</v>
      </c>
      <c r="J127" s="32">
        <v>1</v>
      </c>
      <c r="K127" s="31">
        <f>_xll.qlRateHelperEarliestDate($E127,Trigger)</f>
        <v>41648</v>
      </c>
      <c r="L127" s="30">
        <f>_xll.qlRateHelperLatestDate($E127,Trigger)</f>
        <v>52240</v>
      </c>
      <c r="N127" s="37" t="e">
        <f t="shared" si="7"/>
        <v>#NUM!</v>
      </c>
    </row>
    <row r="128" spans="2:14" x14ac:dyDescent="0.2">
      <c r="B128" s="36" t="str">
        <f t="shared" ref="B128:B159" si="9">SwapFixedFreq</f>
        <v>AB</v>
      </c>
      <c r="C128" s="35" t="str">
        <f t="shared" si="6"/>
        <v>3E</v>
      </c>
      <c r="D128" s="34" t="s">
        <v>15</v>
      </c>
      <c r="E128" s="34" t="str">
        <f t="shared" si="8"/>
        <v>EUR_YC3MRH_AB3E30Y</v>
      </c>
      <c r="F128" s="33" t="e">
        <f>_xll.qlRateHelperQuoteValue($E128,Trigger)</f>
        <v>#NUM!</v>
      </c>
      <c r="G128" s="33">
        <f>_xll.qlSwapRateHelperSpread($E128,Trigger)</f>
        <v>0</v>
      </c>
      <c r="H128" s="32" t="b">
        <v>1</v>
      </c>
      <c r="I128" s="32">
        <v>50</v>
      </c>
      <c r="J128" s="32">
        <v>1</v>
      </c>
      <c r="K128" s="31">
        <f>_xll.qlRateHelperEarliestDate($E128,Trigger)</f>
        <v>41648</v>
      </c>
      <c r="L128" s="30">
        <f>_xll.qlRateHelperLatestDate($E128,Trigger)</f>
        <v>52607</v>
      </c>
      <c r="N128" s="37" t="e">
        <f t="shared" si="7"/>
        <v>#NUM!</v>
      </c>
    </row>
    <row r="129" spans="2:14" x14ac:dyDescent="0.2">
      <c r="B129" s="36" t="str">
        <f t="shared" si="9"/>
        <v>AB</v>
      </c>
      <c r="C129" s="35" t="str">
        <f t="shared" si="6"/>
        <v>3E</v>
      </c>
      <c r="D129" s="34" t="s">
        <v>14</v>
      </c>
      <c r="E129" s="34" t="str">
        <f t="shared" si="8"/>
        <v>EUR_YC3MRH_AB3E35Y</v>
      </c>
      <c r="F129" s="33" t="e">
        <f>_xll.qlRateHelperQuoteValue($E129,Trigger)</f>
        <v>#NUM!</v>
      </c>
      <c r="G129" s="33">
        <f>_xll.qlSwapRateHelperSpread($E129,Trigger)</f>
        <v>0</v>
      </c>
      <c r="H129" s="32" t="b">
        <v>0</v>
      </c>
      <c r="I129" s="32">
        <v>50</v>
      </c>
      <c r="J129" s="32">
        <v>1</v>
      </c>
      <c r="K129" s="31">
        <f>_xll.qlRateHelperEarliestDate($E129,Trigger)</f>
        <v>41648</v>
      </c>
      <c r="L129" s="30">
        <f>_xll.qlRateHelperLatestDate($E129,Trigger)</f>
        <v>54434</v>
      </c>
      <c r="N129" s="37" t="e">
        <f t="shared" si="7"/>
        <v>#NUM!</v>
      </c>
    </row>
    <row r="130" spans="2:14" x14ac:dyDescent="0.2">
      <c r="B130" s="36" t="str">
        <f t="shared" si="9"/>
        <v>AB</v>
      </c>
      <c r="C130" s="35" t="str">
        <f t="shared" si="6"/>
        <v>3E</v>
      </c>
      <c r="D130" s="34" t="s">
        <v>13</v>
      </c>
      <c r="E130" s="34" t="str">
        <f t="shared" ref="E130:E161" si="10">RateHelperPrefix&amp;"_"&amp;$B130&amp;$C130&amp;$D130</f>
        <v>EUR_YC3MRH_AB3E40Y</v>
      </c>
      <c r="F130" s="33" t="e">
        <f>_xll.qlRateHelperQuoteValue($E130,Trigger)</f>
        <v>#NUM!</v>
      </c>
      <c r="G130" s="33">
        <f>_xll.qlSwapRateHelperSpread($E130,Trigger)</f>
        <v>0</v>
      </c>
      <c r="H130" s="32" t="b">
        <v>0</v>
      </c>
      <c r="I130" s="32">
        <v>50</v>
      </c>
      <c r="J130" s="32">
        <v>1</v>
      </c>
      <c r="K130" s="31">
        <f>_xll.qlRateHelperEarliestDate($E130,Trigger)</f>
        <v>41648</v>
      </c>
      <c r="L130" s="30">
        <f>_xll.qlRateHelperLatestDate($E130,Trigger)</f>
        <v>56258</v>
      </c>
      <c r="N130" s="37" t="e">
        <f t="shared" si="7"/>
        <v>#NUM!</v>
      </c>
    </row>
    <row r="131" spans="2:14" x14ac:dyDescent="0.2">
      <c r="B131" s="36" t="str">
        <f t="shared" si="9"/>
        <v>AB</v>
      </c>
      <c r="C131" s="35" t="str">
        <f t="shared" si="6"/>
        <v>3E</v>
      </c>
      <c r="D131" s="34" t="s">
        <v>12</v>
      </c>
      <c r="E131" s="34" t="str">
        <f t="shared" si="10"/>
        <v>EUR_YC3MRH_AB3E50Y</v>
      </c>
      <c r="F131" s="33" t="e">
        <f>_xll.qlRateHelperQuoteValue($E131,Trigger)</f>
        <v>#NUM!</v>
      </c>
      <c r="G131" s="33">
        <f>_xll.qlSwapRateHelperSpread($E131,Trigger)</f>
        <v>0</v>
      </c>
      <c r="H131" s="32" t="b">
        <v>0</v>
      </c>
      <c r="I131" s="32">
        <v>50</v>
      </c>
      <c r="J131" s="32">
        <v>1</v>
      </c>
      <c r="K131" s="31">
        <f>_xll.qlRateHelperEarliestDate($E131,Trigger)</f>
        <v>41648</v>
      </c>
      <c r="L131" s="30">
        <f>_xll.qlRateHelperLatestDate($E131,Trigger)</f>
        <v>59910</v>
      </c>
      <c r="N131" s="37" t="e">
        <f t="shared" si="7"/>
        <v>#NUM!</v>
      </c>
    </row>
    <row r="132" spans="2:14" x14ac:dyDescent="0.2">
      <c r="B132" s="29" t="str">
        <f t="shared" si="9"/>
        <v>AB</v>
      </c>
      <c r="C132" s="28" t="str">
        <f t="shared" si="6"/>
        <v>3E</v>
      </c>
      <c r="D132" s="27" t="s">
        <v>11</v>
      </c>
      <c r="E132" s="27" t="str">
        <f t="shared" si="10"/>
        <v>EUR_YC3MRH_AB3E60Y</v>
      </c>
      <c r="F132" s="26" t="e">
        <f>_xll.qlRateHelperQuoteValue($E132,Trigger)</f>
        <v>#NUM!</v>
      </c>
      <c r="G132" s="26">
        <f>_xll.qlSwapRateHelperSpread($E132,Trigger)</f>
        <v>0</v>
      </c>
      <c r="H132" s="25" t="b">
        <v>0</v>
      </c>
      <c r="I132" s="25">
        <v>50</v>
      </c>
      <c r="J132" s="25">
        <v>1</v>
      </c>
      <c r="K132" s="24">
        <f>_xll.qlRateHelperEarliestDate($E132,Trigger)</f>
        <v>41648</v>
      </c>
      <c r="L132" s="23">
        <f>_xll.qlRateHelperLatestDate($E132,Trigger)</f>
        <v>63563</v>
      </c>
      <c r="N132" s="37" t="e">
        <f t="shared" si="7"/>
        <v>#NUM!</v>
      </c>
    </row>
    <row r="133" spans="2:14" x14ac:dyDescent="0.2">
      <c r="B133" s="36" t="str">
        <f t="shared" si="9"/>
        <v>AB</v>
      </c>
      <c r="C133" s="35" t="str">
        <f t="shared" ref="C133:C169" si="11">IborType&amp;"BASIS"</f>
        <v>3EBASIS</v>
      </c>
      <c r="D133" s="34" t="s">
        <v>47</v>
      </c>
      <c r="E133" s="34" t="str">
        <f t="shared" si="10"/>
        <v>EUR_YC3MRH_AB3EBASIS1Y</v>
      </c>
      <c r="F133" s="33">
        <f>_xll.qlRateHelperQuoteValue($E133,Trigger)</f>
        <v>3.2699999999999995E-3</v>
      </c>
      <c r="G133" s="33">
        <f>_xll.qlSwapRateHelperSpread($E133,Trigger)</f>
        <v>0</v>
      </c>
      <c r="H133" s="32" t="b">
        <v>0</v>
      </c>
      <c r="I133" s="32">
        <v>40</v>
      </c>
      <c r="J133" s="32">
        <v>1</v>
      </c>
      <c r="K133" s="31">
        <f>_xll.qlRateHelperEarliestDate($E133,Trigger)</f>
        <v>41648</v>
      </c>
      <c r="L133" s="30">
        <f>_xll.qlRateHelperLatestDate($E133,Trigger)</f>
        <v>42013</v>
      </c>
    </row>
    <row r="134" spans="2:14" x14ac:dyDescent="0.2">
      <c r="B134" s="36" t="str">
        <f t="shared" si="9"/>
        <v>AB</v>
      </c>
      <c r="C134" s="35" t="str">
        <f t="shared" si="11"/>
        <v>3EBASIS</v>
      </c>
      <c r="D134" s="34" t="s">
        <v>46</v>
      </c>
      <c r="E134" s="34" t="str">
        <f t="shared" si="10"/>
        <v>EUR_YC3MRH_AB3EBASIS15M</v>
      </c>
      <c r="F134" s="33">
        <f>_xll.qlRateHelperQuoteValue($E134,Trigger)</f>
        <v>3.4489999999999998E-3</v>
      </c>
      <c r="G134" s="33">
        <f>_xll.qlSwapRateHelperSpread($E134,Trigger)</f>
        <v>0</v>
      </c>
      <c r="H134" s="32" t="b">
        <v>0</v>
      </c>
      <c r="I134" s="32">
        <v>40</v>
      </c>
      <c r="J134" s="32">
        <v>1</v>
      </c>
      <c r="K134" s="31">
        <f>_xll.qlRateHelperEarliestDate($E134,Trigger)</f>
        <v>41648</v>
      </c>
      <c r="L134" s="30">
        <f>_xll.qlRateHelperLatestDate($E134,Trigger)</f>
        <v>42103</v>
      </c>
    </row>
    <row r="135" spans="2:14" x14ac:dyDescent="0.2">
      <c r="B135" s="36" t="str">
        <f t="shared" si="9"/>
        <v>AB</v>
      </c>
      <c r="C135" s="35" t="str">
        <f t="shared" si="11"/>
        <v>3EBASIS</v>
      </c>
      <c r="D135" s="34" t="s">
        <v>45</v>
      </c>
      <c r="E135" s="34" t="str">
        <f t="shared" si="10"/>
        <v>EUR_YC3MRH_AB3EBASIS18M</v>
      </c>
      <c r="F135" s="33">
        <f>_xll.qlRateHelperQuoteValue($E135,Trigger)</f>
        <v>3.9100000000000003E-3</v>
      </c>
      <c r="G135" s="33">
        <f>_xll.qlSwapRateHelperSpread($E135,Trigger)</f>
        <v>0</v>
      </c>
      <c r="H135" s="32" t="b">
        <v>0</v>
      </c>
      <c r="I135" s="32">
        <v>40</v>
      </c>
      <c r="J135" s="32">
        <v>1</v>
      </c>
      <c r="K135" s="31">
        <f>_xll.qlRateHelperEarliestDate($E135,Trigger)</f>
        <v>41648</v>
      </c>
      <c r="L135" s="30">
        <f>_xll.qlRateHelperLatestDate($E135,Trigger)</f>
        <v>42194</v>
      </c>
    </row>
    <row r="136" spans="2:14" x14ac:dyDescent="0.2">
      <c r="B136" s="36" t="str">
        <f t="shared" si="9"/>
        <v>AB</v>
      </c>
      <c r="C136" s="35" t="str">
        <f t="shared" si="11"/>
        <v>3EBASIS</v>
      </c>
      <c r="D136" s="34" t="s">
        <v>44</v>
      </c>
      <c r="E136" s="34" t="str">
        <f t="shared" si="10"/>
        <v>EUR_YC3MRH_AB3EBASIS21M</v>
      </c>
      <c r="F136" s="33">
        <f>_xll.qlRateHelperQuoteValue($E136,Trigger)</f>
        <v>4.1200000000000004E-3</v>
      </c>
      <c r="G136" s="33">
        <f>_xll.qlSwapRateHelperSpread($E136,Trigger)</f>
        <v>0</v>
      </c>
      <c r="H136" s="32" t="b">
        <v>0</v>
      </c>
      <c r="I136" s="32">
        <v>40</v>
      </c>
      <c r="J136" s="32">
        <v>1</v>
      </c>
      <c r="K136" s="31">
        <f>_xll.qlRateHelperEarliestDate($E136,Trigger)</f>
        <v>41648</v>
      </c>
      <c r="L136" s="30">
        <f>_xll.qlRateHelperLatestDate($E136,Trigger)</f>
        <v>42286</v>
      </c>
    </row>
    <row r="137" spans="2:14" x14ac:dyDescent="0.2">
      <c r="B137" s="36" t="str">
        <f t="shared" si="9"/>
        <v>AB</v>
      </c>
      <c r="C137" s="35" t="str">
        <f t="shared" si="11"/>
        <v>3EBASIS</v>
      </c>
      <c r="D137" s="34" t="s">
        <v>43</v>
      </c>
      <c r="E137" s="34" t="str">
        <f t="shared" si="10"/>
        <v>EUR_YC3MRH_AB3EBASIS2Y</v>
      </c>
      <c r="F137" s="33">
        <f>_xll.qlRateHelperQuoteValue($E137,Trigger)</f>
        <v>4.5650000000000005E-3</v>
      </c>
      <c r="G137" s="33">
        <f>_xll.qlSwapRateHelperSpread($E137,Trigger)</f>
        <v>0</v>
      </c>
      <c r="H137" s="32" t="b">
        <v>0</v>
      </c>
      <c r="I137" s="32">
        <v>40</v>
      </c>
      <c r="J137" s="32">
        <v>1</v>
      </c>
      <c r="K137" s="31">
        <f>_xll.qlRateHelperEarliestDate($E137,Trigger)</f>
        <v>41648</v>
      </c>
      <c r="L137" s="30">
        <f>_xll.qlRateHelperLatestDate($E137,Trigger)</f>
        <v>42380</v>
      </c>
    </row>
    <row r="138" spans="2:14" x14ac:dyDescent="0.2">
      <c r="B138" s="36" t="str">
        <f t="shared" si="9"/>
        <v>AB</v>
      </c>
      <c r="C138" s="35" t="str">
        <f t="shared" si="11"/>
        <v>3EBASIS</v>
      </c>
      <c r="D138" s="34" t="s">
        <v>42</v>
      </c>
      <c r="E138" s="34" t="str">
        <f t="shared" si="10"/>
        <v>EUR_YC3MRH_AB3EBASIS3Y</v>
      </c>
      <c r="F138" s="33">
        <f>_xll.qlRateHelperQuoteValue($E138,Trigger)</f>
        <v>6.2100000000000002E-3</v>
      </c>
      <c r="G138" s="33">
        <f>_xll.qlSwapRateHelperSpread($E138,Trigger)</f>
        <v>0</v>
      </c>
      <c r="H138" s="32" t="b">
        <v>0</v>
      </c>
      <c r="I138" s="32">
        <v>40</v>
      </c>
      <c r="J138" s="32">
        <v>1</v>
      </c>
      <c r="K138" s="31">
        <f>_xll.qlRateHelperEarliestDate($E138,Trigger)</f>
        <v>41648</v>
      </c>
      <c r="L138" s="30">
        <f>_xll.qlRateHelperLatestDate($E138,Trigger)</f>
        <v>42744</v>
      </c>
    </row>
    <row r="139" spans="2:14" x14ac:dyDescent="0.2">
      <c r="B139" s="36" t="str">
        <f t="shared" si="9"/>
        <v>AB</v>
      </c>
      <c r="C139" s="35" t="str">
        <f t="shared" si="11"/>
        <v>3EBASIS</v>
      </c>
      <c r="D139" s="34" t="s">
        <v>41</v>
      </c>
      <c r="E139" s="34" t="str">
        <f t="shared" si="10"/>
        <v>EUR_YC3MRH_AB3EBASIS4Y</v>
      </c>
      <c r="F139" s="33">
        <f>_xll.qlRateHelperQuoteValue($E139,Trigger)</f>
        <v>8.3750000000000005E-3</v>
      </c>
      <c r="G139" s="33">
        <f>_xll.qlSwapRateHelperSpread($E139,Trigger)</f>
        <v>0</v>
      </c>
      <c r="H139" s="32" t="b">
        <v>0</v>
      </c>
      <c r="I139" s="32">
        <v>40</v>
      </c>
      <c r="J139" s="32">
        <v>1</v>
      </c>
      <c r="K139" s="31">
        <f>_xll.qlRateHelperEarliestDate($E139,Trigger)</f>
        <v>41648</v>
      </c>
      <c r="L139" s="30">
        <f>_xll.qlRateHelperLatestDate($E139,Trigger)</f>
        <v>43109</v>
      </c>
    </row>
    <row r="140" spans="2:14" x14ac:dyDescent="0.2">
      <c r="B140" s="36" t="str">
        <f t="shared" si="9"/>
        <v>AB</v>
      </c>
      <c r="C140" s="35" t="str">
        <f t="shared" si="11"/>
        <v>3EBASIS</v>
      </c>
      <c r="D140" s="34" t="s">
        <v>40</v>
      </c>
      <c r="E140" s="34" t="str">
        <f t="shared" si="10"/>
        <v>EUR_YC3MRH_AB3EBASIS5Y</v>
      </c>
      <c r="F140" s="33">
        <f>_xll.qlRateHelperQuoteValue($E140,Trigger)</f>
        <v>1.0650000000000001E-2</v>
      </c>
      <c r="G140" s="33">
        <f>_xll.qlSwapRateHelperSpread($E140,Trigger)</f>
        <v>0</v>
      </c>
      <c r="H140" s="32" t="b">
        <v>0</v>
      </c>
      <c r="I140" s="32">
        <v>40</v>
      </c>
      <c r="J140" s="32">
        <v>1</v>
      </c>
      <c r="K140" s="31">
        <f>_xll.qlRateHelperEarliestDate($E140,Trigger)</f>
        <v>41648</v>
      </c>
      <c r="L140" s="30">
        <f>_xll.qlRateHelperLatestDate($E140,Trigger)</f>
        <v>43474</v>
      </c>
    </row>
    <row r="141" spans="2:14" x14ac:dyDescent="0.2">
      <c r="B141" s="36" t="str">
        <f t="shared" si="9"/>
        <v>AB</v>
      </c>
      <c r="C141" s="35" t="str">
        <f t="shared" si="11"/>
        <v>3EBASIS</v>
      </c>
      <c r="D141" s="34" t="s">
        <v>39</v>
      </c>
      <c r="E141" s="34" t="str">
        <f t="shared" si="10"/>
        <v>EUR_YC3MRH_AB3EBASIS6Y</v>
      </c>
      <c r="F141" s="33">
        <f>_xll.qlRateHelperQuoteValue($E141,Trigger)</f>
        <v>1.2624999999999999E-2</v>
      </c>
      <c r="G141" s="33">
        <f>_xll.qlSwapRateHelperSpread($E141,Trigger)</f>
        <v>0</v>
      </c>
      <c r="H141" s="32" t="b">
        <v>0</v>
      </c>
      <c r="I141" s="32">
        <v>40</v>
      </c>
      <c r="J141" s="32">
        <v>1</v>
      </c>
      <c r="K141" s="31">
        <f>_xll.qlRateHelperEarliestDate($E141,Trigger)</f>
        <v>41648</v>
      </c>
      <c r="L141" s="30">
        <f>_xll.qlRateHelperLatestDate($E141,Trigger)</f>
        <v>43839</v>
      </c>
    </row>
    <row r="142" spans="2:14" x14ac:dyDescent="0.2">
      <c r="B142" s="36" t="str">
        <f t="shared" si="9"/>
        <v>AB</v>
      </c>
      <c r="C142" s="35" t="str">
        <f t="shared" si="11"/>
        <v>3EBASIS</v>
      </c>
      <c r="D142" s="34" t="s">
        <v>38</v>
      </c>
      <c r="E142" s="34" t="str">
        <f t="shared" si="10"/>
        <v>EUR_YC3MRH_AB3EBASIS7Y</v>
      </c>
      <c r="F142" s="33">
        <f>_xll.qlRateHelperQuoteValue($E142,Trigger)</f>
        <v>1.4389999999999998E-2</v>
      </c>
      <c r="G142" s="33">
        <f>_xll.qlSwapRateHelperSpread($E142,Trigger)</f>
        <v>0</v>
      </c>
      <c r="H142" s="32" t="b">
        <v>0</v>
      </c>
      <c r="I142" s="32">
        <v>40</v>
      </c>
      <c r="J142" s="32">
        <v>1</v>
      </c>
      <c r="K142" s="31">
        <f>_xll.qlRateHelperEarliestDate($E142,Trigger)</f>
        <v>41648</v>
      </c>
      <c r="L142" s="30">
        <f>_xll.qlRateHelperLatestDate($E142,Trigger)</f>
        <v>44207</v>
      </c>
    </row>
    <row r="143" spans="2:14" x14ac:dyDescent="0.2">
      <c r="B143" s="36" t="str">
        <f t="shared" si="9"/>
        <v>AB</v>
      </c>
      <c r="C143" s="35" t="str">
        <f t="shared" si="11"/>
        <v>3EBASIS</v>
      </c>
      <c r="D143" s="34" t="s">
        <v>37</v>
      </c>
      <c r="E143" s="34" t="str">
        <f t="shared" si="10"/>
        <v>EUR_YC3MRH_AB3EBASIS8Y</v>
      </c>
      <c r="F143" s="33">
        <f>_xll.qlRateHelperQuoteValue($E143,Trigger)</f>
        <v>1.5949999999999999E-2</v>
      </c>
      <c r="G143" s="33">
        <f>_xll.qlSwapRateHelperSpread($E143,Trigger)</f>
        <v>0</v>
      </c>
      <c r="H143" s="32" t="b">
        <v>0</v>
      </c>
      <c r="I143" s="32">
        <v>40</v>
      </c>
      <c r="J143" s="32">
        <v>1</v>
      </c>
      <c r="K143" s="31">
        <f>_xll.qlRateHelperEarliestDate($E143,Trigger)</f>
        <v>41648</v>
      </c>
      <c r="L143" s="30">
        <f>_xll.qlRateHelperLatestDate($E143,Trigger)</f>
        <v>44571</v>
      </c>
    </row>
    <row r="144" spans="2:14" x14ac:dyDescent="0.2">
      <c r="B144" s="36" t="str">
        <f t="shared" si="9"/>
        <v>AB</v>
      </c>
      <c r="C144" s="35" t="str">
        <f t="shared" si="11"/>
        <v>3EBASIS</v>
      </c>
      <c r="D144" s="34" t="s">
        <v>36</v>
      </c>
      <c r="E144" s="34" t="str">
        <f t="shared" si="10"/>
        <v>EUR_YC3MRH_AB3EBASIS9Y</v>
      </c>
      <c r="F144" s="33">
        <f>_xll.qlRateHelperQuoteValue($E144,Trigger)</f>
        <v>1.7395000000000001E-2</v>
      </c>
      <c r="G144" s="33">
        <f>_xll.qlSwapRateHelperSpread($E144,Trigger)</f>
        <v>0</v>
      </c>
      <c r="H144" s="32" t="b">
        <v>0</v>
      </c>
      <c r="I144" s="32">
        <v>40</v>
      </c>
      <c r="J144" s="32">
        <v>1</v>
      </c>
      <c r="K144" s="31">
        <f>_xll.qlRateHelperEarliestDate($E144,Trigger)</f>
        <v>41648</v>
      </c>
      <c r="L144" s="30">
        <f>_xll.qlRateHelperLatestDate($E144,Trigger)</f>
        <v>44935</v>
      </c>
    </row>
    <row r="145" spans="2:12" x14ac:dyDescent="0.2">
      <c r="B145" s="36" t="str">
        <f t="shared" si="9"/>
        <v>AB</v>
      </c>
      <c r="C145" s="35" t="str">
        <f t="shared" si="11"/>
        <v>3EBASIS</v>
      </c>
      <c r="D145" s="34" t="s">
        <v>35</v>
      </c>
      <c r="E145" s="34" t="str">
        <f t="shared" si="10"/>
        <v>EUR_YC3MRH_AB3EBASIS10Y</v>
      </c>
      <c r="F145" s="33">
        <f>_xll.qlRateHelperQuoteValue($E145,Trigger)</f>
        <v>1.8720000000000001E-2</v>
      </c>
      <c r="G145" s="33">
        <f>_xll.qlSwapRateHelperSpread($E145,Trigger)</f>
        <v>0</v>
      </c>
      <c r="H145" s="32" t="b">
        <v>0</v>
      </c>
      <c r="I145" s="32">
        <v>40</v>
      </c>
      <c r="J145" s="32">
        <v>1</v>
      </c>
      <c r="K145" s="31">
        <f>_xll.qlRateHelperEarliestDate($E145,Trigger)</f>
        <v>41648</v>
      </c>
      <c r="L145" s="30">
        <f>_xll.qlRateHelperLatestDate($E145,Trigger)</f>
        <v>45300</v>
      </c>
    </row>
    <row r="146" spans="2:12" x14ac:dyDescent="0.2">
      <c r="B146" s="36" t="str">
        <f t="shared" si="9"/>
        <v>AB</v>
      </c>
      <c r="C146" s="35" t="str">
        <f t="shared" si="11"/>
        <v>3EBASIS</v>
      </c>
      <c r="D146" s="34" t="s">
        <v>34</v>
      </c>
      <c r="E146" s="34" t="str">
        <f t="shared" si="10"/>
        <v>EUR_YC3MRH_AB3EBASIS11Y</v>
      </c>
      <c r="F146" s="33">
        <f>_xll.qlRateHelperQuoteValue($E146,Trigger)</f>
        <v>1.9865000000000001E-2</v>
      </c>
      <c r="G146" s="33">
        <f>_xll.qlSwapRateHelperSpread($E146,Trigger)</f>
        <v>0</v>
      </c>
      <c r="H146" s="32" t="b">
        <v>0</v>
      </c>
      <c r="I146" s="32">
        <v>40</v>
      </c>
      <c r="J146" s="32">
        <v>1</v>
      </c>
      <c r="K146" s="31">
        <f>_xll.qlRateHelperEarliestDate($E146,Trigger)</f>
        <v>41648</v>
      </c>
      <c r="L146" s="30">
        <f>_xll.qlRateHelperLatestDate($E146,Trigger)</f>
        <v>45666</v>
      </c>
    </row>
    <row r="147" spans="2:12" x14ac:dyDescent="0.2">
      <c r="B147" s="36" t="str">
        <f t="shared" si="9"/>
        <v>AB</v>
      </c>
      <c r="C147" s="35" t="str">
        <f t="shared" si="11"/>
        <v>3EBASIS</v>
      </c>
      <c r="D147" s="34" t="s">
        <v>33</v>
      </c>
      <c r="E147" s="34" t="str">
        <f t="shared" si="10"/>
        <v>EUR_YC3MRH_AB3EBASIS12Y</v>
      </c>
      <c r="F147" s="33">
        <f>_xll.qlRateHelperQuoteValue($E147,Trigger)</f>
        <v>2.0844999999999999E-2</v>
      </c>
      <c r="G147" s="33">
        <f>_xll.qlSwapRateHelperSpread($E147,Trigger)</f>
        <v>0</v>
      </c>
      <c r="H147" s="32" t="b">
        <v>0</v>
      </c>
      <c r="I147" s="32">
        <v>40</v>
      </c>
      <c r="J147" s="32">
        <v>1</v>
      </c>
      <c r="K147" s="31">
        <f>_xll.qlRateHelperEarliestDate($E147,Trigger)</f>
        <v>41648</v>
      </c>
      <c r="L147" s="30">
        <f>_xll.qlRateHelperLatestDate($E147,Trigger)</f>
        <v>46031</v>
      </c>
    </row>
    <row r="148" spans="2:12" x14ac:dyDescent="0.2">
      <c r="B148" s="36" t="str">
        <f t="shared" si="9"/>
        <v>AB</v>
      </c>
      <c r="C148" s="35" t="str">
        <f t="shared" si="11"/>
        <v>3EBASIS</v>
      </c>
      <c r="D148" s="34" t="s">
        <v>32</v>
      </c>
      <c r="E148" s="34" t="str">
        <f t="shared" si="10"/>
        <v>EUR_YC3MRH_AB3EBASIS13Y</v>
      </c>
      <c r="F148" s="33">
        <f>_xll.qlRateHelperQuoteValue($E148,Trigger)</f>
        <v>2.1675999999999997E-2</v>
      </c>
      <c r="G148" s="33">
        <f>_xll.qlSwapRateHelperSpread($E148,Trigger)</f>
        <v>0</v>
      </c>
      <c r="H148" s="32" t="b">
        <v>0</v>
      </c>
      <c r="I148" s="32">
        <v>40</v>
      </c>
      <c r="J148" s="32">
        <v>1</v>
      </c>
      <c r="K148" s="31">
        <f>_xll.qlRateHelperEarliestDate($E148,Trigger)</f>
        <v>41648</v>
      </c>
      <c r="L148" s="30">
        <f>_xll.qlRateHelperLatestDate($E148,Trigger)</f>
        <v>46398</v>
      </c>
    </row>
    <row r="149" spans="2:12" x14ac:dyDescent="0.2">
      <c r="B149" s="36" t="str">
        <f t="shared" si="9"/>
        <v>AB</v>
      </c>
      <c r="C149" s="35" t="str">
        <f t="shared" si="11"/>
        <v>3EBASIS</v>
      </c>
      <c r="D149" s="34" t="s">
        <v>31</v>
      </c>
      <c r="E149" s="34" t="str">
        <f t="shared" si="10"/>
        <v>EUR_YC3MRH_AB3EBASIS14Y</v>
      </c>
      <c r="F149" s="33">
        <f>_xll.qlRateHelperQuoteValue($E149,Trigger)</f>
        <v>2.2359000000000004E-2</v>
      </c>
      <c r="G149" s="33">
        <f>_xll.qlSwapRateHelperSpread($E149,Trigger)</f>
        <v>0</v>
      </c>
      <c r="H149" s="32" t="b">
        <v>0</v>
      </c>
      <c r="I149" s="32">
        <v>40</v>
      </c>
      <c r="J149" s="32">
        <v>1</v>
      </c>
      <c r="K149" s="31">
        <f>_xll.qlRateHelperEarliestDate($E149,Trigger)</f>
        <v>41648</v>
      </c>
      <c r="L149" s="30">
        <f>_xll.qlRateHelperLatestDate($E149,Trigger)</f>
        <v>46762</v>
      </c>
    </row>
    <row r="150" spans="2:12" x14ac:dyDescent="0.2">
      <c r="B150" s="36" t="str">
        <f t="shared" si="9"/>
        <v>AB</v>
      </c>
      <c r="C150" s="35" t="str">
        <f t="shared" si="11"/>
        <v>3EBASIS</v>
      </c>
      <c r="D150" s="34" t="s">
        <v>30</v>
      </c>
      <c r="E150" s="34" t="str">
        <f t="shared" si="10"/>
        <v>EUR_YC3MRH_AB3EBASIS15Y</v>
      </c>
      <c r="F150" s="33">
        <f>_xll.qlRateHelperQuoteValue($E150,Trigger)</f>
        <v>2.29E-2</v>
      </c>
      <c r="G150" s="33">
        <f>_xll.qlSwapRateHelperSpread($E150,Trigger)</f>
        <v>0</v>
      </c>
      <c r="H150" s="32" t="b">
        <v>0</v>
      </c>
      <c r="I150" s="32">
        <v>40</v>
      </c>
      <c r="J150" s="32">
        <v>1</v>
      </c>
      <c r="K150" s="31">
        <f>_xll.qlRateHelperEarliestDate($E150,Trigger)</f>
        <v>41648</v>
      </c>
      <c r="L150" s="30">
        <f>_xll.qlRateHelperLatestDate($E150,Trigger)</f>
        <v>47127</v>
      </c>
    </row>
    <row r="151" spans="2:12" x14ac:dyDescent="0.2">
      <c r="B151" s="36" t="str">
        <f t="shared" si="9"/>
        <v>AB</v>
      </c>
      <c r="C151" s="35" t="str">
        <f t="shared" si="11"/>
        <v>3EBASIS</v>
      </c>
      <c r="D151" s="34" t="s">
        <v>29</v>
      </c>
      <c r="E151" s="34" t="str">
        <f t="shared" si="10"/>
        <v>EUR_YC3MRH_AB3EBASIS16Y</v>
      </c>
      <c r="F151" s="33">
        <f>_xll.qlRateHelperQuoteValue($E151,Trigger)</f>
        <v>2.3319000000000003E-2</v>
      </c>
      <c r="G151" s="33">
        <f>_xll.qlSwapRateHelperSpread($E151,Trigger)</f>
        <v>0</v>
      </c>
      <c r="H151" s="32" t="b">
        <v>0</v>
      </c>
      <c r="I151" s="32">
        <v>40</v>
      </c>
      <c r="J151" s="32">
        <v>1</v>
      </c>
      <c r="K151" s="31">
        <f>_xll.qlRateHelperEarliestDate($E151,Trigger)</f>
        <v>41648</v>
      </c>
      <c r="L151" s="30">
        <f>_xll.qlRateHelperLatestDate($E151,Trigger)</f>
        <v>47492</v>
      </c>
    </row>
    <row r="152" spans="2:12" x14ac:dyDescent="0.2">
      <c r="B152" s="36" t="str">
        <f t="shared" si="9"/>
        <v>AB</v>
      </c>
      <c r="C152" s="35" t="str">
        <f t="shared" si="11"/>
        <v>3EBASIS</v>
      </c>
      <c r="D152" s="34" t="s">
        <v>28</v>
      </c>
      <c r="E152" s="34" t="str">
        <f t="shared" si="10"/>
        <v>EUR_YC3MRH_AB3EBASIS17Y</v>
      </c>
      <c r="F152" s="33">
        <f>_xll.qlRateHelperQuoteValue($E152,Trigger)</f>
        <v>2.3635E-2</v>
      </c>
      <c r="G152" s="33">
        <f>_xll.qlSwapRateHelperSpread($E152,Trigger)</f>
        <v>0</v>
      </c>
      <c r="H152" s="32" t="b">
        <v>0</v>
      </c>
      <c r="I152" s="32">
        <v>40</v>
      </c>
      <c r="J152" s="32">
        <v>1</v>
      </c>
      <c r="K152" s="31">
        <f>_xll.qlRateHelperEarliestDate($E152,Trigger)</f>
        <v>41648</v>
      </c>
      <c r="L152" s="30">
        <f>_xll.qlRateHelperLatestDate($E152,Trigger)</f>
        <v>47857</v>
      </c>
    </row>
    <row r="153" spans="2:12" x14ac:dyDescent="0.2">
      <c r="B153" s="36" t="str">
        <f t="shared" si="9"/>
        <v>AB</v>
      </c>
      <c r="C153" s="35" t="str">
        <f t="shared" si="11"/>
        <v>3EBASIS</v>
      </c>
      <c r="D153" s="34" t="s">
        <v>27</v>
      </c>
      <c r="E153" s="34" t="str">
        <f t="shared" si="10"/>
        <v>EUR_YC3MRH_AB3EBASIS18Y</v>
      </c>
      <c r="F153" s="33">
        <f>_xll.qlRateHelperQuoteValue($E153,Trigger)</f>
        <v>2.3858999999999998E-2</v>
      </c>
      <c r="G153" s="33">
        <f>_xll.qlSwapRateHelperSpread($E153,Trigger)</f>
        <v>0</v>
      </c>
      <c r="H153" s="32" t="b">
        <v>0</v>
      </c>
      <c r="I153" s="32">
        <v>40</v>
      </c>
      <c r="J153" s="32">
        <v>1</v>
      </c>
      <c r="K153" s="31">
        <f>_xll.qlRateHelperEarliestDate($E153,Trigger)</f>
        <v>41648</v>
      </c>
      <c r="L153" s="30">
        <f>_xll.qlRateHelperLatestDate($E153,Trigger)</f>
        <v>48222</v>
      </c>
    </row>
    <row r="154" spans="2:12" x14ac:dyDescent="0.2">
      <c r="B154" s="36" t="str">
        <f t="shared" si="9"/>
        <v>AB</v>
      </c>
      <c r="C154" s="35" t="str">
        <f t="shared" si="11"/>
        <v>3EBASIS</v>
      </c>
      <c r="D154" s="34" t="s">
        <v>26</v>
      </c>
      <c r="E154" s="34" t="str">
        <f t="shared" si="10"/>
        <v>EUR_YC3MRH_AB3EBASIS19Y</v>
      </c>
      <c r="F154" s="33">
        <f>_xll.qlRateHelperQuoteValue($E154,Trigger)</f>
        <v>2.4020000000000003E-2</v>
      </c>
      <c r="G154" s="33">
        <f>_xll.qlSwapRateHelperSpread($E154,Trigger)</f>
        <v>0</v>
      </c>
      <c r="H154" s="32" t="b">
        <v>0</v>
      </c>
      <c r="I154" s="32">
        <v>40</v>
      </c>
      <c r="J154" s="32">
        <v>1</v>
      </c>
      <c r="K154" s="31">
        <f>_xll.qlRateHelperEarliestDate($E154,Trigger)</f>
        <v>41648</v>
      </c>
      <c r="L154" s="30">
        <f>_xll.qlRateHelperLatestDate($E154,Trigger)</f>
        <v>48589</v>
      </c>
    </row>
    <row r="155" spans="2:12" x14ac:dyDescent="0.2">
      <c r="B155" s="36" t="str">
        <f t="shared" si="9"/>
        <v>AB</v>
      </c>
      <c r="C155" s="35" t="str">
        <f t="shared" si="11"/>
        <v>3EBASIS</v>
      </c>
      <c r="D155" s="34" t="s">
        <v>25</v>
      </c>
      <c r="E155" s="34" t="str">
        <f t="shared" si="10"/>
        <v>EUR_YC3MRH_AB3EBASIS20Y</v>
      </c>
      <c r="F155" s="33">
        <f>_xll.qlRateHelperQuoteValue($E155,Trigger)</f>
        <v>2.4129999999999999E-2</v>
      </c>
      <c r="G155" s="33">
        <f>_xll.qlSwapRateHelperSpread($E155,Trigger)</f>
        <v>0</v>
      </c>
      <c r="H155" s="32" t="b">
        <v>0</v>
      </c>
      <c r="I155" s="32">
        <v>40</v>
      </c>
      <c r="J155" s="32">
        <v>1</v>
      </c>
      <c r="K155" s="31">
        <f>_xll.qlRateHelperEarliestDate($E155,Trigger)</f>
        <v>41648</v>
      </c>
      <c r="L155" s="30">
        <f>_xll.qlRateHelperLatestDate($E155,Trigger)</f>
        <v>48953</v>
      </c>
    </row>
    <row r="156" spans="2:12" x14ac:dyDescent="0.2">
      <c r="B156" s="36" t="str">
        <f t="shared" si="9"/>
        <v>AB</v>
      </c>
      <c r="C156" s="35" t="str">
        <f t="shared" si="11"/>
        <v>3EBASIS</v>
      </c>
      <c r="D156" s="34" t="s">
        <v>24</v>
      </c>
      <c r="E156" s="34" t="str">
        <f t="shared" si="10"/>
        <v>EUR_YC3MRH_AB3EBASIS21Y</v>
      </c>
      <c r="F156" s="33">
        <f>_xll.qlRateHelperQuoteValue($E156,Trigger)</f>
        <v>2.4207999999999997E-2</v>
      </c>
      <c r="G156" s="33">
        <f>_xll.qlSwapRateHelperSpread($E156,Trigger)</f>
        <v>0</v>
      </c>
      <c r="H156" s="32" t="b">
        <v>0</v>
      </c>
      <c r="I156" s="32">
        <v>40</v>
      </c>
      <c r="J156" s="32">
        <v>1</v>
      </c>
      <c r="K156" s="31">
        <f>_xll.qlRateHelperEarliestDate($E156,Trigger)</f>
        <v>41648</v>
      </c>
      <c r="L156" s="30">
        <f>_xll.qlRateHelperLatestDate($E156,Trigger)</f>
        <v>49318</v>
      </c>
    </row>
    <row r="157" spans="2:12" x14ac:dyDescent="0.2">
      <c r="B157" s="36" t="str">
        <f t="shared" si="9"/>
        <v>AB</v>
      </c>
      <c r="C157" s="35" t="str">
        <f t="shared" si="11"/>
        <v>3EBASIS</v>
      </c>
      <c r="D157" s="34" t="s">
        <v>23</v>
      </c>
      <c r="E157" s="34" t="str">
        <f t="shared" si="10"/>
        <v>EUR_YC3MRH_AB3EBASIS22Y</v>
      </c>
      <c r="F157" s="33">
        <f>_xll.qlRateHelperQuoteValue($E157,Trigger)</f>
        <v>2.4274000000000004E-2</v>
      </c>
      <c r="G157" s="33">
        <f>_xll.qlSwapRateHelperSpread($E157,Trigger)</f>
        <v>0</v>
      </c>
      <c r="H157" s="32" t="b">
        <v>0</v>
      </c>
      <c r="I157" s="32">
        <v>40</v>
      </c>
      <c r="J157" s="32">
        <v>1</v>
      </c>
      <c r="K157" s="31">
        <f>_xll.qlRateHelperEarliestDate($E157,Trigger)</f>
        <v>41648</v>
      </c>
      <c r="L157" s="30">
        <f>_xll.qlRateHelperLatestDate($E157,Trigger)</f>
        <v>49683</v>
      </c>
    </row>
    <row r="158" spans="2:12" x14ac:dyDescent="0.2">
      <c r="B158" s="36" t="str">
        <f t="shared" si="9"/>
        <v>AB</v>
      </c>
      <c r="C158" s="35" t="str">
        <f t="shared" si="11"/>
        <v>3EBASIS</v>
      </c>
      <c r="D158" s="34" t="s">
        <v>22</v>
      </c>
      <c r="E158" s="34" t="str">
        <f t="shared" si="10"/>
        <v>EUR_YC3MRH_AB3EBASIS23Y</v>
      </c>
      <c r="F158" s="33">
        <f>_xll.qlRateHelperQuoteValue($E158,Trigger)</f>
        <v>2.4318999999999997E-2</v>
      </c>
      <c r="G158" s="33">
        <f>_xll.qlSwapRateHelperSpread($E158,Trigger)</f>
        <v>0</v>
      </c>
      <c r="H158" s="32" t="b">
        <v>0</v>
      </c>
      <c r="I158" s="32">
        <v>40</v>
      </c>
      <c r="J158" s="32">
        <v>1</v>
      </c>
      <c r="K158" s="31">
        <f>_xll.qlRateHelperEarliestDate($E158,Trigger)</f>
        <v>41648</v>
      </c>
      <c r="L158" s="30">
        <f>_xll.qlRateHelperLatestDate($E158,Trigger)</f>
        <v>50049</v>
      </c>
    </row>
    <row r="159" spans="2:12" x14ac:dyDescent="0.2">
      <c r="B159" s="36" t="str">
        <f t="shared" si="9"/>
        <v>AB</v>
      </c>
      <c r="C159" s="35" t="str">
        <f t="shared" si="11"/>
        <v>3EBASIS</v>
      </c>
      <c r="D159" s="34" t="s">
        <v>21</v>
      </c>
      <c r="E159" s="34" t="str">
        <f t="shared" si="10"/>
        <v>EUR_YC3MRH_AB3EBASIS24Y</v>
      </c>
      <c r="F159" s="33">
        <f>_xll.qlRateHelperQuoteValue($E159,Trigger)</f>
        <v>2.4331999999999996E-2</v>
      </c>
      <c r="G159" s="33">
        <f>_xll.qlSwapRateHelperSpread($E159,Trigger)</f>
        <v>0</v>
      </c>
      <c r="H159" s="32" t="b">
        <v>0</v>
      </c>
      <c r="I159" s="32">
        <v>40</v>
      </c>
      <c r="J159" s="32">
        <v>1</v>
      </c>
      <c r="K159" s="31">
        <f>_xll.qlRateHelperEarliestDate($E159,Trigger)</f>
        <v>41648</v>
      </c>
      <c r="L159" s="30">
        <f>_xll.qlRateHelperLatestDate($E159,Trigger)</f>
        <v>50416</v>
      </c>
    </row>
    <row r="160" spans="2:12" x14ac:dyDescent="0.2">
      <c r="B160" s="36" t="str">
        <f t="shared" ref="B160:B169" si="12">SwapFixedFreq</f>
        <v>AB</v>
      </c>
      <c r="C160" s="35" t="str">
        <f t="shared" si="11"/>
        <v>3EBASIS</v>
      </c>
      <c r="D160" s="34" t="s">
        <v>20</v>
      </c>
      <c r="E160" s="34" t="str">
        <f t="shared" si="10"/>
        <v>EUR_YC3MRH_AB3EBASIS25Y</v>
      </c>
      <c r="F160" s="33">
        <f>_xll.qlRateHelperQuoteValue($E160,Trigger)</f>
        <v>2.4344999999999999E-2</v>
      </c>
      <c r="G160" s="33">
        <f>_xll.qlSwapRateHelperSpread($E160,Trigger)</f>
        <v>0</v>
      </c>
      <c r="H160" s="32" t="b">
        <v>0</v>
      </c>
      <c r="I160" s="32">
        <v>40</v>
      </c>
      <c r="J160" s="32">
        <v>1</v>
      </c>
      <c r="K160" s="31">
        <f>_xll.qlRateHelperEarliestDate($E160,Trigger)</f>
        <v>41648</v>
      </c>
      <c r="L160" s="30">
        <f>_xll.qlRateHelperLatestDate($E160,Trigger)</f>
        <v>50780</v>
      </c>
    </row>
    <row r="161" spans="2:12" x14ac:dyDescent="0.2">
      <c r="B161" s="36" t="str">
        <f t="shared" si="12"/>
        <v>AB</v>
      </c>
      <c r="C161" s="35" t="str">
        <f t="shared" si="11"/>
        <v>3EBASIS</v>
      </c>
      <c r="D161" s="34" t="s">
        <v>19</v>
      </c>
      <c r="E161" s="34" t="str">
        <f t="shared" si="10"/>
        <v>EUR_YC3MRH_AB3EBASIS26Y</v>
      </c>
      <c r="F161" s="33">
        <f>_xll.qlRateHelperQuoteValue($E161,Trigger)</f>
        <v>2.4347000000000001E-2</v>
      </c>
      <c r="G161" s="33">
        <f>_xll.qlSwapRateHelperSpread($E161,Trigger)</f>
        <v>0</v>
      </c>
      <c r="H161" s="32" t="b">
        <v>0</v>
      </c>
      <c r="I161" s="32">
        <v>40</v>
      </c>
      <c r="J161" s="32">
        <v>1</v>
      </c>
      <c r="K161" s="31">
        <f>_xll.qlRateHelperEarliestDate($E161,Trigger)</f>
        <v>41648</v>
      </c>
      <c r="L161" s="30">
        <f>_xll.qlRateHelperLatestDate($E161,Trigger)</f>
        <v>51144</v>
      </c>
    </row>
    <row r="162" spans="2:12" x14ac:dyDescent="0.2">
      <c r="B162" s="36" t="str">
        <f t="shared" si="12"/>
        <v>AB</v>
      </c>
      <c r="C162" s="35" t="str">
        <f t="shared" si="11"/>
        <v>3EBASIS</v>
      </c>
      <c r="D162" s="34" t="s">
        <v>18</v>
      </c>
      <c r="E162" s="34" t="str">
        <f t="shared" ref="E162:E169" si="13">RateHelperPrefix&amp;"_"&amp;$B162&amp;$C162&amp;$D162</f>
        <v>EUR_YC3MRH_AB3EBASIS27Y</v>
      </c>
      <c r="F162" s="33">
        <f>_xll.qlRateHelperQuoteValue($E162,Trigger)</f>
        <v>2.4339000000000003E-2</v>
      </c>
      <c r="G162" s="33">
        <f>_xll.qlSwapRateHelperSpread($E162,Trigger)</f>
        <v>0</v>
      </c>
      <c r="H162" s="32" t="b">
        <v>0</v>
      </c>
      <c r="I162" s="32">
        <v>40</v>
      </c>
      <c r="J162" s="32">
        <v>1</v>
      </c>
      <c r="K162" s="31">
        <f>_xll.qlRateHelperEarliestDate($E162,Trigger)</f>
        <v>41648</v>
      </c>
      <c r="L162" s="30">
        <f>_xll.qlRateHelperLatestDate($E162,Trigger)</f>
        <v>51510</v>
      </c>
    </row>
    <row r="163" spans="2:12" x14ac:dyDescent="0.2">
      <c r="B163" s="36" t="str">
        <f t="shared" si="12"/>
        <v>AB</v>
      </c>
      <c r="C163" s="35" t="str">
        <f t="shared" si="11"/>
        <v>3EBASIS</v>
      </c>
      <c r="D163" s="34" t="s">
        <v>17</v>
      </c>
      <c r="E163" s="34" t="str">
        <f t="shared" si="13"/>
        <v>EUR_YC3MRH_AB3EBASIS28Y</v>
      </c>
      <c r="F163" s="33">
        <f>_xll.qlRateHelperQuoteValue($E163,Trigger)</f>
        <v>2.4319E-2</v>
      </c>
      <c r="G163" s="33">
        <f>_xll.qlSwapRateHelperSpread($E163,Trigger)</f>
        <v>0</v>
      </c>
      <c r="H163" s="32" t="b">
        <v>0</v>
      </c>
      <c r="I163" s="32">
        <v>40</v>
      </c>
      <c r="J163" s="32">
        <v>1</v>
      </c>
      <c r="K163" s="31">
        <f>_xll.qlRateHelperEarliestDate($E163,Trigger)</f>
        <v>41648</v>
      </c>
      <c r="L163" s="30">
        <f>_xll.qlRateHelperLatestDate($E163,Trigger)</f>
        <v>51875</v>
      </c>
    </row>
    <row r="164" spans="2:12" x14ac:dyDescent="0.2">
      <c r="B164" s="36" t="str">
        <f t="shared" si="12"/>
        <v>AB</v>
      </c>
      <c r="C164" s="35" t="str">
        <f t="shared" si="11"/>
        <v>3EBASIS</v>
      </c>
      <c r="D164" s="34" t="s">
        <v>16</v>
      </c>
      <c r="E164" s="34" t="str">
        <f t="shared" si="13"/>
        <v>EUR_YC3MRH_AB3EBASIS29Y</v>
      </c>
      <c r="F164" s="33">
        <f>_xll.qlRateHelperQuoteValue($E164,Trigger)</f>
        <v>2.4319999999999998E-2</v>
      </c>
      <c r="G164" s="33">
        <f>_xll.qlSwapRateHelperSpread($E164,Trigger)</f>
        <v>0</v>
      </c>
      <c r="H164" s="32" t="b">
        <v>0</v>
      </c>
      <c r="I164" s="32">
        <v>40</v>
      </c>
      <c r="J164" s="32">
        <v>1</v>
      </c>
      <c r="K164" s="31">
        <f>_xll.qlRateHelperEarliestDate($E164,Trigger)</f>
        <v>41648</v>
      </c>
      <c r="L164" s="30">
        <f>_xll.qlRateHelperLatestDate($E164,Trigger)</f>
        <v>52240</v>
      </c>
    </row>
    <row r="165" spans="2:12" x14ac:dyDescent="0.2">
      <c r="B165" s="36" t="str">
        <f t="shared" si="12"/>
        <v>AB</v>
      </c>
      <c r="C165" s="35" t="str">
        <f t="shared" si="11"/>
        <v>3EBASIS</v>
      </c>
      <c r="D165" s="34" t="s">
        <v>15</v>
      </c>
      <c r="E165" s="34" t="str">
        <f t="shared" si="13"/>
        <v>EUR_YC3MRH_AB3EBASIS30Y</v>
      </c>
      <c r="F165" s="33">
        <f>_xll.qlRateHelperQuoteValue($E165,Trigger)</f>
        <v>2.4319999999999998E-2</v>
      </c>
      <c r="G165" s="33">
        <f>_xll.qlSwapRateHelperSpread($E165,Trigger)</f>
        <v>0</v>
      </c>
      <c r="H165" s="32" t="b">
        <v>0</v>
      </c>
      <c r="I165" s="32">
        <v>40</v>
      </c>
      <c r="J165" s="32">
        <v>1</v>
      </c>
      <c r="K165" s="31">
        <f>_xll.qlRateHelperEarliestDate($E165,Trigger)</f>
        <v>41648</v>
      </c>
      <c r="L165" s="30">
        <f>_xll.qlRateHelperLatestDate($E165,Trigger)</f>
        <v>52607</v>
      </c>
    </row>
    <row r="166" spans="2:12" x14ac:dyDescent="0.2">
      <c r="B166" s="36" t="str">
        <f t="shared" si="12"/>
        <v>AB</v>
      </c>
      <c r="C166" s="35" t="str">
        <f t="shared" si="11"/>
        <v>3EBASIS</v>
      </c>
      <c r="D166" s="34" t="s">
        <v>14</v>
      </c>
      <c r="E166" s="34" t="str">
        <f t="shared" si="13"/>
        <v>EUR_YC3MRH_AB3EBASIS35Y</v>
      </c>
      <c r="F166" s="33">
        <f>_xll.qlRateHelperQuoteValue($E166,Trigger)</f>
        <v>2.4505000000000002E-2</v>
      </c>
      <c r="G166" s="33">
        <f>_xll.qlSwapRateHelperSpread($E166,Trigger)</f>
        <v>0</v>
      </c>
      <c r="H166" s="32" t="b">
        <v>1</v>
      </c>
      <c r="I166" s="32">
        <v>40</v>
      </c>
      <c r="J166" s="32">
        <v>1</v>
      </c>
      <c r="K166" s="31">
        <f>_xll.qlRateHelperEarliestDate($E166,Trigger)</f>
        <v>41648</v>
      </c>
      <c r="L166" s="30">
        <f>_xll.qlRateHelperLatestDate($E166,Trigger)</f>
        <v>54434</v>
      </c>
    </row>
    <row r="167" spans="2:12" x14ac:dyDescent="0.2">
      <c r="B167" s="36" t="str">
        <f t="shared" si="12"/>
        <v>AB</v>
      </c>
      <c r="C167" s="35" t="str">
        <f t="shared" si="11"/>
        <v>3EBASIS</v>
      </c>
      <c r="D167" s="34" t="s">
        <v>13</v>
      </c>
      <c r="E167" s="34" t="str">
        <f t="shared" si="13"/>
        <v>EUR_YC3MRH_AB3EBASIS40Y</v>
      </c>
      <c r="F167" s="33">
        <f>_xll.qlRateHelperQuoteValue($E167,Trigger)</f>
        <v>2.4820000000000002E-2</v>
      </c>
      <c r="G167" s="33">
        <f>_xll.qlSwapRateHelperSpread($E167,Trigger)</f>
        <v>0</v>
      </c>
      <c r="H167" s="32" t="b">
        <v>1</v>
      </c>
      <c r="I167" s="32">
        <v>40</v>
      </c>
      <c r="J167" s="32">
        <v>1</v>
      </c>
      <c r="K167" s="31">
        <f>_xll.qlRateHelperEarliestDate($E167,Trigger)</f>
        <v>41648</v>
      </c>
      <c r="L167" s="30">
        <f>_xll.qlRateHelperLatestDate($E167,Trigger)</f>
        <v>56258</v>
      </c>
    </row>
    <row r="168" spans="2:12" x14ac:dyDescent="0.2">
      <c r="B168" s="36" t="str">
        <f t="shared" si="12"/>
        <v>AB</v>
      </c>
      <c r="C168" s="35" t="str">
        <f t="shared" si="11"/>
        <v>3EBASIS</v>
      </c>
      <c r="D168" s="34" t="s">
        <v>12</v>
      </c>
      <c r="E168" s="34" t="str">
        <f t="shared" si="13"/>
        <v>EUR_YC3MRH_AB3EBASIS50Y</v>
      </c>
      <c r="F168" s="33">
        <f>_xll.qlRateHelperQuoteValue($E168,Trigger)</f>
        <v>2.5305000000000001E-2</v>
      </c>
      <c r="G168" s="33">
        <f>_xll.qlSwapRateHelperSpread($E168,Trigger)</f>
        <v>0</v>
      </c>
      <c r="H168" s="32" t="b">
        <v>1</v>
      </c>
      <c r="I168" s="32">
        <v>40</v>
      </c>
      <c r="J168" s="32">
        <v>1</v>
      </c>
      <c r="K168" s="31">
        <f>_xll.qlRateHelperEarliestDate($E168,Trigger)</f>
        <v>41648</v>
      </c>
      <c r="L168" s="30">
        <f>_xll.qlRateHelperLatestDate($E168,Trigger)</f>
        <v>59910</v>
      </c>
    </row>
    <row r="169" spans="2:12" x14ac:dyDescent="0.2">
      <c r="B169" s="29" t="str">
        <f t="shared" si="12"/>
        <v>AB</v>
      </c>
      <c r="C169" s="28" t="str">
        <f t="shared" si="11"/>
        <v>3EBASIS</v>
      </c>
      <c r="D169" s="27" t="s">
        <v>11</v>
      </c>
      <c r="E169" s="27" t="str">
        <f t="shared" si="13"/>
        <v>EUR_YC3MRH_AB3EBASIS60Y</v>
      </c>
      <c r="F169" s="26">
        <f>_xll.qlRateHelperQuoteValue($E169,Trigger)</f>
        <v>2.564E-2</v>
      </c>
      <c r="G169" s="26">
        <f>_xll.qlSwapRateHelperSpread($E169,Trigger)</f>
        <v>0</v>
      </c>
      <c r="H169" s="25" t="b">
        <v>1</v>
      </c>
      <c r="I169" s="25">
        <v>40</v>
      </c>
      <c r="J169" s="25">
        <v>1</v>
      </c>
      <c r="K169" s="24">
        <f>_xll.qlRateHelperEarliestDate($E169,Trigger)</f>
        <v>41648</v>
      </c>
      <c r="L169" s="23">
        <f>_xll.qlRateHelperLatestDate($E169,Trigger)</f>
        <v>63563</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L126"/>
  <sheetViews>
    <sheetView tabSelected="1" workbookViewId="0">
      <selection sqref="A1:B1"/>
    </sheetView>
  </sheetViews>
  <sheetFormatPr defaultRowHeight="11.25" x14ac:dyDescent="0.2"/>
  <cols>
    <col min="1" max="1" width="24.42578125" style="1" bestFit="1" customWidth="1"/>
    <col min="2" max="2" width="41" style="1" bestFit="1" customWidth="1"/>
    <col min="3" max="3" width="2.28515625" style="1" customWidth="1"/>
    <col min="4" max="4" width="24.42578125" style="2" bestFit="1" customWidth="1"/>
    <col min="5" max="6" width="8" style="2" bestFit="1" customWidth="1"/>
    <col min="7" max="8" width="17.28515625" style="2" bestFit="1" customWidth="1"/>
    <col min="9" max="9" width="12" style="1" bestFit="1" customWidth="1"/>
    <col min="10" max="10" width="2.28515625" style="1" customWidth="1"/>
    <col min="11" max="11" width="24.42578125" style="1" bestFit="1" customWidth="1"/>
    <col min="12" max="12" width="6" style="1" bestFit="1" customWidth="1"/>
    <col min="13" max="16384" width="9.140625" style="1"/>
  </cols>
  <sheetData>
    <row r="1" spans="1:12" ht="12" thickBot="1" x14ac:dyDescent="0.25">
      <c r="A1" s="226" t="s">
        <v>10</v>
      </c>
      <c r="B1" s="227"/>
      <c r="D1" s="22" t="s">
        <v>9</v>
      </c>
      <c r="E1" s="21" t="s">
        <v>8</v>
      </c>
      <c r="F1" s="21"/>
      <c r="G1" s="21" t="s">
        <v>7</v>
      </c>
      <c r="H1" s="20" t="s">
        <v>6</v>
      </c>
      <c r="I1" s="3" t="e">
        <f t="array" ref="I1:I126">_xll.qlPiecewiseYieldCurveData(YieldCurve)</f>
        <v>#NUM!</v>
      </c>
    </row>
    <row r="2" spans="1:12" x14ac:dyDescent="0.2">
      <c r="A2" s="19" t="s">
        <v>5</v>
      </c>
      <c r="B2" s="18">
        <v>8</v>
      </c>
      <c r="D2" s="11" t="str">
        <f t="array" ref="D2:D126">_xll.qlRateHelperSelection(_xll.ohFilter(RateHelpers,RateHelpersIncluded),_xll.ohFilter(RateHelpersPriority,RateHelpersIncluded),nIMMFutures,nSerialFutures,FrontFuturesRollingDays,DepoInclusionCriteria,_xll.ohFilter(MinDistance,RateHelpersIncluded),Trigger)</f>
        <v>EUR_YC3MRH_2WD</v>
      </c>
      <c r="E2" s="10">
        <f>_xll.qlRateHelperRate($D2)</f>
        <v>1.977E-3</v>
      </c>
      <c r="F2" s="10" t="str">
        <f>IF(ISERROR(_xll.qlSwapRateHelperSpread($D2)),IF(ISERROR(_xll.qlFuturesRateHelperConvexityAdjustment($D2)),"--",_xll.qlFuturesRateHelperConvexityAdjustment($D2)),_xll.qlSwapRateHelperSpread($D2))</f>
        <v>--</v>
      </c>
      <c r="G2" s="9">
        <f>_xll.qlRateHelperEarliestDate($D2)</f>
        <v>41648</v>
      </c>
      <c r="H2" s="8">
        <f>_xll.qlRateHelperLatestDate($D2)</f>
        <v>41662</v>
      </c>
      <c r="I2" s="3" t="e">
        <v>#NUM!</v>
      </c>
      <c r="K2" s="1" t="s">
        <v>116</v>
      </c>
      <c r="L2" s="46">
        <v>1.977E-3</v>
      </c>
    </row>
    <row r="3" spans="1:12" x14ac:dyDescent="0.2">
      <c r="A3" s="15" t="s">
        <v>4</v>
      </c>
      <c r="B3" s="17">
        <v>0</v>
      </c>
      <c r="D3" s="11" t="str">
        <v>EUR_YC3MRH_3WD</v>
      </c>
      <c r="E3" s="10">
        <f>_xll.qlRateHelperRate($D3)</f>
        <v>1.9919999999999998E-3</v>
      </c>
      <c r="F3" s="10" t="str">
        <f>IF(ISERROR(_xll.qlSwapRateHelperSpread($D3)),IF(ISERROR(_xll.qlFuturesRateHelperConvexityAdjustment($D3)),"--",_xll.qlFuturesRateHelperConvexityAdjustment($D3)),_xll.qlSwapRateHelperSpread($D3))</f>
        <v>--</v>
      </c>
      <c r="G3" s="9">
        <f>_xll.qlRateHelperEarliestDate($D3)</f>
        <v>41648</v>
      </c>
      <c r="H3" s="8">
        <f>_xll.qlRateHelperLatestDate($D3)</f>
        <v>41669</v>
      </c>
      <c r="I3" s="3" t="e">
        <v>#NUM!</v>
      </c>
      <c r="K3" s="1" t="s">
        <v>117</v>
      </c>
      <c r="L3" s="46">
        <v>1.9919999999999998E-3</v>
      </c>
    </row>
    <row r="4" spans="1:12" x14ac:dyDescent="0.2">
      <c r="A4" s="15" t="s">
        <v>3</v>
      </c>
      <c r="B4" s="17">
        <v>4</v>
      </c>
      <c r="D4" s="11" t="str">
        <v>EUR_YC3MRH_1MD</v>
      </c>
      <c r="E4" s="10">
        <f>_xll.qlRateHelperRate($D4)</f>
        <v>2.013E-3</v>
      </c>
      <c r="F4" s="10" t="str">
        <f>IF(ISERROR(_xll.qlSwapRateHelperSpread($D4)),IF(ISERROR(_xll.qlFuturesRateHelperConvexityAdjustment($D4)),"--",_xll.qlFuturesRateHelperConvexityAdjustment($D4)),_xll.qlSwapRateHelperSpread($D4))</f>
        <v>--</v>
      </c>
      <c r="G4" s="9">
        <f>_xll.qlRateHelperEarliestDate($D4)</f>
        <v>41648</v>
      </c>
      <c r="H4" s="8">
        <f>_xll.qlRateHelperLatestDate($D4)</f>
        <v>41680</v>
      </c>
      <c r="I4" s="3" t="e">
        <v>#NUM!</v>
      </c>
      <c r="K4" s="1" t="s">
        <v>118</v>
      </c>
      <c r="L4" s="46">
        <v>2.013E-3</v>
      </c>
    </row>
    <row r="5" spans="1:12" x14ac:dyDescent="0.2">
      <c r="A5" s="15" t="s">
        <v>2</v>
      </c>
      <c r="B5" s="16" t="s">
        <v>1</v>
      </c>
      <c r="D5" s="11" t="str">
        <v>EUR_YC3MRH_2MD</v>
      </c>
      <c r="E5" s="10">
        <f>_xll.qlRateHelperRate($D5)</f>
        <v>2.1280000000000001E-3</v>
      </c>
      <c r="F5" s="10" t="str">
        <f>IF(ISERROR(_xll.qlSwapRateHelperSpread($D5)),IF(ISERROR(_xll.qlFuturesRateHelperConvexityAdjustment($D5)),"--",_xll.qlFuturesRateHelperConvexityAdjustment($D5)),_xll.qlSwapRateHelperSpread($D5))</f>
        <v>--</v>
      </c>
      <c r="G5" s="9">
        <f>_xll.qlRateHelperEarliestDate($D5)</f>
        <v>41648</v>
      </c>
      <c r="H5" s="8">
        <f>_xll.qlRateHelperLatestDate($D5)</f>
        <v>41708</v>
      </c>
      <c r="I5" s="3" t="e">
        <v>#NUM!</v>
      </c>
      <c r="K5" s="1" t="s">
        <v>119</v>
      </c>
      <c r="L5" s="46">
        <v>2.1280000000000001E-3</v>
      </c>
    </row>
    <row r="6" spans="1:12" x14ac:dyDescent="0.2">
      <c r="A6" s="15" t="s">
        <v>0</v>
      </c>
      <c r="B6" s="14" t="str">
        <f>_xll.ohRangeRetrieveError(Selected!D2)</f>
        <v/>
      </c>
      <c r="D6" s="11" t="str">
        <v>EUR_YC3MRH_TOM3F1</v>
      </c>
      <c r="E6" s="10">
        <f>_xll.qlRateHelperRate($D6)</f>
        <v>2.2500000000000003E-3</v>
      </c>
      <c r="F6" s="10" t="str">
        <f>IF(ISERROR(_xll.qlSwapRateHelperSpread($D6)),IF(ISERROR(_xll.qlFuturesRateHelperConvexityAdjustment($D6)),"--",_xll.qlFuturesRateHelperConvexityAdjustment($D6)),_xll.qlSwapRateHelperSpread($D6))</f>
        <v>--</v>
      </c>
      <c r="G6" s="9">
        <f>_xll.qlRateHelperEarliestDate($D6)</f>
        <v>41649</v>
      </c>
      <c r="H6" s="8">
        <f>_xll.qlRateHelperLatestDate($D6)</f>
        <v>41739</v>
      </c>
      <c r="I6" s="3" t="e">
        <v>#NUM!</v>
      </c>
      <c r="K6" s="1" t="s">
        <v>120</v>
      </c>
      <c r="L6" s="46">
        <v>2.2499999999999998E-3</v>
      </c>
    </row>
    <row r="7" spans="1:12" ht="12" thickBot="1" x14ac:dyDescent="0.25">
      <c r="A7" s="13" t="str">
        <f>_xll.ohGroup(,_xll.ohPack(D2:D126),Permanent,,ObjectOverwrite)</f>
        <v>obj_0065a#0008</v>
      </c>
      <c r="B7" s="12" t="str">
        <f>_xll.ohRangeRetrieveError(RateHelpersSelected)</f>
        <v/>
      </c>
      <c r="D7" s="11" t="str">
        <v>EUR_YC3MRH_FUT3MH4</v>
      </c>
      <c r="E7" s="10">
        <f>_xll.qlRateHelperRate($D7)</f>
        <v>2.8500000000000192E-3</v>
      </c>
      <c r="F7" s="10">
        <f>IF(ISERROR(_xll.qlSwapRateHelperSpread($D7)),IF(ISERROR(_xll.qlFuturesRateHelperConvexityAdjustment($D7)),"--",_xll.qlFuturesRateHelperConvexityAdjustment($D7)),_xll.qlSwapRateHelperSpread($D7))</f>
        <v>0</v>
      </c>
      <c r="G7" s="9">
        <f>_xll.qlRateHelperEarliestDate($D7)</f>
        <v>41717</v>
      </c>
      <c r="H7" s="8">
        <f>_xll.qlRateHelperLatestDate($D7)</f>
        <v>41809</v>
      </c>
      <c r="I7" s="3" t="e">
        <v>#NUM!</v>
      </c>
      <c r="K7" s="1" t="s">
        <v>121</v>
      </c>
      <c r="L7" s="46">
        <v>2.8500000000000001E-3</v>
      </c>
    </row>
    <row r="8" spans="1:12" x14ac:dyDescent="0.2">
      <c r="D8" s="11" t="str">
        <v>EUR_YC3MRH_FUT3MH5</v>
      </c>
      <c r="E8" s="10">
        <f>_xll.qlRateHelperRate($D8)</f>
        <v>5.1250000000000462E-3</v>
      </c>
      <c r="F8" s="10">
        <f>IF(ISERROR(_xll.qlSwapRateHelperSpread($D8)),IF(ISERROR(_xll.qlFuturesRateHelperConvexityAdjustment($D8)),"--",_xll.qlFuturesRateHelperConvexityAdjustment($D8)),_xll.qlSwapRateHelperSpread($D8))</f>
        <v>0</v>
      </c>
      <c r="G8" s="9">
        <f>_xll.qlRateHelperEarliestDate($D8)</f>
        <v>42081</v>
      </c>
      <c r="H8" s="8">
        <f>_xll.qlRateHelperLatestDate($D8)</f>
        <v>42173</v>
      </c>
      <c r="I8" s="3" t="e">
        <v>#NUM!</v>
      </c>
      <c r="K8" s="229" t="s">
        <v>122</v>
      </c>
      <c r="L8" s="46">
        <v>4.5250000000000004E-3</v>
      </c>
    </row>
    <row r="9" spans="1:12" x14ac:dyDescent="0.2">
      <c r="D9" s="11" t="str">
        <v>EUR_YC3MRH_FUT3MM5</v>
      </c>
      <c r="E9" s="10">
        <f>_xll.qlRateHelperRate($D9)</f>
        <v>5.8249999999999691E-3</v>
      </c>
      <c r="F9" s="10">
        <f>IF(ISERROR(_xll.qlSwapRateHelperSpread($D9)),IF(ISERROR(_xll.qlFuturesRateHelperConvexityAdjustment($D9)),"--",_xll.qlFuturesRateHelperConvexityAdjustment($D9)),_xll.qlSwapRateHelperSpread($D9))</f>
        <v>0</v>
      </c>
      <c r="G9" s="9">
        <f>_xll.qlRateHelperEarliestDate($D9)</f>
        <v>42172</v>
      </c>
      <c r="H9" s="8">
        <f>_xll.qlRateHelperLatestDate($D9)</f>
        <v>42264</v>
      </c>
      <c r="I9" s="3" t="e">
        <v>#NUM!</v>
      </c>
      <c r="K9" s="229" t="s">
        <v>123</v>
      </c>
      <c r="L9" s="46">
        <v>5.1250000000000002E-3</v>
      </c>
    </row>
    <row r="10" spans="1:12" x14ac:dyDescent="0.2">
      <c r="D10" s="11" t="str">
        <v>EUR_YC3MRH_FUT3MU5</v>
      </c>
      <c r="E10" s="10">
        <f>_xll.qlRateHelperRate($D10)</f>
        <v>6.525000000000003E-3</v>
      </c>
      <c r="F10" s="10">
        <f>IF(ISERROR(_xll.qlSwapRateHelperSpread($D10)),IF(ISERROR(_xll.qlFuturesRateHelperConvexityAdjustment($D10)),"--",_xll.qlFuturesRateHelperConvexityAdjustment($D10)),_xll.qlSwapRateHelperSpread($D10))</f>
        <v>0</v>
      </c>
      <c r="G10" s="9">
        <f>_xll.qlRateHelperEarliestDate($D10)</f>
        <v>42263</v>
      </c>
      <c r="H10" s="8">
        <f>_xll.qlRateHelperLatestDate($D10)</f>
        <v>42354</v>
      </c>
      <c r="I10" s="3" t="e">
        <v>#NUM!</v>
      </c>
      <c r="K10" s="229" t="s">
        <v>124</v>
      </c>
      <c r="L10" s="46">
        <v>5.8250000000000003E-3</v>
      </c>
    </row>
    <row r="11" spans="1:12" x14ac:dyDescent="0.2">
      <c r="D11" s="11" t="str">
        <v>EUR_YC3MRH_FUT3MZ5</v>
      </c>
      <c r="E11" s="10">
        <f>_xll.qlRateHelperRate($D11)</f>
        <v>7.3250000000000259E-3</v>
      </c>
      <c r="F11" s="10">
        <f>IF(ISERROR(_xll.qlSwapRateHelperSpread($D11)),IF(ISERROR(_xll.qlFuturesRateHelperConvexityAdjustment($D11)),"--",_xll.qlFuturesRateHelperConvexityAdjustment($D11)),_xll.qlSwapRateHelperSpread($D11))</f>
        <v>0</v>
      </c>
      <c r="G11" s="9">
        <f>_xll.qlRateHelperEarliestDate($D11)</f>
        <v>42354</v>
      </c>
      <c r="H11" s="8">
        <f>_xll.qlRateHelperLatestDate($D11)</f>
        <v>42445</v>
      </c>
      <c r="I11" s="3" t="e">
        <v>#NUM!</v>
      </c>
      <c r="K11" s="1" t="s">
        <v>125</v>
      </c>
      <c r="L11" s="46">
        <v>5.1250000000000002E-3</v>
      </c>
    </row>
    <row r="12" spans="1:12" x14ac:dyDescent="0.2">
      <c r="D12" s="11" t="str">
        <v>EUR_YC3MRH_FUT3MH6</v>
      </c>
      <c r="E12" s="10">
        <f>_xll.qlRateHelperRate($D12)</f>
        <v>8.1749999999999323E-3</v>
      </c>
      <c r="F12" s="10">
        <f>IF(ISERROR(_xll.qlSwapRateHelperSpread($D12)),IF(ISERROR(_xll.qlFuturesRateHelperConvexityAdjustment($D12)),"--",_xll.qlFuturesRateHelperConvexityAdjustment($D12)),_xll.qlSwapRateHelperSpread($D12))</f>
        <v>0</v>
      </c>
      <c r="G12" s="9">
        <f>_xll.qlRateHelperEarliestDate($D12)</f>
        <v>42445</v>
      </c>
      <c r="H12" s="8">
        <f>_xll.qlRateHelperLatestDate($D12)</f>
        <v>42537</v>
      </c>
      <c r="I12" s="3" t="e">
        <v>#NUM!</v>
      </c>
      <c r="K12" s="1" t="s">
        <v>126</v>
      </c>
      <c r="L12" s="46">
        <v>5.8250000000000003E-3</v>
      </c>
    </row>
    <row r="13" spans="1:12" x14ac:dyDescent="0.2">
      <c r="D13" s="11" t="str">
        <v>EUR_YC3MRH_FUT3MM6</v>
      </c>
      <c r="E13" s="10">
        <f>_xll.qlRateHelperRate($D13)</f>
        <v>9.2500000000000915E-3</v>
      </c>
      <c r="F13" s="10">
        <f>IF(ISERROR(_xll.qlSwapRateHelperSpread($D13)),IF(ISERROR(_xll.qlFuturesRateHelperConvexityAdjustment($D13)),"--",_xll.qlFuturesRateHelperConvexityAdjustment($D13)),_xll.qlSwapRateHelperSpread($D13))</f>
        <v>0</v>
      </c>
      <c r="G13" s="9">
        <f>_xll.qlRateHelperEarliestDate($D13)</f>
        <v>42536</v>
      </c>
      <c r="H13" s="8">
        <f>_xll.qlRateHelperLatestDate($D13)</f>
        <v>42628</v>
      </c>
      <c r="I13" s="3" t="e">
        <v>#NUM!</v>
      </c>
      <c r="K13" s="1" t="s">
        <v>127</v>
      </c>
      <c r="L13" s="46">
        <v>6.5250000000000004E-3</v>
      </c>
    </row>
    <row r="14" spans="1:12" x14ac:dyDescent="0.2">
      <c r="D14" s="11" t="str">
        <v>EUR_YC3MRH_AB3E3Y</v>
      </c>
      <c r="E14" s="10" t="e">
        <f>_xll.qlRateHelperRate($D14)</f>
        <v>#NUM!</v>
      </c>
      <c r="F14" s="10">
        <f>IF(ISERROR(_xll.qlSwapRateHelperSpread($D14)),IF(ISERROR(_xll.qlFuturesRateHelperConvexityAdjustment($D14)),"--",_xll.qlFuturesRateHelperConvexityAdjustment($D14)),_xll.qlSwapRateHelperSpread($D14))</f>
        <v>0</v>
      </c>
      <c r="G14" s="9">
        <f>_xll.qlRateHelperEarliestDate($D14)</f>
        <v>41648</v>
      </c>
      <c r="H14" s="8">
        <f>_xll.qlRateHelperLatestDate($D14)</f>
        <v>42744</v>
      </c>
      <c r="I14" s="3" t="e">
        <v>#NUM!</v>
      </c>
      <c r="K14" s="1" t="s">
        <v>128</v>
      </c>
      <c r="L14" s="46">
        <v>7.3249999999999999E-3</v>
      </c>
    </row>
    <row r="15" spans="1:12" x14ac:dyDescent="0.2">
      <c r="D15" s="11" t="str">
        <v>EUR_YC3MRH_AB3E4Y</v>
      </c>
      <c r="E15" s="10" t="e">
        <f>_xll.qlRateHelperRate($D15)</f>
        <v>#NUM!</v>
      </c>
      <c r="F15" s="10">
        <f>IF(ISERROR(_xll.qlSwapRateHelperSpread($D15)),IF(ISERROR(_xll.qlFuturesRateHelperConvexityAdjustment($D15)),"--",_xll.qlFuturesRateHelperConvexityAdjustment($D15)),_xll.qlSwapRateHelperSpread($D15))</f>
        <v>0</v>
      </c>
      <c r="G15" s="9">
        <f>_xll.qlRateHelperEarliestDate($D15)</f>
        <v>41648</v>
      </c>
      <c r="H15" s="8">
        <f>_xll.qlRateHelperLatestDate($D15)</f>
        <v>43109</v>
      </c>
      <c r="I15" s="3" t="e">
        <v>#NUM!</v>
      </c>
      <c r="K15" s="1" t="s">
        <v>129</v>
      </c>
      <c r="L15" s="46">
        <v>6.1900000000000002E-3</v>
      </c>
    </row>
    <row r="16" spans="1:12" x14ac:dyDescent="0.2">
      <c r="D16" s="11" t="str">
        <v>EUR_YC3MRH_AB3E5Y</v>
      </c>
      <c r="E16" s="10" t="e">
        <f>_xll.qlRateHelperRate($D16)</f>
        <v>#NUM!</v>
      </c>
      <c r="F16" s="10">
        <f>IF(ISERROR(_xll.qlSwapRateHelperSpread($D16)),IF(ISERROR(_xll.qlFuturesRateHelperConvexityAdjustment($D16)),"--",_xll.qlFuturesRateHelperConvexityAdjustment($D16)),_xll.qlSwapRateHelperSpread($D16))</f>
        <v>0</v>
      </c>
      <c r="G16" s="9">
        <f>_xll.qlRateHelperEarliestDate($D16)</f>
        <v>41648</v>
      </c>
      <c r="H16" s="8">
        <f>_xll.qlRateHelperLatestDate($D16)</f>
        <v>43474</v>
      </c>
      <c r="I16" s="3" t="e">
        <v>#NUM!</v>
      </c>
      <c r="K16" s="1" t="s">
        <v>130</v>
      </c>
      <c r="L16" s="46">
        <v>8.3599999999999994E-3</v>
      </c>
    </row>
    <row r="17" spans="4:12" x14ac:dyDescent="0.2">
      <c r="D17" s="11" t="str">
        <v>EUR_YC3MRH_AB3E6Y</v>
      </c>
      <c r="E17" s="10" t="e">
        <f>_xll.qlRateHelperRate($D17)</f>
        <v>#NUM!</v>
      </c>
      <c r="F17" s="10">
        <f>IF(ISERROR(_xll.qlSwapRateHelperSpread($D17)),IF(ISERROR(_xll.qlFuturesRateHelperConvexityAdjustment($D17)),"--",_xll.qlFuturesRateHelperConvexityAdjustment($D17)),_xll.qlSwapRateHelperSpread($D17))</f>
        <v>0</v>
      </c>
      <c r="G17" s="9">
        <f>_xll.qlRateHelperEarliestDate($D17)</f>
        <v>41648</v>
      </c>
      <c r="H17" s="8">
        <f>_xll.qlRateHelperLatestDate($D17)</f>
        <v>43839</v>
      </c>
      <c r="I17" s="3" t="e">
        <v>#NUM!</v>
      </c>
      <c r="K17" s="1" t="s">
        <v>131</v>
      </c>
      <c r="L17" s="46">
        <v>1.0630000000000001E-2</v>
      </c>
    </row>
    <row r="18" spans="4:12" x14ac:dyDescent="0.2">
      <c r="D18" s="11" t="str">
        <v>EUR_YC3MRH_AB3E7Y</v>
      </c>
      <c r="E18" s="10" t="e">
        <f>_xll.qlRateHelperRate($D18)</f>
        <v>#NUM!</v>
      </c>
      <c r="F18" s="10">
        <f>IF(ISERROR(_xll.qlSwapRateHelperSpread($D18)),IF(ISERROR(_xll.qlFuturesRateHelperConvexityAdjustment($D18)),"--",_xll.qlFuturesRateHelperConvexityAdjustment($D18)),_xll.qlSwapRateHelperSpread($D18))</f>
        <v>0</v>
      </c>
      <c r="G18" s="9">
        <f>_xll.qlRateHelperEarliestDate($D18)</f>
        <v>41648</v>
      </c>
      <c r="H18" s="8">
        <f>_xll.qlRateHelperLatestDate($D18)</f>
        <v>44207</v>
      </c>
      <c r="I18" s="3" t="e">
        <v>#NUM!</v>
      </c>
      <c r="K18" s="1" t="s">
        <v>132</v>
      </c>
      <c r="L18" s="46">
        <v>1.2630000000000001E-2</v>
      </c>
    </row>
    <row r="19" spans="4:12" x14ac:dyDescent="0.2">
      <c r="D19" s="11" t="str">
        <v>EUR_YC3MRH_AB3E8Y</v>
      </c>
      <c r="E19" s="10" t="e">
        <f>_xll.qlRateHelperRate($D19)</f>
        <v>#NUM!</v>
      </c>
      <c r="F19" s="10">
        <f>IF(ISERROR(_xll.qlSwapRateHelperSpread($D19)),IF(ISERROR(_xll.qlFuturesRateHelperConvexityAdjustment($D19)),"--",_xll.qlFuturesRateHelperConvexityAdjustment($D19)),_xll.qlSwapRateHelperSpread($D19))</f>
        <v>0</v>
      </c>
      <c r="G19" s="9">
        <f>_xll.qlRateHelperEarliestDate($D19)</f>
        <v>41648</v>
      </c>
      <c r="H19" s="8">
        <f>_xll.qlRateHelperLatestDate($D19)</f>
        <v>44571</v>
      </c>
      <c r="I19" s="3" t="e">
        <v>#NUM!</v>
      </c>
      <c r="K19" s="1" t="s">
        <v>133</v>
      </c>
      <c r="L19" s="46">
        <v>1.439E-2</v>
      </c>
    </row>
    <row r="20" spans="4:12" x14ac:dyDescent="0.2">
      <c r="D20" s="11" t="str">
        <v>EUR_YC3MRH_AB3E9Y</v>
      </c>
      <c r="E20" s="10" t="e">
        <f>_xll.qlRateHelperRate($D20)</f>
        <v>#NUM!</v>
      </c>
      <c r="F20" s="10">
        <f>IF(ISERROR(_xll.qlSwapRateHelperSpread($D20)),IF(ISERROR(_xll.qlFuturesRateHelperConvexityAdjustment($D20)),"--",_xll.qlFuturesRateHelperConvexityAdjustment($D20)),_xll.qlSwapRateHelperSpread($D20))</f>
        <v>0</v>
      </c>
      <c r="G20" s="9">
        <f>_xll.qlRateHelperEarliestDate($D20)</f>
        <v>41648</v>
      </c>
      <c r="H20" s="8">
        <f>_xll.qlRateHelperLatestDate($D20)</f>
        <v>44935</v>
      </c>
      <c r="I20" s="3" t="e">
        <v>#NUM!</v>
      </c>
      <c r="K20" s="1" t="s">
        <v>134</v>
      </c>
      <c r="L20" s="46">
        <v>1.5949999999999999E-2</v>
      </c>
    </row>
    <row r="21" spans="4:12" x14ac:dyDescent="0.2">
      <c r="D21" s="11" t="str">
        <v>EUR_YC3MRH_AB3E10Y</v>
      </c>
      <c r="E21" s="10" t="e">
        <f>_xll.qlRateHelperRate($D21)</f>
        <v>#NUM!</v>
      </c>
      <c r="F21" s="10">
        <f>IF(ISERROR(_xll.qlSwapRateHelperSpread($D21)),IF(ISERROR(_xll.qlFuturesRateHelperConvexityAdjustment($D21)),"--",_xll.qlFuturesRateHelperConvexityAdjustment($D21)),_xll.qlSwapRateHelperSpread($D21))</f>
        <v>0</v>
      </c>
      <c r="G21" s="9">
        <f>_xll.qlRateHelperEarliestDate($D21)</f>
        <v>41648</v>
      </c>
      <c r="H21" s="8">
        <f>_xll.qlRateHelperLatestDate($D21)</f>
        <v>45300</v>
      </c>
      <c r="I21" s="3" t="e">
        <v>#NUM!</v>
      </c>
      <c r="K21" s="1" t="s">
        <v>135</v>
      </c>
      <c r="L21" s="46">
        <v>1.7399999999999999E-2</v>
      </c>
    </row>
    <row r="22" spans="4:12" x14ac:dyDescent="0.2">
      <c r="D22" s="11" t="str">
        <v>EUR_YC3MRH_AB3E12Y</v>
      </c>
      <c r="E22" s="10" t="e">
        <f>_xll.qlRateHelperRate($D22)</f>
        <v>#NUM!</v>
      </c>
      <c r="F22" s="10">
        <f>IF(ISERROR(_xll.qlSwapRateHelperSpread($D22)),IF(ISERROR(_xll.qlFuturesRateHelperConvexityAdjustment($D22)),"--",_xll.qlFuturesRateHelperConvexityAdjustment($D22)),_xll.qlSwapRateHelperSpread($D22))</f>
        <v>0</v>
      </c>
      <c r="G22" s="9">
        <f>_xll.qlRateHelperEarliestDate($D22)</f>
        <v>41648</v>
      </c>
      <c r="H22" s="8">
        <f>_xll.qlRateHelperLatestDate($D22)</f>
        <v>46031</v>
      </c>
      <c r="I22" s="3" t="e">
        <v>#NUM!</v>
      </c>
      <c r="K22" s="1" t="s">
        <v>136</v>
      </c>
      <c r="L22" s="46">
        <v>1.8710000000000001E-2</v>
      </c>
    </row>
    <row r="23" spans="4:12" x14ac:dyDescent="0.2">
      <c r="D23" s="11" t="str">
        <v>EUR_YC3MRH_AB3E15Y</v>
      </c>
      <c r="E23" s="10" t="e">
        <f>_xll.qlRateHelperRate($D23)</f>
        <v>#NUM!</v>
      </c>
      <c r="F23" s="10">
        <f>IF(ISERROR(_xll.qlSwapRateHelperSpread($D23)),IF(ISERROR(_xll.qlFuturesRateHelperConvexityAdjustment($D23)),"--",_xll.qlFuturesRateHelperConvexityAdjustment($D23)),_xll.qlSwapRateHelperSpread($D23))</f>
        <v>0</v>
      </c>
      <c r="G23" s="9">
        <f>_xll.qlRateHelperEarliestDate($D23)</f>
        <v>41648</v>
      </c>
      <c r="H23" s="8">
        <f>_xll.qlRateHelperLatestDate($D23)</f>
        <v>47127</v>
      </c>
      <c r="I23" s="3" t="e">
        <v>#NUM!</v>
      </c>
      <c r="K23" s="1" t="s">
        <v>137</v>
      </c>
      <c r="L23" s="46">
        <v>2.0840000000000001E-2</v>
      </c>
    </row>
    <row r="24" spans="4:12" x14ac:dyDescent="0.2">
      <c r="D24" s="11" t="str">
        <v>EUR_YC3MRH_AB3E20Y</v>
      </c>
      <c r="E24" s="10" t="e">
        <f>_xll.qlRateHelperRate($D24)</f>
        <v>#NUM!</v>
      </c>
      <c r="F24" s="10">
        <f>IF(ISERROR(_xll.qlSwapRateHelperSpread($D24)),IF(ISERROR(_xll.qlFuturesRateHelperConvexityAdjustment($D24)),"--",_xll.qlFuturesRateHelperConvexityAdjustment($D24)),_xll.qlSwapRateHelperSpread($D24))</f>
        <v>0</v>
      </c>
      <c r="G24" s="9">
        <f>_xll.qlRateHelperEarliestDate($D24)</f>
        <v>41648</v>
      </c>
      <c r="H24" s="8">
        <f>_xll.qlRateHelperLatestDate($D24)</f>
        <v>48953</v>
      </c>
      <c r="I24" s="3" t="e">
        <v>#NUM!</v>
      </c>
      <c r="K24" s="1" t="s">
        <v>138</v>
      </c>
      <c r="L24" s="46">
        <v>2.2890000000000001E-2</v>
      </c>
    </row>
    <row r="25" spans="4:12" x14ac:dyDescent="0.2">
      <c r="D25" s="11" t="str">
        <v>EUR_YC3MRH_AB3E25Y</v>
      </c>
      <c r="E25" s="10" t="e">
        <f>_xll.qlRateHelperRate($D25)</f>
        <v>#NUM!</v>
      </c>
      <c r="F25" s="10">
        <f>IF(ISERROR(_xll.qlSwapRateHelperSpread($D25)),IF(ISERROR(_xll.qlFuturesRateHelperConvexityAdjustment($D25)),"--",_xll.qlFuturesRateHelperConvexityAdjustment($D25)),_xll.qlSwapRateHelperSpread($D25))</f>
        <v>0</v>
      </c>
      <c r="G25" s="9">
        <f>_xll.qlRateHelperEarliestDate($D25)</f>
        <v>41648</v>
      </c>
      <c r="H25" s="8">
        <f>_xll.qlRateHelperLatestDate($D25)</f>
        <v>50780</v>
      </c>
      <c r="I25" s="3" t="e">
        <v>#NUM!</v>
      </c>
      <c r="K25" s="1" t="s">
        <v>139</v>
      </c>
      <c r="L25" s="46">
        <v>2.4119999999999999E-2</v>
      </c>
    </row>
    <row r="26" spans="4:12" x14ac:dyDescent="0.2">
      <c r="D26" s="11" t="str">
        <v>EUR_YC3MRH_AB3E30Y</v>
      </c>
      <c r="E26" s="10" t="e">
        <f>_xll.qlRateHelperRate($D26)</f>
        <v>#NUM!</v>
      </c>
      <c r="F26" s="10">
        <f>IF(ISERROR(_xll.qlSwapRateHelperSpread($D26)),IF(ISERROR(_xll.qlFuturesRateHelperConvexityAdjustment($D26)),"--",_xll.qlFuturesRateHelperConvexityAdjustment($D26)),_xll.qlSwapRateHelperSpread($D26))</f>
        <v>0</v>
      </c>
      <c r="G26" s="9">
        <f>_xll.qlRateHelperEarliestDate($D26)</f>
        <v>41648</v>
      </c>
      <c r="H26" s="8">
        <f>_xll.qlRateHelperLatestDate($D26)</f>
        <v>52607</v>
      </c>
      <c r="I26" s="3" t="e">
        <v>#NUM!</v>
      </c>
      <c r="K26" s="1" t="s">
        <v>140</v>
      </c>
      <c r="L26" s="46">
        <v>2.4340000000000001E-2</v>
      </c>
    </row>
    <row r="27" spans="4:12" x14ac:dyDescent="0.2">
      <c r="D27" s="11" t="str">
        <v>EUR_YC3MRH_AB3EBASIS35Y</v>
      </c>
      <c r="E27" s="10">
        <f>_xll.qlRateHelperRate($D27)</f>
        <v>2.4505000000000002E-2</v>
      </c>
      <c r="F27" s="10">
        <f>IF(ISERROR(_xll.qlSwapRateHelperSpread($D27)),IF(ISERROR(_xll.qlFuturesRateHelperConvexityAdjustment($D27)),"--",_xll.qlFuturesRateHelperConvexityAdjustment($D27)),_xll.qlSwapRateHelperSpread($D27))</f>
        <v>0</v>
      </c>
      <c r="G27" s="9">
        <f>_xll.qlRateHelperEarliestDate($D27)</f>
        <v>41648</v>
      </c>
      <c r="H27" s="8">
        <f>_xll.qlRateHelperLatestDate($D27)</f>
        <v>54434</v>
      </c>
      <c r="I27" s="3" t="e">
        <v>#NUM!</v>
      </c>
      <c r="K27" s="1" t="s">
        <v>141</v>
      </c>
      <c r="L27" s="46">
        <v>2.4309999999999998E-2</v>
      </c>
    </row>
    <row r="28" spans="4:12" x14ac:dyDescent="0.2">
      <c r="D28" s="11" t="str">
        <v>EUR_YC3MRH_AB3EBASIS40Y</v>
      </c>
      <c r="E28" s="10">
        <f>_xll.qlRateHelperRate($D28)</f>
        <v>2.4820000000000002E-2</v>
      </c>
      <c r="F28" s="10">
        <f>IF(ISERROR(_xll.qlSwapRateHelperSpread($D28)),IF(ISERROR(_xll.qlFuturesRateHelperConvexityAdjustment($D28)),"--",_xll.qlFuturesRateHelperConvexityAdjustment($D28)),_xll.qlSwapRateHelperSpread($D28))</f>
        <v>0</v>
      </c>
      <c r="G28" s="9">
        <f>_xll.qlRateHelperEarliestDate($D28)</f>
        <v>41648</v>
      </c>
      <c r="H28" s="8">
        <f>_xll.qlRateHelperLatestDate($D28)</f>
        <v>56258</v>
      </c>
      <c r="I28" s="3" t="e">
        <v>#NUM!</v>
      </c>
      <c r="K28" s="1" t="s">
        <v>142</v>
      </c>
      <c r="L28" s="46">
        <v>2.4504999999999999E-2</v>
      </c>
    </row>
    <row r="29" spans="4:12" x14ac:dyDescent="0.2">
      <c r="D29" s="11" t="str">
        <v>EUR_YC3MRH_AB3EBASIS50Y</v>
      </c>
      <c r="E29" s="10">
        <f>_xll.qlRateHelperRate($D29)</f>
        <v>2.5305000000000001E-2</v>
      </c>
      <c r="F29" s="10">
        <f>IF(ISERROR(_xll.qlSwapRateHelperSpread($D29)),IF(ISERROR(_xll.qlFuturesRateHelperConvexityAdjustment($D29)),"--",_xll.qlFuturesRateHelperConvexityAdjustment($D29)),_xll.qlSwapRateHelperSpread($D29))</f>
        <v>0</v>
      </c>
      <c r="G29" s="9">
        <f>_xll.qlRateHelperEarliestDate($D29)</f>
        <v>41648</v>
      </c>
      <c r="H29" s="8">
        <f>_xll.qlRateHelperLatestDate($D29)</f>
        <v>59910</v>
      </c>
      <c r="I29" s="3" t="e">
        <v>#NUM!</v>
      </c>
      <c r="K29" s="1" t="s">
        <v>143</v>
      </c>
      <c r="L29" s="46">
        <v>2.4819999999999998E-2</v>
      </c>
    </row>
    <row r="30" spans="4:12" x14ac:dyDescent="0.2">
      <c r="D30" s="11" t="str">
        <v>EUR_YC3MRH_AB3EBASIS60Y</v>
      </c>
      <c r="E30" s="10">
        <f>_xll.qlRateHelperRate($D30)</f>
        <v>2.564E-2</v>
      </c>
      <c r="F30" s="10">
        <f>IF(ISERROR(_xll.qlSwapRateHelperSpread($D30)),IF(ISERROR(_xll.qlFuturesRateHelperConvexityAdjustment($D30)),"--",_xll.qlFuturesRateHelperConvexityAdjustment($D30)),_xll.qlSwapRateHelperSpread($D30))</f>
        <v>0</v>
      </c>
      <c r="G30" s="9">
        <f>_xll.qlRateHelperEarliestDate($D30)</f>
        <v>41648</v>
      </c>
      <c r="H30" s="8">
        <f>_xll.qlRateHelperLatestDate($D30)</f>
        <v>63563</v>
      </c>
      <c r="I30" s="3" t="e">
        <v>#NUM!</v>
      </c>
      <c r="K30" s="1" t="s">
        <v>144</v>
      </c>
      <c r="L30" s="46">
        <v>2.5305000000000001E-2</v>
      </c>
    </row>
    <row r="31" spans="4:12" x14ac:dyDescent="0.2">
      <c r="D31" s="11" t="e">
        <v>#N/A</v>
      </c>
      <c r="E31" s="10" t="e">
        <f>_xll.qlRateHelperRate($D31)</f>
        <v>#VALUE!</v>
      </c>
      <c r="F31" s="10" t="str">
        <f>IF(ISERROR(_xll.qlSwapRateHelperSpread($D31)),IF(ISERROR(_xll.qlFuturesRateHelperConvexityAdjustment($D31)),"--",_xll.qlFuturesRateHelperConvexityAdjustment($D31)),_xll.qlSwapRateHelperSpread($D31))</f>
        <v>--</v>
      </c>
      <c r="G31" s="9" t="e">
        <f>_xll.qlRateHelperEarliestDate($D31)</f>
        <v>#VALUE!</v>
      </c>
      <c r="H31" s="8" t="e">
        <f>_xll.qlRateHelperLatestDate($D31)</f>
        <v>#VALUE!</v>
      </c>
      <c r="I31" s="3" t="e">
        <v>#NUM!</v>
      </c>
      <c r="K31" s="1" t="s">
        <v>145</v>
      </c>
      <c r="L31" s="46">
        <v>2.564E-2</v>
      </c>
    </row>
    <row r="32" spans="4:12" x14ac:dyDescent="0.2">
      <c r="D32" s="11" t="e">
        <v>#N/A</v>
      </c>
      <c r="E32" s="10" t="e">
        <f>_xll.qlRateHelperRate($D32)</f>
        <v>#VALUE!</v>
      </c>
      <c r="F32" s="10" t="str">
        <f>IF(ISERROR(_xll.qlSwapRateHelperSpread($D32)),IF(ISERROR(_xll.qlFuturesRateHelperConvexityAdjustment($D32)),"--",_xll.qlFuturesRateHelperConvexityAdjustment($D32)),_xll.qlSwapRateHelperSpread($D32))</f>
        <v>--</v>
      </c>
      <c r="G32" s="9" t="e">
        <f>_xll.qlRateHelperEarliestDate($D32)</f>
        <v>#VALUE!</v>
      </c>
      <c r="H32" s="8" t="e">
        <f>_xll.qlRateHelperLatestDate($D32)</f>
        <v>#VALUE!</v>
      </c>
      <c r="I32" s="3" t="e">
        <v>#NUM!</v>
      </c>
    </row>
    <row r="33" spans="4:9" x14ac:dyDescent="0.2">
      <c r="D33" s="11" t="e">
        <v>#N/A</v>
      </c>
      <c r="E33" s="10" t="e">
        <f>_xll.qlRateHelperRate($D33)</f>
        <v>#VALUE!</v>
      </c>
      <c r="F33" s="10" t="str">
        <f>IF(ISERROR(_xll.qlSwapRateHelperSpread($D33)),IF(ISERROR(_xll.qlFuturesRateHelperConvexityAdjustment($D33)),"--",_xll.qlFuturesRateHelperConvexityAdjustment($D33)),_xll.qlSwapRateHelperSpread($D33))</f>
        <v>--</v>
      </c>
      <c r="G33" s="9" t="e">
        <f>_xll.qlRateHelperEarliestDate($D33)</f>
        <v>#VALUE!</v>
      </c>
      <c r="H33" s="8" t="e">
        <f>_xll.qlRateHelperLatestDate($D33)</f>
        <v>#VALUE!</v>
      </c>
      <c r="I33" s="3" t="e">
        <v>#NUM!</v>
      </c>
    </row>
    <row r="34" spans="4:9" x14ac:dyDescent="0.2">
      <c r="D34" s="11" t="e">
        <v>#N/A</v>
      </c>
      <c r="E34" s="10" t="e">
        <f>_xll.qlRateHelperRate($D34)</f>
        <v>#VALUE!</v>
      </c>
      <c r="F34" s="10" t="str">
        <f>IF(ISERROR(_xll.qlSwapRateHelperSpread($D34)),IF(ISERROR(_xll.qlFuturesRateHelperConvexityAdjustment($D34)),"--",_xll.qlFuturesRateHelperConvexityAdjustment($D34)),_xll.qlSwapRateHelperSpread($D34))</f>
        <v>--</v>
      </c>
      <c r="G34" s="9" t="e">
        <f>_xll.qlRateHelperEarliestDate($D34)</f>
        <v>#VALUE!</v>
      </c>
      <c r="H34" s="8" t="e">
        <f>_xll.qlRateHelperLatestDate($D34)</f>
        <v>#VALUE!</v>
      </c>
      <c r="I34" s="3" t="e">
        <v>#NUM!</v>
      </c>
    </row>
    <row r="35" spans="4:9" x14ac:dyDescent="0.2">
      <c r="D35" s="11" t="e">
        <v>#N/A</v>
      </c>
      <c r="E35" s="10" t="e">
        <f>_xll.qlRateHelperRate($D35)</f>
        <v>#VALUE!</v>
      </c>
      <c r="F35" s="10" t="str">
        <f>IF(ISERROR(_xll.qlSwapRateHelperSpread($D35)),IF(ISERROR(_xll.qlFuturesRateHelperConvexityAdjustment($D35)),"--",_xll.qlFuturesRateHelperConvexityAdjustment($D35)),_xll.qlSwapRateHelperSpread($D35))</f>
        <v>--</v>
      </c>
      <c r="G35" s="9" t="e">
        <f>_xll.qlRateHelperEarliestDate($D35)</f>
        <v>#VALUE!</v>
      </c>
      <c r="H35" s="8" t="e">
        <f>_xll.qlRateHelperLatestDate($D35)</f>
        <v>#VALUE!</v>
      </c>
      <c r="I35" s="3" t="e">
        <v>#NUM!</v>
      </c>
    </row>
    <row r="36" spans="4:9" x14ac:dyDescent="0.2">
      <c r="D36" s="11" t="e">
        <v>#N/A</v>
      </c>
      <c r="E36" s="10" t="e">
        <f>_xll.qlRateHelperRate($D36)</f>
        <v>#VALUE!</v>
      </c>
      <c r="F36" s="10" t="str">
        <f>IF(ISERROR(_xll.qlSwapRateHelperSpread($D36)),IF(ISERROR(_xll.qlFuturesRateHelperConvexityAdjustment($D36)),"--",_xll.qlFuturesRateHelperConvexityAdjustment($D36)),_xll.qlSwapRateHelperSpread($D36))</f>
        <v>--</v>
      </c>
      <c r="G36" s="9" t="e">
        <f>_xll.qlRateHelperEarliestDate($D36)</f>
        <v>#VALUE!</v>
      </c>
      <c r="H36" s="8" t="e">
        <f>_xll.qlRateHelperLatestDate($D36)</f>
        <v>#VALUE!</v>
      </c>
      <c r="I36" s="3" t="e">
        <v>#NUM!</v>
      </c>
    </row>
    <row r="37" spans="4:9" x14ac:dyDescent="0.2">
      <c r="D37" s="11" t="e">
        <v>#N/A</v>
      </c>
      <c r="E37" s="10" t="e">
        <f>_xll.qlRateHelperRate($D37)</f>
        <v>#VALUE!</v>
      </c>
      <c r="F37" s="10" t="str">
        <f>IF(ISERROR(_xll.qlSwapRateHelperSpread($D37)),IF(ISERROR(_xll.qlFuturesRateHelperConvexityAdjustment($D37)),"--",_xll.qlFuturesRateHelperConvexityAdjustment($D37)),_xll.qlSwapRateHelperSpread($D37))</f>
        <v>--</v>
      </c>
      <c r="G37" s="9" t="e">
        <f>_xll.qlRateHelperEarliestDate($D37)</f>
        <v>#VALUE!</v>
      </c>
      <c r="H37" s="8" t="e">
        <f>_xll.qlRateHelperLatestDate($D37)</f>
        <v>#VALUE!</v>
      </c>
      <c r="I37" s="3" t="e">
        <v>#NUM!</v>
      </c>
    </row>
    <row r="38" spans="4:9" x14ac:dyDescent="0.2">
      <c r="D38" s="11" t="e">
        <v>#N/A</v>
      </c>
      <c r="E38" s="10" t="e">
        <f>_xll.qlRateHelperRate($D38)</f>
        <v>#VALUE!</v>
      </c>
      <c r="F38" s="10" t="str">
        <f>IF(ISERROR(_xll.qlSwapRateHelperSpread($D38)),IF(ISERROR(_xll.qlFuturesRateHelperConvexityAdjustment($D38)),"--",_xll.qlFuturesRateHelperConvexityAdjustment($D38)),_xll.qlSwapRateHelperSpread($D38))</f>
        <v>--</v>
      </c>
      <c r="G38" s="9" t="e">
        <f>_xll.qlRateHelperEarliestDate($D38)</f>
        <v>#VALUE!</v>
      </c>
      <c r="H38" s="8" t="e">
        <f>_xll.qlRateHelperLatestDate($D38)</f>
        <v>#VALUE!</v>
      </c>
      <c r="I38" s="3" t="e">
        <v>#NUM!</v>
      </c>
    </row>
    <row r="39" spans="4:9" x14ac:dyDescent="0.2">
      <c r="D39" s="11" t="e">
        <v>#N/A</v>
      </c>
      <c r="E39" s="10" t="e">
        <f>_xll.qlRateHelperRate($D39)</f>
        <v>#VALUE!</v>
      </c>
      <c r="F39" s="10" t="str">
        <f>IF(ISERROR(_xll.qlSwapRateHelperSpread($D39)),IF(ISERROR(_xll.qlFuturesRateHelperConvexityAdjustment($D39)),"--",_xll.qlFuturesRateHelperConvexityAdjustment($D39)),_xll.qlSwapRateHelperSpread($D39))</f>
        <v>--</v>
      </c>
      <c r="G39" s="9" t="e">
        <f>_xll.qlRateHelperEarliestDate($D39)</f>
        <v>#VALUE!</v>
      </c>
      <c r="H39" s="8" t="e">
        <f>_xll.qlRateHelperLatestDate($D39)</f>
        <v>#VALUE!</v>
      </c>
      <c r="I39" s="3" t="e">
        <v>#NUM!</v>
      </c>
    </row>
    <row r="40" spans="4:9" x14ac:dyDescent="0.2">
      <c r="D40" s="11" t="e">
        <v>#N/A</v>
      </c>
      <c r="E40" s="10" t="e">
        <f>_xll.qlRateHelperRate($D40)</f>
        <v>#VALUE!</v>
      </c>
      <c r="F40" s="10" t="str">
        <f>IF(ISERROR(_xll.qlSwapRateHelperSpread($D40)),IF(ISERROR(_xll.qlFuturesRateHelperConvexityAdjustment($D40)),"--",_xll.qlFuturesRateHelperConvexityAdjustment($D40)),_xll.qlSwapRateHelperSpread($D40))</f>
        <v>--</v>
      </c>
      <c r="G40" s="9" t="e">
        <f>_xll.qlRateHelperEarliestDate($D40)</f>
        <v>#VALUE!</v>
      </c>
      <c r="H40" s="8" t="e">
        <f>_xll.qlRateHelperLatestDate($D40)</f>
        <v>#VALUE!</v>
      </c>
      <c r="I40" s="3" t="e">
        <v>#NUM!</v>
      </c>
    </row>
    <row r="41" spans="4:9" x14ac:dyDescent="0.2">
      <c r="D41" s="11" t="e">
        <v>#N/A</v>
      </c>
      <c r="E41" s="10" t="e">
        <f>_xll.qlRateHelperRate($D41)</f>
        <v>#VALUE!</v>
      </c>
      <c r="F41" s="10" t="str">
        <f>IF(ISERROR(_xll.qlSwapRateHelperSpread($D41)),IF(ISERROR(_xll.qlFuturesRateHelperConvexityAdjustment($D41)),"--",_xll.qlFuturesRateHelperConvexityAdjustment($D41)),_xll.qlSwapRateHelperSpread($D41))</f>
        <v>--</v>
      </c>
      <c r="G41" s="9" t="e">
        <f>_xll.qlRateHelperEarliestDate($D41)</f>
        <v>#VALUE!</v>
      </c>
      <c r="H41" s="8" t="e">
        <f>_xll.qlRateHelperLatestDate($D41)</f>
        <v>#VALUE!</v>
      </c>
      <c r="I41" s="3" t="e">
        <v>#NUM!</v>
      </c>
    </row>
    <row r="42" spans="4:9" x14ac:dyDescent="0.2">
      <c r="D42" s="11" t="e">
        <v>#N/A</v>
      </c>
      <c r="E42" s="10" t="e">
        <f>_xll.qlRateHelperRate($D42)</f>
        <v>#VALUE!</v>
      </c>
      <c r="F42" s="10" t="str">
        <f>IF(ISERROR(_xll.qlSwapRateHelperSpread($D42)),IF(ISERROR(_xll.qlFuturesRateHelperConvexityAdjustment($D42)),"--",_xll.qlFuturesRateHelperConvexityAdjustment($D42)),_xll.qlSwapRateHelperSpread($D42))</f>
        <v>--</v>
      </c>
      <c r="G42" s="9" t="e">
        <f>_xll.qlRateHelperEarliestDate($D42)</f>
        <v>#VALUE!</v>
      </c>
      <c r="H42" s="8" t="e">
        <f>_xll.qlRateHelperLatestDate($D42)</f>
        <v>#VALUE!</v>
      </c>
      <c r="I42" s="3" t="e">
        <v>#NUM!</v>
      </c>
    </row>
    <row r="43" spans="4:9" x14ac:dyDescent="0.2">
      <c r="D43" s="11" t="e">
        <v>#N/A</v>
      </c>
      <c r="E43" s="10" t="e">
        <f>_xll.qlRateHelperRate($D43)</f>
        <v>#VALUE!</v>
      </c>
      <c r="F43" s="10" t="str">
        <f>IF(ISERROR(_xll.qlSwapRateHelperSpread($D43)),IF(ISERROR(_xll.qlFuturesRateHelperConvexityAdjustment($D43)),"--",_xll.qlFuturesRateHelperConvexityAdjustment($D43)),_xll.qlSwapRateHelperSpread($D43))</f>
        <v>--</v>
      </c>
      <c r="G43" s="9" t="e">
        <f>_xll.qlRateHelperEarliestDate($D43)</f>
        <v>#VALUE!</v>
      </c>
      <c r="H43" s="8" t="e">
        <f>_xll.qlRateHelperLatestDate($D43)</f>
        <v>#VALUE!</v>
      </c>
      <c r="I43" s="3" t="e">
        <v>#NUM!</v>
      </c>
    </row>
    <row r="44" spans="4:9" x14ac:dyDescent="0.2">
      <c r="D44" s="11" t="e">
        <v>#N/A</v>
      </c>
      <c r="E44" s="10" t="e">
        <f>_xll.qlRateHelperRate($D44)</f>
        <v>#VALUE!</v>
      </c>
      <c r="F44" s="10" t="str">
        <f>IF(ISERROR(_xll.qlSwapRateHelperSpread($D44)),IF(ISERROR(_xll.qlFuturesRateHelperConvexityAdjustment($D44)),"--",_xll.qlFuturesRateHelperConvexityAdjustment($D44)),_xll.qlSwapRateHelperSpread($D44))</f>
        <v>--</v>
      </c>
      <c r="G44" s="9" t="e">
        <f>_xll.qlRateHelperEarliestDate($D44)</f>
        <v>#VALUE!</v>
      </c>
      <c r="H44" s="8" t="e">
        <f>_xll.qlRateHelperLatestDate($D44)</f>
        <v>#VALUE!</v>
      </c>
      <c r="I44" s="3" t="e">
        <v>#NUM!</v>
      </c>
    </row>
    <row r="45" spans="4:9" x14ac:dyDescent="0.2">
      <c r="D45" s="11" t="e">
        <v>#N/A</v>
      </c>
      <c r="E45" s="10" t="e">
        <f>_xll.qlRateHelperRate($D45)</f>
        <v>#VALUE!</v>
      </c>
      <c r="F45" s="10" t="str">
        <f>IF(ISERROR(_xll.qlSwapRateHelperSpread($D45)),IF(ISERROR(_xll.qlFuturesRateHelperConvexityAdjustment($D45)),"--",_xll.qlFuturesRateHelperConvexityAdjustment($D45)),_xll.qlSwapRateHelperSpread($D45))</f>
        <v>--</v>
      </c>
      <c r="G45" s="9" t="e">
        <f>_xll.qlRateHelperEarliestDate($D45)</f>
        <v>#VALUE!</v>
      </c>
      <c r="H45" s="8" t="e">
        <f>_xll.qlRateHelperLatestDate($D45)</f>
        <v>#VALUE!</v>
      </c>
      <c r="I45" s="3" t="e">
        <v>#NUM!</v>
      </c>
    </row>
    <row r="46" spans="4:9" x14ac:dyDescent="0.2">
      <c r="D46" s="11" t="e">
        <v>#N/A</v>
      </c>
      <c r="E46" s="10" t="e">
        <f>_xll.qlRateHelperRate($D46)</f>
        <v>#VALUE!</v>
      </c>
      <c r="F46" s="10" t="str">
        <f>IF(ISERROR(_xll.qlSwapRateHelperSpread($D46)),IF(ISERROR(_xll.qlFuturesRateHelperConvexityAdjustment($D46)),"--",_xll.qlFuturesRateHelperConvexityAdjustment($D46)),_xll.qlSwapRateHelperSpread($D46))</f>
        <v>--</v>
      </c>
      <c r="G46" s="9" t="e">
        <f>_xll.qlRateHelperEarliestDate($D46)</f>
        <v>#VALUE!</v>
      </c>
      <c r="H46" s="8" t="e">
        <f>_xll.qlRateHelperLatestDate($D46)</f>
        <v>#VALUE!</v>
      </c>
      <c r="I46" s="3" t="e">
        <v>#NUM!</v>
      </c>
    </row>
    <row r="47" spans="4:9" x14ac:dyDescent="0.2">
      <c r="D47" s="11" t="e">
        <v>#N/A</v>
      </c>
      <c r="E47" s="10" t="e">
        <f>_xll.qlRateHelperRate($D47)</f>
        <v>#VALUE!</v>
      </c>
      <c r="F47" s="10" t="str">
        <f>IF(ISERROR(_xll.qlSwapRateHelperSpread($D47)),IF(ISERROR(_xll.qlFuturesRateHelperConvexityAdjustment($D47)),"--",_xll.qlFuturesRateHelperConvexityAdjustment($D47)),_xll.qlSwapRateHelperSpread($D47))</f>
        <v>--</v>
      </c>
      <c r="G47" s="9" t="e">
        <f>_xll.qlRateHelperEarliestDate($D47)</f>
        <v>#VALUE!</v>
      </c>
      <c r="H47" s="8" t="e">
        <f>_xll.qlRateHelperLatestDate($D47)</f>
        <v>#VALUE!</v>
      </c>
      <c r="I47" s="3" t="e">
        <v>#NUM!</v>
      </c>
    </row>
    <row r="48" spans="4:9" x14ac:dyDescent="0.2">
      <c r="D48" s="11" t="e">
        <v>#N/A</v>
      </c>
      <c r="E48" s="10" t="e">
        <f>_xll.qlRateHelperRate($D48)</f>
        <v>#VALUE!</v>
      </c>
      <c r="F48" s="10" t="str">
        <f>IF(ISERROR(_xll.qlSwapRateHelperSpread($D48)),IF(ISERROR(_xll.qlFuturesRateHelperConvexityAdjustment($D48)),"--",_xll.qlFuturesRateHelperConvexityAdjustment($D48)),_xll.qlSwapRateHelperSpread($D48))</f>
        <v>--</v>
      </c>
      <c r="G48" s="9" t="e">
        <f>_xll.qlRateHelperEarliestDate($D48)</f>
        <v>#VALUE!</v>
      </c>
      <c r="H48" s="8" t="e">
        <f>_xll.qlRateHelperLatestDate($D48)</f>
        <v>#VALUE!</v>
      </c>
      <c r="I48" s="3" t="e">
        <v>#NUM!</v>
      </c>
    </row>
    <row r="49" spans="4:9" x14ac:dyDescent="0.2">
      <c r="D49" s="11" t="e">
        <v>#N/A</v>
      </c>
      <c r="E49" s="10" t="e">
        <f>_xll.qlRateHelperRate($D49)</f>
        <v>#VALUE!</v>
      </c>
      <c r="F49" s="10" t="str">
        <f>IF(ISERROR(_xll.qlSwapRateHelperSpread($D49)),IF(ISERROR(_xll.qlFuturesRateHelperConvexityAdjustment($D49)),"--",_xll.qlFuturesRateHelperConvexityAdjustment($D49)),_xll.qlSwapRateHelperSpread($D49))</f>
        <v>--</v>
      </c>
      <c r="G49" s="9" t="e">
        <f>_xll.qlRateHelperEarliestDate($D49)</f>
        <v>#VALUE!</v>
      </c>
      <c r="H49" s="8" t="e">
        <f>_xll.qlRateHelperLatestDate($D49)</f>
        <v>#VALUE!</v>
      </c>
      <c r="I49" s="3" t="e">
        <v>#NUM!</v>
      </c>
    </row>
    <row r="50" spans="4:9" x14ac:dyDescent="0.2">
      <c r="D50" s="11" t="e">
        <v>#N/A</v>
      </c>
      <c r="E50" s="10" t="e">
        <f>_xll.qlRateHelperRate($D50)</f>
        <v>#VALUE!</v>
      </c>
      <c r="F50" s="10" t="str">
        <f>IF(ISERROR(_xll.qlSwapRateHelperSpread($D50)),IF(ISERROR(_xll.qlFuturesRateHelperConvexityAdjustment($D50)),"--",_xll.qlFuturesRateHelperConvexityAdjustment($D50)),_xll.qlSwapRateHelperSpread($D50))</f>
        <v>--</v>
      </c>
      <c r="G50" s="9" t="e">
        <f>_xll.qlRateHelperEarliestDate($D50)</f>
        <v>#VALUE!</v>
      </c>
      <c r="H50" s="8" t="e">
        <f>_xll.qlRateHelperLatestDate($D50)</f>
        <v>#VALUE!</v>
      </c>
      <c r="I50" s="3" t="e">
        <v>#NUM!</v>
      </c>
    </row>
    <row r="51" spans="4:9" x14ac:dyDescent="0.2">
      <c r="D51" s="11" t="e">
        <v>#N/A</v>
      </c>
      <c r="E51" s="10" t="e">
        <f>_xll.qlRateHelperRate($D51)</f>
        <v>#VALUE!</v>
      </c>
      <c r="F51" s="10" t="str">
        <f>IF(ISERROR(_xll.qlSwapRateHelperSpread($D51)),IF(ISERROR(_xll.qlFuturesRateHelperConvexityAdjustment($D51)),"--",_xll.qlFuturesRateHelperConvexityAdjustment($D51)),_xll.qlSwapRateHelperSpread($D51))</f>
        <v>--</v>
      </c>
      <c r="G51" s="9" t="e">
        <f>_xll.qlRateHelperEarliestDate($D51)</f>
        <v>#VALUE!</v>
      </c>
      <c r="H51" s="8" t="e">
        <f>_xll.qlRateHelperLatestDate($D51)</f>
        <v>#VALUE!</v>
      </c>
      <c r="I51" s="3" t="e">
        <v>#NUM!</v>
      </c>
    </row>
    <row r="52" spans="4:9" x14ac:dyDescent="0.2">
      <c r="D52" s="11" t="e">
        <v>#N/A</v>
      </c>
      <c r="E52" s="10" t="e">
        <f>_xll.qlRateHelperRate($D52)</f>
        <v>#VALUE!</v>
      </c>
      <c r="F52" s="10" t="str">
        <f>IF(ISERROR(_xll.qlSwapRateHelperSpread($D52)),IF(ISERROR(_xll.qlFuturesRateHelperConvexityAdjustment($D52)),"--",_xll.qlFuturesRateHelperConvexityAdjustment($D52)),_xll.qlSwapRateHelperSpread($D52))</f>
        <v>--</v>
      </c>
      <c r="G52" s="9" t="e">
        <f>_xll.qlRateHelperEarliestDate($D52)</f>
        <v>#VALUE!</v>
      </c>
      <c r="H52" s="8" t="e">
        <f>_xll.qlRateHelperLatestDate($D52)</f>
        <v>#VALUE!</v>
      </c>
      <c r="I52" s="3" t="e">
        <v>#NUM!</v>
      </c>
    </row>
    <row r="53" spans="4:9" x14ac:dyDescent="0.2">
      <c r="D53" s="11" t="e">
        <v>#N/A</v>
      </c>
      <c r="E53" s="10" t="e">
        <f>_xll.qlRateHelperRate($D53)</f>
        <v>#VALUE!</v>
      </c>
      <c r="F53" s="10" t="str">
        <f>IF(ISERROR(_xll.qlSwapRateHelperSpread($D53)),IF(ISERROR(_xll.qlFuturesRateHelperConvexityAdjustment($D53)),"--",_xll.qlFuturesRateHelperConvexityAdjustment($D53)),_xll.qlSwapRateHelperSpread($D53))</f>
        <v>--</v>
      </c>
      <c r="G53" s="9" t="e">
        <f>_xll.qlRateHelperEarliestDate($D53)</f>
        <v>#VALUE!</v>
      </c>
      <c r="H53" s="8" t="e">
        <f>_xll.qlRateHelperLatestDate($D53)</f>
        <v>#VALUE!</v>
      </c>
      <c r="I53" s="3" t="e">
        <v>#NUM!</v>
      </c>
    </row>
    <row r="54" spans="4:9" x14ac:dyDescent="0.2">
      <c r="D54" s="11" t="e">
        <v>#N/A</v>
      </c>
      <c r="E54" s="10" t="e">
        <f>_xll.qlRateHelperRate($D54)</f>
        <v>#VALUE!</v>
      </c>
      <c r="F54" s="10" t="str">
        <f>IF(ISERROR(_xll.qlSwapRateHelperSpread($D54)),IF(ISERROR(_xll.qlFuturesRateHelperConvexityAdjustment($D54)),"--",_xll.qlFuturesRateHelperConvexityAdjustment($D54)),_xll.qlSwapRateHelperSpread($D54))</f>
        <v>--</v>
      </c>
      <c r="G54" s="9" t="e">
        <f>_xll.qlRateHelperEarliestDate($D54)</f>
        <v>#VALUE!</v>
      </c>
      <c r="H54" s="8" t="e">
        <f>_xll.qlRateHelperLatestDate($D54)</f>
        <v>#VALUE!</v>
      </c>
      <c r="I54" s="3" t="e">
        <v>#NUM!</v>
      </c>
    </row>
    <row r="55" spans="4:9" x14ac:dyDescent="0.2">
      <c r="D55" s="11" t="e">
        <v>#N/A</v>
      </c>
      <c r="E55" s="10" t="e">
        <f>_xll.qlRateHelperRate($D55)</f>
        <v>#VALUE!</v>
      </c>
      <c r="F55" s="10" t="str">
        <f>IF(ISERROR(_xll.qlSwapRateHelperSpread($D55)),IF(ISERROR(_xll.qlFuturesRateHelperConvexityAdjustment($D55)),"--",_xll.qlFuturesRateHelperConvexityAdjustment($D55)),_xll.qlSwapRateHelperSpread($D55))</f>
        <v>--</v>
      </c>
      <c r="G55" s="9" t="e">
        <f>_xll.qlRateHelperEarliestDate($D55)</f>
        <v>#VALUE!</v>
      </c>
      <c r="H55" s="8" t="e">
        <f>_xll.qlRateHelperLatestDate($D55)</f>
        <v>#VALUE!</v>
      </c>
      <c r="I55" s="3" t="e">
        <v>#NUM!</v>
      </c>
    </row>
    <row r="56" spans="4:9" x14ac:dyDescent="0.2">
      <c r="D56" s="11" t="e">
        <v>#N/A</v>
      </c>
      <c r="E56" s="10" t="e">
        <f>_xll.qlRateHelperRate($D56)</f>
        <v>#VALUE!</v>
      </c>
      <c r="F56" s="10" t="str">
        <f>IF(ISERROR(_xll.qlSwapRateHelperSpread($D56)),IF(ISERROR(_xll.qlFuturesRateHelperConvexityAdjustment($D56)),"--",_xll.qlFuturesRateHelperConvexityAdjustment($D56)),_xll.qlSwapRateHelperSpread($D56))</f>
        <v>--</v>
      </c>
      <c r="G56" s="9" t="e">
        <f>_xll.qlRateHelperEarliestDate($D56)</f>
        <v>#VALUE!</v>
      </c>
      <c r="H56" s="8" t="e">
        <f>_xll.qlRateHelperLatestDate($D56)</f>
        <v>#VALUE!</v>
      </c>
      <c r="I56" s="3" t="e">
        <v>#NUM!</v>
      </c>
    </row>
    <row r="57" spans="4:9" x14ac:dyDescent="0.2">
      <c r="D57" s="11" t="e">
        <v>#N/A</v>
      </c>
      <c r="E57" s="10" t="e">
        <f>_xll.qlRateHelperRate($D57)</f>
        <v>#VALUE!</v>
      </c>
      <c r="F57" s="10" t="str">
        <f>IF(ISERROR(_xll.qlSwapRateHelperSpread($D57)),IF(ISERROR(_xll.qlFuturesRateHelperConvexityAdjustment($D57)),"--",_xll.qlFuturesRateHelperConvexityAdjustment($D57)),_xll.qlSwapRateHelperSpread($D57))</f>
        <v>--</v>
      </c>
      <c r="G57" s="9" t="e">
        <f>_xll.qlRateHelperEarliestDate($D57)</f>
        <v>#VALUE!</v>
      </c>
      <c r="H57" s="8" t="e">
        <f>_xll.qlRateHelperLatestDate($D57)</f>
        <v>#VALUE!</v>
      </c>
      <c r="I57" s="3" t="e">
        <v>#NUM!</v>
      </c>
    </row>
    <row r="58" spans="4:9" x14ac:dyDescent="0.2">
      <c r="D58" s="11" t="e">
        <v>#N/A</v>
      </c>
      <c r="E58" s="10" t="e">
        <f>_xll.qlRateHelperRate($D58)</f>
        <v>#VALUE!</v>
      </c>
      <c r="F58" s="10" t="str">
        <f>IF(ISERROR(_xll.qlSwapRateHelperSpread($D58)),IF(ISERROR(_xll.qlFuturesRateHelperConvexityAdjustment($D58)),"--",_xll.qlFuturesRateHelperConvexityAdjustment($D58)),_xll.qlSwapRateHelperSpread($D58))</f>
        <v>--</v>
      </c>
      <c r="G58" s="9" t="e">
        <f>_xll.qlRateHelperEarliestDate($D58)</f>
        <v>#VALUE!</v>
      </c>
      <c r="H58" s="8" t="e">
        <f>_xll.qlRateHelperLatestDate($D58)</f>
        <v>#VALUE!</v>
      </c>
      <c r="I58" s="3" t="e">
        <v>#NUM!</v>
      </c>
    </row>
    <row r="59" spans="4:9" x14ac:dyDescent="0.2">
      <c r="D59" s="11" t="e">
        <v>#N/A</v>
      </c>
      <c r="E59" s="10" t="e">
        <f>_xll.qlRateHelperRate($D59)</f>
        <v>#VALUE!</v>
      </c>
      <c r="F59" s="10" t="str">
        <f>IF(ISERROR(_xll.qlSwapRateHelperSpread($D59)),IF(ISERROR(_xll.qlFuturesRateHelperConvexityAdjustment($D59)),"--",_xll.qlFuturesRateHelperConvexityAdjustment($D59)),_xll.qlSwapRateHelperSpread($D59))</f>
        <v>--</v>
      </c>
      <c r="G59" s="9" t="e">
        <f>_xll.qlRateHelperEarliestDate($D59)</f>
        <v>#VALUE!</v>
      </c>
      <c r="H59" s="8" t="e">
        <f>_xll.qlRateHelperLatestDate($D59)</f>
        <v>#VALUE!</v>
      </c>
      <c r="I59" s="3" t="e">
        <v>#NUM!</v>
      </c>
    </row>
    <row r="60" spans="4:9" x14ac:dyDescent="0.2">
      <c r="D60" s="11" t="e">
        <v>#N/A</v>
      </c>
      <c r="E60" s="10" t="e">
        <f>_xll.qlRateHelperRate($D60)</f>
        <v>#VALUE!</v>
      </c>
      <c r="F60" s="10" t="str">
        <f>IF(ISERROR(_xll.qlSwapRateHelperSpread($D60)),IF(ISERROR(_xll.qlFuturesRateHelperConvexityAdjustment($D60)),"--",_xll.qlFuturesRateHelperConvexityAdjustment($D60)),_xll.qlSwapRateHelperSpread($D60))</f>
        <v>--</v>
      </c>
      <c r="G60" s="9" t="e">
        <f>_xll.qlRateHelperEarliestDate($D60)</f>
        <v>#VALUE!</v>
      </c>
      <c r="H60" s="8" t="e">
        <f>_xll.qlRateHelperLatestDate($D60)</f>
        <v>#VALUE!</v>
      </c>
      <c r="I60" s="3" t="e">
        <v>#NUM!</v>
      </c>
    </row>
    <row r="61" spans="4:9" x14ac:dyDescent="0.2">
      <c r="D61" s="11" t="e">
        <v>#N/A</v>
      </c>
      <c r="E61" s="10" t="e">
        <f>_xll.qlRateHelperRate($D61)</f>
        <v>#VALUE!</v>
      </c>
      <c r="F61" s="10" t="str">
        <f>IF(ISERROR(_xll.qlSwapRateHelperSpread($D61)),IF(ISERROR(_xll.qlFuturesRateHelperConvexityAdjustment($D61)),"--",_xll.qlFuturesRateHelperConvexityAdjustment($D61)),_xll.qlSwapRateHelperSpread($D61))</f>
        <v>--</v>
      </c>
      <c r="G61" s="9" t="e">
        <f>_xll.qlRateHelperEarliestDate($D61)</f>
        <v>#VALUE!</v>
      </c>
      <c r="H61" s="8" t="e">
        <f>_xll.qlRateHelperLatestDate($D61)</f>
        <v>#VALUE!</v>
      </c>
      <c r="I61" s="3" t="e">
        <v>#NUM!</v>
      </c>
    </row>
    <row r="62" spans="4:9" x14ac:dyDescent="0.2">
      <c r="D62" s="11" t="e">
        <v>#N/A</v>
      </c>
      <c r="E62" s="10" t="e">
        <f>_xll.qlRateHelperRate($D62)</f>
        <v>#VALUE!</v>
      </c>
      <c r="F62" s="10" t="str">
        <f>IF(ISERROR(_xll.qlSwapRateHelperSpread($D62)),IF(ISERROR(_xll.qlFuturesRateHelperConvexityAdjustment($D62)),"--",_xll.qlFuturesRateHelperConvexityAdjustment($D62)),_xll.qlSwapRateHelperSpread($D62))</f>
        <v>--</v>
      </c>
      <c r="G62" s="9" t="e">
        <f>_xll.qlRateHelperEarliestDate($D62)</f>
        <v>#VALUE!</v>
      </c>
      <c r="H62" s="8" t="e">
        <f>_xll.qlRateHelperLatestDate($D62)</f>
        <v>#VALUE!</v>
      </c>
      <c r="I62" s="3" t="e">
        <v>#NUM!</v>
      </c>
    </row>
    <row r="63" spans="4:9" x14ac:dyDescent="0.2">
      <c r="D63" s="11" t="e">
        <v>#N/A</v>
      </c>
      <c r="E63" s="10" t="e">
        <f>_xll.qlRateHelperRate($D63)</f>
        <v>#VALUE!</v>
      </c>
      <c r="F63" s="10" t="str">
        <f>IF(ISERROR(_xll.qlSwapRateHelperSpread($D63)),IF(ISERROR(_xll.qlFuturesRateHelperConvexityAdjustment($D63)),"--",_xll.qlFuturesRateHelperConvexityAdjustment($D63)),_xll.qlSwapRateHelperSpread($D63))</f>
        <v>--</v>
      </c>
      <c r="G63" s="9" t="e">
        <f>_xll.qlRateHelperEarliestDate($D63)</f>
        <v>#VALUE!</v>
      </c>
      <c r="H63" s="8" t="e">
        <f>_xll.qlRateHelperLatestDate($D63)</f>
        <v>#VALUE!</v>
      </c>
      <c r="I63" s="3" t="e">
        <v>#NUM!</v>
      </c>
    </row>
    <row r="64" spans="4:9" x14ac:dyDescent="0.2">
      <c r="D64" s="11" t="e">
        <v>#N/A</v>
      </c>
      <c r="E64" s="10" t="e">
        <f>_xll.qlRateHelperRate($D64)</f>
        <v>#VALUE!</v>
      </c>
      <c r="F64" s="10" t="str">
        <f>IF(ISERROR(_xll.qlSwapRateHelperSpread($D64)),IF(ISERROR(_xll.qlFuturesRateHelperConvexityAdjustment($D64)),"--",_xll.qlFuturesRateHelperConvexityAdjustment($D64)),_xll.qlSwapRateHelperSpread($D64))</f>
        <v>--</v>
      </c>
      <c r="G64" s="9" t="e">
        <f>_xll.qlRateHelperEarliestDate($D64)</f>
        <v>#VALUE!</v>
      </c>
      <c r="H64" s="8" t="e">
        <f>_xll.qlRateHelperLatestDate($D64)</f>
        <v>#VALUE!</v>
      </c>
      <c r="I64" s="3" t="e">
        <v>#NUM!</v>
      </c>
    </row>
    <row r="65" spans="4:9" x14ac:dyDescent="0.2">
      <c r="D65" s="11" t="e">
        <v>#N/A</v>
      </c>
      <c r="E65" s="10" t="e">
        <f>_xll.qlRateHelperRate($D65)</f>
        <v>#VALUE!</v>
      </c>
      <c r="F65" s="10" t="str">
        <f>IF(ISERROR(_xll.qlSwapRateHelperSpread($D65)),IF(ISERROR(_xll.qlFuturesRateHelperConvexityAdjustment($D65)),"--",_xll.qlFuturesRateHelperConvexityAdjustment($D65)),_xll.qlSwapRateHelperSpread($D65))</f>
        <v>--</v>
      </c>
      <c r="G65" s="9" t="e">
        <f>_xll.qlRateHelperEarliestDate($D65)</f>
        <v>#VALUE!</v>
      </c>
      <c r="H65" s="8" t="e">
        <f>_xll.qlRateHelperLatestDate($D65)</f>
        <v>#VALUE!</v>
      </c>
      <c r="I65" s="3" t="e">
        <v>#NUM!</v>
      </c>
    </row>
    <row r="66" spans="4:9" x14ac:dyDescent="0.2">
      <c r="D66" s="11" t="e">
        <v>#N/A</v>
      </c>
      <c r="E66" s="10" t="e">
        <f>_xll.qlRateHelperRate($D66)</f>
        <v>#VALUE!</v>
      </c>
      <c r="F66" s="10" t="str">
        <f>IF(ISERROR(_xll.qlSwapRateHelperSpread($D66)),IF(ISERROR(_xll.qlFuturesRateHelperConvexityAdjustment($D66)),"--",_xll.qlFuturesRateHelperConvexityAdjustment($D66)),_xll.qlSwapRateHelperSpread($D66))</f>
        <v>--</v>
      </c>
      <c r="G66" s="9" t="e">
        <f>_xll.qlRateHelperEarliestDate($D66)</f>
        <v>#VALUE!</v>
      </c>
      <c r="H66" s="8" t="e">
        <f>_xll.qlRateHelperLatestDate($D66)</f>
        <v>#VALUE!</v>
      </c>
      <c r="I66" s="3" t="e">
        <v>#NUM!</v>
      </c>
    </row>
    <row r="67" spans="4:9" x14ac:dyDescent="0.2">
      <c r="D67" s="11" t="e">
        <v>#N/A</v>
      </c>
      <c r="E67" s="10" t="e">
        <f>_xll.qlRateHelperRate($D67)</f>
        <v>#VALUE!</v>
      </c>
      <c r="F67" s="10" t="str">
        <f>IF(ISERROR(_xll.qlSwapRateHelperSpread($D67)),IF(ISERROR(_xll.qlFuturesRateHelperConvexityAdjustment($D67)),"--",_xll.qlFuturesRateHelperConvexityAdjustment($D67)),_xll.qlSwapRateHelperSpread($D67))</f>
        <v>--</v>
      </c>
      <c r="G67" s="9" t="e">
        <f>_xll.qlRateHelperEarliestDate($D67)</f>
        <v>#VALUE!</v>
      </c>
      <c r="H67" s="8" t="e">
        <f>_xll.qlRateHelperLatestDate($D67)</f>
        <v>#VALUE!</v>
      </c>
      <c r="I67" s="3" t="e">
        <v>#NUM!</v>
      </c>
    </row>
    <row r="68" spans="4:9" x14ac:dyDescent="0.2">
      <c r="D68" s="11" t="e">
        <v>#N/A</v>
      </c>
      <c r="E68" s="10" t="e">
        <f>_xll.qlRateHelperRate($D68)</f>
        <v>#VALUE!</v>
      </c>
      <c r="F68" s="10" t="str">
        <f>IF(ISERROR(_xll.qlSwapRateHelperSpread($D68)),IF(ISERROR(_xll.qlFuturesRateHelperConvexityAdjustment($D68)),"--",_xll.qlFuturesRateHelperConvexityAdjustment($D68)),_xll.qlSwapRateHelperSpread($D68))</f>
        <v>--</v>
      </c>
      <c r="G68" s="9" t="e">
        <f>_xll.qlRateHelperEarliestDate($D68)</f>
        <v>#VALUE!</v>
      </c>
      <c r="H68" s="8" t="e">
        <f>_xll.qlRateHelperLatestDate($D68)</f>
        <v>#VALUE!</v>
      </c>
      <c r="I68" s="3" t="e">
        <v>#NUM!</v>
      </c>
    </row>
    <row r="69" spans="4:9" x14ac:dyDescent="0.2">
      <c r="D69" s="11" t="e">
        <v>#N/A</v>
      </c>
      <c r="E69" s="10" t="e">
        <f>_xll.qlRateHelperRate($D69)</f>
        <v>#VALUE!</v>
      </c>
      <c r="F69" s="10" t="str">
        <f>IF(ISERROR(_xll.qlSwapRateHelperSpread($D69)),IF(ISERROR(_xll.qlFuturesRateHelperConvexityAdjustment($D69)),"--",_xll.qlFuturesRateHelperConvexityAdjustment($D69)),_xll.qlSwapRateHelperSpread($D69))</f>
        <v>--</v>
      </c>
      <c r="G69" s="9" t="e">
        <f>_xll.qlRateHelperEarliestDate($D69)</f>
        <v>#VALUE!</v>
      </c>
      <c r="H69" s="8" t="e">
        <f>_xll.qlRateHelperLatestDate($D69)</f>
        <v>#VALUE!</v>
      </c>
      <c r="I69" s="3" t="e">
        <v>#NUM!</v>
      </c>
    </row>
    <row r="70" spans="4:9" x14ac:dyDescent="0.2">
      <c r="D70" s="11" t="e">
        <v>#N/A</v>
      </c>
      <c r="E70" s="10" t="e">
        <f>_xll.qlRateHelperRate($D70)</f>
        <v>#VALUE!</v>
      </c>
      <c r="F70" s="10" t="str">
        <f>IF(ISERROR(_xll.qlSwapRateHelperSpread($D70)),IF(ISERROR(_xll.qlFuturesRateHelperConvexityAdjustment($D70)),"--",_xll.qlFuturesRateHelperConvexityAdjustment($D70)),_xll.qlSwapRateHelperSpread($D70))</f>
        <v>--</v>
      </c>
      <c r="G70" s="9" t="e">
        <f>_xll.qlRateHelperEarliestDate($D70)</f>
        <v>#VALUE!</v>
      </c>
      <c r="H70" s="8" t="e">
        <f>_xll.qlRateHelperLatestDate($D70)</f>
        <v>#VALUE!</v>
      </c>
      <c r="I70" s="3" t="e">
        <v>#NUM!</v>
      </c>
    </row>
    <row r="71" spans="4:9" x14ac:dyDescent="0.2">
      <c r="D71" s="11" t="e">
        <v>#N/A</v>
      </c>
      <c r="E71" s="10" t="e">
        <f>_xll.qlRateHelperRate($D71)</f>
        <v>#VALUE!</v>
      </c>
      <c r="F71" s="10" t="str">
        <f>IF(ISERROR(_xll.qlSwapRateHelperSpread($D71)),IF(ISERROR(_xll.qlFuturesRateHelperConvexityAdjustment($D71)),"--",_xll.qlFuturesRateHelperConvexityAdjustment($D71)),_xll.qlSwapRateHelperSpread($D71))</f>
        <v>--</v>
      </c>
      <c r="G71" s="9" t="e">
        <f>_xll.qlRateHelperEarliestDate($D71)</f>
        <v>#VALUE!</v>
      </c>
      <c r="H71" s="8" t="e">
        <f>_xll.qlRateHelperLatestDate($D71)</f>
        <v>#VALUE!</v>
      </c>
      <c r="I71" s="3" t="e">
        <v>#NUM!</v>
      </c>
    </row>
    <row r="72" spans="4:9" x14ac:dyDescent="0.2">
      <c r="D72" s="11" t="e">
        <v>#N/A</v>
      </c>
      <c r="E72" s="10" t="e">
        <f>_xll.qlRateHelperRate($D72)</f>
        <v>#VALUE!</v>
      </c>
      <c r="F72" s="10" t="str">
        <f>IF(ISERROR(_xll.qlSwapRateHelperSpread($D72)),IF(ISERROR(_xll.qlFuturesRateHelperConvexityAdjustment($D72)),"--",_xll.qlFuturesRateHelperConvexityAdjustment($D72)),_xll.qlSwapRateHelperSpread($D72))</f>
        <v>--</v>
      </c>
      <c r="G72" s="9" t="e">
        <f>_xll.qlRateHelperEarliestDate($D72)</f>
        <v>#VALUE!</v>
      </c>
      <c r="H72" s="8" t="e">
        <f>_xll.qlRateHelperLatestDate($D72)</f>
        <v>#VALUE!</v>
      </c>
      <c r="I72" s="3" t="e">
        <v>#NUM!</v>
      </c>
    </row>
    <row r="73" spans="4:9" x14ac:dyDescent="0.2">
      <c r="D73" s="11" t="e">
        <v>#N/A</v>
      </c>
      <c r="E73" s="10" t="e">
        <f>_xll.qlRateHelperRate($D73)</f>
        <v>#VALUE!</v>
      </c>
      <c r="F73" s="10" t="str">
        <f>IF(ISERROR(_xll.qlSwapRateHelperSpread($D73)),IF(ISERROR(_xll.qlFuturesRateHelperConvexityAdjustment($D73)),"--",_xll.qlFuturesRateHelperConvexityAdjustment($D73)),_xll.qlSwapRateHelperSpread($D73))</f>
        <v>--</v>
      </c>
      <c r="G73" s="9" t="e">
        <f>_xll.qlRateHelperEarliestDate($D73)</f>
        <v>#VALUE!</v>
      </c>
      <c r="H73" s="8" t="e">
        <f>_xll.qlRateHelperLatestDate($D73)</f>
        <v>#VALUE!</v>
      </c>
      <c r="I73" s="3" t="e">
        <v>#NUM!</v>
      </c>
    </row>
    <row r="74" spans="4:9" x14ac:dyDescent="0.2">
      <c r="D74" s="11" t="e">
        <v>#N/A</v>
      </c>
      <c r="E74" s="10" t="e">
        <f>_xll.qlRateHelperRate($D74)</f>
        <v>#VALUE!</v>
      </c>
      <c r="F74" s="10" t="str">
        <f>IF(ISERROR(_xll.qlSwapRateHelperSpread($D74)),IF(ISERROR(_xll.qlFuturesRateHelperConvexityAdjustment($D74)),"--",_xll.qlFuturesRateHelperConvexityAdjustment($D74)),_xll.qlSwapRateHelperSpread($D74))</f>
        <v>--</v>
      </c>
      <c r="G74" s="9" t="e">
        <f>_xll.qlRateHelperEarliestDate($D74)</f>
        <v>#VALUE!</v>
      </c>
      <c r="H74" s="8" t="e">
        <f>_xll.qlRateHelperLatestDate($D74)</f>
        <v>#VALUE!</v>
      </c>
      <c r="I74" s="3" t="e">
        <v>#NUM!</v>
      </c>
    </row>
    <row r="75" spans="4:9" x14ac:dyDescent="0.2">
      <c r="D75" s="11" t="e">
        <v>#N/A</v>
      </c>
      <c r="E75" s="10" t="e">
        <f>_xll.qlRateHelperRate($D75)</f>
        <v>#VALUE!</v>
      </c>
      <c r="F75" s="10" t="str">
        <f>IF(ISERROR(_xll.qlSwapRateHelperSpread($D75)),IF(ISERROR(_xll.qlFuturesRateHelperConvexityAdjustment($D75)),"--",_xll.qlFuturesRateHelperConvexityAdjustment($D75)),_xll.qlSwapRateHelperSpread($D75))</f>
        <v>--</v>
      </c>
      <c r="G75" s="9" t="e">
        <f>_xll.qlRateHelperEarliestDate($D75)</f>
        <v>#VALUE!</v>
      </c>
      <c r="H75" s="8" t="e">
        <f>_xll.qlRateHelperLatestDate($D75)</f>
        <v>#VALUE!</v>
      </c>
      <c r="I75" s="3" t="e">
        <v>#NUM!</v>
      </c>
    </row>
    <row r="76" spans="4:9" x14ac:dyDescent="0.2">
      <c r="D76" s="11" t="e">
        <v>#N/A</v>
      </c>
      <c r="E76" s="10" t="e">
        <f>_xll.qlRateHelperRate($D76)</f>
        <v>#VALUE!</v>
      </c>
      <c r="F76" s="10" t="str">
        <f>IF(ISERROR(_xll.qlSwapRateHelperSpread($D76)),IF(ISERROR(_xll.qlFuturesRateHelperConvexityAdjustment($D76)),"--",_xll.qlFuturesRateHelperConvexityAdjustment($D76)),_xll.qlSwapRateHelperSpread($D76))</f>
        <v>--</v>
      </c>
      <c r="G76" s="9" t="e">
        <f>_xll.qlRateHelperEarliestDate($D76)</f>
        <v>#VALUE!</v>
      </c>
      <c r="H76" s="8" t="e">
        <f>_xll.qlRateHelperLatestDate($D76)</f>
        <v>#VALUE!</v>
      </c>
      <c r="I76" s="3" t="e">
        <v>#NUM!</v>
      </c>
    </row>
    <row r="77" spans="4:9" x14ac:dyDescent="0.2">
      <c r="D77" s="11" t="e">
        <v>#N/A</v>
      </c>
      <c r="E77" s="10" t="e">
        <f>_xll.qlRateHelperRate($D77)</f>
        <v>#VALUE!</v>
      </c>
      <c r="F77" s="10" t="str">
        <f>IF(ISERROR(_xll.qlSwapRateHelperSpread($D77)),IF(ISERROR(_xll.qlFuturesRateHelperConvexityAdjustment($D77)),"--",_xll.qlFuturesRateHelperConvexityAdjustment($D77)),_xll.qlSwapRateHelperSpread($D77))</f>
        <v>--</v>
      </c>
      <c r="G77" s="9" t="e">
        <f>_xll.qlRateHelperEarliestDate($D77)</f>
        <v>#VALUE!</v>
      </c>
      <c r="H77" s="8" t="e">
        <f>_xll.qlRateHelperLatestDate($D77)</f>
        <v>#VALUE!</v>
      </c>
      <c r="I77" s="3" t="e">
        <v>#NUM!</v>
      </c>
    </row>
    <row r="78" spans="4:9" x14ac:dyDescent="0.2">
      <c r="D78" s="11" t="e">
        <v>#N/A</v>
      </c>
      <c r="E78" s="10" t="e">
        <f>_xll.qlRateHelperRate($D78)</f>
        <v>#VALUE!</v>
      </c>
      <c r="F78" s="10" t="str">
        <f>IF(ISERROR(_xll.qlSwapRateHelperSpread($D78)),IF(ISERROR(_xll.qlFuturesRateHelperConvexityAdjustment($D78)),"--",_xll.qlFuturesRateHelperConvexityAdjustment($D78)),_xll.qlSwapRateHelperSpread($D78))</f>
        <v>--</v>
      </c>
      <c r="G78" s="9" t="e">
        <f>_xll.qlRateHelperEarliestDate($D78)</f>
        <v>#VALUE!</v>
      </c>
      <c r="H78" s="8" t="e">
        <f>_xll.qlRateHelperLatestDate($D78)</f>
        <v>#VALUE!</v>
      </c>
      <c r="I78" s="3" t="e">
        <v>#NUM!</v>
      </c>
    </row>
    <row r="79" spans="4:9" x14ac:dyDescent="0.2">
      <c r="D79" s="11" t="e">
        <v>#N/A</v>
      </c>
      <c r="E79" s="10" t="e">
        <f>_xll.qlRateHelperRate($D79)</f>
        <v>#VALUE!</v>
      </c>
      <c r="F79" s="10" t="str">
        <f>IF(ISERROR(_xll.qlSwapRateHelperSpread($D79)),IF(ISERROR(_xll.qlFuturesRateHelperConvexityAdjustment($D79)),"--",_xll.qlFuturesRateHelperConvexityAdjustment($D79)),_xll.qlSwapRateHelperSpread($D79))</f>
        <v>--</v>
      </c>
      <c r="G79" s="9" t="e">
        <f>_xll.qlRateHelperEarliestDate($D79)</f>
        <v>#VALUE!</v>
      </c>
      <c r="H79" s="8" t="e">
        <f>_xll.qlRateHelperLatestDate($D79)</f>
        <v>#VALUE!</v>
      </c>
      <c r="I79" s="3" t="e">
        <v>#NUM!</v>
      </c>
    </row>
    <row r="80" spans="4:9" x14ac:dyDescent="0.2">
      <c r="D80" s="11" t="e">
        <v>#N/A</v>
      </c>
      <c r="E80" s="10" t="e">
        <f>_xll.qlRateHelperRate($D80)</f>
        <v>#VALUE!</v>
      </c>
      <c r="F80" s="10" t="str">
        <f>IF(ISERROR(_xll.qlSwapRateHelperSpread($D80)),IF(ISERROR(_xll.qlFuturesRateHelperConvexityAdjustment($D80)),"--",_xll.qlFuturesRateHelperConvexityAdjustment($D80)),_xll.qlSwapRateHelperSpread($D80))</f>
        <v>--</v>
      </c>
      <c r="G80" s="9" t="e">
        <f>_xll.qlRateHelperEarliestDate($D80)</f>
        <v>#VALUE!</v>
      </c>
      <c r="H80" s="8" t="e">
        <f>_xll.qlRateHelperLatestDate($D80)</f>
        <v>#VALUE!</v>
      </c>
      <c r="I80" s="3" t="e">
        <v>#NUM!</v>
      </c>
    </row>
    <row r="81" spans="4:9" x14ac:dyDescent="0.2">
      <c r="D81" s="11" t="e">
        <v>#N/A</v>
      </c>
      <c r="E81" s="10" t="e">
        <f>_xll.qlRateHelperRate($D81)</f>
        <v>#VALUE!</v>
      </c>
      <c r="F81" s="10" t="str">
        <f>IF(ISERROR(_xll.qlSwapRateHelperSpread($D81)),IF(ISERROR(_xll.qlFuturesRateHelperConvexityAdjustment($D81)),"--",_xll.qlFuturesRateHelperConvexityAdjustment($D81)),_xll.qlSwapRateHelperSpread($D81))</f>
        <v>--</v>
      </c>
      <c r="G81" s="9" t="e">
        <f>_xll.qlRateHelperEarliestDate($D81)</f>
        <v>#VALUE!</v>
      </c>
      <c r="H81" s="8" t="e">
        <f>_xll.qlRateHelperLatestDate($D81)</f>
        <v>#VALUE!</v>
      </c>
      <c r="I81" s="3" t="e">
        <v>#NUM!</v>
      </c>
    </row>
    <row r="82" spans="4:9" x14ac:dyDescent="0.2">
      <c r="D82" s="11" t="e">
        <v>#N/A</v>
      </c>
      <c r="E82" s="10" t="e">
        <f>_xll.qlRateHelperRate($D82)</f>
        <v>#VALUE!</v>
      </c>
      <c r="F82" s="10" t="str">
        <f>IF(ISERROR(_xll.qlSwapRateHelperSpread($D82)),IF(ISERROR(_xll.qlFuturesRateHelperConvexityAdjustment($D82)),"--",_xll.qlFuturesRateHelperConvexityAdjustment($D82)),_xll.qlSwapRateHelperSpread($D82))</f>
        <v>--</v>
      </c>
      <c r="G82" s="9" t="e">
        <f>_xll.qlRateHelperEarliestDate($D82)</f>
        <v>#VALUE!</v>
      </c>
      <c r="H82" s="8" t="e">
        <f>_xll.qlRateHelperLatestDate($D82)</f>
        <v>#VALUE!</v>
      </c>
      <c r="I82" s="3" t="e">
        <v>#NUM!</v>
      </c>
    </row>
    <row r="83" spans="4:9" x14ac:dyDescent="0.2">
      <c r="D83" s="11" t="e">
        <v>#N/A</v>
      </c>
      <c r="E83" s="10" t="e">
        <f>_xll.qlRateHelperRate($D83)</f>
        <v>#VALUE!</v>
      </c>
      <c r="F83" s="10" t="str">
        <f>IF(ISERROR(_xll.qlSwapRateHelperSpread($D83)),IF(ISERROR(_xll.qlFuturesRateHelperConvexityAdjustment($D83)),"--",_xll.qlFuturesRateHelperConvexityAdjustment($D83)),_xll.qlSwapRateHelperSpread($D83))</f>
        <v>--</v>
      </c>
      <c r="G83" s="9" t="e">
        <f>_xll.qlRateHelperEarliestDate($D83)</f>
        <v>#VALUE!</v>
      </c>
      <c r="H83" s="8" t="e">
        <f>_xll.qlRateHelperLatestDate($D83)</f>
        <v>#VALUE!</v>
      </c>
      <c r="I83" s="3" t="e">
        <v>#NUM!</v>
      </c>
    </row>
    <row r="84" spans="4:9" x14ac:dyDescent="0.2">
      <c r="D84" s="11" t="e">
        <v>#N/A</v>
      </c>
      <c r="E84" s="10" t="e">
        <f>_xll.qlRateHelperRate($D84)</f>
        <v>#VALUE!</v>
      </c>
      <c r="F84" s="10" t="str">
        <f>IF(ISERROR(_xll.qlSwapRateHelperSpread($D84)),IF(ISERROR(_xll.qlFuturesRateHelperConvexityAdjustment($D84)),"--",_xll.qlFuturesRateHelperConvexityAdjustment($D84)),_xll.qlSwapRateHelperSpread($D84))</f>
        <v>--</v>
      </c>
      <c r="G84" s="9" t="e">
        <f>_xll.qlRateHelperEarliestDate($D84)</f>
        <v>#VALUE!</v>
      </c>
      <c r="H84" s="8" t="e">
        <f>_xll.qlRateHelperLatestDate($D84)</f>
        <v>#VALUE!</v>
      </c>
      <c r="I84" s="3" t="e">
        <v>#NUM!</v>
      </c>
    </row>
    <row r="85" spans="4:9" x14ac:dyDescent="0.2">
      <c r="D85" s="11" t="e">
        <v>#N/A</v>
      </c>
      <c r="E85" s="10" t="e">
        <f>_xll.qlRateHelperRate($D85)</f>
        <v>#VALUE!</v>
      </c>
      <c r="F85" s="10" t="str">
        <f>IF(ISERROR(_xll.qlSwapRateHelperSpread($D85)),IF(ISERROR(_xll.qlFuturesRateHelperConvexityAdjustment($D85)),"--",_xll.qlFuturesRateHelperConvexityAdjustment($D85)),_xll.qlSwapRateHelperSpread($D85))</f>
        <v>--</v>
      </c>
      <c r="G85" s="9" t="e">
        <f>_xll.qlRateHelperEarliestDate($D85)</f>
        <v>#VALUE!</v>
      </c>
      <c r="H85" s="8" t="e">
        <f>_xll.qlRateHelperLatestDate($D85)</f>
        <v>#VALUE!</v>
      </c>
      <c r="I85" s="3" t="e">
        <v>#NUM!</v>
      </c>
    </row>
    <row r="86" spans="4:9" x14ac:dyDescent="0.2">
      <c r="D86" s="11" t="e">
        <v>#N/A</v>
      </c>
      <c r="E86" s="10" t="e">
        <f>_xll.qlRateHelperRate($D86)</f>
        <v>#VALUE!</v>
      </c>
      <c r="F86" s="10" t="str">
        <f>IF(ISERROR(_xll.qlSwapRateHelperSpread($D86)),IF(ISERROR(_xll.qlFuturesRateHelperConvexityAdjustment($D86)),"--",_xll.qlFuturesRateHelperConvexityAdjustment($D86)),_xll.qlSwapRateHelperSpread($D86))</f>
        <v>--</v>
      </c>
      <c r="G86" s="9" t="e">
        <f>_xll.qlRateHelperEarliestDate($D86)</f>
        <v>#VALUE!</v>
      </c>
      <c r="H86" s="8" t="e">
        <f>_xll.qlRateHelperLatestDate($D86)</f>
        <v>#VALUE!</v>
      </c>
      <c r="I86" s="3" t="e">
        <v>#NUM!</v>
      </c>
    </row>
    <row r="87" spans="4:9" x14ac:dyDescent="0.2">
      <c r="D87" s="11" t="e">
        <v>#N/A</v>
      </c>
      <c r="E87" s="10" t="e">
        <f>_xll.qlRateHelperRate($D87)</f>
        <v>#VALUE!</v>
      </c>
      <c r="F87" s="10" t="str">
        <f>IF(ISERROR(_xll.qlSwapRateHelperSpread($D87)),IF(ISERROR(_xll.qlFuturesRateHelperConvexityAdjustment($D87)),"--",_xll.qlFuturesRateHelperConvexityAdjustment($D87)),_xll.qlSwapRateHelperSpread($D87))</f>
        <v>--</v>
      </c>
      <c r="G87" s="9" t="e">
        <f>_xll.qlRateHelperEarliestDate($D87)</f>
        <v>#VALUE!</v>
      </c>
      <c r="H87" s="8" t="e">
        <f>_xll.qlRateHelperLatestDate($D87)</f>
        <v>#VALUE!</v>
      </c>
      <c r="I87" s="3" t="e">
        <v>#NUM!</v>
      </c>
    </row>
    <row r="88" spans="4:9" x14ac:dyDescent="0.2">
      <c r="D88" s="11" t="e">
        <v>#N/A</v>
      </c>
      <c r="E88" s="10" t="e">
        <f>_xll.qlRateHelperRate($D88)</f>
        <v>#VALUE!</v>
      </c>
      <c r="F88" s="10" t="str">
        <f>IF(ISERROR(_xll.qlSwapRateHelperSpread($D88)),IF(ISERROR(_xll.qlFuturesRateHelperConvexityAdjustment($D88)),"--",_xll.qlFuturesRateHelperConvexityAdjustment($D88)),_xll.qlSwapRateHelperSpread($D88))</f>
        <v>--</v>
      </c>
      <c r="G88" s="9" t="e">
        <f>_xll.qlRateHelperEarliestDate($D88)</f>
        <v>#VALUE!</v>
      </c>
      <c r="H88" s="8" t="e">
        <f>_xll.qlRateHelperLatestDate($D88)</f>
        <v>#VALUE!</v>
      </c>
      <c r="I88" s="3" t="e">
        <v>#NUM!</v>
      </c>
    </row>
    <row r="89" spans="4:9" x14ac:dyDescent="0.2">
      <c r="D89" s="11" t="e">
        <v>#N/A</v>
      </c>
      <c r="E89" s="10" t="e">
        <f>_xll.qlRateHelperRate($D89)</f>
        <v>#VALUE!</v>
      </c>
      <c r="F89" s="10" t="str">
        <f>IF(ISERROR(_xll.qlSwapRateHelperSpread($D89)),IF(ISERROR(_xll.qlFuturesRateHelperConvexityAdjustment($D89)),"--",_xll.qlFuturesRateHelperConvexityAdjustment($D89)),_xll.qlSwapRateHelperSpread($D89))</f>
        <v>--</v>
      </c>
      <c r="G89" s="9" t="e">
        <f>_xll.qlRateHelperEarliestDate($D89)</f>
        <v>#VALUE!</v>
      </c>
      <c r="H89" s="8" t="e">
        <f>_xll.qlRateHelperLatestDate($D89)</f>
        <v>#VALUE!</v>
      </c>
      <c r="I89" s="3" t="e">
        <v>#NUM!</v>
      </c>
    </row>
    <row r="90" spans="4:9" x14ac:dyDescent="0.2">
      <c r="D90" s="11" t="e">
        <v>#N/A</v>
      </c>
      <c r="E90" s="10" t="e">
        <f>_xll.qlRateHelperRate($D90)</f>
        <v>#VALUE!</v>
      </c>
      <c r="F90" s="10" t="str">
        <f>IF(ISERROR(_xll.qlSwapRateHelperSpread($D90)),IF(ISERROR(_xll.qlFuturesRateHelperConvexityAdjustment($D90)),"--",_xll.qlFuturesRateHelperConvexityAdjustment($D90)),_xll.qlSwapRateHelperSpread($D90))</f>
        <v>--</v>
      </c>
      <c r="G90" s="9" t="e">
        <f>_xll.qlRateHelperEarliestDate($D90)</f>
        <v>#VALUE!</v>
      </c>
      <c r="H90" s="8" t="e">
        <f>_xll.qlRateHelperLatestDate($D90)</f>
        <v>#VALUE!</v>
      </c>
      <c r="I90" s="3" t="e">
        <v>#NUM!</v>
      </c>
    </row>
    <row r="91" spans="4:9" x14ac:dyDescent="0.2">
      <c r="D91" s="11" t="e">
        <v>#N/A</v>
      </c>
      <c r="E91" s="10" t="e">
        <f>_xll.qlRateHelperRate($D91)</f>
        <v>#VALUE!</v>
      </c>
      <c r="F91" s="10" t="str">
        <f>IF(ISERROR(_xll.qlSwapRateHelperSpread($D91)),IF(ISERROR(_xll.qlFuturesRateHelperConvexityAdjustment($D91)),"--",_xll.qlFuturesRateHelperConvexityAdjustment($D91)),_xll.qlSwapRateHelperSpread($D91))</f>
        <v>--</v>
      </c>
      <c r="G91" s="9" t="e">
        <f>_xll.qlRateHelperEarliestDate($D91)</f>
        <v>#VALUE!</v>
      </c>
      <c r="H91" s="8" t="e">
        <f>_xll.qlRateHelperLatestDate($D91)</f>
        <v>#VALUE!</v>
      </c>
      <c r="I91" s="3" t="e">
        <v>#NUM!</v>
      </c>
    </row>
    <row r="92" spans="4:9" x14ac:dyDescent="0.2">
      <c r="D92" s="11" t="e">
        <v>#N/A</v>
      </c>
      <c r="E92" s="10" t="e">
        <f>_xll.qlRateHelperRate($D92)</f>
        <v>#VALUE!</v>
      </c>
      <c r="F92" s="10" t="str">
        <f>IF(ISERROR(_xll.qlSwapRateHelperSpread($D92)),IF(ISERROR(_xll.qlFuturesRateHelperConvexityAdjustment($D92)),"--",_xll.qlFuturesRateHelperConvexityAdjustment($D92)),_xll.qlSwapRateHelperSpread($D92))</f>
        <v>--</v>
      </c>
      <c r="G92" s="9" t="e">
        <f>_xll.qlRateHelperEarliestDate($D92)</f>
        <v>#VALUE!</v>
      </c>
      <c r="H92" s="8" t="e">
        <f>_xll.qlRateHelperLatestDate($D92)</f>
        <v>#VALUE!</v>
      </c>
      <c r="I92" s="3" t="e">
        <v>#NUM!</v>
      </c>
    </row>
    <row r="93" spans="4:9" x14ac:dyDescent="0.2">
      <c r="D93" s="11" t="e">
        <v>#N/A</v>
      </c>
      <c r="E93" s="10" t="e">
        <f>_xll.qlRateHelperRate($D93)</f>
        <v>#VALUE!</v>
      </c>
      <c r="F93" s="10" t="str">
        <f>IF(ISERROR(_xll.qlSwapRateHelperSpread($D93)),IF(ISERROR(_xll.qlFuturesRateHelperConvexityAdjustment($D93)),"--",_xll.qlFuturesRateHelperConvexityAdjustment($D93)),_xll.qlSwapRateHelperSpread($D93))</f>
        <v>--</v>
      </c>
      <c r="G93" s="9" t="e">
        <f>_xll.qlRateHelperEarliestDate($D93)</f>
        <v>#VALUE!</v>
      </c>
      <c r="H93" s="8" t="e">
        <f>_xll.qlRateHelperLatestDate($D93)</f>
        <v>#VALUE!</v>
      </c>
      <c r="I93" s="3" t="e">
        <v>#NUM!</v>
      </c>
    </row>
    <row r="94" spans="4:9" x14ac:dyDescent="0.2">
      <c r="D94" s="11" t="e">
        <v>#N/A</v>
      </c>
      <c r="E94" s="10" t="e">
        <f>_xll.qlRateHelperRate($D94)</f>
        <v>#VALUE!</v>
      </c>
      <c r="F94" s="10" t="str">
        <f>IF(ISERROR(_xll.qlSwapRateHelperSpread($D94)),IF(ISERROR(_xll.qlFuturesRateHelperConvexityAdjustment($D94)),"--",_xll.qlFuturesRateHelperConvexityAdjustment($D94)),_xll.qlSwapRateHelperSpread($D94))</f>
        <v>--</v>
      </c>
      <c r="G94" s="9" t="e">
        <f>_xll.qlRateHelperEarliestDate($D94)</f>
        <v>#VALUE!</v>
      </c>
      <c r="H94" s="8" t="e">
        <f>_xll.qlRateHelperLatestDate($D94)</f>
        <v>#VALUE!</v>
      </c>
      <c r="I94" s="3" t="e">
        <v>#NUM!</v>
      </c>
    </row>
    <row r="95" spans="4:9" x14ac:dyDescent="0.2">
      <c r="D95" s="11" t="e">
        <v>#N/A</v>
      </c>
      <c r="E95" s="10" t="e">
        <f>_xll.qlRateHelperRate($D95)</f>
        <v>#VALUE!</v>
      </c>
      <c r="F95" s="10" t="str">
        <f>IF(ISERROR(_xll.qlSwapRateHelperSpread($D95)),IF(ISERROR(_xll.qlFuturesRateHelperConvexityAdjustment($D95)),"--",_xll.qlFuturesRateHelperConvexityAdjustment($D95)),_xll.qlSwapRateHelperSpread($D95))</f>
        <v>--</v>
      </c>
      <c r="G95" s="9" t="e">
        <f>_xll.qlRateHelperEarliestDate($D95)</f>
        <v>#VALUE!</v>
      </c>
      <c r="H95" s="8" t="e">
        <f>_xll.qlRateHelperLatestDate($D95)</f>
        <v>#VALUE!</v>
      </c>
      <c r="I95" s="3" t="e">
        <v>#NUM!</v>
      </c>
    </row>
    <row r="96" spans="4:9" x14ac:dyDescent="0.2">
      <c r="D96" s="11" t="e">
        <v>#N/A</v>
      </c>
      <c r="E96" s="10" t="e">
        <f>_xll.qlRateHelperRate($D96)</f>
        <v>#VALUE!</v>
      </c>
      <c r="F96" s="10" t="str">
        <f>IF(ISERROR(_xll.qlSwapRateHelperSpread($D96)),IF(ISERROR(_xll.qlFuturesRateHelperConvexityAdjustment($D96)),"--",_xll.qlFuturesRateHelperConvexityAdjustment($D96)),_xll.qlSwapRateHelperSpread($D96))</f>
        <v>--</v>
      </c>
      <c r="G96" s="9" t="e">
        <f>_xll.qlRateHelperEarliestDate($D96)</f>
        <v>#VALUE!</v>
      </c>
      <c r="H96" s="8" t="e">
        <f>_xll.qlRateHelperLatestDate($D96)</f>
        <v>#VALUE!</v>
      </c>
      <c r="I96" s="3" t="e">
        <v>#NUM!</v>
      </c>
    </row>
    <row r="97" spans="4:9" x14ac:dyDescent="0.2">
      <c r="D97" s="11" t="e">
        <v>#N/A</v>
      </c>
      <c r="E97" s="10" t="e">
        <f>_xll.qlRateHelperRate($D97)</f>
        <v>#VALUE!</v>
      </c>
      <c r="F97" s="10" t="str">
        <f>IF(ISERROR(_xll.qlSwapRateHelperSpread($D97)),IF(ISERROR(_xll.qlFuturesRateHelperConvexityAdjustment($D97)),"--",_xll.qlFuturesRateHelperConvexityAdjustment($D97)),_xll.qlSwapRateHelperSpread($D97))</f>
        <v>--</v>
      </c>
      <c r="G97" s="9" t="e">
        <f>_xll.qlRateHelperEarliestDate($D97)</f>
        <v>#VALUE!</v>
      </c>
      <c r="H97" s="8" t="e">
        <f>_xll.qlRateHelperLatestDate($D97)</f>
        <v>#VALUE!</v>
      </c>
      <c r="I97" s="3" t="e">
        <v>#NUM!</v>
      </c>
    </row>
    <row r="98" spans="4:9" x14ac:dyDescent="0.2">
      <c r="D98" s="11" t="e">
        <v>#N/A</v>
      </c>
      <c r="E98" s="10" t="e">
        <f>_xll.qlRateHelperRate($D98)</f>
        <v>#VALUE!</v>
      </c>
      <c r="F98" s="10" t="str">
        <f>IF(ISERROR(_xll.qlSwapRateHelperSpread($D98)),IF(ISERROR(_xll.qlFuturesRateHelperConvexityAdjustment($D98)),"--",_xll.qlFuturesRateHelperConvexityAdjustment($D98)),_xll.qlSwapRateHelperSpread($D98))</f>
        <v>--</v>
      </c>
      <c r="G98" s="9" t="e">
        <f>_xll.qlRateHelperEarliestDate($D98)</f>
        <v>#VALUE!</v>
      </c>
      <c r="H98" s="8" t="e">
        <f>_xll.qlRateHelperLatestDate($D98)</f>
        <v>#VALUE!</v>
      </c>
      <c r="I98" s="3" t="e">
        <v>#NUM!</v>
      </c>
    </row>
    <row r="99" spans="4:9" x14ac:dyDescent="0.2">
      <c r="D99" s="11" t="e">
        <v>#N/A</v>
      </c>
      <c r="E99" s="10" t="e">
        <f>_xll.qlRateHelperRate($D99)</f>
        <v>#VALUE!</v>
      </c>
      <c r="F99" s="10" t="str">
        <f>IF(ISERROR(_xll.qlSwapRateHelperSpread($D99)),IF(ISERROR(_xll.qlFuturesRateHelperConvexityAdjustment($D99)),"--",_xll.qlFuturesRateHelperConvexityAdjustment($D99)),_xll.qlSwapRateHelperSpread($D99))</f>
        <v>--</v>
      </c>
      <c r="G99" s="9" t="e">
        <f>_xll.qlRateHelperEarliestDate($D99)</f>
        <v>#VALUE!</v>
      </c>
      <c r="H99" s="8" t="e">
        <f>_xll.qlRateHelperLatestDate($D99)</f>
        <v>#VALUE!</v>
      </c>
      <c r="I99" s="3" t="e">
        <v>#NUM!</v>
      </c>
    </row>
    <row r="100" spans="4:9" x14ac:dyDescent="0.2">
      <c r="D100" s="11" t="e">
        <v>#N/A</v>
      </c>
      <c r="E100" s="10" t="e">
        <f>_xll.qlRateHelperRate($D100)</f>
        <v>#VALUE!</v>
      </c>
      <c r="F100" s="10" t="str">
        <f>IF(ISERROR(_xll.qlSwapRateHelperSpread($D100)),IF(ISERROR(_xll.qlFuturesRateHelperConvexityAdjustment($D100)),"--",_xll.qlFuturesRateHelperConvexityAdjustment($D100)),_xll.qlSwapRateHelperSpread($D100))</f>
        <v>--</v>
      </c>
      <c r="G100" s="9" t="e">
        <f>_xll.qlRateHelperEarliestDate($D100)</f>
        <v>#VALUE!</v>
      </c>
      <c r="H100" s="8" t="e">
        <f>_xll.qlRateHelperLatestDate($D100)</f>
        <v>#VALUE!</v>
      </c>
      <c r="I100" s="3" t="e">
        <v>#NUM!</v>
      </c>
    </row>
    <row r="101" spans="4:9" x14ac:dyDescent="0.2">
      <c r="D101" s="11" t="e">
        <v>#N/A</v>
      </c>
      <c r="E101" s="10" t="e">
        <f>_xll.qlRateHelperRate($D101)</f>
        <v>#VALUE!</v>
      </c>
      <c r="F101" s="10" t="str">
        <f>IF(ISERROR(_xll.qlSwapRateHelperSpread($D101)),IF(ISERROR(_xll.qlFuturesRateHelperConvexityAdjustment($D101)),"--",_xll.qlFuturesRateHelperConvexityAdjustment($D101)),_xll.qlSwapRateHelperSpread($D101))</f>
        <v>--</v>
      </c>
      <c r="G101" s="9" t="e">
        <f>_xll.qlRateHelperEarliestDate($D101)</f>
        <v>#VALUE!</v>
      </c>
      <c r="H101" s="8" t="e">
        <f>_xll.qlRateHelperLatestDate($D101)</f>
        <v>#VALUE!</v>
      </c>
      <c r="I101" s="3" t="e">
        <v>#NUM!</v>
      </c>
    </row>
    <row r="102" spans="4:9" x14ac:dyDescent="0.2">
      <c r="D102" s="11" t="e">
        <v>#N/A</v>
      </c>
      <c r="E102" s="10" t="e">
        <f>_xll.qlRateHelperRate($D102)</f>
        <v>#VALUE!</v>
      </c>
      <c r="F102" s="10" t="str">
        <f>IF(ISERROR(_xll.qlSwapRateHelperSpread($D102)),IF(ISERROR(_xll.qlFuturesRateHelperConvexityAdjustment($D102)),"--",_xll.qlFuturesRateHelperConvexityAdjustment($D102)),_xll.qlSwapRateHelperSpread($D102))</f>
        <v>--</v>
      </c>
      <c r="G102" s="9" t="e">
        <f>_xll.qlRateHelperEarliestDate($D102)</f>
        <v>#VALUE!</v>
      </c>
      <c r="H102" s="8" t="e">
        <f>_xll.qlRateHelperLatestDate($D102)</f>
        <v>#VALUE!</v>
      </c>
      <c r="I102" s="3" t="e">
        <v>#NUM!</v>
      </c>
    </row>
    <row r="103" spans="4:9" x14ac:dyDescent="0.2">
      <c r="D103" s="11" t="e">
        <v>#N/A</v>
      </c>
      <c r="E103" s="10" t="e">
        <f>_xll.qlRateHelperRate($D103)</f>
        <v>#VALUE!</v>
      </c>
      <c r="F103" s="10" t="str">
        <f>IF(ISERROR(_xll.qlSwapRateHelperSpread($D103)),IF(ISERROR(_xll.qlFuturesRateHelperConvexityAdjustment($D103)),"--",_xll.qlFuturesRateHelperConvexityAdjustment($D103)),_xll.qlSwapRateHelperSpread($D103))</f>
        <v>--</v>
      </c>
      <c r="G103" s="9" t="e">
        <f>_xll.qlRateHelperEarliestDate($D103)</f>
        <v>#VALUE!</v>
      </c>
      <c r="H103" s="8" t="e">
        <f>_xll.qlRateHelperLatestDate($D103)</f>
        <v>#VALUE!</v>
      </c>
      <c r="I103" s="3" t="e">
        <v>#NUM!</v>
      </c>
    </row>
    <row r="104" spans="4:9" x14ac:dyDescent="0.2">
      <c r="D104" s="11" t="e">
        <v>#N/A</v>
      </c>
      <c r="E104" s="10" t="e">
        <f>_xll.qlRateHelperRate($D104)</f>
        <v>#VALUE!</v>
      </c>
      <c r="F104" s="10" t="str">
        <f>IF(ISERROR(_xll.qlSwapRateHelperSpread($D104)),IF(ISERROR(_xll.qlFuturesRateHelperConvexityAdjustment($D104)),"--",_xll.qlFuturesRateHelperConvexityAdjustment($D104)),_xll.qlSwapRateHelperSpread($D104))</f>
        <v>--</v>
      </c>
      <c r="G104" s="9" t="e">
        <f>_xll.qlRateHelperEarliestDate($D104)</f>
        <v>#VALUE!</v>
      </c>
      <c r="H104" s="8" t="e">
        <f>_xll.qlRateHelperLatestDate($D104)</f>
        <v>#VALUE!</v>
      </c>
      <c r="I104" s="3" t="e">
        <v>#NUM!</v>
      </c>
    </row>
    <row r="105" spans="4:9" x14ac:dyDescent="0.2">
      <c r="D105" s="11" t="e">
        <v>#N/A</v>
      </c>
      <c r="E105" s="10" t="e">
        <f>_xll.qlRateHelperRate($D105)</f>
        <v>#VALUE!</v>
      </c>
      <c r="F105" s="10" t="str">
        <f>IF(ISERROR(_xll.qlSwapRateHelperSpread($D105)),IF(ISERROR(_xll.qlFuturesRateHelperConvexityAdjustment($D105)),"--",_xll.qlFuturesRateHelperConvexityAdjustment($D105)),_xll.qlSwapRateHelperSpread($D105))</f>
        <v>--</v>
      </c>
      <c r="G105" s="9" t="e">
        <f>_xll.qlRateHelperEarliestDate($D105)</f>
        <v>#VALUE!</v>
      </c>
      <c r="H105" s="8" t="e">
        <f>_xll.qlRateHelperLatestDate($D105)</f>
        <v>#VALUE!</v>
      </c>
      <c r="I105" s="3" t="e">
        <v>#NUM!</v>
      </c>
    </row>
    <row r="106" spans="4:9" x14ac:dyDescent="0.2">
      <c r="D106" s="11" t="e">
        <v>#N/A</v>
      </c>
      <c r="E106" s="10" t="e">
        <f>_xll.qlRateHelperRate($D106)</f>
        <v>#VALUE!</v>
      </c>
      <c r="F106" s="10" t="str">
        <f>IF(ISERROR(_xll.qlSwapRateHelperSpread($D106)),IF(ISERROR(_xll.qlFuturesRateHelperConvexityAdjustment($D106)),"--",_xll.qlFuturesRateHelperConvexityAdjustment($D106)),_xll.qlSwapRateHelperSpread($D106))</f>
        <v>--</v>
      </c>
      <c r="G106" s="9" t="e">
        <f>_xll.qlRateHelperEarliestDate($D106)</f>
        <v>#VALUE!</v>
      </c>
      <c r="H106" s="8" t="e">
        <f>_xll.qlRateHelperLatestDate($D106)</f>
        <v>#VALUE!</v>
      </c>
      <c r="I106" s="3" t="e">
        <v>#NUM!</v>
      </c>
    </row>
    <row r="107" spans="4:9" x14ac:dyDescent="0.2">
      <c r="D107" s="11" t="e">
        <v>#N/A</v>
      </c>
      <c r="E107" s="10" t="e">
        <f>_xll.qlRateHelperRate($D107)</f>
        <v>#VALUE!</v>
      </c>
      <c r="F107" s="10" t="str">
        <f>IF(ISERROR(_xll.qlSwapRateHelperSpread($D107)),IF(ISERROR(_xll.qlFuturesRateHelperConvexityAdjustment($D107)),"--",_xll.qlFuturesRateHelperConvexityAdjustment($D107)),_xll.qlSwapRateHelperSpread($D107))</f>
        <v>--</v>
      </c>
      <c r="G107" s="9" t="e">
        <f>_xll.qlRateHelperEarliestDate($D107)</f>
        <v>#VALUE!</v>
      </c>
      <c r="H107" s="8" t="e">
        <f>_xll.qlRateHelperLatestDate($D107)</f>
        <v>#VALUE!</v>
      </c>
      <c r="I107" s="3" t="e">
        <v>#NUM!</v>
      </c>
    </row>
    <row r="108" spans="4:9" x14ac:dyDescent="0.2">
      <c r="D108" s="11" t="e">
        <v>#N/A</v>
      </c>
      <c r="E108" s="10" t="e">
        <f>_xll.qlRateHelperRate($D108)</f>
        <v>#VALUE!</v>
      </c>
      <c r="F108" s="10" t="str">
        <f>IF(ISERROR(_xll.qlSwapRateHelperSpread($D108)),IF(ISERROR(_xll.qlFuturesRateHelperConvexityAdjustment($D108)),"--",_xll.qlFuturesRateHelperConvexityAdjustment($D108)),_xll.qlSwapRateHelperSpread($D108))</f>
        <v>--</v>
      </c>
      <c r="G108" s="9" t="e">
        <f>_xll.qlRateHelperEarliestDate($D108)</f>
        <v>#VALUE!</v>
      </c>
      <c r="H108" s="8" t="e">
        <f>_xll.qlRateHelperLatestDate($D108)</f>
        <v>#VALUE!</v>
      </c>
      <c r="I108" s="3" t="e">
        <v>#NUM!</v>
      </c>
    </row>
    <row r="109" spans="4:9" x14ac:dyDescent="0.2">
      <c r="D109" s="11" t="e">
        <v>#N/A</v>
      </c>
      <c r="E109" s="10" t="e">
        <f>_xll.qlRateHelperRate($D109)</f>
        <v>#VALUE!</v>
      </c>
      <c r="F109" s="10" t="str">
        <f>IF(ISERROR(_xll.qlSwapRateHelperSpread($D109)),IF(ISERROR(_xll.qlFuturesRateHelperConvexityAdjustment($D109)),"--",_xll.qlFuturesRateHelperConvexityAdjustment($D109)),_xll.qlSwapRateHelperSpread($D109))</f>
        <v>--</v>
      </c>
      <c r="G109" s="9" t="e">
        <f>_xll.qlRateHelperEarliestDate($D109)</f>
        <v>#VALUE!</v>
      </c>
      <c r="H109" s="8" t="e">
        <f>_xll.qlRateHelperLatestDate($D109)</f>
        <v>#VALUE!</v>
      </c>
      <c r="I109" s="3" t="e">
        <v>#NUM!</v>
      </c>
    </row>
    <row r="110" spans="4:9" x14ac:dyDescent="0.2">
      <c r="D110" s="11" t="e">
        <v>#N/A</v>
      </c>
      <c r="E110" s="10" t="e">
        <f>_xll.qlRateHelperRate($D110)</f>
        <v>#VALUE!</v>
      </c>
      <c r="F110" s="10" t="str">
        <f>IF(ISERROR(_xll.qlSwapRateHelperSpread($D110)),IF(ISERROR(_xll.qlFuturesRateHelperConvexityAdjustment($D110)),"--",_xll.qlFuturesRateHelperConvexityAdjustment($D110)),_xll.qlSwapRateHelperSpread($D110))</f>
        <v>--</v>
      </c>
      <c r="G110" s="9" t="e">
        <f>_xll.qlRateHelperEarliestDate($D110)</f>
        <v>#VALUE!</v>
      </c>
      <c r="H110" s="8" t="e">
        <f>_xll.qlRateHelperLatestDate($D110)</f>
        <v>#VALUE!</v>
      </c>
      <c r="I110" s="3" t="e">
        <v>#NUM!</v>
      </c>
    </row>
    <row r="111" spans="4:9" x14ac:dyDescent="0.2">
      <c r="D111" s="11" t="e">
        <v>#N/A</v>
      </c>
      <c r="E111" s="10" t="e">
        <f>_xll.qlRateHelperRate($D111)</f>
        <v>#VALUE!</v>
      </c>
      <c r="F111" s="10" t="str">
        <f>IF(ISERROR(_xll.qlSwapRateHelperSpread($D111)),IF(ISERROR(_xll.qlFuturesRateHelperConvexityAdjustment($D111)),"--",_xll.qlFuturesRateHelperConvexityAdjustment($D111)),_xll.qlSwapRateHelperSpread($D111))</f>
        <v>--</v>
      </c>
      <c r="G111" s="9" t="e">
        <f>_xll.qlRateHelperEarliestDate($D111)</f>
        <v>#VALUE!</v>
      </c>
      <c r="H111" s="8" t="e">
        <f>_xll.qlRateHelperLatestDate($D111)</f>
        <v>#VALUE!</v>
      </c>
      <c r="I111" s="3" t="e">
        <v>#NUM!</v>
      </c>
    </row>
    <row r="112" spans="4:9" x14ac:dyDescent="0.2">
      <c r="D112" s="11" t="e">
        <v>#N/A</v>
      </c>
      <c r="E112" s="10" t="e">
        <f>_xll.qlRateHelperRate($D112)</f>
        <v>#VALUE!</v>
      </c>
      <c r="F112" s="10" t="str">
        <f>IF(ISERROR(_xll.qlSwapRateHelperSpread($D112)),IF(ISERROR(_xll.qlFuturesRateHelperConvexityAdjustment($D112)),"--",_xll.qlFuturesRateHelperConvexityAdjustment($D112)),_xll.qlSwapRateHelperSpread($D112))</f>
        <v>--</v>
      </c>
      <c r="G112" s="9" t="e">
        <f>_xll.qlRateHelperEarliestDate($D112)</f>
        <v>#VALUE!</v>
      </c>
      <c r="H112" s="8" t="e">
        <f>_xll.qlRateHelperLatestDate($D112)</f>
        <v>#VALUE!</v>
      </c>
      <c r="I112" s="3" t="e">
        <v>#NUM!</v>
      </c>
    </row>
    <row r="113" spans="4:9" x14ac:dyDescent="0.2">
      <c r="D113" s="11" t="e">
        <v>#N/A</v>
      </c>
      <c r="E113" s="10" t="e">
        <f>_xll.qlRateHelperRate($D113)</f>
        <v>#VALUE!</v>
      </c>
      <c r="F113" s="10" t="str">
        <f>IF(ISERROR(_xll.qlSwapRateHelperSpread($D113)),IF(ISERROR(_xll.qlFuturesRateHelperConvexityAdjustment($D113)),"--",_xll.qlFuturesRateHelperConvexityAdjustment($D113)),_xll.qlSwapRateHelperSpread($D113))</f>
        <v>--</v>
      </c>
      <c r="G113" s="9" t="e">
        <f>_xll.qlRateHelperEarliestDate($D113)</f>
        <v>#VALUE!</v>
      </c>
      <c r="H113" s="8" t="e">
        <f>_xll.qlRateHelperLatestDate($D113)</f>
        <v>#VALUE!</v>
      </c>
      <c r="I113" s="3" t="e">
        <v>#NUM!</v>
      </c>
    </row>
    <row r="114" spans="4:9" x14ac:dyDescent="0.2">
      <c r="D114" s="11" t="e">
        <v>#N/A</v>
      </c>
      <c r="E114" s="10" t="e">
        <f>_xll.qlRateHelperRate($D114)</f>
        <v>#VALUE!</v>
      </c>
      <c r="F114" s="10" t="str">
        <f>IF(ISERROR(_xll.qlSwapRateHelperSpread($D114)),IF(ISERROR(_xll.qlFuturesRateHelperConvexityAdjustment($D114)),"--",_xll.qlFuturesRateHelperConvexityAdjustment($D114)),_xll.qlSwapRateHelperSpread($D114))</f>
        <v>--</v>
      </c>
      <c r="G114" s="9" t="e">
        <f>_xll.qlRateHelperEarliestDate($D114)</f>
        <v>#VALUE!</v>
      </c>
      <c r="H114" s="8" t="e">
        <f>_xll.qlRateHelperLatestDate($D114)</f>
        <v>#VALUE!</v>
      </c>
      <c r="I114" s="3" t="e">
        <v>#NUM!</v>
      </c>
    </row>
    <row r="115" spans="4:9" x14ac:dyDescent="0.2">
      <c r="D115" s="11" t="e">
        <v>#N/A</v>
      </c>
      <c r="E115" s="10" t="e">
        <f>_xll.qlRateHelperRate($D115)</f>
        <v>#VALUE!</v>
      </c>
      <c r="F115" s="10" t="str">
        <f>IF(ISERROR(_xll.qlSwapRateHelperSpread($D115)),IF(ISERROR(_xll.qlFuturesRateHelperConvexityAdjustment($D115)),"--",_xll.qlFuturesRateHelperConvexityAdjustment($D115)),_xll.qlSwapRateHelperSpread($D115))</f>
        <v>--</v>
      </c>
      <c r="G115" s="9" t="e">
        <f>_xll.qlRateHelperEarliestDate($D115)</f>
        <v>#VALUE!</v>
      </c>
      <c r="H115" s="8" t="e">
        <f>_xll.qlRateHelperLatestDate($D115)</f>
        <v>#VALUE!</v>
      </c>
      <c r="I115" s="3" t="e">
        <v>#NUM!</v>
      </c>
    </row>
    <row r="116" spans="4:9" x14ac:dyDescent="0.2">
      <c r="D116" s="11" t="e">
        <v>#N/A</v>
      </c>
      <c r="E116" s="10" t="e">
        <f>_xll.qlRateHelperRate($D116)</f>
        <v>#VALUE!</v>
      </c>
      <c r="F116" s="10" t="str">
        <f>IF(ISERROR(_xll.qlSwapRateHelperSpread($D116)),IF(ISERROR(_xll.qlFuturesRateHelperConvexityAdjustment($D116)),"--",_xll.qlFuturesRateHelperConvexityAdjustment($D116)),_xll.qlSwapRateHelperSpread($D116))</f>
        <v>--</v>
      </c>
      <c r="G116" s="9" t="e">
        <f>_xll.qlRateHelperEarliestDate($D116)</f>
        <v>#VALUE!</v>
      </c>
      <c r="H116" s="8" t="e">
        <f>_xll.qlRateHelperLatestDate($D116)</f>
        <v>#VALUE!</v>
      </c>
      <c r="I116" s="3" t="e">
        <v>#NUM!</v>
      </c>
    </row>
    <row r="117" spans="4:9" x14ac:dyDescent="0.2">
      <c r="D117" s="11" t="e">
        <v>#N/A</v>
      </c>
      <c r="E117" s="10" t="e">
        <f>_xll.qlRateHelperRate($D117)</f>
        <v>#VALUE!</v>
      </c>
      <c r="F117" s="10" t="str">
        <f>IF(ISERROR(_xll.qlSwapRateHelperSpread($D117)),IF(ISERROR(_xll.qlFuturesRateHelperConvexityAdjustment($D117)),"--",_xll.qlFuturesRateHelperConvexityAdjustment($D117)),_xll.qlSwapRateHelperSpread($D117))</f>
        <v>--</v>
      </c>
      <c r="G117" s="9" t="e">
        <f>_xll.qlRateHelperEarliestDate($D117)</f>
        <v>#VALUE!</v>
      </c>
      <c r="H117" s="8" t="e">
        <f>_xll.qlRateHelperLatestDate($D117)</f>
        <v>#VALUE!</v>
      </c>
      <c r="I117" s="3" t="e">
        <v>#NUM!</v>
      </c>
    </row>
    <row r="118" spans="4:9" x14ac:dyDescent="0.2">
      <c r="D118" s="11" t="e">
        <v>#N/A</v>
      </c>
      <c r="E118" s="10" t="e">
        <f>_xll.qlRateHelperRate($D118)</f>
        <v>#VALUE!</v>
      </c>
      <c r="F118" s="10" t="str">
        <f>IF(ISERROR(_xll.qlSwapRateHelperSpread($D118)),IF(ISERROR(_xll.qlFuturesRateHelperConvexityAdjustment($D118)),"--",_xll.qlFuturesRateHelperConvexityAdjustment($D118)),_xll.qlSwapRateHelperSpread($D118))</f>
        <v>--</v>
      </c>
      <c r="G118" s="9" t="e">
        <f>_xll.qlRateHelperEarliestDate($D118)</f>
        <v>#VALUE!</v>
      </c>
      <c r="H118" s="8" t="e">
        <f>_xll.qlRateHelperLatestDate($D118)</f>
        <v>#VALUE!</v>
      </c>
      <c r="I118" s="3" t="e">
        <v>#NUM!</v>
      </c>
    </row>
    <row r="119" spans="4:9" x14ac:dyDescent="0.2">
      <c r="D119" s="11" t="e">
        <v>#N/A</v>
      </c>
      <c r="E119" s="10" t="e">
        <f>_xll.qlRateHelperRate($D119)</f>
        <v>#VALUE!</v>
      </c>
      <c r="F119" s="10" t="str">
        <f>IF(ISERROR(_xll.qlSwapRateHelperSpread($D119)),IF(ISERROR(_xll.qlFuturesRateHelperConvexityAdjustment($D119)),"--",_xll.qlFuturesRateHelperConvexityAdjustment($D119)),_xll.qlSwapRateHelperSpread($D119))</f>
        <v>--</v>
      </c>
      <c r="G119" s="9" t="e">
        <f>_xll.qlRateHelperEarliestDate($D119)</f>
        <v>#VALUE!</v>
      </c>
      <c r="H119" s="8" t="e">
        <f>_xll.qlRateHelperLatestDate($D119)</f>
        <v>#VALUE!</v>
      </c>
      <c r="I119" s="3" t="e">
        <v>#NUM!</v>
      </c>
    </row>
    <row r="120" spans="4:9" x14ac:dyDescent="0.2">
      <c r="D120" s="11" t="e">
        <v>#N/A</v>
      </c>
      <c r="E120" s="10" t="e">
        <f>_xll.qlRateHelperRate($D120)</f>
        <v>#VALUE!</v>
      </c>
      <c r="F120" s="10" t="str">
        <f>IF(ISERROR(_xll.qlSwapRateHelperSpread($D120)),IF(ISERROR(_xll.qlFuturesRateHelperConvexityAdjustment($D120)),"--",_xll.qlFuturesRateHelperConvexityAdjustment($D120)),_xll.qlSwapRateHelperSpread($D120))</f>
        <v>--</v>
      </c>
      <c r="G120" s="9" t="e">
        <f>_xll.qlRateHelperEarliestDate($D120)</f>
        <v>#VALUE!</v>
      </c>
      <c r="H120" s="8" t="e">
        <f>_xll.qlRateHelperLatestDate($D120)</f>
        <v>#VALUE!</v>
      </c>
      <c r="I120" s="3" t="e">
        <v>#NUM!</v>
      </c>
    </row>
    <row r="121" spans="4:9" x14ac:dyDescent="0.2">
      <c r="D121" s="11" t="e">
        <v>#N/A</v>
      </c>
      <c r="E121" s="10" t="e">
        <f>_xll.qlRateHelperRate($D121)</f>
        <v>#VALUE!</v>
      </c>
      <c r="F121" s="10" t="str">
        <f>IF(ISERROR(_xll.qlSwapRateHelperSpread($D121)),IF(ISERROR(_xll.qlFuturesRateHelperConvexityAdjustment($D121)),"--",_xll.qlFuturesRateHelperConvexityAdjustment($D121)),_xll.qlSwapRateHelperSpread($D121))</f>
        <v>--</v>
      </c>
      <c r="G121" s="9" t="e">
        <f>_xll.qlRateHelperEarliestDate($D121)</f>
        <v>#VALUE!</v>
      </c>
      <c r="H121" s="8" t="e">
        <f>_xll.qlRateHelperLatestDate($D121)</f>
        <v>#VALUE!</v>
      </c>
      <c r="I121" s="3" t="e">
        <v>#NUM!</v>
      </c>
    </row>
    <row r="122" spans="4:9" x14ac:dyDescent="0.2">
      <c r="D122" s="11" t="e">
        <v>#N/A</v>
      </c>
      <c r="E122" s="10" t="e">
        <f>_xll.qlRateHelperRate($D122)</f>
        <v>#VALUE!</v>
      </c>
      <c r="F122" s="10" t="str">
        <f>IF(ISERROR(_xll.qlSwapRateHelperSpread($D122)),IF(ISERROR(_xll.qlFuturesRateHelperConvexityAdjustment($D122)),"--",_xll.qlFuturesRateHelperConvexityAdjustment($D122)),_xll.qlSwapRateHelperSpread($D122))</f>
        <v>--</v>
      </c>
      <c r="G122" s="9" t="e">
        <f>_xll.qlRateHelperEarliestDate($D122)</f>
        <v>#VALUE!</v>
      </c>
      <c r="H122" s="8" t="e">
        <f>_xll.qlRateHelperLatestDate($D122)</f>
        <v>#VALUE!</v>
      </c>
      <c r="I122" s="3" t="e">
        <v>#NUM!</v>
      </c>
    </row>
    <row r="123" spans="4:9" x14ac:dyDescent="0.2">
      <c r="D123" s="11" t="e">
        <v>#N/A</v>
      </c>
      <c r="E123" s="10" t="e">
        <f>_xll.qlRateHelperRate($D123)</f>
        <v>#VALUE!</v>
      </c>
      <c r="F123" s="10" t="str">
        <f>IF(ISERROR(_xll.qlSwapRateHelperSpread($D123)),IF(ISERROR(_xll.qlFuturesRateHelperConvexityAdjustment($D123)),"--",_xll.qlFuturesRateHelperConvexityAdjustment($D123)),_xll.qlSwapRateHelperSpread($D123))</f>
        <v>--</v>
      </c>
      <c r="G123" s="9" t="e">
        <f>_xll.qlRateHelperEarliestDate($D123)</f>
        <v>#VALUE!</v>
      </c>
      <c r="H123" s="8" t="e">
        <f>_xll.qlRateHelperLatestDate($D123)</f>
        <v>#VALUE!</v>
      </c>
      <c r="I123" s="3" t="e">
        <v>#NUM!</v>
      </c>
    </row>
    <row r="124" spans="4:9" x14ac:dyDescent="0.2">
      <c r="D124" s="11" t="e">
        <v>#N/A</v>
      </c>
      <c r="E124" s="10" t="e">
        <f>_xll.qlRateHelperRate($D124)</f>
        <v>#VALUE!</v>
      </c>
      <c r="F124" s="10" t="str">
        <f>IF(ISERROR(_xll.qlSwapRateHelperSpread($D124)),IF(ISERROR(_xll.qlFuturesRateHelperConvexityAdjustment($D124)),"--",_xll.qlFuturesRateHelperConvexityAdjustment($D124)),_xll.qlSwapRateHelperSpread($D124))</f>
        <v>--</v>
      </c>
      <c r="G124" s="9" t="e">
        <f>_xll.qlRateHelperEarliestDate($D124)</f>
        <v>#VALUE!</v>
      </c>
      <c r="H124" s="8" t="e">
        <f>_xll.qlRateHelperLatestDate($D124)</f>
        <v>#VALUE!</v>
      </c>
      <c r="I124" s="3" t="e">
        <v>#NUM!</v>
      </c>
    </row>
    <row r="125" spans="4:9" x14ac:dyDescent="0.2">
      <c r="D125" s="11" t="e">
        <v>#N/A</v>
      </c>
      <c r="E125" s="10" t="e">
        <f>_xll.qlRateHelperRate($D125)</f>
        <v>#VALUE!</v>
      </c>
      <c r="F125" s="10" t="str">
        <f>IF(ISERROR(_xll.qlSwapRateHelperSpread($D125)),IF(ISERROR(_xll.qlFuturesRateHelperConvexityAdjustment($D125)),"--",_xll.qlFuturesRateHelperConvexityAdjustment($D125)),_xll.qlSwapRateHelperSpread($D125))</f>
        <v>--</v>
      </c>
      <c r="G125" s="9" t="e">
        <f>_xll.qlRateHelperEarliestDate($D125)</f>
        <v>#VALUE!</v>
      </c>
      <c r="H125" s="8" t="e">
        <f>_xll.qlRateHelperLatestDate($D125)</f>
        <v>#VALUE!</v>
      </c>
      <c r="I125" s="3" t="e">
        <v>#NUM!</v>
      </c>
    </row>
    <row r="126" spans="4:9" ht="12" thickBot="1" x14ac:dyDescent="0.25">
      <c r="D126" s="7" t="e">
        <v>#N/A</v>
      </c>
      <c r="E126" s="6" t="e">
        <f>_xll.qlRateHelperRate($D126)</f>
        <v>#VALUE!</v>
      </c>
      <c r="F126" s="6" t="str">
        <f>IF(ISERROR(_xll.qlSwapRateHelperSpread($D126)),IF(ISERROR(_xll.qlFuturesRateHelperConvexityAdjustment($D126)),"--",_xll.qlFuturesRateHelperConvexityAdjustment($D126)),_xll.qlSwapRateHelperSpread($D126))</f>
        <v>--</v>
      </c>
      <c r="G126" s="5" t="e">
        <f>_xll.qlRateHelperEarliestDate($D126)</f>
        <v>#VALUE!</v>
      </c>
      <c r="H126" s="4" t="e">
        <f>_xll.qlRateHelperLatestDate($D126)</f>
        <v>#VALUE!</v>
      </c>
      <c r="I126" s="3" t="e">
        <v>#NUM!</v>
      </c>
    </row>
  </sheetData>
  <mergeCells count="1">
    <mergeCell ref="A1:B1"/>
  </mergeCells>
  <dataValidations count="1">
    <dataValidation type="list" allowBlank="1" showInputMessage="1" showErrorMessage="1" sqref="B5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B65541 IX65541 ST65541 ACP65541 AML65541 AWH65541 BGD65541 BPZ65541 BZV65541 CJR65541 CTN65541 DDJ65541 DNF65541 DXB65541 EGX65541 EQT65541 FAP65541 FKL65541 FUH65541 GED65541 GNZ65541 GXV65541 HHR65541 HRN65541 IBJ65541 ILF65541 IVB65541 JEX65541 JOT65541 JYP65541 KIL65541 KSH65541 LCD65541 LLZ65541 LVV65541 MFR65541 MPN65541 MZJ65541 NJF65541 NTB65541 OCX65541 OMT65541 OWP65541 PGL65541 PQH65541 QAD65541 QJZ65541 QTV65541 RDR65541 RNN65541 RXJ65541 SHF65541 SRB65541 TAX65541 TKT65541 TUP65541 UEL65541 UOH65541 UYD65541 VHZ65541 VRV65541 WBR65541 WLN65541 WVJ65541 B131077 IX131077 ST131077 ACP131077 AML131077 AWH131077 BGD131077 BPZ131077 BZV131077 CJR131077 CTN131077 DDJ131077 DNF131077 DXB131077 EGX131077 EQT131077 FAP131077 FKL131077 FUH131077 GED131077 GNZ131077 GXV131077 HHR131077 HRN131077 IBJ131077 ILF131077 IVB131077 JEX131077 JOT131077 JYP131077 KIL131077 KSH131077 LCD131077 LLZ131077 LVV131077 MFR131077 MPN131077 MZJ131077 NJF131077 NTB131077 OCX131077 OMT131077 OWP131077 PGL131077 PQH131077 QAD131077 QJZ131077 QTV131077 RDR131077 RNN131077 RXJ131077 SHF131077 SRB131077 TAX131077 TKT131077 TUP131077 UEL131077 UOH131077 UYD131077 VHZ131077 VRV131077 WBR131077 WLN131077 WVJ131077 B196613 IX196613 ST196613 ACP196613 AML196613 AWH196613 BGD196613 BPZ196613 BZV196613 CJR196613 CTN196613 DDJ196613 DNF196613 DXB196613 EGX196613 EQT196613 FAP196613 FKL196613 FUH196613 GED196613 GNZ196613 GXV196613 HHR196613 HRN196613 IBJ196613 ILF196613 IVB196613 JEX196613 JOT196613 JYP196613 KIL196613 KSH196613 LCD196613 LLZ196613 LVV196613 MFR196613 MPN196613 MZJ196613 NJF196613 NTB196613 OCX196613 OMT196613 OWP196613 PGL196613 PQH196613 QAD196613 QJZ196613 QTV196613 RDR196613 RNN196613 RXJ196613 SHF196613 SRB196613 TAX196613 TKT196613 TUP196613 UEL196613 UOH196613 UYD196613 VHZ196613 VRV196613 WBR196613 WLN196613 WVJ196613 B262149 IX262149 ST262149 ACP262149 AML262149 AWH262149 BGD262149 BPZ262149 BZV262149 CJR262149 CTN262149 DDJ262149 DNF262149 DXB262149 EGX262149 EQT262149 FAP262149 FKL262149 FUH262149 GED262149 GNZ262149 GXV262149 HHR262149 HRN262149 IBJ262149 ILF262149 IVB262149 JEX262149 JOT262149 JYP262149 KIL262149 KSH262149 LCD262149 LLZ262149 LVV262149 MFR262149 MPN262149 MZJ262149 NJF262149 NTB262149 OCX262149 OMT262149 OWP262149 PGL262149 PQH262149 QAD262149 QJZ262149 QTV262149 RDR262149 RNN262149 RXJ262149 SHF262149 SRB262149 TAX262149 TKT262149 TUP262149 UEL262149 UOH262149 UYD262149 VHZ262149 VRV262149 WBR262149 WLN262149 WVJ262149 B327685 IX327685 ST327685 ACP327685 AML327685 AWH327685 BGD327685 BPZ327685 BZV327685 CJR327685 CTN327685 DDJ327685 DNF327685 DXB327685 EGX327685 EQT327685 FAP327685 FKL327685 FUH327685 GED327685 GNZ327685 GXV327685 HHR327685 HRN327685 IBJ327685 ILF327685 IVB327685 JEX327685 JOT327685 JYP327685 KIL327685 KSH327685 LCD327685 LLZ327685 LVV327685 MFR327685 MPN327685 MZJ327685 NJF327685 NTB327685 OCX327685 OMT327685 OWP327685 PGL327685 PQH327685 QAD327685 QJZ327685 QTV327685 RDR327685 RNN327685 RXJ327685 SHF327685 SRB327685 TAX327685 TKT327685 TUP327685 UEL327685 UOH327685 UYD327685 VHZ327685 VRV327685 WBR327685 WLN327685 WVJ327685 B393221 IX393221 ST393221 ACP393221 AML393221 AWH393221 BGD393221 BPZ393221 BZV393221 CJR393221 CTN393221 DDJ393221 DNF393221 DXB393221 EGX393221 EQT393221 FAP393221 FKL393221 FUH393221 GED393221 GNZ393221 GXV393221 HHR393221 HRN393221 IBJ393221 ILF393221 IVB393221 JEX393221 JOT393221 JYP393221 KIL393221 KSH393221 LCD393221 LLZ393221 LVV393221 MFR393221 MPN393221 MZJ393221 NJF393221 NTB393221 OCX393221 OMT393221 OWP393221 PGL393221 PQH393221 QAD393221 QJZ393221 QTV393221 RDR393221 RNN393221 RXJ393221 SHF393221 SRB393221 TAX393221 TKT393221 TUP393221 UEL393221 UOH393221 UYD393221 VHZ393221 VRV393221 WBR393221 WLN393221 WVJ393221 B458757 IX458757 ST458757 ACP458757 AML458757 AWH458757 BGD458757 BPZ458757 BZV458757 CJR458757 CTN458757 DDJ458757 DNF458757 DXB458757 EGX458757 EQT458757 FAP458757 FKL458757 FUH458757 GED458757 GNZ458757 GXV458757 HHR458757 HRN458757 IBJ458757 ILF458757 IVB458757 JEX458757 JOT458757 JYP458757 KIL458757 KSH458757 LCD458757 LLZ458757 LVV458757 MFR458757 MPN458757 MZJ458757 NJF458757 NTB458757 OCX458757 OMT458757 OWP458757 PGL458757 PQH458757 QAD458757 QJZ458757 QTV458757 RDR458757 RNN458757 RXJ458757 SHF458757 SRB458757 TAX458757 TKT458757 TUP458757 UEL458757 UOH458757 UYD458757 VHZ458757 VRV458757 WBR458757 WLN458757 WVJ458757 B524293 IX524293 ST524293 ACP524293 AML524293 AWH524293 BGD524293 BPZ524293 BZV524293 CJR524293 CTN524293 DDJ524293 DNF524293 DXB524293 EGX524293 EQT524293 FAP524293 FKL524293 FUH524293 GED524293 GNZ524293 GXV524293 HHR524293 HRN524293 IBJ524293 ILF524293 IVB524293 JEX524293 JOT524293 JYP524293 KIL524293 KSH524293 LCD524293 LLZ524293 LVV524293 MFR524293 MPN524293 MZJ524293 NJF524293 NTB524293 OCX524293 OMT524293 OWP524293 PGL524293 PQH524293 QAD524293 QJZ524293 QTV524293 RDR524293 RNN524293 RXJ524293 SHF524293 SRB524293 TAX524293 TKT524293 TUP524293 UEL524293 UOH524293 UYD524293 VHZ524293 VRV524293 WBR524293 WLN524293 WVJ524293 B589829 IX589829 ST589829 ACP589829 AML589829 AWH589829 BGD589829 BPZ589829 BZV589829 CJR589829 CTN589829 DDJ589829 DNF589829 DXB589829 EGX589829 EQT589829 FAP589829 FKL589829 FUH589829 GED589829 GNZ589829 GXV589829 HHR589829 HRN589829 IBJ589829 ILF589829 IVB589829 JEX589829 JOT589829 JYP589829 KIL589829 KSH589829 LCD589829 LLZ589829 LVV589829 MFR589829 MPN589829 MZJ589829 NJF589829 NTB589829 OCX589829 OMT589829 OWP589829 PGL589829 PQH589829 QAD589829 QJZ589829 QTV589829 RDR589829 RNN589829 RXJ589829 SHF589829 SRB589829 TAX589829 TKT589829 TUP589829 UEL589829 UOH589829 UYD589829 VHZ589829 VRV589829 WBR589829 WLN589829 WVJ589829 B655365 IX655365 ST655365 ACP655365 AML655365 AWH655365 BGD655365 BPZ655365 BZV655365 CJR655365 CTN655365 DDJ655365 DNF655365 DXB655365 EGX655365 EQT655365 FAP655365 FKL655365 FUH655365 GED655365 GNZ655365 GXV655365 HHR655365 HRN655365 IBJ655365 ILF655365 IVB655365 JEX655365 JOT655365 JYP655365 KIL655365 KSH655365 LCD655365 LLZ655365 LVV655365 MFR655365 MPN655365 MZJ655365 NJF655365 NTB655365 OCX655365 OMT655365 OWP655365 PGL655365 PQH655365 QAD655365 QJZ655365 QTV655365 RDR655365 RNN655365 RXJ655365 SHF655365 SRB655365 TAX655365 TKT655365 TUP655365 UEL655365 UOH655365 UYD655365 VHZ655365 VRV655365 WBR655365 WLN655365 WVJ655365 B720901 IX720901 ST720901 ACP720901 AML720901 AWH720901 BGD720901 BPZ720901 BZV720901 CJR720901 CTN720901 DDJ720901 DNF720901 DXB720901 EGX720901 EQT720901 FAP720901 FKL720901 FUH720901 GED720901 GNZ720901 GXV720901 HHR720901 HRN720901 IBJ720901 ILF720901 IVB720901 JEX720901 JOT720901 JYP720901 KIL720901 KSH720901 LCD720901 LLZ720901 LVV720901 MFR720901 MPN720901 MZJ720901 NJF720901 NTB720901 OCX720901 OMT720901 OWP720901 PGL720901 PQH720901 QAD720901 QJZ720901 QTV720901 RDR720901 RNN720901 RXJ720901 SHF720901 SRB720901 TAX720901 TKT720901 TUP720901 UEL720901 UOH720901 UYD720901 VHZ720901 VRV720901 WBR720901 WLN720901 WVJ720901 B786437 IX786437 ST786437 ACP786437 AML786437 AWH786437 BGD786437 BPZ786437 BZV786437 CJR786437 CTN786437 DDJ786437 DNF786437 DXB786437 EGX786437 EQT786437 FAP786437 FKL786437 FUH786437 GED786437 GNZ786437 GXV786437 HHR786437 HRN786437 IBJ786437 ILF786437 IVB786437 JEX786437 JOT786437 JYP786437 KIL786437 KSH786437 LCD786437 LLZ786437 LVV786437 MFR786437 MPN786437 MZJ786437 NJF786437 NTB786437 OCX786437 OMT786437 OWP786437 PGL786437 PQH786437 QAD786437 QJZ786437 QTV786437 RDR786437 RNN786437 RXJ786437 SHF786437 SRB786437 TAX786437 TKT786437 TUP786437 UEL786437 UOH786437 UYD786437 VHZ786437 VRV786437 WBR786437 WLN786437 WVJ786437 B851973 IX851973 ST851973 ACP851973 AML851973 AWH851973 BGD851973 BPZ851973 BZV851973 CJR851973 CTN851973 DDJ851973 DNF851973 DXB851973 EGX851973 EQT851973 FAP851973 FKL851973 FUH851973 GED851973 GNZ851973 GXV851973 HHR851973 HRN851973 IBJ851973 ILF851973 IVB851973 JEX851973 JOT851973 JYP851973 KIL851973 KSH851973 LCD851973 LLZ851973 LVV851973 MFR851973 MPN851973 MZJ851973 NJF851973 NTB851973 OCX851973 OMT851973 OWP851973 PGL851973 PQH851973 QAD851973 QJZ851973 QTV851973 RDR851973 RNN851973 RXJ851973 SHF851973 SRB851973 TAX851973 TKT851973 TUP851973 UEL851973 UOH851973 UYD851973 VHZ851973 VRV851973 WBR851973 WLN851973 WVJ851973 B917509 IX917509 ST917509 ACP917509 AML917509 AWH917509 BGD917509 BPZ917509 BZV917509 CJR917509 CTN917509 DDJ917509 DNF917509 DXB917509 EGX917509 EQT917509 FAP917509 FKL917509 FUH917509 GED917509 GNZ917509 GXV917509 HHR917509 HRN917509 IBJ917509 ILF917509 IVB917509 JEX917509 JOT917509 JYP917509 KIL917509 KSH917509 LCD917509 LLZ917509 LVV917509 MFR917509 MPN917509 MZJ917509 NJF917509 NTB917509 OCX917509 OMT917509 OWP917509 PGL917509 PQH917509 QAD917509 QJZ917509 QTV917509 RDR917509 RNN917509 RXJ917509 SHF917509 SRB917509 TAX917509 TKT917509 TUP917509 UEL917509 UOH917509 UYD917509 VHZ917509 VRV917509 WBR917509 WLN917509 WVJ917509 B983045 IX983045 ST983045 ACP983045 AML983045 AWH983045 BGD983045 BPZ983045 BZV983045 CJR983045 CTN983045 DDJ983045 DNF983045 DXB983045 EGX983045 EQT983045 FAP983045 FKL983045 FUH983045 GED983045 GNZ983045 GXV983045 HHR983045 HRN983045 IBJ983045 ILF983045 IVB983045 JEX983045 JOT983045 JYP983045 KIL983045 KSH983045 LCD983045 LLZ983045 LVV983045 MFR983045 MPN983045 MZJ983045 NJF983045 NTB983045 OCX983045 OMT983045 OWP983045 PGL983045 PQH983045 QAD983045 QJZ983045 QTV983045 RDR983045 RNN983045 RXJ983045 SHF983045 SRB983045 TAX983045 TKT983045 TUP983045 UEL983045 UOH983045 UYD983045 VHZ983045 VRV983045 WBR983045 WLN983045 WVJ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0"/>
  <sheetViews>
    <sheetView workbookViewId="0"/>
  </sheetViews>
  <sheetFormatPr defaultRowHeight="12.75" x14ac:dyDescent="0.2"/>
  <cols>
    <col min="1" max="1" width="3" style="97" customWidth="1"/>
    <col min="2" max="2" width="3.42578125" style="97" bestFit="1" customWidth="1"/>
    <col min="3" max="3" width="9.5703125" style="97" bestFit="1" customWidth="1"/>
    <col min="4" max="4" width="20.42578125" style="97" bestFit="1" customWidth="1"/>
    <col min="5" max="5" width="21.85546875" style="97" bestFit="1" customWidth="1"/>
    <col min="6" max="6" width="19.7109375" style="97" bestFit="1" customWidth="1"/>
    <col min="7" max="7" width="23.5703125" style="97" customWidth="1"/>
    <col min="8" max="8" width="4.7109375" style="97" customWidth="1"/>
    <col min="9" max="16384" width="9.140625" style="97"/>
  </cols>
  <sheetData>
    <row r="1" spans="1:8" x14ac:dyDescent="0.2">
      <c r="A1" s="120" t="s">
        <v>164</v>
      </c>
      <c r="B1" s="119"/>
      <c r="C1" s="119"/>
      <c r="D1" s="118" t="s">
        <v>146</v>
      </c>
      <c r="E1" s="117" t="str">
        <f>Currency&amp;"_YC"&amp;$D$1&amp;"RH"</f>
        <v>EUR_YC3MRH</v>
      </c>
      <c r="F1" s="116"/>
      <c r="G1" s="116"/>
      <c r="H1" s="101"/>
    </row>
    <row r="2" spans="1:8" ht="23.25" customHeight="1" x14ac:dyDescent="0.2">
      <c r="A2" s="108"/>
      <c r="B2" s="115"/>
      <c r="C2" s="115" t="s">
        <v>154</v>
      </c>
      <c r="D2" s="115" t="s">
        <v>153</v>
      </c>
      <c r="E2" s="114" t="str">
        <f>$E$1&amp;"_Deposits.xml"</f>
        <v>EUR_YC3MRH_Deposits.xml</v>
      </c>
      <c r="F2" s="113" t="e">
        <f ca="1">IF(Serialize,_xll.ohObjectSave(F3:F9,SerializationPath&amp;E2,FileOverwrite,Serialize),"---")</f>
        <v>#VALUE!</v>
      </c>
      <c r="G2" s="112" t="str">
        <f ca="1">_xll.ohRangeRetrieveError(F2)</f>
        <v/>
      </c>
      <c r="H2" s="101"/>
    </row>
    <row r="3" spans="1:8" x14ac:dyDescent="0.2">
      <c r="A3" s="108"/>
      <c r="B3" s="111" t="s">
        <v>152</v>
      </c>
      <c r="C3" s="110"/>
      <c r="D3" s="105" t="str">
        <f t="shared" ref="D3:D9" si="0">Currency&amp;B3&amp;"D_SYNTH"&amp;$D$1&amp;QuoteSuffix</f>
        <v>EURSND_SYNTH3M_Quote</v>
      </c>
      <c r="E3" s="104" t="str">
        <f t="shared" ref="E3:E9" si="1">$E$1&amp;"_"&amp;$B3&amp;"D"</f>
        <v>EUR_YC3MRH_SND</v>
      </c>
      <c r="F3" s="109" t="str">
        <f>_xll.qlDepositRateHelper2(E3,D3,"1d",2,"target","following",FALSE,"act/360",Permanent,Trigger,ObjectOverwrite)</f>
        <v>EUR_YC3MRH_SND#0002</v>
      </c>
      <c r="G3" s="102" t="str">
        <f>_xll.ohRangeRetrieveError(F3)</f>
        <v/>
      </c>
      <c r="H3" s="101"/>
    </row>
    <row r="4" spans="1:8" x14ac:dyDescent="0.2">
      <c r="A4" s="108"/>
      <c r="B4" s="107" t="s">
        <v>151</v>
      </c>
      <c r="C4" s="106" t="str">
        <f t="shared" ref="C4:C9" si="2">PROPER(Currency)&amp;FamilyName&amp;$B4</f>
        <v>EuriborSW</v>
      </c>
      <c r="D4" s="105" t="str">
        <f t="shared" si="0"/>
        <v>EURSWD_SYNTH3M_Quote</v>
      </c>
      <c r="E4" s="104" t="str">
        <f t="shared" si="1"/>
        <v>EUR_YC3MRH_SWD</v>
      </c>
      <c r="F4" s="103" t="str">
        <f>_xll.qlDepositRateHelper(E4,D4,C4,Permanent,Trigger,ObjectOverwrite)</f>
        <v>EUR_YC3MRH_SWD#0002</v>
      </c>
      <c r="G4" s="102" t="str">
        <f>_xll.ohRangeRetrieveError(F4)</f>
        <v/>
      </c>
      <c r="H4" s="101"/>
    </row>
    <row r="5" spans="1:8" x14ac:dyDescent="0.2">
      <c r="A5" s="108"/>
      <c r="B5" s="107" t="s">
        <v>150</v>
      </c>
      <c r="C5" s="106" t="str">
        <f t="shared" si="2"/>
        <v>Euribor2W</v>
      </c>
      <c r="D5" s="105" t="str">
        <f t="shared" si="0"/>
        <v>EUR2WD_SYNTH3M_Quote</v>
      </c>
      <c r="E5" s="104" t="str">
        <f t="shared" si="1"/>
        <v>EUR_YC3MRH_2WD</v>
      </c>
      <c r="F5" s="103" t="str">
        <f>_xll.qlDepositRateHelper(E5,D5,C5,Permanent,Trigger,ObjectOverwrite)</f>
        <v>EUR_YC3MRH_2WD#0002</v>
      </c>
      <c r="G5" s="102" t="str">
        <f>_xll.ohRangeRetrieveError(F5)</f>
        <v/>
      </c>
      <c r="H5" s="101"/>
    </row>
    <row r="6" spans="1:8" x14ac:dyDescent="0.2">
      <c r="A6" s="108"/>
      <c r="B6" s="107" t="s">
        <v>149</v>
      </c>
      <c r="C6" s="106" t="str">
        <f t="shared" si="2"/>
        <v>Euribor3W</v>
      </c>
      <c r="D6" s="105" t="str">
        <f t="shared" si="0"/>
        <v>EUR3WD_SYNTH3M_Quote</v>
      </c>
      <c r="E6" s="104" t="str">
        <f t="shared" si="1"/>
        <v>EUR_YC3MRH_3WD</v>
      </c>
      <c r="F6" s="103" t="str">
        <f>_xll.qlDepositRateHelper(E6,D6,C6,Permanent,Trigger,ObjectOverwrite)</f>
        <v>EUR_YC3MRH_3WD#0002</v>
      </c>
      <c r="G6" s="102" t="str">
        <f>_xll.ohRangeRetrieveError(F6)</f>
        <v/>
      </c>
      <c r="H6" s="101"/>
    </row>
    <row r="7" spans="1:8" x14ac:dyDescent="0.2">
      <c r="A7" s="108"/>
      <c r="B7" s="107" t="s">
        <v>148</v>
      </c>
      <c r="C7" s="106" t="str">
        <f t="shared" si="2"/>
        <v>Euribor1M</v>
      </c>
      <c r="D7" s="105" t="str">
        <f t="shared" si="0"/>
        <v>EUR1MD_SYNTH3M_Quote</v>
      </c>
      <c r="E7" s="104" t="str">
        <f t="shared" si="1"/>
        <v>EUR_YC3MRH_1MD</v>
      </c>
      <c r="F7" s="103" t="str">
        <f>_xll.qlDepositRateHelper(E7,D7,C7,Permanent,Trigger,ObjectOverwrite)</f>
        <v>EUR_YC3MRH_1MD#0002</v>
      </c>
      <c r="G7" s="102" t="str">
        <f>_xll.ohRangeRetrieveError(F7)</f>
        <v/>
      </c>
      <c r="H7" s="101"/>
    </row>
    <row r="8" spans="1:8" x14ac:dyDescent="0.2">
      <c r="A8" s="108"/>
      <c r="B8" s="107" t="s">
        <v>147</v>
      </c>
      <c r="C8" s="106" t="str">
        <f t="shared" si="2"/>
        <v>Euribor2M</v>
      </c>
      <c r="D8" s="105" t="str">
        <f t="shared" si="0"/>
        <v>EUR2MD_SYNTH3M_Quote</v>
      </c>
      <c r="E8" s="104" t="str">
        <f t="shared" si="1"/>
        <v>EUR_YC3MRH_2MD</v>
      </c>
      <c r="F8" s="103" t="str">
        <f>_xll.qlDepositRateHelper(E8,D8,C8,Permanent,Trigger,ObjectOverwrite)</f>
        <v>EUR_YC3MRH_2MD#0002</v>
      </c>
      <c r="G8" s="102" t="str">
        <f>_xll.ohRangeRetrieveError(F8)</f>
        <v/>
      </c>
      <c r="H8" s="101"/>
    </row>
    <row r="9" spans="1:8" x14ac:dyDescent="0.2">
      <c r="A9" s="108"/>
      <c r="B9" s="107" t="s">
        <v>146</v>
      </c>
      <c r="C9" s="106" t="str">
        <f t="shared" si="2"/>
        <v>Euribor3M</v>
      </c>
      <c r="D9" s="105" t="str">
        <f t="shared" si="0"/>
        <v>EUR3MD_SYNTH3M_Quote</v>
      </c>
      <c r="E9" s="104" t="str">
        <f t="shared" si="1"/>
        <v>EUR_YC3MRH_3MD</v>
      </c>
      <c r="F9" s="103" t="str">
        <f>_xll.qlDepositRateHelper(E9,D9,C9,Permanent,Trigger,ObjectOverwrite)</f>
        <v>EUR_YC3MRH_3MD#0002</v>
      </c>
      <c r="G9" s="102" t="str">
        <f>_xll.ohRangeRetrieveError(F9)</f>
        <v/>
      </c>
      <c r="H9" s="101"/>
    </row>
    <row r="10" spans="1:8" ht="13.5" thickBot="1" x14ac:dyDescent="0.25">
      <c r="A10" s="100"/>
      <c r="B10" s="99"/>
      <c r="C10" s="99"/>
      <c r="D10" s="99"/>
      <c r="E10" s="99"/>
      <c r="F10" s="99"/>
      <c r="G10" s="99"/>
      <c r="H10"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13"/>
  <sheetViews>
    <sheetView workbookViewId="0"/>
  </sheetViews>
  <sheetFormatPr defaultRowHeight="11.25" x14ac:dyDescent="0.2"/>
  <cols>
    <col min="1" max="1" width="3.7109375" style="116" customWidth="1"/>
    <col min="2" max="2" width="3" style="116" bestFit="1" customWidth="1"/>
    <col min="3" max="3" width="5" style="116" customWidth="1"/>
    <col min="4" max="4" width="3.5703125" style="141" bestFit="1" customWidth="1"/>
    <col min="5" max="5" width="7.85546875" style="141" bestFit="1" customWidth="1"/>
    <col min="6" max="6" width="14.7109375" style="116" bestFit="1" customWidth="1"/>
    <col min="7" max="7" width="19.5703125" style="116" bestFit="1" customWidth="1"/>
    <col min="8" max="8" width="22.140625" style="140" bestFit="1" customWidth="1"/>
    <col min="9" max="9" width="38.28515625" style="116" customWidth="1"/>
    <col min="10" max="10" width="3" style="116" customWidth="1"/>
    <col min="11" max="16384" width="9.140625" style="116"/>
  </cols>
  <sheetData>
    <row r="1" spans="1:10" x14ac:dyDescent="0.2">
      <c r="A1" s="182" t="s">
        <v>172</v>
      </c>
      <c r="B1" s="163"/>
      <c r="C1" s="163"/>
      <c r="D1" s="163">
        <v>3</v>
      </c>
      <c r="E1" s="162" t="str">
        <f>_xll.qlPeriodEquivalent(D1&amp;"M")</f>
        <v>3M</v>
      </c>
      <c r="G1" s="161" t="str">
        <f>Currency&amp;"_YC"&amp;$E$1&amp;"RH"</f>
        <v>EUR_YC3MRH</v>
      </c>
      <c r="H1" s="160"/>
      <c r="I1" s="159"/>
      <c r="J1" s="158"/>
    </row>
    <row r="2" spans="1:10" ht="23.25" customHeight="1" x14ac:dyDescent="0.2">
      <c r="A2" s="108"/>
      <c r="B2" s="111"/>
      <c r="C2" s="111"/>
      <c r="D2" s="157"/>
      <c r="E2" s="115" t="s">
        <v>154</v>
      </c>
      <c r="F2" s="115" t="s">
        <v>153</v>
      </c>
      <c r="G2" s="114" t="str">
        <f>$G$1&amp;"_FRAs.xml"</f>
        <v>EUR_YC3MRH_FRAs.xml</v>
      </c>
      <c r="H2" s="156" t="e">
        <f ca="1">IF(Serialize,_xll.ohObjectSave(H3:H10,SerializationPath&amp;G2,FileOverwrite,Serialize),"---")</f>
        <v>#VALUE!</v>
      </c>
      <c r="I2" s="155" t="str">
        <f ca="1">_xll.ohRangeRetrieveError(H2)</f>
        <v/>
      </c>
      <c r="J2" s="101"/>
    </row>
    <row r="3" spans="1:10" x14ac:dyDescent="0.2">
      <c r="A3" s="108"/>
      <c r="B3" s="154" t="s">
        <v>166</v>
      </c>
      <c r="C3" s="154" t="str">
        <f>"T"&amp;D1</f>
        <v>T3</v>
      </c>
      <c r="D3" s="153" t="s">
        <v>54</v>
      </c>
      <c r="E3" s="152" t="str">
        <f t="shared" ref="E3:E10" si="0">PROPER(Currency)&amp;FamilyName&amp;$E$1</f>
        <v>Euribor3M</v>
      </c>
      <c r="F3" s="152" t="str">
        <f t="shared" ref="F3:F10" si="1">Currency&amp;C3&amp;D3&amp;"_Quote"</f>
        <v>EURT3F1_Quote</v>
      </c>
      <c r="G3" s="152" t="str">
        <f t="shared" ref="G3:G10" si="2">$G$1&amp;"_"&amp;$C3&amp;$D3</f>
        <v>EUR_YC3MRH_T3F1</v>
      </c>
      <c r="H3" s="152" t="str">
        <f>_xll.qlFraRateHelper(G3,F3,B3,E3,Permanent,Trigger,ObjectOverwrite)</f>
        <v>EUR_YC3MRH_T3F1#0002</v>
      </c>
      <c r="I3" s="151" t="str">
        <f>_xll.ohRangeRetrieveError(H3)</f>
        <v/>
      </c>
      <c r="J3" s="101"/>
    </row>
    <row r="4" spans="1:10" x14ac:dyDescent="0.2">
      <c r="A4" s="108"/>
      <c r="B4" s="145" t="s">
        <v>165</v>
      </c>
      <c r="C4" s="145" t="str">
        <f>"TOM"&amp;D1</f>
        <v>TOM3</v>
      </c>
      <c r="D4" s="103" t="s">
        <v>54</v>
      </c>
      <c r="E4" s="144" t="str">
        <f t="shared" si="0"/>
        <v>Euribor3M</v>
      </c>
      <c r="F4" s="144" t="str">
        <f t="shared" si="1"/>
        <v>EURTOM3F1_Quote</v>
      </c>
      <c r="G4" s="144" t="str">
        <f t="shared" si="2"/>
        <v>EUR_YC3MRH_TOM3F1</v>
      </c>
      <c r="H4" s="144" t="str">
        <f>_xll.qlFraRateHelper(G4,F4,B4,E4,Permanent,Trigger,ObjectOverwrite)</f>
        <v>EUR_YC3MRH_TOM3F1#0002</v>
      </c>
      <c r="I4" s="150" t="str">
        <f>_xll.ohRangeRetrieveError(H4)</f>
        <v/>
      </c>
      <c r="J4" s="101"/>
    </row>
    <row r="5" spans="1:10" x14ac:dyDescent="0.2">
      <c r="A5" s="108"/>
      <c r="B5" s="149" t="str">
        <f t="shared" ref="B5:B10" si="3">C5&amp;"M"</f>
        <v>1M</v>
      </c>
      <c r="C5" s="149">
        <v>1</v>
      </c>
      <c r="D5" s="148" t="str">
        <f t="shared" ref="D5:D10" si="4">"x"&amp;C5+$D$1&amp;"F"</f>
        <v>x4F</v>
      </c>
      <c r="E5" s="147" t="str">
        <f t="shared" si="0"/>
        <v>Euribor3M</v>
      </c>
      <c r="F5" s="147" t="str">
        <f t="shared" si="1"/>
        <v>EUR1x4F_Quote</v>
      </c>
      <c r="G5" s="147" t="str">
        <f t="shared" si="2"/>
        <v>EUR_YC3MRH_1x4F</v>
      </c>
      <c r="H5" s="147" t="str">
        <f>_xll.qlFraRateHelper(G5,F5,B5,E5,Permanent,Trigger,ObjectOverwrite)</f>
        <v>EUR_YC3MRH_1x4F#0002</v>
      </c>
      <c r="I5" s="146" t="str">
        <f>_xll.ohRangeRetrieveError(H5)</f>
        <v/>
      </c>
      <c r="J5" s="101"/>
    </row>
    <row r="6" spans="1:10" x14ac:dyDescent="0.2">
      <c r="A6" s="108"/>
      <c r="B6" s="149" t="str">
        <f t="shared" si="3"/>
        <v>2M</v>
      </c>
      <c r="C6" s="149">
        <v>2</v>
      </c>
      <c r="D6" s="148" t="str">
        <f t="shared" si="4"/>
        <v>x5F</v>
      </c>
      <c r="E6" s="147" t="str">
        <f t="shared" si="0"/>
        <v>Euribor3M</v>
      </c>
      <c r="F6" s="147" t="str">
        <f t="shared" si="1"/>
        <v>EUR2x5F_Quote</v>
      </c>
      <c r="G6" s="147" t="str">
        <f t="shared" si="2"/>
        <v>EUR_YC3MRH_2x5F</v>
      </c>
      <c r="H6" s="147" t="str">
        <f>_xll.qlFraRateHelper(G6,F6,B6,E6,Permanent,Trigger,ObjectOverwrite)</f>
        <v>EUR_YC3MRH_2x5F#0002</v>
      </c>
      <c r="I6" s="146" t="str">
        <f>_xll.ohRangeRetrieveError(H6)</f>
        <v/>
      </c>
      <c r="J6" s="101"/>
    </row>
    <row r="7" spans="1:10" x14ac:dyDescent="0.2">
      <c r="A7" s="108"/>
      <c r="B7" s="149" t="str">
        <f t="shared" si="3"/>
        <v>3M</v>
      </c>
      <c r="C7" s="149">
        <v>3</v>
      </c>
      <c r="D7" s="148" t="str">
        <f t="shared" si="4"/>
        <v>x6F</v>
      </c>
      <c r="E7" s="147" t="str">
        <f t="shared" si="0"/>
        <v>Euribor3M</v>
      </c>
      <c r="F7" s="147" t="str">
        <f t="shared" si="1"/>
        <v>EUR3x6F_Quote</v>
      </c>
      <c r="G7" s="147" t="str">
        <f t="shared" si="2"/>
        <v>EUR_YC3MRH_3x6F</v>
      </c>
      <c r="H7" s="147" t="str">
        <f>_xll.qlFraRateHelper(G7,F7,B7,E7,Permanent,Trigger,ObjectOverwrite)</f>
        <v>EUR_YC3MRH_3x6F#0002</v>
      </c>
      <c r="I7" s="146" t="str">
        <f>_xll.ohRangeRetrieveError(H7)</f>
        <v/>
      </c>
      <c r="J7" s="101"/>
    </row>
    <row r="8" spans="1:10" x14ac:dyDescent="0.2">
      <c r="A8" s="108"/>
      <c r="B8" s="149" t="str">
        <f t="shared" si="3"/>
        <v>4M</v>
      </c>
      <c r="C8" s="149">
        <v>4</v>
      </c>
      <c r="D8" s="148" t="str">
        <f t="shared" si="4"/>
        <v>x7F</v>
      </c>
      <c r="E8" s="147" t="str">
        <f t="shared" si="0"/>
        <v>Euribor3M</v>
      </c>
      <c r="F8" s="147" t="str">
        <f t="shared" si="1"/>
        <v>EUR4x7F_Quote</v>
      </c>
      <c r="G8" s="147" t="str">
        <f t="shared" si="2"/>
        <v>EUR_YC3MRH_4x7F</v>
      </c>
      <c r="H8" s="147" t="str">
        <f>_xll.qlFraRateHelper(G8,F8,B8,E8,Permanent,Trigger,ObjectOverwrite)</f>
        <v>EUR_YC3MRH_4x7F#0002</v>
      </c>
      <c r="I8" s="146" t="str">
        <f>_xll.ohRangeRetrieveError(H8)</f>
        <v/>
      </c>
      <c r="J8" s="101"/>
    </row>
    <row r="9" spans="1:10" x14ac:dyDescent="0.2">
      <c r="A9" s="108"/>
      <c r="B9" s="149" t="str">
        <f t="shared" si="3"/>
        <v>5M</v>
      </c>
      <c r="C9" s="149">
        <v>5</v>
      </c>
      <c r="D9" s="148" t="str">
        <f t="shared" si="4"/>
        <v>x8F</v>
      </c>
      <c r="E9" s="147" t="str">
        <f t="shared" si="0"/>
        <v>Euribor3M</v>
      </c>
      <c r="F9" s="147" t="str">
        <f t="shared" si="1"/>
        <v>EUR5x8F_Quote</v>
      </c>
      <c r="G9" s="147" t="str">
        <f t="shared" si="2"/>
        <v>EUR_YC3MRH_5x8F</v>
      </c>
      <c r="H9" s="147" t="str">
        <f>_xll.qlFraRateHelper(G9,F9,B9,E9,Permanent,Trigger,ObjectOverwrite)</f>
        <v>EUR_YC3MRH_5x8F#0002</v>
      </c>
      <c r="I9" s="146" t="str">
        <f>_xll.ohRangeRetrieveError(H9)</f>
        <v/>
      </c>
      <c r="J9" s="101"/>
    </row>
    <row r="10" spans="1:10" x14ac:dyDescent="0.2">
      <c r="A10" s="108"/>
      <c r="B10" s="145" t="str">
        <f t="shared" si="3"/>
        <v>6M</v>
      </c>
      <c r="C10" s="145">
        <v>6</v>
      </c>
      <c r="D10" s="103" t="str">
        <f t="shared" si="4"/>
        <v>x9F</v>
      </c>
      <c r="E10" s="144" t="str">
        <f t="shared" si="0"/>
        <v>Euribor3M</v>
      </c>
      <c r="F10" s="144" t="str">
        <f t="shared" si="1"/>
        <v>EUR6x9F_Quote</v>
      </c>
      <c r="G10" s="144" t="str">
        <f t="shared" si="2"/>
        <v>EUR_YC3MRH_6x9F</v>
      </c>
      <c r="H10" s="144" t="str">
        <f>_xll.qlFraRateHelper(G10,F10,B10,E10,Permanent,Trigger,ObjectOverwrite)</f>
        <v>EUR_YC3MRH_6x9F#0002</v>
      </c>
      <c r="I10" s="143" t="str">
        <f>_xll.ohRangeRetrieveError(H10)</f>
        <v/>
      </c>
      <c r="J10" s="101"/>
    </row>
    <row r="11" spans="1:10" ht="12" thickBot="1" x14ac:dyDescent="0.25">
      <c r="A11" s="100"/>
      <c r="B11" s="99"/>
      <c r="C11" s="99"/>
      <c r="D11" s="99"/>
      <c r="E11" s="99"/>
      <c r="F11" s="99"/>
      <c r="G11" s="99"/>
      <c r="H11" s="142"/>
      <c r="I11" s="142"/>
      <c r="J11" s="98"/>
    </row>
    <row r="13" spans="1:10" x14ac:dyDescent="0.2">
      <c r="D13" s="116"/>
      <c r="E13" s="116"/>
      <c r="H13" s="116"/>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28515625" style="97" customWidth="1"/>
    <col min="2" max="2" width="3.5703125" style="97" bestFit="1" customWidth="1"/>
    <col min="3" max="3" width="5.7109375" style="97" bestFit="1" customWidth="1"/>
    <col min="4" max="4" width="6.140625" style="97" bestFit="1" customWidth="1"/>
    <col min="5" max="5" width="9.140625" style="97"/>
    <col min="6" max="6" width="15.85546875" style="97" bestFit="1" customWidth="1"/>
    <col min="7" max="7" width="22" style="97" bestFit="1" customWidth="1"/>
    <col min="8" max="8" width="23.140625" style="97" bestFit="1" customWidth="1"/>
    <col min="9" max="9" width="23.28515625" style="97" bestFit="1" customWidth="1"/>
    <col min="10" max="10" width="15.5703125" style="97" customWidth="1"/>
    <col min="11" max="11" width="4.140625" style="97" customWidth="1"/>
    <col min="12" max="16384" width="9.140625" style="97"/>
  </cols>
  <sheetData>
    <row r="1" spans="1:12" x14ac:dyDescent="0.2">
      <c r="A1" s="177" t="s">
        <v>171</v>
      </c>
      <c r="B1" s="181"/>
      <c r="C1" s="181"/>
      <c r="D1" s="181"/>
      <c r="E1" s="118" t="s">
        <v>146</v>
      </c>
      <c r="F1" s="180"/>
      <c r="G1" s="180"/>
      <c r="H1" s="179" t="str">
        <f>Currency&amp;"_YC"&amp;$E$1&amp;"RH"</f>
        <v>EUR_YC3MRH</v>
      </c>
      <c r="I1" s="178"/>
      <c r="J1" s="178"/>
      <c r="K1" s="101"/>
    </row>
    <row r="2" spans="1:12" ht="32.25" customHeight="1" x14ac:dyDescent="0.2">
      <c r="A2" s="177"/>
      <c r="B2" s="111" t="s">
        <v>170</v>
      </c>
      <c r="C2" s="115" t="s">
        <v>169</v>
      </c>
      <c r="D2" s="176" t="s">
        <v>168</v>
      </c>
      <c r="E2" s="115" t="s">
        <v>154</v>
      </c>
      <c r="F2" s="115" t="s">
        <v>153</v>
      </c>
      <c r="G2" s="111" t="s">
        <v>167</v>
      </c>
      <c r="H2" s="114" t="str">
        <f>$H$1&amp;"_Futures"&amp;$E$1&amp;".xml"</f>
        <v>EUR_YC3MRH_Futures3M.xml</v>
      </c>
      <c r="I2" s="113" t="e">
        <f ca="1">IF(Serialize,_xll.ohObjectSave(I3:I122,SerializationPath&amp;H2,FileOverwrite,Serialize),"---")</f>
        <v>#VALUE!</v>
      </c>
      <c r="J2" s="112" t="str">
        <f ca="1">_xll.ohRangeRetrieveError(I2)</f>
        <v/>
      </c>
      <c r="K2" s="101"/>
    </row>
    <row r="3" spans="1:12" x14ac:dyDescent="0.2">
      <c r="A3" s="171"/>
      <c r="B3" s="175">
        <v>1</v>
      </c>
      <c r="C3" s="169" t="b">
        <v>0</v>
      </c>
      <c r="D3" s="169" t="str">
        <f t="array" ref="D3:D122">_xll.qlIMMNextCodes(_xll.qlSettingsEvaluationDate(Trigger)-1,$C3:$C122)</f>
        <v>F4</v>
      </c>
      <c r="E3" s="169" t="str">
        <f t="shared" ref="E3:E34" si="0">PROPER(Currency)&amp;FamilyName&amp;$E$1</f>
        <v>Euribor3M</v>
      </c>
      <c r="F3" s="168" t="str">
        <f t="shared" ref="F3:F34" si="1">Currency&amp;"FUT"&amp;$E$1&amp;$D3&amp;QuoteSuffix</f>
        <v>EURFUT3MF4_Quote</v>
      </c>
      <c r="G3" s="168" t="str">
        <f t="shared" ref="G3:G34" si="2">Currency&amp;"FUT"&amp;$E$1&amp;$D3&amp;"ConvAdj"&amp;QuoteSuffix</f>
        <v>EURFUT3MF4ConvAdj_Quote</v>
      </c>
      <c r="H3" s="168" t="str">
        <f t="shared" ref="H3:H34" si="3">$H$1&amp;"_FUT"&amp;$E$1&amp;$D3</f>
        <v>EUR_YC3MRH_FUT3MF4</v>
      </c>
      <c r="I3" s="174" t="str">
        <f>_xll.qlFuturesRateHelper(H3,$F3,$D3,$E3,$G3,Permanent,Trigger,ObjectOverwrite)</f>
        <v>EUR_YC3MRH_FUT3MF4#0002</v>
      </c>
      <c r="J3" s="173" t="str">
        <f>_xll.ohRangeRetrieveError(I3)</f>
        <v/>
      </c>
      <c r="K3" s="101"/>
      <c r="L3" s="172"/>
    </row>
    <row r="4" spans="1:12" x14ac:dyDescent="0.2">
      <c r="A4" s="171"/>
      <c r="B4" s="107">
        <v>2</v>
      </c>
      <c r="C4" s="170" t="b">
        <v>0</v>
      </c>
      <c r="D4" s="170" t="str">
        <v>G4</v>
      </c>
      <c r="E4" s="169" t="str">
        <f t="shared" si="0"/>
        <v>Euribor3M</v>
      </c>
      <c r="F4" s="168" t="str">
        <f t="shared" si="1"/>
        <v>EURFUT3MG4_Quote</v>
      </c>
      <c r="G4" s="168" t="str">
        <f t="shared" si="2"/>
        <v>EURFUT3MG4ConvAdj_Quote</v>
      </c>
      <c r="H4" s="168" t="str">
        <f t="shared" si="3"/>
        <v>EUR_YC3MRH_FUT3MG4</v>
      </c>
      <c r="I4" s="167" t="str">
        <f>_xll.qlFuturesRateHelper(H4,$F4,$D4,$E4,$G4,Permanent,Trigger,ObjectOverwrite)</f>
        <v>EUR_YC3MRH_FUT3MG4#0002</v>
      </c>
      <c r="J4" s="102" t="str">
        <f>_xll.ohRangeRetrieveError(I4)</f>
        <v/>
      </c>
      <c r="K4" s="101"/>
      <c r="L4" s="172"/>
    </row>
    <row r="5" spans="1:12" x14ac:dyDescent="0.2">
      <c r="A5" s="171"/>
      <c r="B5" s="107">
        <v>3</v>
      </c>
      <c r="C5" s="170" t="b">
        <v>0</v>
      </c>
      <c r="D5" s="170" t="str">
        <v>H4</v>
      </c>
      <c r="E5" s="169" t="str">
        <f t="shared" si="0"/>
        <v>Euribor3M</v>
      </c>
      <c r="F5" s="168" t="str">
        <f t="shared" si="1"/>
        <v>EURFUT3MH4_Quote</v>
      </c>
      <c r="G5" s="168" t="str">
        <f t="shared" si="2"/>
        <v>EURFUT3MH4ConvAdj_Quote</v>
      </c>
      <c r="H5" s="168" t="str">
        <f t="shared" si="3"/>
        <v>EUR_YC3MRH_FUT3MH4</v>
      </c>
      <c r="I5" s="167" t="str">
        <f>_xll.qlFuturesRateHelper(H5,$F5,$D5,$E5,$G5,Permanent,Trigger,ObjectOverwrite)</f>
        <v>EUR_YC3MRH_FUT3MH4#0002</v>
      </c>
      <c r="J5" s="102" t="str">
        <f>_xll.ohRangeRetrieveError(I5)</f>
        <v/>
      </c>
      <c r="K5" s="101"/>
      <c r="L5" s="172"/>
    </row>
    <row r="6" spans="1:12" x14ac:dyDescent="0.2">
      <c r="A6" s="171"/>
      <c r="B6" s="107">
        <v>4</v>
      </c>
      <c r="C6" s="170" t="b">
        <v>0</v>
      </c>
      <c r="D6" s="170" t="str">
        <v>J4</v>
      </c>
      <c r="E6" s="169" t="str">
        <f t="shared" si="0"/>
        <v>Euribor3M</v>
      </c>
      <c r="F6" s="168" t="str">
        <f t="shared" si="1"/>
        <v>EURFUT3MJ4_Quote</v>
      </c>
      <c r="G6" s="168" t="str">
        <f t="shared" si="2"/>
        <v>EURFUT3MJ4ConvAdj_Quote</v>
      </c>
      <c r="H6" s="168" t="str">
        <f t="shared" si="3"/>
        <v>EUR_YC3MRH_FUT3MJ4</v>
      </c>
      <c r="I6" s="167" t="str">
        <f>_xll.qlFuturesRateHelper(H6,$F6,$D6,$E6,$G6,Permanent,Trigger,ObjectOverwrite)</f>
        <v>EUR_YC3MRH_FUT3MJ4#0002</v>
      </c>
      <c r="J6" s="102" t="str">
        <f>_xll.ohRangeRetrieveError(I6)</f>
        <v/>
      </c>
      <c r="K6" s="101"/>
      <c r="L6" s="172"/>
    </row>
    <row r="7" spans="1:12" x14ac:dyDescent="0.2">
      <c r="A7" s="171"/>
      <c r="B7" s="107">
        <v>5</v>
      </c>
      <c r="C7" s="170" t="b">
        <v>0</v>
      </c>
      <c r="D7" s="170" t="str">
        <v>K4</v>
      </c>
      <c r="E7" s="169" t="str">
        <f t="shared" si="0"/>
        <v>Euribor3M</v>
      </c>
      <c r="F7" s="168" t="str">
        <f t="shared" si="1"/>
        <v>EURFUT3MK4_Quote</v>
      </c>
      <c r="G7" s="168" t="str">
        <f t="shared" si="2"/>
        <v>EURFUT3MK4ConvAdj_Quote</v>
      </c>
      <c r="H7" s="168" t="str">
        <f t="shared" si="3"/>
        <v>EUR_YC3MRH_FUT3MK4</v>
      </c>
      <c r="I7" s="167" t="str">
        <f>_xll.qlFuturesRateHelper(H7,$F7,$D7,$E7,$G7,Permanent,Trigger,ObjectOverwrite)</f>
        <v>EUR_YC3MRH_FUT3MK4#0002</v>
      </c>
      <c r="J7" s="102" t="str">
        <f>_xll.ohRangeRetrieveError(I7)</f>
        <v/>
      </c>
      <c r="K7" s="101"/>
      <c r="L7" s="172"/>
    </row>
    <row r="8" spans="1:12" x14ac:dyDescent="0.2">
      <c r="A8" s="171"/>
      <c r="B8" s="107">
        <v>6</v>
      </c>
      <c r="C8" s="170" t="b">
        <v>0</v>
      </c>
      <c r="D8" s="170" t="str">
        <v>M4</v>
      </c>
      <c r="E8" s="169" t="str">
        <f t="shared" si="0"/>
        <v>Euribor3M</v>
      </c>
      <c r="F8" s="168" t="str">
        <f t="shared" si="1"/>
        <v>EURFUT3MM4_Quote</v>
      </c>
      <c r="G8" s="168" t="str">
        <f t="shared" si="2"/>
        <v>EURFUT3MM4ConvAdj_Quote</v>
      </c>
      <c r="H8" s="168" t="str">
        <f t="shared" si="3"/>
        <v>EUR_YC3MRH_FUT3MM4</v>
      </c>
      <c r="I8" s="167" t="str">
        <f>_xll.qlFuturesRateHelper(H8,$F8,$D8,$E8,$G8,Permanent,Trigger,ObjectOverwrite)</f>
        <v>EUR_YC3MRH_FUT3MM4#0002</v>
      </c>
      <c r="J8" s="102" t="str">
        <f>_xll.ohRangeRetrieveError(I8)</f>
        <v/>
      </c>
      <c r="K8" s="101"/>
      <c r="L8" s="172"/>
    </row>
    <row r="9" spans="1:12" x14ac:dyDescent="0.2">
      <c r="A9" s="171"/>
      <c r="B9" s="107">
        <v>7</v>
      </c>
      <c r="C9" s="170" t="b">
        <v>0</v>
      </c>
      <c r="D9" s="170" t="str">
        <v>N4</v>
      </c>
      <c r="E9" s="169" t="str">
        <f t="shared" si="0"/>
        <v>Euribor3M</v>
      </c>
      <c r="F9" s="168" t="str">
        <f t="shared" si="1"/>
        <v>EURFUT3MN4_Quote</v>
      </c>
      <c r="G9" s="168" t="str">
        <f t="shared" si="2"/>
        <v>EURFUT3MN4ConvAdj_Quote</v>
      </c>
      <c r="H9" s="168" t="str">
        <f t="shared" si="3"/>
        <v>EUR_YC3MRH_FUT3MN4</v>
      </c>
      <c r="I9" s="167" t="str">
        <f>_xll.qlFuturesRateHelper(H9,$F9,$D9,$E9,$G9,Permanent,Trigger,ObjectOverwrite)</f>
        <v>EUR_YC3MRH_FUT3MN4#0002</v>
      </c>
      <c r="J9" s="102" t="str">
        <f>_xll.ohRangeRetrieveError(I9)</f>
        <v/>
      </c>
      <c r="K9" s="101"/>
      <c r="L9" s="172"/>
    </row>
    <row r="10" spans="1:12" x14ac:dyDescent="0.2">
      <c r="A10" s="171"/>
      <c r="B10" s="107">
        <v>8</v>
      </c>
      <c r="C10" s="170" t="b">
        <v>0</v>
      </c>
      <c r="D10" s="170" t="str">
        <v>Q4</v>
      </c>
      <c r="E10" s="169" t="str">
        <f t="shared" si="0"/>
        <v>Euribor3M</v>
      </c>
      <c r="F10" s="168" t="str">
        <f t="shared" si="1"/>
        <v>EURFUT3MQ4_Quote</v>
      </c>
      <c r="G10" s="168" t="str">
        <f t="shared" si="2"/>
        <v>EURFUT3MQ4ConvAdj_Quote</v>
      </c>
      <c r="H10" s="168" t="str">
        <f t="shared" si="3"/>
        <v>EUR_YC3MRH_FUT3MQ4</v>
      </c>
      <c r="I10" s="167" t="str">
        <f>_xll.qlFuturesRateHelper(H10,$F10,$D10,$E10,$G10,Permanent,Trigger,ObjectOverwrite)</f>
        <v>EUR_YC3MRH_FUT3MQ4#0002</v>
      </c>
      <c r="J10" s="102" t="str">
        <f>_xll.ohRangeRetrieveError(I10)</f>
        <v/>
      </c>
      <c r="K10" s="101"/>
      <c r="L10" s="172"/>
    </row>
    <row r="11" spans="1:12" x14ac:dyDescent="0.2">
      <c r="A11" s="171"/>
      <c r="B11" s="107">
        <v>9</v>
      </c>
      <c r="C11" s="170" t="b">
        <v>0</v>
      </c>
      <c r="D11" s="170" t="str">
        <v>U4</v>
      </c>
      <c r="E11" s="169" t="str">
        <f t="shared" si="0"/>
        <v>Euribor3M</v>
      </c>
      <c r="F11" s="168" t="str">
        <f t="shared" si="1"/>
        <v>EURFUT3MU4_Quote</v>
      </c>
      <c r="G11" s="168" t="str">
        <f t="shared" si="2"/>
        <v>EURFUT3MU4ConvAdj_Quote</v>
      </c>
      <c r="H11" s="168" t="str">
        <f t="shared" si="3"/>
        <v>EUR_YC3MRH_FUT3MU4</v>
      </c>
      <c r="I11" s="167" t="str">
        <f>_xll.qlFuturesRateHelper(H11,$F11,$D11,$E11,$G11,Permanent,Trigger,ObjectOverwrite)</f>
        <v>EUR_YC3MRH_FUT3MU4#0002</v>
      </c>
      <c r="J11" s="102" t="str">
        <f>_xll.ohRangeRetrieveError(I11)</f>
        <v/>
      </c>
      <c r="K11" s="101"/>
      <c r="L11" s="172"/>
    </row>
    <row r="12" spans="1:12" x14ac:dyDescent="0.2">
      <c r="A12" s="171"/>
      <c r="B12" s="107">
        <v>10</v>
      </c>
      <c r="C12" s="170" t="b">
        <v>0</v>
      </c>
      <c r="D12" s="170" t="str">
        <v>V4</v>
      </c>
      <c r="E12" s="169" t="str">
        <f t="shared" si="0"/>
        <v>Euribor3M</v>
      </c>
      <c r="F12" s="168" t="str">
        <f t="shared" si="1"/>
        <v>EURFUT3MV4_Quote</v>
      </c>
      <c r="G12" s="168" t="str">
        <f t="shared" si="2"/>
        <v>EURFUT3MV4ConvAdj_Quote</v>
      </c>
      <c r="H12" s="168" t="str">
        <f t="shared" si="3"/>
        <v>EUR_YC3MRH_FUT3MV4</v>
      </c>
      <c r="I12" s="167" t="str">
        <f>_xll.qlFuturesRateHelper(H12,$F12,$D12,$E12,$G12,Permanent,Trigger,ObjectOverwrite)</f>
        <v>EUR_YC3MRH_FUT3MV4#0002</v>
      </c>
      <c r="J12" s="102" t="str">
        <f>_xll.ohRangeRetrieveError(I12)</f>
        <v/>
      </c>
      <c r="K12" s="101"/>
      <c r="L12" s="172"/>
    </row>
    <row r="13" spans="1:12" x14ac:dyDescent="0.2">
      <c r="A13" s="171"/>
      <c r="B13" s="107">
        <v>11</v>
      </c>
      <c r="C13" s="170" t="b">
        <v>0</v>
      </c>
      <c r="D13" s="170" t="str">
        <v>X4</v>
      </c>
      <c r="E13" s="169" t="str">
        <f t="shared" si="0"/>
        <v>Euribor3M</v>
      </c>
      <c r="F13" s="168" t="str">
        <f t="shared" si="1"/>
        <v>EURFUT3MX4_Quote</v>
      </c>
      <c r="G13" s="168" t="str">
        <f t="shared" si="2"/>
        <v>EURFUT3MX4ConvAdj_Quote</v>
      </c>
      <c r="H13" s="168" t="str">
        <f t="shared" si="3"/>
        <v>EUR_YC3MRH_FUT3MX4</v>
      </c>
      <c r="I13" s="167" t="str">
        <f>_xll.qlFuturesRateHelper(H13,$F13,$D13,$E13,$G13,Permanent,Trigger,ObjectOverwrite)</f>
        <v>EUR_YC3MRH_FUT3MX4#0002</v>
      </c>
      <c r="J13" s="102" t="str">
        <f>_xll.ohRangeRetrieveError(I13)</f>
        <v/>
      </c>
      <c r="K13" s="101"/>
      <c r="L13" s="172"/>
    </row>
    <row r="14" spans="1:12" x14ac:dyDescent="0.2">
      <c r="A14" s="171"/>
      <c r="B14" s="107">
        <v>12</v>
      </c>
      <c r="C14" s="170" t="b">
        <v>0</v>
      </c>
      <c r="D14" s="170" t="str">
        <v>Z4</v>
      </c>
      <c r="E14" s="169" t="str">
        <f t="shared" si="0"/>
        <v>Euribor3M</v>
      </c>
      <c r="F14" s="168" t="str">
        <f t="shared" si="1"/>
        <v>EURFUT3MZ4_Quote</v>
      </c>
      <c r="G14" s="168" t="str">
        <f t="shared" si="2"/>
        <v>EURFUT3MZ4ConvAdj_Quote</v>
      </c>
      <c r="H14" s="168" t="str">
        <f t="shared" si="3"/>
        <v>EUR_YC3MRH_FUT3MZ4</v>
      </c>
      <c r="I14" s="167" t="str">
        <f>_xll.qlFuturesRateHelper(H14,$F14,$D14,$E14,$G14,Permanent,Trigger,ObjectOverwrite)</f>
        <v>EUR_YC3MRH_FUT3MZ4#0002</v>
      </c>
      <c r="J14" s="102" t="str">
        <f>_xll.ohRangeRetrieveError(I14)</f>
        <v/>
      </c>
      <c r="K14" s="101"/>
      <c r="L14" s="172"/>
    </row>
    <row r="15" spans="1:12" x14ac:dyDescent="0.2">
      <c r="A15" s="171"/>
      <c r="B15" s="107">
        <v>13</v>
      </c>
      <c r="C15" s="170" t="b">
        <v>0</v>
      </c>
      <c r="D15" s="170" t="str">
        <v>F5</v>
      </c>
      <c r="E15" s="169" t="str">
        <f t="shared" si="0"/>
        <v>Euribor3M</v>
      </c>
      <c r="F15" s="168" t="str">
        <f t="shared" si="1"/>
        <v>EURFUT3MF5_Quote</v>
      </c>
      <c r="G15" s="168" t="str">
        <f t="shared" si="2"/>
        <v>EURFUT3MF5ConvAdj_Quote</v>
      </c>
      <c r="H15" s="168" t="str">
        <f t="shared" si="3"/>
        <v>EUR_YC3MRH_FUT3MF5</v>
      </c>
      <c r="I15" s="167" t="e">
        <f>_xll.qlFuturesRateHelper(H15,$F15,$D15,$E15,$G15,Permanent,Trigger,ObjectOverwrite)</f>
        <v>#NUM!</v>
      </c>
      <c r="J15" s="102" t="str">
        <f ca="1">_xll.ohRangeRetrieveError(I15)</f>
        <v>qlFuturesRateHelper - Error converting parameter 'Price' : 'ObjectHandler error: attempt to retrieve object with unknown ID 'EURFUT3MF5_Quote'</v>
      </c>
      <c r="K15" s="101"/>
      <c r="L15" s="172"/>
    </row>
    <row r="16" spans="1:12" x14ac:dyDescent="0.2">
      <c r="A16" s="171"/>
      <c r="B16" s="107">
        <v>14</v>
      </c>
      <c r="C16" s="170" t="b">
        <v>0</v>
      </c>
      <c r="D16" s="170" t="str">
        <v>G5</v>
      </c>
      <c r="E16" s="169" t="str">
        <f t="shared" si="0"/>
        <v>Euribor3M</v>
      </c>
      <c r="F16" s="168" t="str">
        <f t="shared" si="1"/>
        <v>EURFUT3MG5_Quote</v>
      </c>
      <c r="G16" s="168" t="str">
        <f t="shared" si="2"/>
        <v>EURFUT3MG5ConvAdj_Quote</v>
      </c>
      <c r="H16" s="168" t="str">
        <f t="shared" si="3"/>
        <v>EUR_YC3MRH_FUT3MG5</v>
      </c>
      <c r="I16" s="167" t="e">
        <f>_xll.qlFuturesRateHelper(H16,$F16,$D16,$E16,$G16,Permanent,Trigger,ObjectOverwrite)</f>
        <v>#NUM!</v>
      </c>
      <c r="J16" s="102" t="str">
        <f ca="1">_xll.ohRangeRetrieveError(I16)</f>
        <v>qlFuturesRateHelper - Error converting parameter 'Price' : 'ObjectHandler error: attempt to retrieve object with unknown ID 'EURFUT3MG5_Quote'</v>
      </c>
      <c r="K16" s="101"/>
      <c r="L16" s="172"/>
    </row>
    <row r="17" spans="1:12" x14ac:dyDescent="0.2">
      <c r="A17" s="171"/>
      <c r="B17" s="107">
        <v>15</v>
      </c>
      <c r="C17" s="170" t="b">
        <v>0</v>
      </c>
      <c r="D17" s="170" t="str">
        <v>H5</v>
      </c>
      <c r="E17" s="169" t="str">
        <f t="shared" si="0"/>
        <v>Euribor3M</v>
      </c>
      <c r="F17" s="168" t="str">
        <f t="shared" si="1"/>
        <v>EURFUT3MH5_Quote</v>
      </c>
      <c r="G17" s="168" t="str">
        <f t="shared" si="2"/>
        <v>EURFUT3MH5ConvAdj_Quote</v>
      </c>
      <c r="H17" s="168" t="str">
        <f t="shared" si="3"/>
        <v>EUR_YC3MRH_FUT3MH5</v>
      </c>
      <c r="I17" s="167" t="str">
        <f>_xll.qlFuturesRateHelper(H17,$F17,$D17,$E17,$G17,Permanent,Trigger,ObjectOverwrite)</f>
        <v>EUR_YC3MRH_FUT3MH5#0002</v>
      </c>
      <c r="J17" s="102" t="str">
        <f>_xll.ohRangeRetrieveError(I17)</f>
        <v/>
      </c>
      <c r="K17" s="101"/>
      <c r="L17" s="172"/>
    </row>
    <row r="18" spans="1:12" x14ac:dyDescent="0.2">
      <c r="A18" s="171"/>
      <c r="B18" s="107">
        <v>16</v>
      </c>
      <c r="C18" s="170" t="b">
        <v>0</v>
      </c>
      <c r="D18" s="170" t="str">
        <v>J5</v>
      </c>
      <c r="E18" s="169" t="str">
        <f t="shared" si="0"/>
        <v>Euribor3M</v>
      </c>
      <c r="F18" s="168" t="str">
        <f t="shared" si="1"/>
        <v>EURFUT3MJ5_Quote</v>
      </c>
      <c r="G18" s="168" t="str">
        <f t="shared" si="2"/>
        <v>EURFUT3MJ5ConvAdj_Quote</v>
      </c>
      <c r="H18" s="168" t="str">
        <f t="shared" si="3"/>
        <v>EUR_YC3MRH_FUT3MJ5</v>
      </c>
      <c r="I18" s="167" t="e">
        <f>_xll.qlFuturesRateHelper(H18,$F18,$D18,$E18,$G18,Permanent,Trigger,ObjectOverwrite)</f>
        <v>#NUM!</v>
      </c>
      <c r="J18" s="102" t="str">
        <f ca="1">_xll.ohRangeRetrieveError(I18)</f>
        <v>qlFuturesRateHelper - Error converting parameter 'Price' : 'ObjectHandler error: attempt to retrieve object with unknown ID 'EURFUT3MJ5_Quote'</v>
      </c>
      <c r="K18" s="101"/>
      <c r="L18" s="172"/>
    </row>
    <row r="19" spans="1:12" x14ac:dyDescent="0.2">
      <c r="A19" s="171"/>
      <c r="B19" s="107">
        <v>17</v>
      </c>
      <c r="C19" s="170" t="b">
        <v>0</v>
      </c>
      <c r="D19" s="170" t="str">
        <v>K5</v>
      </c>
      <c r="E19" s="169" t="str">
        <f t="shared" si="0"/>
        <v>Euribor3M</v>
      </c>
      <c r="F19" s="168" t="str">
        <f t="shared" si="1"/>
        <v>EURFUT3MK5_Quote</v>
      </c>
      <c r="G19" s="168" t="str">
        <f t="shared" si="2"/>
        <v>EURFUT3MK5ConvAdj_Quote</v>
      </c>
      <c r="H19" s="168" t="str">
        <f t="shared" si="3"/>
        <v>EUR_YC3MRH_FUT3MK5</v>
      </c>
      <c r="I19" s="167" t="e">
        <f>_xll.qlFuturesRateHelper(H19,$F19,$D19,$E19,$G19,Permanent,Trigger,ObjectOverwrite)</f>
        <v>#NUM!</v>
      </c>
      <c r="J19" s="102" t="str">
        <f ca="1">_xll.ohRangeRetrieveError(I19)</f>
        <v>qlFuturesRateHelper - Error converting parameter 'Price' : 'ObjectHandler error: attempt to retrieve object with unknown ID 'EURFUT3MK5_Quote'</v>
      </c>
      <c r="K19" s="101"/>
      <c r="L19" s="172"/>
    </row>
    <row r="20" spans="1:12" x14ac:dyDescent="0.2">
      <c r="A20" s="171"/>
      <c r="B20" s="107">
        <v>18</v>
      </c>
      <c r="C20" s="170" t="b">
        <v>0</v>
      </c>
      <c r="D20" s="170" t="str">
        <v>M5</v>
      </c>
      <c r="E20" s="169" t="str">
        <f t="shared" si="0"/>
        <v>Euribor3M</v>
      </c>
      <c r="F20" s="168" t="str">
        <f t="shared" si="1"/>
        <v>EURFUT3MM5_Quote</v>
      </c>
      <c r="G20" s="168" t="str">
        <f t="shared" si="2"/>
        <v>EURFUT3MM5ConvAdj_Quote</v>
      </c>
      <c r="H20" s="168" t="str">
        <f t="shared" si="3"/>
        <v>EUR_YC3MRH_FUT3MM5</v>
      </c>
      <c r="I20" s="167" t="str">
        <f>_xll.qlFuturesRateHelper(H20,$F20,$D20,$E20,$G20,Permanent,Trigger,ObjectOverwrite)</f>
        <v>EUR_YC3MRH_FUT3MM5#0002</v>
      </c>
      <c r="J20" s="102" t="str">
        <f>_xll.ohRangeRetrieveError(I20)</f>
        <v/>
      </c>
      <c r="K20" s="101"/>
      <c r="L20" s="172"/>
    </row>
    <row r="21" spans="1:12" x14ac:dyDescent="0.2">
      <c r="A21" s="171"/>
      <c r="B21" s="107">
        <v>19</v>
      </c>
      <c r="C21" s="170" t="b">
        <v>0</v>
      </c>
      <c r="D21" s="170" t="str">
        <v>N5</v>
      </c>
      <c r="E21" s="169" t="str">
        <f t="shared" si="0"/>
        <v>Euribor3M</v>
      </c>
      <c r="F21" s="168" t="str">
        <f t="shared" si="1"/>
        <v>EURFUT3MN5_Quote</v>
      </c>
      <c r="G21" s="168" t="str">
        <f t="shared" si="2"/>
        <v>EURFUT3MN5ConvAdj_Quote</v>
      </c>
      <c r="H21" s="168" t="str">
        <f t="shared" si="3"/>
        <v>EUR_YC3MRH_FUT3MN5</v>
      </c>
      <c r="I21" s="167" t="e">
        <f>_xll.qlFuturesRateHelper(H21,$F21,$D21,$E21,$G21,Permanent,Trigger,ObjectOverwrite)</f>
        <v>#NUM!</v>
      </c>
      <c r="J21" s="102" t="str">
        <f ca="1">_xll.ohRangeRetrieveError(I21)</f>
        <v>qlFuturesRateHelper - Error converting parameter 'Price' : 'ObjectHandler error: attempt to retrieve object with unknown ID 'EURFUT3MN5_Quote'</v>
      </c>
      <c r="K21" s="101"/>
      <c r="L21" s="172"/>
    </row>
    <row r="22" spans="1:12" x14ac:dyDescent="0.2">
      <c r="A22" s="171"/>
      <c r="B22" s="107">
        <v>20</v>
      </c>
      <c r="C22" s="170" t="b">
        <v>0</v>
      </c>
      <c r="D22" s="170" t="str">
        <v>Q5</v>
      </c>
      <c r="E22" s="169" t="str">
        <f t="shared" si="0"/>
        <v>Euribor3M</v>
      </c>
      <c r="F22" s="168" t="str">
        <f t="shared" si="1"/>
        <v>EURFUT3MQ5_Quote</v>
      </c>
      <c r="G22" s="168" t="str">
        <f t="shared" si="2"/>
        <v>EURFUT3MQ5ConvAdj_Quote</v>
      </c>
      <c r="H22" s="168" t="str">
        <f t="shared" si="3"/>
        <v>EUR_YC3MRH_FUT3MQ5</v>
      </c>
      <c r="I22" s="167" t="e">
        <f>_xll.qlFuturesRateHelper(H22,$F22,$D22,$E22,$G22,Permanent,Trigger,ObjectOverwrite)</f>
        <v>#NUM!</v>
      </c>
      <c r="J22" s="102" t="str">
        <f ca="1">_xll.ohRangeRetrieveError(I22)</f>
        <v>qlFuturesRateHelper - Error converting parameter 'Price' : 'ObjectHandler error: attempt to retrieve object with unknown ID 'EURFUT3MQ5_Quote'</v>
      </c>
      <c r="K22" s="101"/>
      <c r="L22" s="172"/>
    </row>
    <row r="23" spans="1:12" x14ac:dyDescent="0.2">
      <c r="A23" s="171"/>
      <c r="B23" s="107">
        <v>21</v>
      </c>
      <c r="C23" s="170" t="b">
        <v>0</v>
      </c>
      <c r="D23" s="170" t="str">
        <v>U5</v>
      </c>
      <c r="E23" s="169" t="str">
        <f t="shared" si="0"/>
        <v>Euribor3M</v>
      </c>
      <c r="F23" s="168" t="str">
        <f t="shared" si="1"/>
        <v>EURFUT3MU5_Quote</v>
      </c>
      <c r="G23" s="168" t="str">
        <f t="shared" si="2"/>
        <v>EURFUT3MU5ConvAdj_Quote</v>
      </c>
      <c r="H23" s="168" t="str">
        <f t="shared" si="3"/>
        <v>EUR_YC3MRH_FUT3MU5</v>
      </c>
      <c r="I23" s="167" t="str">
        <f>_xll.qlFuturesRateHelper(H23,$F23,$D23,$E23,$G23,Permanent,Trigger,ObjectOverwrite)</f>
        <v>EUR_YC3MRH_FUT3MU5#0002</v>
      </c>
      <c r="J23" s="102" t="str">
        <f>_xll.ohRangeRetrieveError(I23)</f>
        <v/>
      </c>
      <c r="K23" s="101"/>
      <c r="L23" s="172"/>
    </row>
    <row r="24" spans="1:12" x14ac:dyDescent="0.2">
      <c r="A24" s="171"/>
      <c r="B24" s="107">
        <v>22</v>
      </c>
      <c r="C24" s="170" t="b">
        <v>0</v>
      </c>
      <c r="D24" s="170" t="str">
        <v>V5</v>
      </c>
      <c r="E24" s="169" t="str">
        <f t="shared" si="0"/>
        <v>Euribor3M</v>
      </c>
      <c r="F24" s="168" t="str">
        <f t="shared" si="1"/>
        <v>EURFUT3MV5_Quote</v>
      </c>
      <c r="G24" s="168" t="str">
        <f t="shared" si="2"/>
        <v>EURFUT3MV5ConvAdj_Quote</v>
      </c>
      <c r="H24" s="168" t="str">
        <f t="shared" si="3"/>
        <v>EUR_YC3MRH_FUT3MV5</v>
      </c>
      <c r="I24" s="167" t="e">
        <f>_xll.qlFuturesRateHelper(H24,$F24,$D24,$E24,$G24,Permanent,Trigger,ObjectOverwrite)</f>
        <v>#NUM!</v>
      </c>
      <c r="J24" s="102" t="str">
        <f ca="1">_xll.ohRangeRetrieveError(I24)</f>
        <v>qlFuturesRateHelper - Error converting parameter 'Price' : 'ObjectHandler error: attempt to retrieve object with unknown ID 'EURFUT3MV5_Quote'</v>
      </c>
      <c r="K24" s="101"/>
      <c r="L24" s="172"/>
    </row>
    <row r="25" spans="1:12" x14ac:dyDescent="0.2">
      <c r="A25" s="171"/>
      <c r="B25" s="107">
        <v>23</v>
      </c>
      <c r="C25" s="170" t="b">
        <v>0</v>
      </c>
      <c r="D25" s="170" t="str">
        <v>X5</v>
      </c>
      <c r="E25" s="169" t="str">
        <f t="shared" si="0"/>
        <v>Euribor3M</v>
      </c>
      <c r="F25" s="168" t="str">
        <f t="shared" si="1"/>
        <v>EURFUT3MX5_Quote</v>
      </c>
      <c r="G25" s="168" t="str">
        <f t="shared" si="2"/>
        <v>EURFUT3MX5ConvAdj_Quote</v>
      </c>
      <c r="H25" s="168" t="str">
        <f t="shared" si="3"/>
        <v>EUR_YC3MRH_FUT3MX5</v>
      </c>
      <c r="I25" s="167" t="e">
        <f>_xll.qlFuturesRateHelper(H25,$F25,$D25,$E25,$G25,Permanent,Trigger,ObjectOverwrite)</f>
        <v>#NUM!</v>
      </c>
      <c r="J25" s="102" t="str">
        <f ca="1">_xll.ohRangeRetrieveError(I25)</f>
        <v>qlFuturesRateHelper - Error converting parameter 'Price' : 'ObjectHandler error: attempt to retrieve object with unknown ID 'EURFUT3MX5_Quote'</v>
      </c>
      <c r="K25" s="101"/>
      <c r="L25" s="172"/>
    </row>
    <row r="26" spans="1:12" x14ac:dyDescent="0.2">
      <c r="A26" s="171"/>
      <c r="B26" s="107">
        <v>24</v>
      </c>
      <c r="C26" s="170" t="b">
        <v>0</v>
      </c>
      <c r="D26" s="170" t="str">
        <v>Z5</v>
      </c>
      <c r="E26" s="169" t="str">
        <f t="shared" si="0"/>
        <v>Euribor3M</v>
      </c>
      <c r="F26" s="168" t="str">
        <f t="shared" si="1"/>
        <v>EURFUT3MZ5_Quote</v>
      </c>
      <c r="G26" s="168" t="str">
        <f t="shared" si="2"/>
        <v>EURFUT3MZ5ConvAdj_Quote</v>
      </c>
      <c r="H26" s="168" t="str">
        <f t="shared" si="3"/>
        <v>EUR_YC3MRH_FUT3MZ5</v>
      </c>
      <c r="I26" s="167" t="str">
        <f>_xll.qlFuturesRateHelper(H26,$F26,$D26,$E26,$G26,Permanent,Trigger,ObjectOverwrite)</f>
        <v>EUR_YC3MRH_FUT3MZ5#0002</v>
      </c>
      <c r="J26" s="102" t="str">
        <f>_xll.ohRangeRetrieveError(I26)</f>
        <v/>
      </c>
      <c r="K26" s="101"/>
      <c r="L26" s="172"/>
    </row>
    <row r="27" spans="1:12" x14ac:dyDescent="0.2">
      <c r="A27" s="171"/>
      <c r="B27" s="107">
        <v>25</v>
      </c>
      <c r="C27" s="170" t="b">
        <v>0</v>
      </c>
      <c r="D27" s="170" t="str">
        <v>F6</v>
      </c>
      <c r="E27" s="169" t="str">
        <f t="shared" si="0"/>
        <v>Euribor3M</v>
      </c>
      <c r="F27" s="168" t="str">
        <f t="shared" si="1"/>
        <v>EURFUT3MF6_Quote</v>
      </c>
      <c r="G27" s="168" t="str">
        <f t="shared" si="2"/>
        <v>EURFUT3MF6ConvAdj_Quote</v>
      </c>
      <c r="H27" s="168" t="str">
        <f t="shared" si="3"/>
        <v>EUR_YC3MRH_FUT3MF6</v>
      </c>
      <c r="I27" s="167" t="e">
        <f>_xll.qlFuturesRateHelper(H27,$F27,$D27,$E27,$G27,Permanent,Trigger,ObjectOverwrite)</f>
        <v>#NUM!</v>
      </c>
      <c r="J27" s="102" t="str">
        <f ca="1">_xll.ohRangeRetrieveError(I27)</f>
        <v>qlFuturesRateHelper - Error converting parameter 'Price' : 'ObjectHandler error: attempt to retrieve object with unknown ID 'EURFUT3MF6_Quote'</v>
      </c>
      <c r="K27" s="101"/>
      <c r="L27" s="172"/>
    </row>
    <row r="28" spans="1:12" x14ac:dyDescent="0.2">
      <c r="A28" s="171"/>
      <c r="B28" s="107">
        <v>26</v>
      </c>
      <c r="C28" s="170" t="b">
        <v>0</v>
      </c>
      <c r="D28" s="170" t="str">
        <v>G6</v>
      </c>
      <c r="E28" s="169" t="str">
        <f t="shared" si="0"/>
        <v>Euribor3M</v>
      </c>
      <c r="F28" s="168" t="str">
        <f t="shared" si="1"/>
        <v>EURFUT3MG6_Quote</v>
      </c>
      <c r="G28" s="168" t="str">
        <f t="shared" si="2"/>
        <v>EURFUT3MG6ConvAdj_Quote</v>
      </c>
      <c r="H28" s="168" t="str">
        <f t="shared" si="3"/>
        <v>EUR_YC3MRH_FUT3MG6</v>
      </c>
      <c r="I28" s="167" t="e">
        <f>_xll.qlFuturesRateHelper(H28,$F28,$D28,$E28,$G28,Permanent,Trigger,ObjectOverwrite)</f>
        <v>#NUM!</v>
      </c>
      <c r="J28" s="102" t="str">
        <f ca="1">_xll.ohRangeRetrieveError(I28)</f>
        <v>qlFuturesRateHelper - Error converting parameter 'Price' : 'ObjectHandler error: attempt to retrieve object with unknown ID 'EURFUT3MG6_Quote'</v>
      </c>
      <c r="K28" s="101"/>
      <c r="L28" s="172"/>
    </row>
    <row r="29" spans="1:12" x14ac:dyDescent="0.2">
      <c r="A29" s="171"/>
      <c r="B29" s="107">
        <v>27</v>
      </c>
      <c r="C29" s="170" t="b">
        <v>0</v>
      </c>
      <c r="D29" s="170" t="str">
        <v>H6</v>
      </c>
      <c r="E29" s="169" t="str">
        <f t="shared" si="0"/>
        <v>Euribor3M</v>
      </c>
      <c r="F29" s="168" t="str">
        <f t="shared" si="1"/>
        <v>EURFUT3MH6_Quote</v>
      </c>
      <c r="G29" s="168" t="str">
        <f t="shared" si="2"/>
        <v>EURFUT3MH6ConvAdj_Quote</v>
      </c>
      <c r="H29" s="168" t="str">
        <f t="shared" si="3"/>
        <v>EUR_YC3MRH_FUT3MH6</v>
      </c>
      <c r="I29" s="167" t="str">
        <f>_xll.qlFuturesRateHelper(H29,$F29,$D29,$E29,$G29,Permanent,Trigger,ObjectOverwrite)</f>
        <v>EUR_YC3MRH_FUT3MH6#0002</v>
      </c>
      <c r="J29" s="102" t="str">
        <f>_xll.ohRangeRetrieveError(I29)</f>
        <v/>
      </c>
      <c r="K29" s="101"/>
      <c r="L29" s="172"/>
    </row>
    <row r="30" spans="1:12" x14ac:dyDescent="0.2">
      <c r="A30" s="171"/>
      <c r="B30" s="107">
        <v>28</v>
      </c>
      <c r="C30" s="170" t="b">
        <v>0</v>
      </c>
      <c r="D30" s="170" t="str">
        <v>J6</v>
      </c>
      <c r="E30" s="169" t="str">
        <f t="shared" si="0"/>
        <v>Euribor3M</v>
      </c>
      <c r="F30" s="168" t="str">
        <f t="shared" si="1"/>
        <v>EURFUT3MJ6_Quote</v>
      </c>
      <c r="G30" s="168" t="str">
        <f t="shared" si="2"/>
        <v>EURFUT3MJ6ConvAdj_Quote</v>
      </c>
      <c r="H30" s="168" t="str">
        <f t="shared" si="3"/>
        <v>EUR_YC3MRH_FUT3MJ6</v>
      </c>
      <c r="I30" s="167" t="e">
        <f>_xll.qlFuturesRateHelper(H30,$F30,$D30,$E30,$G30,Permanent,Trigger,ObjectOverwrite)</f>
        <v>#NUM!</v>
      </c>
      <c r="J30" s="102" t="str">
        <f ca="1">_xll.ohRangeRetrieveError(I30)</f>
        <v>qlFuturesRateHelper - Error converting parameter 'Price' : 'ObjectHandler error: attempt to retrieve object with unknown ID 'EURFUT3MJ6_Quote'</v>
      </c>
      <c r="K30" s="101"/>
      <c r="L30" s="172"/>
    </row>
    <row r="31" spans="1:12" x14ac:dyDescent="0.2">
      <c r="A31" s="171"/>
      <c r="B31" s="107">
        <v>29</v>
      </c>
      <c r="C31" s="170" t="b">
        <v>0</v>
      </c>
      <c r="D31" s="170" t="str">
        <v>K6</v>
      </c>
      <c r="E31" s="169" t="str">
        <f t="shared" si="0"/>
        <v>Euribor3M</v>
      </c>
      <c r="F31" s="168" t="str">
        <f t="shared" si="1"/>
        <v>EURFUT3MK6_Quote</v>
      </c>
      <c r="G31" s="168" t="str">
        <f t="shared" si="2"/>
        <v>EURFUT3MK6ConvAdj_Quote</v>
      </c>
      <c r="H31" s="168" t="str">
        <f t="shared" si="3"/>
        <v>EUR_YC3MRH_FUT3MK6</v>
      </c>
      <c r="I31" s="167" t="e">
        <f>_xll.qlFuturesRateHelper(H31,$F31,$D31,$E31,$G31,Permanent,Trigger,ObjectOverwrite)</f>
        <v>#NUM!</v>
      </c>
      <c r="J31" s="102" t="str">
        <f ca="1">_xll.ohRangeRetrieveError(I31)</f>
        <v>qlFuturesRateHelper - Error converting parameter 'Price' : 'ObjectHandler error: attempt to retrieve object with unknown ID 'EURFUT3MK6_Quote'</v>
      </c>
      <c r="K31" s="101"/>
      <c r="L31" s="172"/>
    </row>
    <row r="32" spans="1:12" x14ac:dyDescent="0.2">
      <c r="A32" s="171"/>
      <c r="B32" s="107">
        <v>30</v>
      </c>
      <c r="C32" s="170" t="b">
        <v>0</v>
      </c>
      <c r="D32" s="170" t="str">
        <v>M6</v>
      </c>
      <c r="E32" s="169" t="str">
        <f t="shared" si="0"/>
        <v>Euribor3M</v>
      </c>
      <c r="F32" s="168" t="str">
        <f t="shared" si="1"/>
        <v>EURFUT3MM6_Quote</v>
      </c>
      <c r="G32" s="168" t="str">
        <f t="shared" si="2"/>
        <v>EURFUT3MM6ConvAdj_Quote</v>
      </c>
      <c r="H32" s="168" t="str">
        <f t="shared" si="3"/>
        <v>EUR_YC3MRH_FUT3MM6</v>
      </c>
      <c r="I32" s="167" t="str">
        <f>_xll.qlFuturesRateHelper(H32,$F32,$D32,$E32,$G32,Permanent,Trigger,ObjectOverwrite)</f>
        <v>EUR_YC3MRH_FUT3MM6#0002</v>
      </c>
      <c r="J32" s="102" t="str">
        <f>_xll.ohRangeRetrieveError(I32)</f>
        <v/>
      </c>
      <c r="K32" s="101"/>
      <c r="L32" s="172"/>
    </row>
    <row r="33" spans="1:12" x14ac:dyDescent="0.2">
      <c r="A33" s="171"/>
      <c r="B33" s="107">
        <v>31</v>
      </c>
      <c r="C33" s="170" t="b">
        <v>0</v>
      </c>
      <c r="D33" s="170" t="str">
        <v>N6</v>
      </c>
      <c r="E33" s="169" t="str">
        <f t="shared" si="0"/>
        <v>Euribor3M</v>
      </c>
      <c r="F33" s="168" t="str">
        <f t="shared" si="1"/>
        <v>EURFUT3MN6_Quote</v>
      </c>
      <c r="G33" s="168" t="str">
        <f t="shared" si="2"/>
        <v>EURFUT3MN6ConvAdj_Quote</v>
      </c>
      <c r="H33" s="168" t="str">
        <f t="shared" si="3"/>
        <v>EUR_YC3MRH_FUT3MN6</v>
      </c>
      <c r="I33" s="167" t="e">
        <f>_xll.qlFuturesRateHelper(H33,$F33,$D33,$E33,$G33,Permanent,Trigger,ObjectOverwrite)</f>
        <v>#NUM!</v>
      </c>
      <c r="J33" s="102" t="str">
        <f ca="1">_xll.ohRangeRetrieveError(I33)</f>
        <v>qlFuturesRateHelper - Error converting parameter 'Price' : 'ObjectHandler error: attempt to retrieve object with unknown ID 'EURFUT3MN6_Quote'</v>
      </c>
      <c r="K33" s="101"/>
      <c r="L33" s="172"/>
    </row>
    <row r="34" spans="1:12" x14ac:dyDescent="0.2">
      <c r="A34" s="171"/>
      <c r="B34" s="107">
        <v>32</v>
      </c>
      <c r="C34" s="170" t="b">
        <v>0</v>
      </c>
      <c r="D34" s="170" t="str">
        <v>Q6</v>
      </c>
      <c r="E34" s="169" t="str">
        <f t="shared" si="0"/>
        <v>Euribor3M</v>
      </c>
      <c r="F34" s="168" t="str">
        <f t="shared" si="1"/>
        <v>EURFUT3MQ6_Quote</v>
      </c>
      <c r="G34" s="168" t="str">
        <f t="shared" si="2"/>
        <v>EURFUT3MQ6ConvAdj_Quote</v>
      </c>
      <c r="H34" s="168" t="str">
        <f t="shared" si="3"/>
        <v>EUR_YC3MRH_FUT3MQ6</v>
      </c>
      <c r="I34" s="167" t="e">
        <f>_xll.qlFuturesRateHelper(H34,$F34,$D34,$E34,$G34,Permanent,Trigger,ObjectOverwrite)</f>
        <v>#NUM!</v>
      </c>
      <c r="J34" s="102" t="str">
        <f ca="1">_xll.ohRangeRetrieveError(I34)</f>
        <v>qlFuturesRateHelper - Error converting parameter 'Price' : 'ObjectHandler error: attempt to retrieve object with unknown ID 'EURFUT3MQ6_Quote'</v>
      </c>
      <c r="K34" s="101"/>
      <c r="L34" s="172"/>
    </row>
    <row r="35" spans="1:12" x14ac:dyDescent="0.2">
      <c r="A35" s="171"/>
      <c r="B35" s="107">
        <v>33</v>
      </c>
      <c r="C35" s="170" t="b">
        <v>0</v>
      </c>
      <c r="D35" s="170" t="str">
        <v>U6</v>
      </c>
      <c r="E35" s="169" t="str">
        <f t="shared" ref="E35:E66" si="4">PROPER(Currency)&amp;FamilyName&amp;$E$1</f>
        <v>Euribor3M</v>
      </c>
      <c r="F35" s="168" t="str">
        <f t="shared" ref="F35:F66" si="5">Currency&amp;"FUT"&amp;$E$1&amp;$D35&amp;QuoteSuffix</f>
        <v>EURFUT3MU6_Quote</v>
      </c>
      <c r="G35" s="168" t="str">
        <f t="shared" ref="G35:G66" si="6">Currency&amp;"FUT"&amp;$E$1&amp;$D35&amp;"ConvAdj"&amp;QuoteSuffix</f>
        <v>EURFUT3MU6ConvAdj_Quote</v>
      </c>
      <c r="H35" s="168" t="str">
        <f t="shared" ref="H35:H66" si="7">$H$1&amp;"_FUT"&amp;$E$1&amp;$D35</f>
        <v>EUR_YC3MRH_FUT3MU6</v>
      </c>
      <c r="I35" s="167" t="str">
        <f>_xll.qlFuturesRateHelper(H35,$F35,$D35,$E35,$G35,Permanent,Trigger,ObjectOverwrite)</f>
        <v>EUR_YC3MRH_FUT3MU6#0002</v>
      </c>
      <c r="J35" s="102" t="str">
        <f>_xll.ohRangeRetrieveError(I35)</f>
        <v/>
      </c>
      <c r="K35" s="101"/>
      <c r="L35" s="172"/>
    </row>
    <row r="36" spans="1:12" x14ac:dyDescent="0.2">
      <c r="A36" s="171"/>
      <c r="B36" s="107">
        <v>34</v>
      </c>
      <c r="C36" s="170" t="b">
        <v>0</v>
      </c>
      <c r="D36" s="170" t="str">
        <v>V6</v>
      </c>
      <c r="E36" s="169" t="str">
        <f t="shared" si="4"/>
        <v>Euribor3M</v>
      </c>
      <c r="F36" s="168" t="str">
        <f t="shared" si="5"/>
        <v>EURFUT3MV6_Quote</v>
      </c>
      <c r="G36" s="168" t="str">
        <f t="shared" si="6"/>
        <v>EURFUT3MV6ConvAdj_Quote</v>
      </c>
      <c r="H36" s="168" t="str">
        <f t="shared" si="7"/>
        <v>EUR_YC3MRH_FUT3MV6</v>
      </c>
      <c r="I36" s="167" t="e">
        <f>_xll.qlFuturesRateHelper(H36,$F36,$D36,$E36,$G36,Permanent,Trigger,ObjectOverwrite)</f>
        <v>#NUM!</v>
      </c>
      <c r="J36" s="102" t="str">
        <f ca="1">_xll.ohRangeRetrieveError(I36)</f>
        <v>qlFuturesRateHelper - Error converting parameter 'Price' : 'ObjectHandler error: attempt to retrieve object with unknown ID 'EURFUT3MV6_Quote'</v>
      </c>
      <c r="K36" s="101"/>
      <c r="L36" s="172"/>
    </row>
    <row r="37" spans="1:12" x14ac:dyDescent="0.2">
      <c r="A37" s="171"/>
      <c r="B37" s="107">
        <v>35</v>
      </c>
      <c r="C37" s="170" t="b">
        <v>0</v>
      </c>
      <c r="D37" s="170" t="str">
        <v>X6</v>
      </c>
      <c r="E37" s="169" t="str">
        <f t="shared" si="4"/>
        <v>Euribor3M</v>
      </c>
      <c r="F37" s="168" t="str">
        <f t="shared" si="5"/>
        <v>EURFUT3MX6_Quote</v>
      </c>
      <c r="G37" s="168" t="str">
        <f t="shared" si="6"/>
        <v>EURFUT3MX6ConvAdj_Quote</v>
      </c>
      <c r="H37" s="168" t="str">
        <f t="shared" si="7"/>
        <v>EUR_YC3MRH_FUT3MX6</v>
      </c>
      <c r="I37" s="167" t="e">
        <f>_xll.qlFuturesRateHelper(H37,$F37,$D37,$E37,$G37,Permanent,Trigger,ObjectOverwrite)</f>
        <v>#NUM!</v>
      </c>
      <c r="J37" s="102" t="str">
        <f ca="1">_xll.ohRangeRetrieveError(I37)</f>
        <v>qlFuturesRateHelper - Error converting parameter 'Price' : 'ObjectHandler error: attempt to retrieve object with unknown ID 'EURFUT3MX6_Quote'</v>
      </c>
      <c r="K37" s="101"/>
      <c r="L37" s="172"/>
    </row>
    <row r="38" spans="1:12" x14ac:dyDescent="0.2">
      <c r="A38" s="171"/>
      <c r="B38" s="107">
        <v>36</v>
      </c>
      <c r="C38" s="170" t="b">
        <v>0</v>
      </c>
      <c r="D38" s="170" t="str">
        <v>Z6</v>
      </c>
      <c r="E38" s="169" t="str">
        <f t="shared" si="4"/>
        <v>Euribor3M</v>
      </c>
      <c r="F38" s="168" t="str">
        <f t="shared" si="5"/>
        <v>EURFUT3MZ6_Quote</v>
      </c>
      <c r="G38" s="168" t="str">
        <f t="shared" si="6"/>
        <v>EURFUT3MZ6ConvAdj_Quote</v>
      </c>
      <c r="H38" s="168" t="str">
        <f t="shared" si="7"/>
        <v>EUR_YC3MRH_FUT3MZ6</v>
      </c>
      <c r="I38" s="167" t="str">
        <f>_xll.qlFuturesRateHelper(H38,$F38,$D38,$E38,$G38,Permanent,Trigger,ObjectOverwrite)</f>
        <v>EUR_YC3MRH_FUT3MZ6#0002</v>
      </c>
      <c r="J38" s="102" t="str">
        <f>_xll.ohRangeRetrieveError(I38)</f>
        <v/>
      </c>
      <c r="K38" s="101"/>
      <c r="L38" s="172"/>
    </row>
    <row r="39" spans="1:12" x14ac:dyDescent="0.2">
      <c r="A39" s="171"/>
      <c r="B39" s="107">
        <v>37</v>
      </c>
      <c r="C39" s="170" t="b">
        <v>0</v>
      </c>
      <c r="D39" s="170" t="str">
        <v>F7</v>
      </c>
      <c r="E39" s="169" t="str">
        <f t="shared" si="4"/>
        <v>Euribor3M</v>
      </c>
      <c r="F39" s="168" t="str">
        <f t="shared" si="5"/>
        <v>EURFUT3MF7_Quote</v>
      </c>
      <c r="G39" s="168" t="str">
        <f t="shared" si="6"/>
        <v>EURFUT3MF7ConvAdj_Quote</v>
      </c>
      <c r="H39" s="168" t="str">
        <f t="shared" si="7"/>
        <v>EUR_YC3MRH_FUT3MF7</v>
      </c>
      <c r="I39" s="167" t="e">
        <f>_xll.qlFuturesRateHelper(H39,$F39,$D39,$E39,$G39,Permanent,Trigger,ObjectOverwrite)</f>
        <v>#NUM!</v>
      </c>
      <c r="J39" s="102" t="str">
        <f ca="1">_xll.ohRangeRetrieveError(I39)</f>
        <v>qlFuturesRateHelper - Error converting parameter 'Price' : 'ObjectHandler error: attempt to retrieve object with unknown ID 'EURFUT3MF7_Quote'</v>
      </c>
      <c r="K39" s="101"/>
      <c r="L39" s="172"/>
    </row>
    <row r="40" spans="1:12" x14ac:dyDescent="0.2">
      <c r="A40" s="171"/>
      <c r="B40" s="107">
        <v>38</v>
      </c>
      <c r="C40" s="170" t="b">
        <v>0</v>
      </c>
      <c r="D40" s="170" t="str">
        <v>G7</v>
      </c>
      <c r="E40" s="169" t="str">
        <f t="shared" si="4"/>
        <v>Euribor3M</v>
      </c>
      <c r="F40" s="168" t="str">
        <f t="shared" si="5"/>
        <v>EURFUT3MG7_Quote</v>
      </c>
      <c r="G40" s="168" t="str">
        <f t="shared" si="6"/>
        <v>EURFUT3MG7ConvAdj_Quote</v>
      </c>
      <c r="H40" s="168" t="str">
        <f t="shared" si="7"/>
        <v>EUR_YC3MRH_FUT3MG7</v>
      </c>
      <c r="I40" s="167" t="e">
        <f>_xll.qlFuturesRateHelper(H40,$F40,$D40,$E40,$G40,Permanent,Trigger,ObjectOverwrite)</f>
        <v>#NUM!</v>
      </c>
      <c r="J40" s="102" t="str">
        <f ca="1">_xll.ohRangeRetrieveError(I40)</f>
        <v>qlFuturesRateHelper - Error converting parameter 'Price' : 'ObjectHandler error: attempt to retrieve object with unknown ID 'EURFUT3MG7_Quote'</v>
      </c>
      <c r="K40" s="101"/>
    </row>
    <row r="41" spans="1:12" x14ac:dyDescent="0.2">
      <c r="A41" s="171"/>
      <c r="B41" s="107">
        <v>39</v>
      </c>
      <c r="C41" s="170" t="b">
        <v>0</v>
      </c>
      <c r="D41" s="170" t="str">
        <v>H7</v>
      </c>
      <c r="E41" s="169" t="str">
        <f t="shared" si="4"/>
        <v>Euribor3M</v>
      </c>
      <c r="F41" s="168" t="str">
        <f t="shared" si="5"/>
        <v>EURFUT3MH7_Quote</v>
      </c>
      <c r="G41" s="168" t="str">
        <f t="shared" si="6"/>
        <v>EURFUT3MH7ConvAdj_Quote</v>
      </c>
      <c r="H41" s="168" t="str">
        <f t="shared" si="7"/>
        <v>EUR_YC3MRH_FUT3MH7</v>
      </c>
      <c r="I41" s="167" t="str">
        <f>_xll.qlFuturesRateHelper(H41,$F41,$D41,$E41,$G41,Permanent,Trigger,ObjectOverwrite)</f>
        <v>EUR_YC3MRH_FUT3MH7#0002</v>
      </c>
      <c r="J41" s="102" t="str">
        <f>_xll.ohRangeRetrieveError(I41)</f>
        <v/>
      </c>
      <c r="K41" s="101"/>
    </row>
    <row r="42" spans="1:12" x14ac:dyDescent="0.2">
      <c r="A42" s="171"/>
      <c r="B42" s="107">
        <v>40</v>
      </c>
      <c r="C42" s="170" t="b">
        <v>0</v>
      </c>
      <c r="D42" s="170" t="str">
        <v>J7</v>
      </c>
      <c r="E42" s="169" t="str">
        <f t="shared" si="4"/>
        <v>Euribor3M</v>
      </c>
      <c r="F42" s="168" t="str">
        <f t="shared" si="5"/>
        <v>EURFUT3MJ7_Quote</v>
      </c>
      <c r="G42" s="168" t="str">
        <f t="shared" si="6"/>
        <v>EURFUT3MJ7ConvAdj_Quote</v>
      </c>
      <c r="H42" s="168" t="str">
        <f t="shared" si="7"/>
        <v>EUR_YC3MRH_FUT3MJ7</v>
      </c>
      <c r="I42" s="167" t="e">
        <f>_xll.qlFuturesRateHelper(H42,$F42,$D42,$E42,$G42,Permanent,Trigger,ObjectOverwrite)</f>
        <v>#NUM!</v>
      </c>
      <c r="J42" s="102" t="str">
        <f ca="1">_xll.ohRangeRetrieveError(I42)</f>
        <v>qlFuturesRateHelper - Error converting parameter 'Price' : 'ObjectHandler error: attempt to retrieve object with unknown ID 'EURFUT3MJ7_Quote'</v>
      </c>
      <c r="K42" s="101"/>
    </row>
    <row r="43" spans="1:12" x14ac:dyDescent="0.2">
      <c r="A43" s="171"/>
      <c r="B43" s="107">
        <v>41</v>
      </c>
      <c r="C43" s="170" t="b">
        <v>0</v>
      </c>
      <c r="D43" s="170" t="str">
        <v>K7</v>
      </c>
      <c r="E43" s="169" t="str">
        <f t="shared" si="4"/>
        <v>Euribor3M</v>
      </c>
      <c r="F43" s="168" t="str">
        <f t="shared" si="5"/>
        <v>EURFUT3MK7_Quote</v>
      </c>
      <c r="G43" s="168" t="str">
        <f t="shared" si="6"/>
        <v>EURFUT3MK7ConvAdj_Quote</v>
      </c>
      <c r="H43" s="168" t="str">
        <f t="shared" si="7"/>
        <v>EUR_YC3MRH_FUT3MK7</v>
      </c>
      <c r="I43" s="167" t="e">
        <f>_xll.qlFuturesRateHelper(H43,$F43,$D43,$E43,$G43,Permanent,Trigger,ObjectOverwrite)</f>
        <v>#NUM!</v>
      </c>
      <c r="J43" s="102" t="str">
        <f ca="1">_xll.ohRangeRetrieveError(I43)</f>
        <v>qlFuturesRateHelper - Error converting parameter 'Price' : 'ObjectHandler error: attempt to retrieve object with unknown ID 'EURFUT3MK7_Quote'</v>
      </c>
      <c r="K43" s="101"/>
    </row>
    <row r="44" spans="1:12" x14ac:dyDescent="0.2">
      <c r="A44" s="171"/>
      <c r="B44" s="107">
        <v>42</v>
      </c>
      <c r="C44" s="170" t="b">
        <v>0</v>
      </c>
      <c r="D44" s="170" t="str">
        <v>M7</v>
      </c>
      <c r="E44" s="169" t="str">
        <f t="shared" si="4"/>
        <v>Euribor3M</v>
      </c>
      <c r="F44" s="168" t="str">
        <f t="shared" si="5"/>
        <v>EURFUT3MM7_Quote</v>
      </c>
      <c r="G44" s="168" t="str">
        <f t="shared" si="6"/>
        <v>EURFUT3MM7ConvAdj_Quote</v>
      </c>
      <c r="H44" s="168" t="str">
        <f t="shared" si="7"/>
        <v>EUR_YC3MRH_FUT3MM7</v>
      </c>
      <c r="I44" s="167" t="str">
        <f>_xll.qlFuturesRateHelper(H44,$F44,$D44,$E44,$G44,Permanent,Trigger,ObjectOverwrite)</f>
        <v>EUR_YC3MRH_FUT3MM7#0002</v>
      </c>
      <c r="J44" s="102" t="str">
        <f>_xll.ohRangeRetrieveError(I44)</f>
        <v/>
      </c>
      <c r="K44" s="101"/>
    </row>
    <row r="45" spans="1:12" x14ac:dyDescent="0.2">
      <c r="A45" s="171"/>
      <c r="B45" s="107">
        <v>43</v>
      </c>
      <c r="C45" s="170" t="b">
        <v>0</v>
      </c>
      <c r="D45" s="170" t="str">
        <v>N7</v>
      </c>
      <c r="E45" s="169" t="str">
        <f t="shared" si="4"/>
        <v>Euribor3M</v>
      </c>
      <c r="F45" s="168" t="str">
        <f t="shared" si="5"/>
        <v>EURFUT3MN7_Quote</v>
      </c>
      <c r="G45" s="168" t="str">
        <f t="shared" si="6"/>
        <v>EURFUT3MN7ConvAdj_Quote</v>
      </c>
      <c r="H45" s="168" t="str">
        <f t="shared" si="7"/>
        <v>EUR_YC3MRH_FUT3MN7</v>
      </c>
      <c r="I45" s="167" t="e">
        <f>_xll.qlFuturesRateHelper(H45,$F45,$D45,$E45,$G45,Permanent,Trigger,ObjectOverwrite)</f>
        <v>#NUM!</v>
      </c>
      <c r="J45" s="102" t="str">
        <f ca="1">_xll.ohRangeRetrieveError(I45)</f>
        <v>qlFuturesRateHelper - Error converting parameter 'Price' : 'ObjectHandler error: attempt to retrieve object with unknown ID 'EURFUT3MN7_Quote'</v>
      </c>
      <c r="K45" s="101"/>
    </row>
    <row r="46" spans="1:12" x14ac:dyDescent="0.2">
      <c r="A46" s="171"/>
      <c r="B46" s="107">
        <v>44</v>
      </c>
      <c r="C46" s="170" t="b">
        <v>0</v>
      </c>
      <c r="D46" s="170" t="str">
        <v>Q7</v>
      </c>
      <c r="E46" s="169" t="str">
        <f t="shared" si="4"/>
        <v>Euribor3M</v>
      </c>
      <c r="F46" s="168" t="str">
        <f t="shared" si="5"/>
        <v>EURFUT3MQ7_Quote</v>
      </c>
      <c r="G46" s="168" t="str">
        <f t="shared" si="6"/>
        <v>EURFUT3MQ7ConvAdj_Quote</v>
      </c>
      <c r="H46" s="168" t="str">
        <f t="shared" si="7"/>
        <v>EUR_YC3MRH_FUT3MQ7</v>
      </c>
      <c r="I46" s="167" t="e">
        <f>_xll.qlFuturesRateHelper(H46,$F46,$D46,$E46,$G46,Permanent,Trigger,ObjectOverwrite)</f>
        <v>#NUM!</v>
      </c>
      <c r="J46" s="102" t="str">
        <f ca="1">_xll.ohRangeRetrieveError(I46)</f>
        <v>qlFuturesRateHelper - Error converting parameter 'Price' : 'ObjectHandler error: attempt to retrieve object with unknown ID 'EURFUT3MQ7_Quote'</v>
      </c>
      <c r="K46" s="101"/>
    </row>
    <row r="47" spans="1:12" x14ac:dyDescent="0.2">
      <c r="A47" s="171"/>
      <c r="B47" s="107">
        <v>45</v>
      </c>
      <c r="C47" s="170" t="b">
        <v>0</v>
      </c>
      <c r="D47" s="170" t="str">
        <v>U7</v>
      </c>
      <c r="E47" s="169" t="str">
        <f t="shared" si="4"/>
        <v>Euribor3M</v>
      </c>
      <c r="F47" s="168" t="str">
        <f t="shared" si="5"/>
        <v>EURFUT3MU7_Quote</v>
      </c>
      <c r="G47" s="168" t="str">
        <f t="shared" si="6"/>
        <v>EURFUT3MU7ConvAdj_Quote</v>
      </c>
      <c r="H47" s="168" t="str">
        <f t="shared" si="7"/>
        <v>EUR_YC3MRH_FUT3MU7</v>
      </c>
      <c r="I47" s="167" t="str">
        <f>_xll.qlFuturesRateHelper(H47,$F47,$D47,$E47,$G47,Permanent,Trigger,ObjectOverwrite)</f>
        <v>EUR_YC3MRH_FUT3MU7#0002</v>
      </c>
      <c r="J47" s="102" t="str">
        <f>_xll.ohRangeRetrieveError(I47)</f>
        <v/>
      </c>
      <c r="K47" s="101"/>
    </row>
    <row r="48" spans="1:12" x14ac:dyDescent="0.2">
      <c r="A48" s="171"/>
      <c r="B48" s="107">
        <v>46</v>
      </c>
      <c r="C48" s="170" t="b">
        <v>0</v>
      </c>
      <c r="D48" s="170" t="str">
        <v>V7</v>
      </c>
      <c r="E48" s="169" t="str">
        <f t="shared" si="4"/>
        <v>Euribor3M</v>
      </c>
      <c r="F48" s="168" t="str">
        <f t="shared" si="5"/>
        <v>EURFUT3MV7_Quote</v>
      </c>
      <c r="G48" s="168" t="str">
        <f t="shared" si="6"/>
        <v>EURFUT3MV7ConvAdj_Quote</v>
      </c>
      <c r="H48" s="168" t="str">
        <f t="shared" si="7"/>
        <v>EUR_YC3MRH_FUT3MV7</v>
      </c>
      <c r="I48" s="167" t="e">
        <f>_xll.qlFuturesRateHelper(H48,$F48,$D48,$E48,$G48,Permanent,Trigger,ObjectOverwrite)</f>
        <v>#NUM!</v>
      </c>
      <c r="J48" s="102" t="str">
        <f ca="1">_xll.ohRangeRetrieveError(I48)</f>
        <v>qlFuturesRateHelper - Error converting parameter 'Price' : 'ObjectHandler error: attempt to retrieve object with unknown ID 'EURFUT3MV7_Quote'</v>
      </c>
      <c r="K48" s="101"/>
    </row>
    <row r="49" spans="1:11" x14ac:dyDescent="0.2">
      <c r="A49" s="171"/>
      <c r="B49" s="107">
        <v>47</v>
      </c>
      <c r="C49" s="170" t="b">
        <v>0</v>
      </c>
      <c r="D49" s="170" t="str">
        <v>X7</v>
      </c>
      <c r="E49" s="169" t="str">
        <f t="shared" si="4"/>
        <v>Euribor3M</v>
      </c>
      <c r="F49" s="168" t="str">
        <f t="shared" si="5"/>
        <v>EURFUT3MX7_Quote</v>
      </c>
      <c r="G49" s="168" t="str">
        <f t="shared" si="6"/>
        <v>EURFUT3MX7ConvAdj_Quote</v>
      </c>
      <c r="H49" s="168" t="str">
        <f t="shared" si="7"/>
        <v>EUR_YC3MRH_FUT3MX7</v>
      </c>
      <c r="I49" s="167" t="e">
        <f>_xll.qlFuturesRateHelper(H49,$F49,$D49,$E49,$G49,Permanent,Trigger,ObjectOverwrite)</f>
        <v>#NUM!</v>
      </c>
      <c r="J49" s="102" t="str">
        <f ca="1">_xll.ohRangeRetrieveError(I49)</f>
        <v>qlFuturesRateHelper - Error converting parameter 'Price' : 'ObjectHandler error: attempt to retrieve object with unknown ID 'EURFUT3MX7_Quote'</v>
      </c>
      <c r="K49" s="101"/>
    </row>
    <row r="50" spans="1:11" x14ac:dyDescent="0.2">
      <c r="A50" s="171"/>
      <c r="B50" s="107">
        <v>48</v>
      </c>
      <c r="C50" s="170" t="b">
        <v>0</v>
      </c>
      <c r="D50" s="170" t="str">
        <v>Z7</v>
      </c>
      <c r="E50" s="169" t="str">
        <f t="shared" si="4"/>
        <v>Euribor3M</v>
      </c>
      <c r="F50" s="168" t="str">
        <f t="shared" si="5"/>
        <v>EURFUT3MZ7_Quote</v>
      </c>
      <c r="G50" s="168" t="str">
        <f t="shared" si="6"/>
        <v>EURFUT3MZ7ConvAdj_Quote</v>
      </c>
      <c r="H50" s="168" t="str">
        <f t="shared" si="7"/>
        <v>EUR_YC3MRH_FUT3MZ7</v>
      </c>
      <c r="I50" s="167" t="str">
        <f>_xll.qlFuturesRateHelper(H50,$F50,$D50,$E50,$G50,Permanent,Trigger,ObjectOverwrite)</f>
        <v>EUR_YC3MRH_FUT3MZ7#0002</v>
      </c>
      <c r="J50" s="102" t="str">
        <f>_xll.ohRangeRetrieveError(I50)</f>
        <v/>
      </c>
      <c r="K50" s="101"/>
    </row>
    <row r="51" spans="1:11" x14ac:dyDescent="0.2">
      <c r="A51" s="171"/>
      <c r="B51" s="107">
        <v>49</v>
      </c>
      <c r="C51" s="170" t="b">
        <v>0</v>
      </c>
      <c r="D51" s="170" t="str">
        <v>F8</v>
      </c>
      <c r="E51" s="169" t="str">
        <f t="shared" si="4"/>
        <v>Euribor3M</v>
      </c>
      <c r="F51" s="168" t="str">
        <f t="shared" si="5"/>
        <v>EURFUT3MF8_Quote</v>
      </c>
      <c r="G51" s="168" t="str">
        <f t="shared" si="6"/>
        <v>EURFUT3MF8ConvAdj_Quote</v>
      </c>
      <c r="H51" s="168" t="str">
        <f t="shared" si="7"/>
        <v>EUR_YC3MRH_FUT3MF8</v>
      </c>
      <c r="I51" s="167" t="e">
        <f>_xll.qlFuturesRateHelper(H51,$F51,$D51,$E51,$G51,Permanent,Trigger,ObjectOverwrite)</f>
        <v>#NUM!</v>
      </c>
      <c r="J51" s="102" t="str">
        <f ca="1">_xll.ohRangeRetrieveError(I51)</f>
        <v>qlFuturesRateHelper - Error converting parameter 'Price' : 'ObjectHandler error: attempt to retrieve object with unknown ID 'EURFUT3MF8_Quote'</v>
      </c>
      <c r="K51" s="101"/>
    </row>
    <row r="52" spans="1:11" x14ac:dyDescent="0.2">
      <c r="A52" s="171"/>
      <c r="B52" s="107">
        <v>50</v>
      </c>
      <c r="C52" s="170" t="b">
        <v>0</v>
      </c>
      <c r="D52" s="170" t="str">
        <v>G8</v>
      </c>
      <c r="E52" s="169" t="str">
        <f t="shared" si="4"/>
        <v>Euribor3M</v>
      </c>
      <c r="F52" s="168" t="str">
        <f t="shared" si="5"/>
        <v>EURFUT3MG8_Quote</v>
      </c>
      <c r="G52" s="168" t="str">
        <f t="shared" si="6"/>
        <v>EURFUT3MG8ConvAdj_Quote</v>
      </c>
      <c r="H52" s="168" t="str">
        <f t="shared" si="7"/>
        <v>EUR_YC3MRH_FUT3MG8</v>
      </c>
      <c r="I52" s="167" t="e">
        <f>_xll.qlFuturesRateHelper(H52,$F52,$D52,$E52,$G52,Permanent,Trigger,ObjectOverwrite)</f>
        <v>#NUM!</v>
      </c>
      <c r="J52" s="102" t="str">
        <f ca="1">_xll.ohRangeRetrieveError(I52)</f>
        <v>qlFuturesRateHelper - Error converting parameter 'Price' : 'ObjectHandler error: attempt to retrieve object with unknown ID 'EURFUT3MG8_Quote'</v>
      </c>
      <c r="K52" s="101"/>
    </row>
    <row r="53" spans="1:11" x14ac:dyDescent="0.2">
      <c r="A53" s="171"/>
      <c r="B53" s="107">
        <v>51</v>
      </c>
      <c r="C53" s="170" t="b">
        <v>0</v>
      </c>
      <c r="D53" s="170" t="str">
        <v>H8</v>
      </c>
      <c r="E53" s="169" t="str">
        <f t="shared" si="4"/>
        <v>Euribor3M</v>
      </c>
      <c r="F53" s="168" t="str">
        <f t="shared" si="5"/>
        <v>EURFUT3MH8_Quote</v>
      </c>
      <c r="G53" s="168" t="str">
        <f t="shared" si="6"/>
        <v>EURFUT3MH8ConvAdj_Quote</v>
      </c>
      <c r="H53" s="168" t="str">
        <f t="shared" si="7"/>
        <v>EUR_YC3MRH_FUT3MH8</v>
      </c>
      <c r="I53" s="167" t="str">
        <f>_xll.qlFuturesRateHelper(H53,$F53,$D53,$E53,$G53,Permanent,Trigger,ObjectOverwrite)</f>
        <v>EUR_YC3MRH_FUT3MH8#0002</v>
      </c>
      <c r="J53" s="102" t="str">
        <f>_xll.ohRangeRetrieveError(I53)</f>
        <v/>
      </c>
      <c r="K53" s="101"/>
    </row>
    <row r="54" spans="1:11" x14ac:dyDescent="0.2">
      <c r="A54" s="171"/>
      <c r="B54" s="107">
        <v>52</v>
      </c>
      <c r="C54" s="170" t="b">
        <v>0</v>
      </c>
      <c r="D54" s="170" t="str">
        <v>J8</v>
      </c>
      <c r="E54" s="169" t="str">
        <f t="shared" si="4"/>
        <v>Euribor3M</v>
      </c>
      <c r="F54" s="168" t="str">
        <f t="shared" si="5"/>
        <v>EURFUT3MJ8_Quote</v>
      </c>
      <c r="G54" s="168" t="str">
        <f t="shared" si="6"/>
        <v>EURFUT3MJ8ConvAdj_Quote</v>
      </c>
      <c r="H54" s="168" t="str">
        <f t="shared" si="7"/>
        <v>EUR_YC3MRH_FUT3MJ8</v>
      </c>
      <c r="I54" s="167" t="e">
        <f>_xll.qlFuturesRateHelper(H54,$F54,$D54,$E54,$G54,Permanent,Trigger,ObjectOverwrite)</f>
        <v>#NUM!</v>
      </c>
      <c r="J54" s="102" t="str">
        <f ca="1">_xll.ohRangeRetrieveError(I54)</f>
        <v>qlFuturesRateHelper - Error converting parameter 'Price' : 'ObjectHandler error: attempt to retrieve object with unknown ID 'EURFUT3MJ8_Quote'</v>
      </c>
      <c r="K54" s="101"/>
    </row>
    <row r="55" spans="1:11" x14ac:dyDescent="0.2">
      <c r="A55" s="171"/>
      <c r="B55" s="107">
        <v>53</v>
      </c>
      <c r="C55" s="170" t="b">
        <v>0</v>
      </c>
      <c r="D55" s="170" t="str">
        <v>K8</v>
      </c>
      <c r="E55" s="169" t="str">
        <f t="shared" si="4"/>
        <v>Euribor3M</v>
      </c>
      <c r="F55" s="168" t="str">
        <f t="shared" si="5"/>
        <v>EURFUT3MK8_Quote</v>
      </c>
      <c r="G55" s="168" t="str">
        <f t="shared" si="6"/>
        <v>EURFUT3MK8ConvAdj_Quote</v>
      </c>
      <c r="H55" s="168" t="str">
        <f t="shared" si="7"/>
        <v>EUR_YC3MRH_FUT3MK8</v>
      </c>
      <c r="I55" s="167" t="e">
        <f>_xll.qlFuturesRateHelper(H55,$F55,$D55,$E55,$G55,Permanent,Trigger,ObjectOverwrite)</f>
        <v>#NUM!</v>
      </c>
      <c r="J55" s="102" t="str">
        <f ca="1">_xll.ohRangeRetrieveError(I55)</f>
        <v>qlFuturesRateHelper - Error converting parameter 'Price' : 'ObjectHandler error: attempt to retrieve object with unknown ID 'EURFUT3MK8_Quote'</v>
      </c>
      <c r="K55" s="101"/>
    </row>
    <row r="56" spans="1:11" x14ac:dyDescent="0.2">
      <c r="A56" s="171"/>
      <c r="B56" s="107">
        <v>54</v>
      </c>
      <c r="C56" s="170" t="b">
        <v>0</v>
      </c>
      <c r="D56" s="170" t="str">
        <v>M8</v>
      </c>
      <c r="E56" s="169" t="str">
        <f t="shared" si="4"/>
        <v>Euribor3M</v>
      </c>
      <c r="F56" s="168" t="str">
        <f t="shared" si="5"/>
        <v>EURFUT3MM8_Quote</v>
      </c>
      <c r="G56" s="168" t="str">
        <f t="shared" si="6"/>
        <v>EURFUT3MM8ConvAdj_Quote</v>
      </c>
      <c r="H56" s="168" t="str">
        <f t="shared" si="7"/>
        <v>EUR_YC3MRH_FUT3MM8</v>
      </c>
      <c r="I56" s="167" t="str">
        <f>_xll.qlFuturesRateHelper(H56,$F56,$D56,$E56,$G56,Permanent,Trigger,ObjectOverwrite)</f>
        <v>EUR_YC3MRH_FUT3MM8#0002</v>
      </c>
      <c r="J56" s="102" t="str">
        <f>_xll.ohRangeRetrieveError(I56)</f>
        <v/>
      </c>
      <c r="K56" s="101"/>
    </row>
    <row r="57" spans="1:11" x14ac:dyDescent="0.2">
      <c r="A57" s="171"/>
      <c r="B57" s="107">
        <v>55</v>
      </c>
      <c r="C57" s="170" t="b">
        <v>0</v>
      </c>
      <c r="D57" s="170" t="str">
        <v>N8</v>
      </c>
      <c r="E57" s="169" t="str">
        <f t="shared" si="4"/>
        <v>Euribor3M</v>
      </c>
      <c r="F57" s="168" t="str">
        <f t="shared" si="5"/>
        <v>EURFUT3MN8_Quote</v>
      </c>
      <c r="G57" s="168" t="str">
        <f t="shared" si="6"/>
        <v>EURFUT3MN8ConvAdj_Quote</v>
      </c>
      <c r="H57" s="168" t="str">
        <f t="shared" si="7"/>
        <v>EUR_YC3MRH_FUT3MN8</v>
      </c>
      <c r="I57" s="167" t="e">
        <f>_xll.qlFuturesRateHelper(H57,$F57,$D57,$E57,$G57,Permanent,Trigger,ObjectOverwrite)</f>
        <v>#NUM!</v>
      </c>
      <c r="J57" s="102" t="str">
        <f ca="1">_xll.ohRangeRetrieveError(I57)</f>
        <v>qlFuturesRateHelper - Error converting parameter 'Price' : 'ObjectHandler error: attempt to retrieve object with unknown ID 'EURFUT3MN8_Quote'</v>
      </c>
      <c r="K57" s="101"/>
    </row>
    <row r="58" spans="1:11" x14ac:dyDescent="0.2">
      <c r="A58" s="171"/>
      <c r="B58" s="107">
        <v>56</v>
      </c>
      <c r="C58" s="170" t="b">
        <v>0</v>
      </c>
      <c r="D58" s="170" t="str">
        <v>Q8</v>
      </c>
      <c r="E58" s="169" t="str">
        <f t="shared" si="4"/>
        <v>Euribor3M</v>
      </c>
      <c r="F58" s="168" t="str">
        <f t="shared" si="5"/>
        <v>EURFUT3MQ8_Quote</v>
      </c>
      <c r="G58" s="168" t="str">
        <f t="shared" si="6"/>
        <v>EURFUT3MQ8ConvAdj_Quote</v>
      </c>
      <c r="H58" s="168" t="str">
        <f t="shared" si="7"/>
        <v>EUR_YC3MRH_FUT3MQ8</v>
      </c>
      <c r="I58" s="167" t="e">
        <f>_xll.qlFuturesRateHelper(H58,$F58,$D58,$E58,$G58,Permanent,Trigger,ObjectOverwrite)</f>
        <v>#NUM!</v>
      </c>
      <c r="J58" s="102" t="str">
        <f ca="1">_xll.ohRangeRetrieveError(I58)</f>
        <v>qlFuturesRateHelper - Error converting parameter 'Price' : 'ObjectHandler error: attempt to retrieve object with unknown ID 'EURFUT3MQ8_Quote'</v>
      </c>
      <c r="K58" s="101"/>
    </row>
    <row r="59" spans="1:11" x14ac:dyDescent="0.2">
      <c r="A59" s="171"/>
      <c r="B59" s="107">
        <v>57</v>
      </c>
      <c r="C59" s="170" t="b">
        <v>0</v>
      </c>
      <c r="D59" s="170" t="str">
        <v>U8</v>
      </c>
      <c r="E59" s="169" t="str">
        <f t="shared" si="4"/>
        <v>Euribor3M</v>
      </c>
      <c r="F59" s="168" t="str">
        <f t="shared" si="5"/>
        <v>EURFUT3MU8_Quote</v>
      </c>
      <c r="G59" s="168" t="str">
        <f t="shared" si="6"/>
        <v>EURFUT3MU8ConvAdj_Quote</v>
      </c>
      <c r="H59" s="168" t="str">
        <f t="shared" si="7"/>
        <v>EUR_YC3MRH_FUT3MU8</v>
      </c>
      <c r="I59" s="167" t="str">
        <f>_xll.qlFuturesRateHelper(H59,$F59,$D59,$E59,$G59,Permanent,Trigger,ObjectOverwrite)</f>
        <v>EUR_YC3MRH_FUT3MU8#0002</v>
      </c>
      <c r="J59" s="102" t="str">
        <f>_xll.ohRangeRetrieveError(I59)</f>
        <v/>
      </c>
      <c r="K59" s="101"/>
    </row>
    <row r="60" spans="1:11" x14ac:dyDescent="0.2">
      <c r="A60" s="171"/>
      <c r="B60" s="107">
        <v>58</v>
      </c>
      <c r="C60" s="170" t="b">
        <v>0</v>
      </c>
      <c r="D60" s="170" t="str">
        <v>V8</v>
      </c>
      <c r="E60" s="169" t="str">
        <f t="shared" si="4"/>
        <v>Euribor3M</v>
      </c>
      <c r="F60" s="168" t="str">
        <f t="shared" si="5"/>
        <v>EURFUT3MV8_Quote</v>
      </c>
      <c r="G60" s="168" t="str">
        <f t="shared" si="6"/>
        <v>EURFUT3MV8ConvAdj_Quote</v>
      </c>
      <c r="H60" s="168" t="str">
        <f t="shared" si="7"/>
        <v>EUR_YC3MRH_FUT3MV8</v>
      </c>
      <c r="I60" s="167" t="e">
        <f>_xll.qlFuturesRateHelper(H60,$F60,$D60,$E60,$G60,Permanent,Trigger,ObjectOverwrite)</f>
        <v>#NUM!</v>
      </c>
      <c r="J60" s="102" t="str">
        <f ca="1">_xll.ohRangeRetrieveError(I60)</f>
        <v>qlFuturesRateHelper - Error converting parameter 'Price' : 'ObjectHandler error: attempt to retrieve object with unknown ID 'EURFUT3MV8_Quote'</v>
      </c>
      <c r="K60" s="101"/>
    </row>
    <row r="61" spans="1:11" x14ac:dyDescent="0.2">
      <c r="A61" s="171"/>
      <c r="B61" s="107">
        <v>59</v>
      </c>
      <c r="C61" s="170" t="b">
        <v>0</v>
      </c>
      <c r="D61" s="170" t="str">
        <v>X8</v>
      </c>
      <c r="E61" s="169" t="str">
        <f t="shared" si="4"/>
        <v>Euribor3M</v>
      </c>
      <c r="F61" s="168" t="str">
        <f t="shared" si="5"/>
        <v>EURFUT3MX8_Quote</v>
      </c>
      <c r="G61" s="168" t="str">
        <f t="shared" si="6"/>
        <v>EURFUT3MX8ConvAdj_Quote</v>
      </c>
      <c r="H61" s="168" t="str">
        <f t="shared" si="7"/>
        <v>EUR_YC3MRH_FUT3MX8</v>
      </c>
      <c r="I61" s="167" t="e">
        <f>_xll.qlFuturesRateHelper(H61,$F61,$D61,$E61,$G61,Permanent,Trigger,ObjectOverwrite)</f>
        <v>#NUM!</v>
      </c>
      <c r="J61" s="102" t="str">
        <f ca="1">_xll.ohRangeRetrieveError(I61)</f>
        <v>qlFuturesRateHelper - Error converting parameter 'Price' : 'ObjectHandler error: attempt to retrieve object with unknown ID 'EURFUT3MX8_Quote'</v>
      </c>
      <c r="K61" s="101"/>
    </row>
    <row r="62" spans="1:11" x14ac:dyDescent="0.2">
      <c r="A62" s="171"/>
      <c r="B62" s="107">
        <v>60</v>
      </c>
      <c r="C62" s="170" t="b">
        <v>0</v>
      </c>
      <c r="D62" s="170" t="str">
        <v>Z8</v>
      </c>
      <c r="E62" s="169" t="str">
        <f t="shared" si="4"/>
        <v>Euribor3M</v>
      </c>
      <c r="F62" s="168" t="str">
        <f t="shared" si="5"/>
        <v>EURFUT3MZ8_Quote</v>
      </c>
      <c r="G62" s="168" t="str">
        <f t="shared" si="6"/>
        <v>EURFUT3MZ8ConvAdj_Quote</v>
      </c>
      <c r="H62" s="168" t="str">
        <f t="shared" si="7"/>
        <v>EUR_YC3MRH_FUT3MZ8</v>
      </c>
      <c r="I62" s="167" t="str">
        <f>_xll.qlFuturesRateHelper(H62,$F62,$D62,$E62,$G62,Permanent,Trigger,ObjectOverwrite)</f>
        <v>EUR_YC3MRH_FUT3MZ8#0002</v>
      </c>
      <c r="J62" s="102" t="str">
        <f>_xll.ohRangeRetrieveError(I62)</f>
        <v/>
      </c>
      <c r="K62" s="101"/>
    </row>
    <row r="63" spans="1:11" x14ac:dyDescent="0.2">
      <c r="A63" s="171"/>
      <c r="B63" s="107">
        <v>61</v>
      </c>
      <c r="C63" s="170" t="b">
        <v>0</v>
      </c>
      <c r="D63" s="170" t="str">
        <v>F9</v>
      </c>
      <c r="E63" s="169" t="str">
        <f t="shared" si="4"/>
        <v>Euribor3M</v>
      </c>
      <c r="F63" s="168" t="str">
        <f t="shared" si="5"/>
        <v>EURFUT3MF9_Quote</v>
      </c>
      <c r="G63" s="168" t="str">
        <f t="shared" si="6"/>
        <v>EURFUT3MF9ConvAdj_Quote</v>
      </c>
      <c r="H63" s="168" t="str">
        <f t="shared" si="7"/>
        <v>EUR_YC3MRH_FUT3MF9</v>
      </c>
      <c r="I63" s="167" t="e">
        <f>_xll.qlFuturesRateHelper(H63,$F63,$D63,$E63,$G63,Permanent,Trigger,ObjectOverwrite)</f>
        <v>#NUM!</v>
      </c>
      <c r="J63" s="102" t="str">
        <f ca="1">_xll.ohRangeRetrieveError(I63)</f>
        <v>qlFuturesRateHelper - Error converting parameter 'Price' : 'ObjectHandler error: attempt to retrieve object with unknown ID 'EURFUT3MF9_Quote'</v>
      </c>
      <c r="K63" s="101"/>
    </row>
    <row r="64" spans="1:11" x14ac:dyDescent="0.2">
      <c r="A64" s="171"/>
      <c r="B64" s="107">
        <v>62</v>
      </c>
      <c r="C64" s="170" t="b">
        <v>0</v>
      </c>
      <c r="D64" s="170" t="str">
        <v>G9</v>
      </c>
      <c r="E64" s="169" t="str">
        <f t="shared" si="4"/>
        <v>Euribor3M</v>
      </c>
      <c r="F64" s="168" t="str">
        <f t="shared" si="5"/>
        <v>EURFUT3MG9_Quote</v>
      </c>
      <c r="G64" s="168" t="str">
        <f t="shared" si="6"/>
        <v>EURFUT3MG9ConvAdj_Quote</v>
      </c>
      <c r="H64" s="168" t="str">
        <f t="shared" si="7"/>
        <v>EUR_YC3MRH_FUT3MG9</v>
      </c>
      <c r="I64" s="167" t="e">
        <f>_xll.qlFuturesRateHelper(H64,$F64,$D64,$E64,$G64,Permanent,Trigger,ObjectOverwrite)</f>
        <v>#NUM!</v>
      </c>
      <c r="J64" s="102" t="str">
        <f ca="1">_xll.ohRangeRetrieveError(I64)</f>
        <v>qlFuturesRateHelper - Error converting parameter 'Price' : 'ObjectHandler error: attempt to retrieve object with unknown ID 'EURFUT3MG9_Quote'</v>
      </c>
      <c r="K64" s="101"/>
    </row>
    <row r="65" spans="1:11" x14ac:dyDescent="0.2">
      <c r="A65" s="171"/>
      <c r="B65" s="107">
        <v>63</v>
      </c>
      <c r="C65" s="170" t="b">
        <v>0</v>
      </c>
      <c r="D65" s="170" t="str">
        <v>H9</v>
      </c>
      <c r="E65" s="169" t="str">
        <f t="shared" si="4"/>
        <v>Euribor3M</v>
      </c>
      <c r="F65" s="168" t="str">
        <f t="shared" si="5"/>
        <v>EURFUT3MH9_Quote</v>
      </c>
      <c r="G65" s="168" t="str">
        <f t="shared" si="6"/>
        <v>EURFUT3MH9ConvAdj_Quote</v>
      </c>
      <c r="H65" s="168" t="str">
        <f t="shared" si="7"/>
        <v>EUR_YC3MRH_FUT3MH9</v>
      </c>
      <c r="I65" s="167" t="str">
        <f>_xll.qlFuturesRateHelper(H65,$F65,$D65,$E65,$G65,Permanent,Trigger,ObjectOverwrite)</f>
        <v>EUR_YC3MRH_FUT3MH9#0002</v>
      </c>
      <c r="J65" s="102" t="str">
        <f>_xll.ohRangeRetrieveError(I65)</f>
        <v/>
      </c>
      <c r="K65" s="101"/>
    </row>
    <row r="66" spans="1:11" x14ac:dyDescent="0.2">
      <c r="A66" s="171"/>
      <c r="B66" s="107">
        <v>64</v>
      </c>
      <c r="C66" s="170" t="b">
        <v>0</v>
      </c>
      <c r="D66" s="170" t="str">
        <v>J9</v>
      </c>
      <c r="E66" s="169" t="str">
        <f t="shared" si="4"/>
        <v>Euribor3M</v>
      </c>
      <c r="F66" s="168" t="str">
        <f t="shared" si="5"/>
        <v>EURFUT3MJ9_Quote</v>
      </c>
      <c r="G66" s="168" t="str">
        <f t="shared" si="6"/>
        <v>EURFUT3MJ9ConvAdj_Quote</v>
      </c>
      <c r="H66" s="168" t="str">
        <f t="shared" si="7"/>
        <v>EUR_YC3MRH_FUT3MJ9</v>
      </c>
      <c r="I66" s="167" t="e">
        <f>_xll.qlFuturesRateHelper(H66,$F66,$D66,$E66,$G66,Permanent,Trigger,ObjectOverwrite)</f>
        <v>#NUM!</v>
      </c>
      <c r="J66" s="102" t="str">
        <f ca="1">_xll.ohRangeRetrieveError(I66)</f>
        <v>qlFuturesRateHelper - Error converting parameter 'Price' : 'ObjectHandler error: attempt to retrieve object with unknown ID 'EURFUT3MJ9_Quote'</v>
      </c>
      <c r="K66" s="101"/>
    </row>
    <row r="67" spans="1:11" x14ac:dyDescent="0.2">
      <c r="A67" s="171"/>
      <c r="B67" s="107">
        <v>65</v>
      </c>
      <c r="C67" s="170" t="b">
        <v>0</v>
      </c>
      <c r="D67" s="170" t="str">
        <v>K9</v>
      </c>
      <c r="E67" s="169" t="str">
        <f t="shared" ref="E67:E98" si="8">PROPER(Currency)&amp;FamilyName&amp;$E$1</f>
        <v>Euribor3M</v>
      </c>
      <c r="F67" s="168" t="str">
        <f t="shared" ref="F67:F98" si="9">Currency&amp;"FUT"&amp;$E$1&amp;$D67&amp;QuoteSuffix</f>
        <v>EURFUT3MK9_Quote</v>
      </c>
      <c r="G67" s="168" t="str">
        <f t="shared" ref="G67:G98" si="10">Currency&amp;"FUT"&amp;$E$1&amp;$D67&amp;"ConvAdj"&amp;QuoteSuffix</f>
        <v>EURFUT3MK9ConvAdj_Quote</v>
      </c>
      <c r="H67" s="168" t="str">
        <f t="shared" ref="H67:H98" si="11">$H$1&amp;"_FUT"&amp;$E$1&amp;$D67</f>
        <v>EUR_YC3MRH_FUT3MK9</v>
      </c>
      <c r="I67" s="167" t="e">
        <f>_xll.qlFuturesRateHelper(H67,$F67,$D67,$E67,$G67,Permanent,Trigger,ObjectOverwrite)</f>
        <v>#NUM!</v>
      </c>
      <c r="J67" s="102" t="str">
        <f ca="1">_xll.ohRangeRetrieveError(I67)</f>
        <v>qlFuturesRateHelper - Error converting parameter 'Price' : 'ObjectHandler error: attempt to retrieve object with unknown ID 'EURFUT3MK9_Quote'</v>
      </c>
      <c r="K67" s="101"/>
    </row>
    <row r="68" spans="1:11" x14ac:dyDescent="0.2">
      <c r="A68" s="171"/>
      <c r="B68" s="107">
        <v>66</v>
      </c>
      <c r="C68" s="170" t="b">
        <v>0</v>
      </c>
      <c r="D68" s="170" t="str">
        <v>M9</v>
      </c>
      <c r="E68" s="169" t="str">
        <f t="shared" si="8"/>
        <v>Euribor3M</v>
      </c>
      <c r="F68" s="168" t="str">
        <f t="shared" si="9"/>
        <v>EURFUT3MM9_Quote</v>
      </c>
      <c r="G68" s="168" t="str">
        <f t="shared" si="10"/>
        <v>EURFUT3MM9ConvAdj_Quote</v>
      </c>
      <c r="H68" s="168" t="str">
        <f t="shared" si="11"/>
        <v>EUR_YC3MRH_FUT3MM9</v>
      </c>
      <c r="I68" s="167" t="str">
        <f>_xll.qlFuturesRateHelper(H68,$F68,$D68,$E68,$G68,Permanent,Trigger,ObjectOverwrite)</f>
        <v>EUR_YC3MRH_FUT3MM9#0002</v>
      </c>
      <c r="J68" s="102" t="str">
        <f>_xll.ohRangeRetrieveError(I68)</f>
        <v/>
      </c>
      <c r="K68" s="101"/>
    </row>
    <row r="69" spans="1:11" x14ac:dyDescent="0.2">
      <c r="A69" s="171"/>
      <c r="B69" s="107">
        <v>67</v>
      </c>
      <c r="C69" s="170" t="b">
        <v>0</v>
      </c>
      <c r="D69" s="170" t="str">
        <v>N9</v>
      </c>
      <c r="E69" s="169" t="str">
        <f t="shared" si="8"/>
        <v>Euribor3M</v>
      </c>
      <c r="F69" s="168" t="str">
        <f t="shared" si="9"/>
        <v>EURFUT3MN9_Quote</v>
      </c>
      <c r="G69" s="168" t="str">
        <f t="shared" si="10"/>
        <v>EURFUT3MN9ConvAdj_Quote</v>
      </c>
      <c r="H69" s="168" t="str">
        <f t="shared" si="11"/>
        <v>EUR_YC3MRH_FUT3MN9</v>
      </c>
      <c r="I69" s="167" t="e">
        <f>_xll.qlFuturesRateHelper(H69,$F69,$D69,$E69,$G69,Permanent,Trigger,ObjectOverwrite)</f>
        <v>#NUM!</v>
      </c>
      <c r="J69" s="102" t="str">
        <f ca="1">_xll.ohRangeRetrieveError(I69)</f>
        <v>qlFuturesRateHelper - Error converting parameter 'Price' : 'ObjectHandler error: attempt to retrieve object with unknown ID 'EURFUT3MN9_Quote'</v>
      </c>
      <c r="K69" s="101"/>
    </row>
    <row r="70" spans="1:11" x14ac:dyDescent="0.2">
      <c r="A70" s="171"/>
      <c r="B70" s="107">
        <v>68</v>
      </c>
      <c r="C70" s="170" t="b">
        <v>0</v>
      </c>
      <c r="D70" s="170" t="str">
        <v>Q9</v>
      </c>
      <c r="E70" s="169" t="str">
        <f t="shared" si="8"/>
        <v>Euribor3M</v>
      </c>
      <c r="F70" s="168" t="str">
        <f t="shared" si="9"/>
        <v>EURFUT3MQ9_Quote</v>
      </c>
      <c r="G70" s="168" t="str">
        <f t="shared" si="10"/>
        <v>EURFUT3MQ9ConvAdj_Quote</v>
      </c>
      <c r="H70" s="168" t="str">
        <f t="shared" si="11"/>
        <v>EUR_YC3MRH_FUT3MQ9</v>
      </c>
      <c r="I70" s="167" t="e">
        <f>_xll.qlFuturesRateHelper(H70,$F70,$D70,$E70,$G70,Permanent,Trigger,ObjectOverwrite)</f>
        <v>#NUM!</v>
      </c>
      <c r="J70" s="102" t="str">
        <f ca="1">_xll.ohRangeRetrieveError(I70)</f>
        <v>qlFuturesRateHelper - Error converting parameter 'Price' : 'ObjectHandler error: attempt to retrieve object with unknown ID 'EURFUT3MQ9_Quote'</v>
      </c>
      <c r="K70" s="101"/>
    </row>
    <row r="71" spans="1:11" x14ac:dyDescent="0.2">
      <c r="A71" s="171"/>
      <c r="B71" s="107">
        <v>69</v>
      </c>
      <c r="C71" s="170" t="b">
        <v>0</v>
      </c>
      <c r="D71" s="170" t="str">
        <v>U9</v>
      </c>
      <c r="E71" s="169" t="str">
        <f t="shared" si="8"/>
        <v>Euribor3M</v>
      </c>
      <c r="F71" s="168" t="str">
        <f t="shared" si="9"/>
        <v>EURFUT3MU9_Quote</v>
      </c>
      <c r="G71" s="168" t="str">
        <f t="shared" si="10"/>
        <v>EURFUT3MU9ConvAdj_Quote</v>
      </c>
      <c r="H71" s="168" t="str">
        <f t="shared" si="11"/>
        <v>EUR_YC3MRH_FUT3MU9</v>
      </c>
      <c r="I71" s="167" t="str">
        <f>_xll.qlFuturesRateHelper(H71,$F71,$D71,$E71,$G71,Permanent,Trigger,ObjectOverwrite)</f>
        <v>EUR_YC3MRH_FUT3MU9#0002</v>
      </c>
      <c r="J71" s="102" t="str">
        <f>_xll.ohRangeRetrieveError(I71)</f>
        <v/>
      </c>
      <c r="K71" s="101"/>
    </row>
    <row r="72" spans="1:11" x14ac:dyDescent="0.2">
      <c r="A72" s="171"/>
      <c r="B72" s="107">
        <v>70</v>
      </c>
      <c r="C72" s="170" t="b">
        <v>0</v>
      </c>
      <c r="D72" s="170" t="str">
        <v>V9</v>
      </c>
      <c r="E72" s="169" t="str">
        <f t="shared" si="8"/>
        <v>Euribor3M</v>
      </c>
      <c r="F72" s="168" t="str">
        <f t="shared" si="9"/>
        <v>EURFUT3MV9_Quote</v>
      </c>
      <c r="G72" s="168" t="str">
        <f t="shared" si="10"/>
        <v>EURFUT3MV9ConvAdj_Quote</v>
      </c>
      <c r="H72" s="168" t="str">
        <f t="shared" si="11"/>
        <v>EUR_YC3MRH_FUT3MV9</v>
      </c>
      <c r="I72" s="167" t="e">
        <f>_xll.qlFuturesRateHelper(H72,$F72,$D72,$E72,$G72,Permanent,Trigger,ObjectOverwrite)</f>
        <v>#NUM!</v>
      </c>
      <c r="J72" s="102" t="str">
        <f ca="1">_xll.ohRangeRetrieveError(I72)</f>
        <v>qlFuturesRateHelper - Error converting parameter 'Price' : 'ObjectHandler error: attempt to retrieve object with unknown ID 'EURFUT3MV9_Quote'</v>
      </c>
      <c r="K72" s="101"/>
    </row>
    <row r="73" spans="1:11" x14ac:dyDescent="0.2">
      <c r="A73" s="171"/>
      <c r="B73" s="107">
        <v>71</v>
      </c>
      <c r="C73" s="170" t="b">
        <v>0</v>
      </c>
      <c r="D73" s="170" t="str">
        <v>X9</v>
      </c>
      <c r="E73" s="169" t="str">
        <f t="shared" si="8"/>
        <v>Euribor3M</v>
      </c>
      <c r="F73" s="168" t="str">
        <f t="shared" si="9"/>
        <v>EURFUT3MX9_Quote</v>
      </c>
      <c r="G73" s="168" t="str">
        <f t="shared" si="10"/>
        <v>EURFUT3MX9ConvAdj_Quote</v>
      </c>
      <c r="H73" s="168" t="str">
        <f t="shared" si="11"/>
        <v>EUR_YC3MRH_FUT3MX9</v>
      </c>
      <c r="I73" s="167" t="e">
        <f>_xll.qlFuturesRateHelper(H73,$F73,$D73,$E73,$G73,Permanent,Trigger,ObjectOverwrite)</f>
        <v>#NUM!</v>
      </c>
      <c r="J73" s="102" t="str">
        <f ca="1">_xll.ohRangeRetrieveError(I73)</f>
        <v>qlFuturesRateHelper - Error converting parameter 'Price' : 'ObjectHandler error: attempt to retrieve object with unknown ID 'EURFUT3MX9_Quote'</v>
      </c>
      <c r="K73" s="101"/>
    </row>
    <row r="74" spans="1:11" x14ac:dyDescent="0.2">
      <c r="A74" s="171"/>
      <c r="B74" s="107">
        <v>72</v>
      </c>
      <c r="C74" s="170" t="b">
        <v>0</v>
      </c>
      <c r="D74" s="170" t="str">
        <v>Z9</v>
      </c>
      <c r="E74" s="169" t="str">
        <f t="shared" si="8"/>
        <v>Euribor3M</v>
      </c>
      <c r="F74" s="168" t="str">
        <f t="shared" si="9"/>
        <v>EURFUT3MZ9_Quote</v>
      </c>
      <c r="G74" s="168" t="str">
        <f t="shared" si="10"/>
        <v>EURFUT3MZ9ConvAdj_Quote</v>
      </c>
      <c r="H74" s="168" t="str">
        <f t="shared" si="11"/>
        <v>EUR_YC3MRH_FUT3MZ9</v>
      </c>
      <c r="I74" s="167" t="str">
        <f>_xll.qlFuturesRateHelper(H74,$F74,$D74,$E74,$G74,Permanent,Trigger,ObjectOverwrite)</f>
        <v>EUR_YC3MRH_FUT3MZ9#0002</v>
      </c>
      <c r="J74" s="102" t="str">
        <f>_xll.ohRangeRetrieveError(I74)</f>
        <v/>
      </c>
      <c r="K74" s="101"/>
    </row>
    <row r="75" spans="1:11" x14ac:dyDescent="0.2">
      <c r="A75" s="171"/>
      <c r="B75" s="107">
        <v>73</v>
      </c>
      <c r="C75" s="170" t="b">
        <v>0</v>
      </c>
      <c r="D75" s="170" t="str">
        <v>F0</v>
      </c>
      <c r="E75" s="169" t="str">
        <f t="shared" si="8"/>
        <v>Euribor3M</v>
      </c>
      <c r="F75" s="168" t="str">
        <f t="shared" si="9"/>
        <v>EURFUT3MF0_Quote</v>
      </c>
      <c r="G75" s="168" t="str">
        <f t="shared" si="10"/>
        <v>EURFUT3MF0ConvAdj_Quote</v>
      </c>
      <c r="H75" s="168" t="str">
        <f t="shared" si="11"/>
        <v>EUR_YC3MRH_FUT3MF0</v>
      </c>
      <c r="I75" s="167" t="e">
        <f>_xll.qlFuturesRateHelper(H75,$F75,$D75,$E75,$G75,Permanent,Trigger,ObjectOverwrite)</f>
        <v>#NUM!</v>
      </c>
      <c r="J75" s="102" t="str">
        <f ca="1">_xll.ohRangeRetrieveError(I75)</f>
        <v>qlFuturesRateHelper - Error converting parameter 'Price' : 'ObjectHandler error: attempt to retrieve object with unknown ID 'EURFUT3MF0_Quote'</v>
      </c>
      <c r="K75" s="101"/>
    </row>
    <row r="76" spans="1:11" x14ac:dyDescent="0.2">
      <c r="A76" s="171"/>
      <c r="B76" s="107">
        <v>74</v>
      </c>
      <c r="C76" s="170" t="b">
        <v>0</v>
      </c>
      <c r="D76" s="170" t="str">
        <v>G0</v>
      </c>
      <c r="E76" s="169" t="str">
        <f t="shared" si="8"/>
        <v>Euribor3M</v>
      </c>
      <c r="F76" s="168" t="str">
        <f t="shared" si="9"/>
        <v>EURFUT3MG0_Quote</v>
      </c>
      <c r="G76" s="168" t="str">
        <f t="shared" si="10"/>
        <v>EURFUT3MG0ConvAdj_Quote</v>
      </c>
      <c r="H76" s="168" t="str">
        <f t="shared" si="11"/>
        <v>EUR_YC3MRH_FUT3MG0</v>
      </c>
      <c r="I76" s="167" t="e">
        <f>_xll.qlFuturesRateHelper(H76,$F76,$D76,$E76,$G76,Permanent,Trigger,ObjectOverwrite)</f>
        <v>#NUM!</v>
      </c>
      <c r="J76" s="102" t="str">
        <f ca="1">_xll.ohRangeRetrieveError(I76)</f>
        <v>qlFuturesRateHelper - Error converting parameter 'Price' : 'ObjectHandler error: attempt to retrieve object with unknown ID 'EURFUT3MG0_Quote'</v>
      </c>
      <c r="K76" s="101"/>
    </row>
    <row r="77" spans="1:11" x14ac:dyDescent="0.2">
      <c r="A77" s="171"/>
      <c r="B77" s="107">
        <v>75</v>
      </c>
      <c r="C77" s="170" t="b">
        <v>0</v>
      </c>
      <c r="D77" s="170" t="str">
        <v>H0</v>
      </c>
      <c r="E77" s="169" t="str">
        <f t="shared" si="8"/>
        <v>Euribor3M</v>
      </c>
      <c r="F77" s="168" t="str">
        <f t="shared" si="9"/>
        <v>EURFUT3MH0_Quote</v>
      </c>
      <c r="G77" s="168" t="str">
        <f t="shared" si="10"/>
        <v>EURFUT3MH0ConvAdj_Quote</v>
      </c>
      <c r="H77" s="168" t="str">
        <f t="shared" si="11"/>
        <v>EUR_YC3MRH_FUT3MH0</v>
      </c>
      <c r="I77" s="167" t="str">
        <f>_xll.qlFuturesRateHelper(H77,$F77,$D77,$E77,$G77,Permanent,Trigger,ObjectOverwrite)</f>
        <v>EUR_YC3MRH_FUT3MH0#0002</v>
      </c>
      <c r="J77" s="102" t="str">
        <f>_xll.ohRangeRetrieveError(I77)</f>
        <v/>
      </c>
      <c r="K77" s="101"/>
    </row>
    <row r="78" spans="1:11" x14ac:dyDescent="0.2">
      <c r="A78" s="171"/>
      <c r="B78" s="107">
        <v>76</v>
      </c>
      <c r="C78" s="170" t="b">
        <v>0</v>
      </c>
      <c r="D78" s="170" t="str">
        <v>J0</v>
      </c>
      <c r="E78" s="169" t="str">
        <f t="shared" si="8"/>
        <v>Euribor3M</v>
      </c>
      <c r="F78" s="168" t="str">
        <f t="shared" si="9"/>
        <v>EURFUT3MJ0_Quote</v>
      </c>
      <c r="G78" s="168" t="str">
        <f t="shared" si="10"/>
        <v>EURFUT3MJ0ConvAdj_Quote</v>
      </c>
      <c r="H78" s="168" t="str">
        <f t="shared" si="11"/>
        <v>EUR_YC3MRH_FUT3MJ0</v>
      </c>
      <c r="I78" s="167" t="e">
        <f>_xll.qlFuturesRateHelper(H78,$F78,$D78,$E78,$G78,Permanent,Trigger,ObjectOverwrite)</f>
        <v>#NUM!</v>
      </c>
      <c r="J78" s="102" t="str">
        <f ca="1">_xll.ohRangeRetrieveError(I78)</f>
        <v>qlFuturesRateHelper - Error converting parameter 'Price' : 'ObjectHandler error: attempt to retrieve object with unknown ID 'EURFUT3MJ0_Quote'</v>
      </c>
      <c r="K78" s="101"/>
    </row>
    <row r="79" spans="1:11" x14ac:dyDescent="0.2">
      <c r="A79" s="171"/>
      <c r="B79" s="107">
        <v>77</v>
      </c>
      <c r="C79" s="170" t="b">
        <v>0</v>
      </c>
      <c r="D79" s="170" t="str">
        <v>K0</v>
      </c>
      <c r="E79" s="169" t="str">
        <f t="shared" si="8"/>
        <v>Euribor3M</v>
      </c>
      <c r="F79" s="168" t="str">
        <f t="shared" si="9"/>
        <v>EURFUT3MK0_Quote</v>
      </c>
      <c r="G79" s="168" t="str">
        <f t="shared" si="10"/>
        <v>EURFUT3MK0ConvAdj_Quote</v>
      </c>
      <c r="H79" s="168" t="str">
        <f t="shared" si="11"/>
        <v>EUR_YC3MRH_FUT3MK0</v>
      </c>
      <c r="I79" s="167" t="e">
        <f>_xll.qlFuturesRateHelper(H79,$F79,$D79,$E79,$G79,Permanent,Trigger,ObjectOverwrite)</f>
        <v>#NUM!</v>
      </c>
      <c r="J79" s="102" t="str">
        <f ca="1">_xll.ohRangeRetrieveError(I79)</f>
        <v>qlFuturesRateHelper - Error converting parameter 'Price' : 'ObjectHandler error: attempt to retrieve object with unknown ID 'EURFUT3MK0_Quote'</v>
      </c>
      <c r="K79" s="101"/>
    </row>
    <row r="80" spans="1:11" x14ac:dyDescent="0.2">
      <c r="A80" s="171"/>
      <c r="B80" s="107">
        <v>78</v>
      </c>
      <c r="C80" s="170" t="b">
        <v>0</v>
      </c>
      <c r="D80" s="170" t="str">
        <v>M0</v>
      </c>
      <c r="E80" s="169" t="str">
        <f t="shared" si="8"/>
        <v>Euribor3M</v>
      </c>
      <c r="F80" s="168" t="str">
        <f t="shared" si="9"/>
        <v>EURFUT3MM0_Quote</v>
      </c>
      <c r="G80" s="168" t="str">
        <f t="shared" si="10"/>
        <v>EURFUT3MM0ConvAdj_Quote</v>
      </c>
      <c r="H80" s="168" t="str">
        <f t="shared" si="11"/>
        <v>EUR_YC3MRH_FUT3MM0</v>
      </c>
      <c r="I80" s="167" t="str">
        <f>_xll.qlFuturesRateHelper(H80,$F80,$D80,$E80,$G80,Permanent,Trigger,ObjectOverwrite)</f>
        <v>EUR_YC3MRH_FUT3MM0#0002</v>
      </c>
      <c r="J80" s="102" t="str">
        <f>_xll.ohRangeRetrieveError(I80)</f>
        <v/>
      </c>
      <c r="K80" s="101"/>
    </row>
    <row r="81" spans="1:11" x14ac:dyDescent="0.2">
      <c r="A81" s="171"/>
      <c r="B81" s="107">
        <v>79</v>
      </c>
      <c r="C81" s="170" t="b">
        <v>0</v>
      </c>
      <c r="D81" s="170" t="str">
        <v>N0</v>
      </c>
      <c r="E81" s="169" t="str">
        <f t="shared" si="8"/>
        <v>Euribor3M</v>
      </c>
      <c r="F81" s="168" t="str">
        <f t="shared" si="9"/>
        <v>EURFUT3MN0_Quote</v>
      </c>
      <c r="G81" s="168" t="str">
        <f t="shared" si="10"/>
        <v>EURFUT3MN0ConvAdj_Quote</v>
      </c>
      <c r="H81" s="168" t="str">
        <f t="shared" si="11"/>
        <v>EUR_YC3MRH_FUT3MN0</v>
      </c>
      <c r="I81" s="167" t="e">
        <f>_xll.qlFuturesRateHelper(H81,$F81,$D81,$E81,$G81,Permanent,Trigger,ObjectOverwrite)</f>
        <v>#NUM!</v>
      </c>
      <c r="J81" s="102" t="str">
        <f ca="1">_xll.ohRangeRetrieveError(I81)</f>
        <v>qlFuturesRateHelper - Error converting parameter 'Price' : 'ObjectHandler error: attempt to retrieve object with unknown ID 'EURFUT3MN0_Quote'</v>
      </c>
      <c r="K81" s="101"/>
    </row>
    <row r="82" spans="1:11" x14ac:dyDescent="0.2">
      <c r="A82" s="171"/>
      <c r="B82" s="107">
        <v>80</v>
      </c>
      <c r="C82" s="170" t="b">
        <v>0</v>
      </c>
      <c r="D82" s="170" t="str">
        <v>Q0</v>
      </c>
      <c r="E82" s="169" t="str">
        <f t="shared" si="8"/>
        <v>Euribor3M</v>
      </c>
      <c r="F82" s="168" t="str">
        <f t="shared" si="9"/>
        <v>EURFUT3MQ0_Quote</v>
      </c>
      <c r="G82" s="168" t="str">
        <f t="shared" si="10"/>
        <v>EURFUT3MQ0ConvAdj_Quote</v>
      </c>
      <c r="H82" s="168" t="str">
        <f t="shared" si="11"/>
        <v>EUR_YC3MRH_FUT3MQ0</v>
      </c>
      <c r="I82" s="167" t="e">
        <f>_xll.qlFuturesRateHelper(H82,$F82,$D82,$E82,$G82,Permanent,Trigger,ObjectOverwrite)</f>
        <v>#NUM!</v>
      </c>
      <c r="J82" s="102" t="str">
        <f ca="1">_xll.ohRangeRetrieveError(I82)</f>
        <v>qlFuturesRateHelper - Error converting parameter 'Price' : 'ObjectHandler error: attempt to retrieve object with unknown ID 'EURFUT3MQ0_Quote'</v>
      </c>
      <c r="K82" s="101"/>
    </row>
    <row r="83" spans="1:11" x14ac:dyDescent="0.2">
      <c r="A83" s="171"/>
      <c r="B83" s="107">
        <v>81</v>
      </c>
      <c r="C83" s="170" t="b">
        <v>0</v>
      </c>
      <c r="D83" s="170" t="str">
        <v>U0</v>
      </c>
      <c r="E83" s="169" t="str">
        <f t="shared" si="8"/>
        <v>Euribor3M</v>
      </c>
      <c r="F83" s="168" t="str">
        <f t="shared" si="9"/>
        <v>EURFUT3MU0_Quote</v>
      </c>
      <c r="G83" s="168" t="str">
        <f t="shared" si="10"/>
        <v>EURFUT3MU0ConvAdj_Quote</v>
      </c>
      <c r="H83" s="168" t="str">
        <f t="shared" si="11"/>
        <v>EUR_YC3MRH_FUT3MU0</v>
      </c>
      <c r="I83" s="167" t="str">
        <f>_xll.qlFuturesRateHelper(H83,$F83,$D83,$E83,$G83,Permanent,Trigger,ObjectOverwrite)</f>
        <v>EUR_YC3MRH_FUT3MU0#0002</v>
      </c>
      <c r="J83" s="102" t="str">
        <f>_xll.ohRangeRetrieveError(I83)</f>
        <v/>
      </c>
      <c r="K83" s="101"/>
    </row>
    <row r="84" spans="1:11" x14ac:dyDescent="0.2">
      <c r="A84" s="171"/>
      <c r="B84" s="107">
        <v>82</v>
      </c>
      <c r="C84" s="170" t="b">
        <v>0</v>
      </c>
      <c r="D84" s="170" t="str">
        <v>V0</v>
      </c>
      <c r="E84" s="169" t="str">
        <f t="shared" si="8"/>
        <v>Euribor3M</v>
      </c>
      <c r="F84" s="168" t="str">
        <f t="shared" si="9"/>
        <v>EURFUT3MV0_Quote</v>
      </c>
      <c r="G84" s="168" t="str">
        <f t="shared" si="10"/>
        <v>EURFUT3MV0ConvAdj_Quote</v>
      </c>
      <c r="H84" s="168" t="str">
        <f t="shared" si="11"/>
        <v>EUR_YC3MRH_FUT3MV0</v>
      </c>
      <c r="I84" s="167" t="e">
        <f>_xll.qlFuturesRateHelper(H84,$F84,$D84,$E84,$G84,Permanent,Trigger,ObjectOverwrite)</f>
        <v>#NUM!</v>
      </c>
      <c r="J84" s="102" t="str">
        <f ca="1">_xll.ohRangeRetrieveError(I84)</f>
        <v>qlFuturesRateHelper - Error converting parameter 'Price' : 'ObjectHandler error: attempt to retrieve object with unknown ID 'EURFUT3MV0_Quote'</v>
      </c>
      <c r="K84" s="101"/>
    </row>
    <row r="85" spans="1:11" x14ac:dyDescent="0.2">
      <c r="A85" s="171"/>
      <c r="B85" s="107">
        <v>83</v>
      </c>
      <c r="C85" s="170" t="b">
        <v>0</v>
      </c>
      <c r="D85" s="170" t="str">
        <v>X0</v>
      </c>
      <c r="E85" s="169" t="str">
        <f t="shared" si="8"/>
        <v>Euribor3M</v>
      </c>
      <c r="F85" s="168" t="str">
        <f t="shared" si="9"/>
        <v>EURFUT3MX0_Quote</v>
      </c>
      <c r="G85" s="168" t="str">
        <f t="shared" si="10"/>
        <v>EURFUT3MX0ConvAdj_Quote</v>
      </c>
      <c r="H85" s="168" t="str">
        <f t="shared" si="11"/>
        <v>EUR_YC3MRH_FUT3MX0</v>
      </c>
      <c r="I85" s="167" t="e">
        <f>_xll.qlFuturesRateHelper(H85,$F85,$D85,$E85,$G85,Permanent,Trigger,ObjectOverwrite)</f>
        <v>#NUM!</v>
      </c>
      <c r="J85" s="102" t="str">
        <f ca="1">_xll.ohRangeRetrieveError(I85)</f>
        <v>qlFuturesRateHelper - Error converting parameter 'Price' : 'ObjectHandler error: attempt to retrieve object with unknown ID 'EURFUT3MX0_Quote'</v>
      </c>
      <c r="K85" s="101"/>
    </row>
    <row r="86" spans="1:11" x14ac:dyDescent="0.2">
      <c r="A86" s="171"/>
      <c r="B86" s="107">
        <v>84</v>
      </c>
      <c r="C86" s="170" t="b">
        <v>0</v>
      </c>
      <c r="D86" s="170" t="str">
        <v>Z0</v>
      </c>
      <c r="E86" s="169" t="str">
        <f t="shared" si="8"/>
        <v>Euribor3M</v>
      </c>
      <c r="F86" s="168" t="str">
        <f t="shared" si="9"/>
        <v>EURFUT3MZ0_Quote</v>
      </c>
      <c r="G86" s="168" t="str">
        <f t="shared" si="10"/>
        <v>EURFUT3MZ0ConvAdj_Quote</v>
      </c>
      <c r="H86" s="168" t="str">
        <f t="shared" si="11"/>
        <v>EUR_YC3MRH_FUT3MZ0</v>
      </c>
      <c r="I86" s="167" t="str">
        <f>_xll.qlFuturesRateHelper(H86,$F86,$D86,$E86,$G86,Permanent,Trigger,ObjectOverwrite)</f>
        <v>EUR_YC3MRH_FUT3MZ0#0002</v>
      </c>
      <c r="J86" s="102" t="str">
        <f>_xll.ohRangeRetrieveError(I86)</f>
        <v/>
      </c>
      <c r="K86" s="101"/>
    </row>
    <row r="87" spans="1:11" x14ac:dyDescent="0.2">
      <c r="A87" s="171"/>
      <c r="B87" s="107">
        <v>85</v>
      </c>
      <c r="C87" s="170" t="b">
        <v>0</v>
      </c>
      <c r="D87" s="170" t="str">
        <v>F1</v>
      </c>
      <c r="E87" s="169" t="str">
        <f t="shared" si="8"/>
        <v>Euribor3M</v>
      </c>
      <c r="F87" s="168" t="str">
        <f t="shared" si="9"/>
        <v>EURFUT3MF1_Quote</v>
      </c>
      <c r="G87" s="168" t="str">
        <f t="shared" si="10"/>
        <v>EURFUT3MF1ConvAdj_Quote</v>
      </c>
      <c r="H87" s="168" t="str">
        <f t="shared" si="11"/>
        <v>EUR_YC3MRH_FUT3MF1</v>
      </c>
      <c r="I87" s="167" t="e">
        <f>_xll.qlFuturesRateHelper(H87,$F87,$D87,$E87,$G87,Permanent,Trigger,ObjectOverwrite)</f>
        <v>#NUM!</v>
      </c>
      <c r="J87" s="102" t="str">
        <f ca="1">_xll.ohRangeRetrieveError(I87)</f>
        <v>qlFuturesRateHelper - Error converting parameter 'Price' : 'ObjectHandler error: attempt to retrieve object with unknown ID 'EURFUT3MF1_Quote'</v>
      </c>
      <c r="K87" s="101"/>
    </row>
    <row r="88" spans="1:11" x14ac:dyDescent="0.2">
      <c r="A88" s="171"/>
      <c r="B88" s="107">
        <v>86</v>
      </c>
      <c r="C88" s="170" t="b">
        <v>0</v>
      </c>
      <c r="D88" s="170" t="str">
        <v>G1</v>
      </c>
      <c r="E88" s="169" t="str">
        <f t="shared" si="8"/>
        <v>Euribor3M</v>
      </c>
      <c r="F88" s="168" t="str">
        <f t="shared" si="9"/>
        <v>EURFUT3MG1_Quote</v>
      </c>
      <c r="G88" s="168" t="str">
        <f t="shared" si="10"/>
        <v>EURFUT3MG1ConvAdj_Quote</v>
      </c>
      <c r="H88" s="168" t="str">
        <f t="shared" si="11"/>
        <v>EUR_YC3MRH_FUT3MG1</v>
      </c>
      <c r="I88" s="167" t="e">
        <f>_xll.qlFuturesRateHelper(H88,$F88,$D88,$E88,$G88,Permanent,Trigger,ObjectOverwrite)</f>
        <v>#NUM!</v>
      </c>
      <c r="J88" s="102" t="str">
        <f ca="1">_xll.ohRangeRetrieveError(I88)</f>
        <v>qlFuturesRateHelper - Error converting parameter 'Price' : 'ObjectHandler error: attempt to retrieve object with unknown ID 'EURFUT3MG1_Quote'</v>
      </c>
      <c r="K88" s="101"/>
    </row>
    <row r="89" spans="1:11" x14ac:dyDescent="0.2">
      <c r="A89" s="171"/>
      <c r="B89" s="107">
        <v>87</v>
      </c>
      <c r="C89" s="170" t="b">
        <v>0</v>
      </c>
      <c r="D89" s="170" t="str">
        <v>H1</v>
      </c>
      <c r="E89" s="169" t="str">
        <f t="shared" si="8"/>
        <v>Euribor3M</v>
      </c>
      <c r="F89" s="168" t="str">
        <f t="shared" si="9"/>
        <v>EURFUT3MH1_Quote</v>
      </c>
      <c r="G89" s="168" t="str">
        <f t="shared" si="10"/>
        <v>EURFUT3MH1ConvAdj_Quote</v>
      </c>
      <c r="H89" s="168" t="str">
        <f t="shared" si="11"/>
        <v>EUR_YC3MRH_FUT3MH1</v>
      </c>
      <c r="I89" s="167" t="str">
        <f>_xll.qlFuturesRateHelper(H89,$F89,$D89,$E89,$G89,Permanent,Trigger,ObjectOverwrite)</f>
        <v>EUR_YC3MRH_FUT3MH1#0002</v>
      </c>
      <c r="J89" s="102" t="str">
        <f>_xll.ohRangeRetrieveError(I89)</f>
        <v/>
      </c>
      <c r="K89" s="101"/>
    </row>
    <row r="90" spans="1:11" x14ac:dyDescent="0.2">
      <c r="A90" s="171"/>
      <c r="B90" s="107">
        <v>88</v>
      </c>
      <c r="C90" s="170" t="b">
        <v>0</v>
      </c>
      <c r="D90" s="170" t="str">
        <v>J1</v>
      </c>
      <c r="E90" s="169" t="str">
        <f t="shared" si="8"/>
        <v>Euribor3M</v>
      </c>
      <c r="F90" s="168" t="str">
        <f t="shared" si="9"/>
        <v>EURFUT3MJ1_Quote</v>
      </c>
      <c r="G90" s="168" t="str">
        <f t="shared" si="10"/>
        <v>EURFUT3MJ1ConvAdj_Quote</v>
      </c>
      <c r="H90" s="168" t="str">
        <f t="shared" si="11"/>
        <v>EUR_YC3MRH_FUT3MJ1</v>
      </c>
      <c r="I90" s="167" t="e">
        <f>_xll.qlFuturesRateHelper(H90,$F90,$D90,$E90,$G90,Permanent,Trigger,ObjectOverwrite)</f>
        <v>#NUM!</v>
      </c>
      <c r="J90" s="102" t="str">
        <f ca="1">_xll.ohRangeRetrieveError(I90)</f>
        <v>qlFuturesRateHelper - Error converting parameter 'Price' : 'ObjectHandler error: attempt to retrieve object with unknown ID 'EURFUT3MJ1_Quote'</v>
      </c>
      <c r="K90" s="101"/>
    </row>
    <row r="91" spans="1:11" x14ac:dyDescent="0.2">
      <c r="A91" s="171"/>
      <c r="B91" s="107">
        <v>89</v>
      </c>
      <c r="C91" s="170" t="b">
        <v>0</v>
      </c>
      <c r="D91" s="170" t="str">
        <v>K1</v>
      </c>
      <c r="E91" s="169" t="str">
        <f t="shared" si="8"/>
        <v>Euribor3M</v>
      </c>
      <c r="F91" s="168" t="str">
        <f t="shared" si="9"/>
        <v>EURFUT3MK1_Quote</v>
      </c>
      <c r="G91" s="168" t="str">
        <f t="shared" si="10"/>
        <v>EURFUT3MK1ConvAdj_Quote</v>
      </c>
      <c r="H91" s="168" t="str">
        <f t="shared" si="11"/>
        <v>EUR_YC3MRH_FUT3MK1</v>
      </c>
      <c r="I91" s="167" t="e">
        <f>_xll.qlFuturesRateHelper(H91,$F91,$D91,$E91,$G91,Permanent,Trigger,ObjectOverwrite)</f>
        <v>#NUM!</v>
      </c>
      <c r="J91" s="102" t="str">
        <f ca="1">_xll.ohRangeRetrieveError(I91)</f>
        <v>qlFuturesRateHelper - Error converting parameter 'Price' : 'ObjectHandler error: attempt to retrieve object with unknown ID 'EURFUT3MK1_Quote'</v>
      </c>
      <c r="K91" s="101"/>
    </row>
    <row r="92" spans="1:11" x14ac:dyDescent="0.2">
      <c r="A92" s="171"/>
      <c r="B92" s="107">
        <v>90</v>
      </c>
      <c r="C92" s="170" t="b">
        <v>0</v>
      </c>
      <c r="D92" s="170" t="str">
        <v>M1</v>
      </c>
      <c r="E92" s="169" t="str">
        <f t="shared" si="8"/>
        <v>Euribor3M</v>
      </c>
      <c r="F92" s="168" t="str">
        <f t="shared" si="9"/>
        <v>EURFUT3MM1_Quote</v>
      </c>
      <c r="G92" s="168" t="str">
        <f t="shared" si="10"/>
        <v>EURFUT3MM1ConvAdj_Quote</v>
      </c>
      <c r="H92" s="168" t="str">
        <f t="shared" si="11"/>
        <v>EUR_YC3MRH_FUT3MM1</v>
      </c>
      <c r="I92" s="167" t="str">
        <f>_xll.qlFuturesRateHelper(H92,$F92,$D92,$E92,$G92,Permanent,Trigger,ObjectOverwrite)</f>
        <v>EUR_YC3MRH_FUT3MM1#0002</v>
      </c>
      <c r="J92" s="102" t="str">
        <f>_xll.ohRangeRetrieveError(I92)</f>
        <v/>
      </c>
      <c r="K92" s="101"/>
    </row>
    <row r="93" spans="1:11" x14ac:dyDescent="0.2">
      <c r="A93" s="171"/>
      <c r="B93" s="107">
        <v>91</v>
      </c>
      <c r="C93" s="170" t="b">
        <v>0</v>
      </c>
      <c r="D93" s="170" t="str">
        <v>N1</v>
      </c>
      <c r="E93" s="169" t="str">
        <f t="shared" si="8"/>
        <v>Euribor3M</v>
      </c>
      <c r="F93" s="168" t="str">
        <f t="shared" si="9"/>
        <v>EURFUT3MN1_Quote</v>
      </c>
      <c r="G93" s="168" t="str">
        <f t="shared" si="10"/>
        <v>EURFUT3MN1ConvAdj_Quote</v>
      </c>
      <c r="H93" s="168" t="str">
        <f t="shared" si="11"/>
        <v>EUR_YC3MRH_FUT3MN1</v>
      </c>
      <c r="I93" s="167" t="e">
        <f>_xll.qlFuturesRateHelper(H93,$F93,$D93,$E93,$G93,Permanent,Trigger,ObjectOverwrite)</f>
        <v>#NUM!</v>
      </c>
      <c r="J93" s="102" t="str">
        <f ca="1">_xll.ohRangeRetrieveError(I93)</f>
        <v>qlFuturesRateHelper - Error converting parameter 'Price' : 'ObjectHandler error: attempt to retrieve object with unknown ID 'EURFUT3MN1_Quote'</v>
      </c>
      <c r="K93" s="101"/>
    </row>
    <row r="94" spans="1:11" x14ac:dyDescent="0.2">
      <c r="A94" s="171"/>
      <c r="B94" s="107">
        <v>92</v>
      </c>
      <c r="C94" s="170" t="b">
        <v>0</v>
      </c>
      <c r="D94" s="170" t="str">
        <v>Q1</v>
      </c>
      <c r="E94" s="169" t="str">
        <f t="shared" si="8"/>
        <v>Euribor3M</v>
      </c>
      <c r="F94" s="168" t="str">
        <f t="shared" si="9"/>
        <v>EURFUT3MQ1_Quote</v>
      </c>
      <c r="G94" s="168" t="str">
        <f t="shared" si="10"/>
        <v>EURFUT3MQ1ConvAdj_Quote</v>
      </c>
      <c r="H94" s="168" t="str">
        <f t="shared" si="11"/>
        <v>EUR_YC3MRH_FUT3MQ1</v>
      </c>
      <c r="I94" s="167" t="e">
        <f>_xll.qlFuturesRateHelper(H94,$F94,$D94,$E94,$G94,Permanent,Trigger,ObjectOverwrite)</f>
        <v>#NUM!</v>
      </c>
      <c r="J94" s="102" t="str">
        <f ca="1">_xll.ohRangeRetrieveError(I94)</f>
        <v>qlFuturesRateHelper - Error converting parameter 'Price' : 'ObjectHandler error: attempt to retrieve object with unknown ID 'EURFUT3MQ1_Quote'</v>
      </c>
      <c r="K94" s="101"/>
    </row>
    <row r="95" spans="1:11" x14ac:dyDescent="0.2">
      <c r="A95" s="171"/>
      <c r="B95" s="107">
        <v>93</v>
      </c>
      <c r="C95" s="170" t="b">
        <v>0</v>
      </c>
      <c r="D95" s="170" t="str">
        <v>U1</v>
      </c>
      <c r="E95" s="169" t="str">
        <f t="shared" si="8"/>
        <v>Euribor3M</v>
      </c>
      <c r="F95" s="168" t="str">
        <f t="shared" si="9"/>
        <v>EURFUT3MU1_Quote</v>
      </c>
      <c r="G95" s="168" t="str">
        <f t="shared" si="10"/>
        <v>EURFUT3MU1ConvAdj_Quote</v>
      </c>
      <c r="H95" s="168" t="str">
        <f t="shared" si="11"/>
        <v>EUR_YC3MRH_FUT3MU1</v>
      </c>
      <c r="I95" s="167" t="str">
        <f>_xll.qlFuturesRateHelper(H95,$F95,$D95,$E95,$G95,Permanent,Trigger,ObjectOverwrite)</f>
        <v>EUR_YC3MRH_FUT3MU1#0002</v>
      </c>
      <c r="J95" s="102" t="str">
        <f>_xll.ohRangeRetrieveError(I95)</f>
        <v/>
      </c>
      <c r="K95" s="101"/>
    </row>
    <row r="96" spans="1:11" x14ac:dyDescent="0.2">
      <c r="A96" s="171"/>
      <c r="B96" s="107">
        <v>94</v>
      </c>
      <c r="C96" s="170" t="b">
        <v>0</v>
      </c>
      <c r="D96" s="170" t="str">
        <v>V1</v>
      </c>
      <c r="E96" s="169" t="str">
        <f t="shared" si="8"/>
        <v>Euribor3M</v>
      </c>
      <c r="F96" s="168" t="str">
        <f t="shared" si="9"/>
        <v>EURFUT3MV1_Quote</v>
      </c>
      <c r="G96" s="168" t="str">
        <f t="shared" si="10"/>
        <v>EURFUT3MV1ConvAdj_Quote</v>
      </c>
      <c r="H96" s="168" t="str">
        <f t="shared" si="11"/>
        <v>EUR_YC3MRH_FUT3MV1</v>
      </c>
      <c r="I96" s="167" t="e">
        <f>_xll.qlFuturesRateHelper(H96,$F96,$D96,$E96,$G96,Permanent,Trigger,ObjectOverwrite)</f>
        <v>#NUM!</v>
      </c>
      <c r="J96" s="102" t="str">
        <f ca="1">_xll.ohRangeRetrieveError(I96)</f>
        <v>qlFuturesRateHelper - Error converting parameter 'Price' : 'ObjectHandler error: attempt to retrieve object with unknown ID 'EURFUT3MV1_Quote'</v>
      </c>
      <c r="K96" s="101"/>
    </row>
    <row r="97" spans="1:11" x14ac:dyDescent="0.2">
      <c r="A97" s="171"/>
      <c r="B97" s="107">
        <v>95</v>
      </c>
      <c r="C97" s="170" t="b">
        <v>0</v>
      </c>
      <c r="D97" s="170" t="str">
        <v>X1</v>
      </c>
      <c r="E97" s="169" t="str">
        <f t="shared" si="8"/>
        <v>Euribor3M</v>
      </c>
      <c r="F97" s="168" t="str">
        <f t="shared" si="9"/>
        <v>EURFUT3MX1_Quote</v>
      </c>
      <c r="G97" s="168" t="str">
        <f t="shared" si="10"/>
        <v>EURFUT3MX1ConvAdj_Quote</v>
      </c>
      <c r="H97" s="168" t="str">
        <f t="shared" si="11"/>
        <v>EUR_YC3MRH_FUT3MX1</v>
      </c>
      <c r="I97" s="167" t="e">
        <f>_xll.qlFuturesRateHelper(H97,$F97,$D97,$E97,$G97,Permanent,Trigger,ObjectOverwrite)</f>
        <v>#NUM!</v>
      </c>
      <c r="J97" s="102" t="str">
        <f ca="1">_xll.ohRangeRetrieveError(I97)</f>
        <v>qlFuturesRateHelper - Error converting parameter 'Price' : 'ObjectHandler error: attempt to retrieve object with unknown ID 'EURFUT3MX1_Quote'</v>
      </c>
      <c r="K97" s="101"/>
    </row>
    <row r="98" spans="1:11" x14ac:dyDescent="0.2">
      <c r="A98" s="171"/>
      <c r="B98" s="107">
        <v>96</v>
      </c>
      <c r="C98" s="170" t="b">
        <v>0</v>
      </c>
      <c r="D98" s="170" t="str">
        <v>Z1</v>
      </c>
      <c r="E98" s="169" t="str">
        <f t="shared" si="8"/>
        <v>Euribor3M</v>
      </c>
      <c r="F98" s="168" t="str">
        <f t="shared" si="9"/>
        <v>EURFUT3MZ1_Quote</v>
      </c>
      <c r="G98" s="168" t="str">
        <f t="shared" si="10"/>
        <v>EURFUT3MZ1ConvAdj_Quote</v>
      </c>
      <c r="H98" s="168" t="str">
        <f t="shared" si="11"/>
        <v>EUR_YC3MRH_FUT3MZ1</v>
      </c>
      <c r="I98" s="167" t="str">
        <f>_xll.qlFuturesRateHelper(H98,$F98,$D98,$E98,$G98,Permanent,Trigger,ObjectOverwrite)</f>
        <v>EUR_YC3MRH_FUT3MZ1#0002</v>
      </c>
      <c r="J98" s="102" t="str">
        <f>_xll.ohRangeRetrieveError(I98)</f>
        <v/>
      </c>
      <c r="K98" s="101"/>
    </row>
    <row r="99" spans="1:11" x14ac:dyDescent="0.2">
      <c r="A99" s="171"/>
      <c r="B99" s="107">
        <v>97</v>
      </c>
      <c r="C99" s="170" t="b">
        <v>0</v>
      </c>
      <c r="D99" s="170" t="str">
        <v>F2</v>
      </c>
      <c r="E99" s="169" t="str">
        <f t="shared" ref="E99:E122" si="12">PROPER(Currency)&amp;FamilyName&amp;$E$1</f>
        <v>Euribor3M</v>
      </c>
      <c r="F99" s="168" t="str">
        <f t="shared" ref="F99:F122" si="13">Currency&amp;"FUT"&amp;$E$1&amp;$D99&amp;QuoteSuffix</f>
        <v>EURFUT3MF2_Quote</v>
      </c>
      <c r="G99" s="168" t="str">
        <f t="shared" ref="G99:G122" si="14">Currency&amp;"FUT"&amp;$E$1&amp;$D99&amp;"ConvAdj"&amp;QuoteSuffix</f>
        <v>EURFUT3MF2ConvAdj_Quote</v>
      </c>
      <c r="H99" s="168" t="str">
        <f t="shared" ref="H99:H122" si="15">$H$1&amp;"_FUT"&amp;$E$1&amp;$D99</f>
        <v>EUR_YC3MRH_FUT3MF2</v>
      </c>
      <c r="I99" s="167" t="e">
        <f>_xll.qlFuturesRateHelper(H99,$F99,$D99,$E99,$G99,Permanent,Trigger,ObjectOverwrite)</f>
        <v>#NUM!</v>
      </c>
      <c r="J99" s="102" t="str">
        <f ca="1">_xll.ohRangeRetrieveError(I99)</f>
        <v>qlFuturesRateHelper - Error converting parameter 'Price' : 'ObjectHandler error: attempt to retrieve object with unknown ID 'EURFUT3MF2_Quote'</v>
      </c>
      <c r="K99" s="101"/>
    </row>
    <row r="100" spans="1:11" x14ac:dyDescent="0.2">
      <c r="A100" s="171"/>
      <c r="B100" s="107">
        <v>98</v>
      </c>
      <c r="C100" s="170" t="b">
        <v>0</v>
      </c>
      <c r="D100" s="170" t="str">
        <v>G2</v>
      </c>
      <c r="E100" s="169" t="str">
        <f t="shared" si="12"/>
        <v>Euribor3M</v>
      </c>
      <c r="F100" s="168" t="str">
        <f t="shared" si="13"/>
        <v>EURFUT3MG2_Quote</v>
      </c>
      <c r="G100" s="168" t="str">
        <f t="shared" si="14"/>
        <v>EURFUT3MG2ConvAdj_Quote</v>
      </c>
      <c r="H100" s="168" t="str">
        <f t="shared" si="15"/>
        <v>EUR_YC3MRH_FUT3MG2</v>
      </c>
      <c r="I100" s="167" t="e">
        <f>_xll.qlFuturesRateHelper(H100,$F100,$D100,$E100,$G100,Permanent,Trigger,ObjectOverwrite)</f>
        <v>#NUM!</v>
      </c>
      <c r="J100" s="102" t="str">
        <f ca="1">_xll.ohRangeRetrieveError(I100)</f>
        <v>qlFuturesRateHelper - Error converting parameter 'Price' : 'ObjectHandler error: attempt to retrieve object with unknown ID 'EURFUT3MG2_Quote'</v>
      </c>
      <c r="K100" s="101"/>
    </row>
    <row r="101" spans="1:11" x14ac:dyDescent="0.2">
      <c r="A101" s="171"/>
      <c r="B101" s="107">
        <v>99</v>
      </c>
      <c r="C101" s="170" t="b">
        <v>0</v>
      </c>
      <c r="D101" s="170" t="str">
        <v>H2</v>
      </c>
      <c r="E101" s="169" t="str">
        <f t="shared" si="12"/>
        <v>Euribor3M</v>
      </c>
      <c r="F101" s="168" t="str">
        <f t="shared" si="13"/>
        <v>EURFUT3MH2_Quote</v>
      </c>
      <c r="G101" s="168" t="str">
        <f t="shared" si="14"/>
        <v>EURFUT3MH2ConvAdj_Quote</v>
      </c>
      <c r="H101" s="168" t="str">
        <f t="shared" si="15"/>
        <v>EUR_YC3MRH_FUT3MH2</v>
      </c>
      <c r="I101" s="167" t="str">
        <f>_xll.qlFuturesRateHelper(H101,$F101,$D101,$E101,$G101,Permanent,Trigger,ObjectOverwrite)</f>
        <v>EUR_YC3MRH_FUT3MH2#0002</v>
      </c>
      <c r="J101" s="102" t="str">
        <f>_xll.ohRangeRetrieveError(I101)</f>
        <v/>
      </c>
      <c r="K101" s="101"/>
    </row>
    <row r="102" spans="1:11" x14ac:dyDescent="0.2">
      <c r="A102" s="171"/>
      <c r="B102" s="107">
        <v>100</v>
      </c>
      <c r="C102" s="170" t="b">
        <v>0</v>
      </c>
      <c r="D102" s="170" t="str">
        <v>J2</v>
      </c>
      <c r="E102" s="169" t="str">
        <f t="shared" si="12"/>
        <v>Euribor3M</v>
      </c>
      <c r="F102" s="168" t="str">
        <f t="shared" si="13"/>
        <v>EURFUT3MJ2_Quote</v>
      </c>
      <c r="G102" s="168" t="str">
        <f t="shared" si="14"/>
        <v>EURFUT3MJ2ConvAdj_Quote</v>
      </c>
      <c r="H102" s="168" t="str">
        <f t="shared" si="15"/>
        <v>EUR_YC3MRH_FUT3MJ2</v>
      </c>
      <c r="I102" s="167" t="e">
        <f>_xll.qlFuturesRateHelper(H102,$F102,$D102,$E102,$G102,Permanent,Trigger,ObjectOverwrite)</f>
        <v>#NUM!</v>
      </c>
      <c r="J102" s="102" t="str">
        <f ca="1">_xll.ohRangeRetrieveError(I102)</f>
        <v>qlFuturesRateHelper - Error converting parameter 'Price' : 'ObjectHandler error: attempt to retrieve object with unknown ID 'EURFUT3MJ2_Quote'</v>
      </c>
      <c r="K102" s="101"/>
    </row>
    <row r="103" spans="1:11" x14ac:dyDescent="0.2">
      <c r="A103" s="171"/>
      <c r="B103" s="107">
        <v>101</v>
      </c>
      <c r="C103" s="170" t="b">
        <v>0</v>
      </c>
      <c r="D103" s="170" t="str">
        <v>K2</v>
      </c>
      <c r="E103" s="169" t="str">
        <f t="shared" si="12"/>
        <v>Euribor3M</v>
      </c>
      <c r="F103" s="168" t="str">
        <f t="shared" si="13"/>
        <v>EURFUT3MK2_Quote</v>
      </c>
      <c r="G103" s="168" t="str">
        <f t="shared" si="14"/>
        <v>EURFUT3MK2ConvAdj_Quote</v>
      </c>
      <c r="H103" s="168" t="str">
        <f t="shared" si="15"/>
        <v>EUR_YC3MRH_FUT3MK2</v>
      </c>
      <c r="I103" s="167" t="e">
        <f>_xll.qlFuturesRateHelper(H103,$F103,$D103,$E103,$G103,Permanent,Trigger,ObjectOverwrite)</f>
        <v>#NUM!</v>
      </c>
      <c r="J103" s="102" t="str">
        <f ca="1">_xll.ohRangeRetrieveError(I103)</f>
        <v>qlFuturesRateHelper - Error converting parameter 'Price' : 'ObjectHandler error: attempt to retrieve object with unknown ID 'EURFUT3MK2_Quote'</v>
      </c>
      <c r="K103" s="101"/>
    </row>
    <row r="104" spans="1:11" x14ac:dyDescent="0.2">
      <c r="A104" s="171"/>
      <c r="B104" s="107">
        <v>102</v>
      </c>
      <c r="C104" s="170" t="b">
        <v>0</v>
      </c>
      <c r="D104" s="170" t="str">
        <v>M2</v>
      </c>
      <c r="E104" s="169" t="str">
        <f t="shared" si="12"/>
        <v>Euribor3M</v>
      </c>
      <c r="F104" s="168" t="str">
        <f t="shared" si="13"/>
        <v>EURFUT3MM2_Quote</v>
      </c>
      <c r="G104" s="168" t="str">
        <f t="shared" si="14"/>
        <v>EURFUT3MM2ConvAdj_Quote</v>
      </c>
      <c r="H104" s="168" t="str">
        <f t="shared" si="15"/>
        <v>EUR_YC3MRH_FUT3MM2</v>
      </c>
      <c r="I104" s="167" t="str">
        <f>_xll.qlFuturesRateHelper(H104,$F104,$D104,$E104,$G104,Permanent,Trigger,ObjectOverwrite)</f>
        <v>EUR_YC3MRH_FUT3MM2#0002</v>
      </c>
      <c r="J104" s="102" t="str">
        <f>_xll.ohRangeRetrieveError(I104)</f>
        <v/>
      </c>
      <c r="K104" s="101"/>
    </row>
    <row r="105" spans="1:11" x14ac:dyDescent="0.2">
      <c r="A105" s="171"/>
      <c r="B105" s="107">
        <v>103</v>
      </c>
      <c r="C105" s="170" t="b">
        <v>0</v>
      </c>
      <c r="D105" s="170" t="str">
        <v>N2</v>
      </c>
      <c r="E105" s="169" t="str">
        <f t="shared" si="12"/>
        <v>Euribor3M</v>
      </c>
      <c r="F105" s="168" t="str">
        <f t="shared" si="13"/>
        <v>EURFUT3MN2_Quote</v>
      </c>
      <c r="G105" s="168" t="str">
        <f t="shared" si="14"/>
        <v>EURFUT3MN2ConvAdj_Quote</v>
      </c>
      <c r="H105" s="168" t="str">
        <f t="shared" si="15"/>
        <v>EUR_YC3MRH_FUT3MN2</v>
      </c>
      <c r="I105" s="167" t="e">
        <f>_xll.qlFuturesRateHelper(H105,$F105,$D105,$E105,$G105,Permanent,Trigger,ObjectOverwrite)</f>
        <v>#NUM!</v>
      </c>
      <c r="J105" s="102" t="str">
        <f ca="1">_xll.ohRangeRetrieveError(I105)</f>
        <v>qlFuturesRateHelper - Error converting parameter 'Price' : 'ObjectHandler error: attempt to retrieve object with unknown ID 'EURFUT3MN2_Quote'</v>
      </c>
      <c r="K105" s="101"/>
    </row>
    <row r="106" spans="1:11" x14ac:dyDescent="0.2">
      <c r="A106" s="171"/>
      <c r="B106" s="107">
        <v>104</v>
      </c>
      <c r="C106" s="170" t="b">
        <v>0</v>
      </c>
      <c r="D106" s="170" t="str">
        <v>Q2</v>
      </c>
      <c r="E106" s="169" t="str">
        <f t="shared" si="12"/>
        <v>Euribor3M</v>
      </c>
      <c r="F106" s="168" t="str">
        <f t="shared" si="13"/>
        <v>EURFUT3MQ2_Quote</v>
      </c>
      <c r="G106" s="168" t="str">
        <f t="shared" si="14"/>
        <v>EURFUT3MQ2ConvAdj_Quote</v>
      </c>
      <c r="H106" s="168" t="str">
        <f t="shared" si="15"/>
        <v>EUR_YC3MRH_FUT3MQ2</v>
      </c>
      <c r="I106" s="167" t="e">
        <f>_xll.qlFuturesRateHelper(H106,$F106,$D106,$E106,$G106,Permanent,Trigger,ObjectOverwrite)</f>
        <v>#NUM!</v>
      </c>
      <c r="J106" s="102" t="str">
        <f ca="1">_xll.ohRangeRetrieveError(I106)</f>
        <v>qlFuturesRateHelper - Error converting parameter 'Price' : 'ObjectHandler error: attempt to retrieve object with unknown ID 'EURFUT3MQ2_Quote'</v>
      </c>
      <c r="K106" s="101"/>
    </row>
    <row r="107" spans="1:11" x14ac:dyDescent="0.2">
      <c r="A107" s="171"/>
      <c r="B107" s="107">
        <v>105</v>
      </c>
      <c r="C107" s="170" t="b">
        <v>0</v>
      </c>
      <c r="D107" s="170" t="str">
        <v>U2</v>
      </c>
      <c r="E107" s="169" t="str">
        <f t="shared" si="12"/>
        <v>Euribor3M</v>
      </c>
      <c r="F107" s="168" t="str">
        <f t="shared" si="13"/>
        <v>EURFUT3MU2_Quote</v>
      </c>
      <c r="G107" s="168" t="str">
        <f t="shared" si="14"/>
        <v>EURFUT3MU2ConvAdj_Quote</v>
      </c>
      <c r="H107" s="168" t="str">
        <f t="shared" si="15"/>
        <v>EUR_YC3MRH_FUT3MU2</v>
      </c>
      <c r="I107" s="167" t="e">
        <f>_xll.qlFuturesRateHelper(H107,$F107,$D107,$E107,$G107,Permanent,Trigger,ObjectOverwrite)</f>
        <v>#NUM!</v>
      </c>
      <c r="J107" s="102" t="str">
        <f ca="1">_xll.ohRangeRetrieveError(I107)</f>
        <v>qlFuturesRateHelper - Error converting parameter 'Price' : 'ObjectHandler error: attempt to retrieve object with unknown ID 'EURFUT3MU2_Quote'</v>
      </c>
      <c r="K107" s="101"/>
    </row>
    <row r="108" spans="1:11" x14ac:dyDescent="0.2">
      <c r="A108" s="171"/>
      <c r="B108" s="107">
        <v>106</v>
      </c>
      <c r="C108" s="170" t="b">
        <v>0</v>
      </c>
      <c r="D108" s="170" t="str">
        <v>V2</v>
      </c>
      <c r="E108" s="169" t="str">
        <f t="shared" si="12"/>
        <v>Euribor3M</v>
      </c>
      <c r="F108" s="168" t="str">
        <f t="shared" si="13"/>
        <v>EURFUT3MV2_Quote</v>
      </c>
      <c r="G108" s="168" t="str">
        <f t="shared" si="14"/>
        <v>EURFUT3MV2ConvAdj_Quote</v>
      </c>
      <c r="H108" s="168" t="str">
        <f t="shared" si="15"/>
        <v>EUR_YC3MRH_FUT3MV2</v>
      </c>
      <c r="I108" s="167" t="e">
        <f>_xll.qlFuturesRateHelper(H108,$F108,$D108,$E108,$G108,Permanent,Trigger,ObjectOverwrite)</f>
        <v>#NUM!</v>
      </c>
      <c r="J108" s="102" t="str">
        <f ca="1">_xll.ohRangeRetrieveError(I108)</f>
        <v>qlFuturesRateHelper - Error converting parameter 'Price' : 'ObjectHandler error: attempt to retrieve object with unknown ID 'EURFUT3MV2_Quote'</v>
      </c>
      <c r="K108" s="101"/>
    </row>
    <row r="109" spans="1:11" x14ac:dyDescent="0.2">
      <c r="A109" s="171"/>
      <c r="B109" s="107">
        <v>107</v>
      </c>
      <c r="C109" s="170" t="b">
        <v>0</v>
      </c>
      <c r="D109" s="170" t="str">
        <v>X2</v>
      </c>
      <c r="E109" s="169" t="str">
        <f t="shared" si="12"/>
        <v>Euribor3M</v>
      </c>
      <c r="F109" s="168" t="str">
        <f t="shared" si="13"/>
        <v>EURFUT3MX2_Quote</v>
      </c>
      <c r="G109" s="168" t="str">
        <f t="shared" si="14"/>
        <v>EURFUT3MX2ConvAdj_Quote</v>
      </c>
      <c r="H109" s="168" t="str">
        <f t="shared" si="15"/>
        <v>EUR_YC3MRH_FUT3MX2</v>
      </c>
      <c r="I109" s="167" t="e">
        <f>_xll.qlFuturesRateHelper(H109,$F109,$D109,$E109,$G109,Permanent,Trigger,ObjectOverwrite)</f>
        <v>#NUM!</v>
      </c>
      <c r="J109" s="102" t="str">
        <f ca="1">_xll.ohRangeRetrieveError(I109)</f>
        <v>qlFuturesRateHelper - Error converting parameter 'Price' : 'ObjectHandler error: attempt to retrieve object with unknown ID 'EURFUT3MX2_Quote'</v>
      </c>
      <c r="K109" s="101"/>
    </row>
    <row r="110" spans="1:11" x14ac:dyDescent="0.2">
      <c r="A110" s="171"/>
      <c r="B110" s="107">
        <v>108</v>
      </c>
      <c r="C110" s="170" t="b">
        <v>0</v>
      </c>
      <c r="D110" s="170" t="str">
        <v>Z2</v>
      </c>
      <c r="E110" s="169" t="str">
        <f t="shared" si="12"/>
        <v>Euribor3M</v>
      </c>
      <c r="F110" s="168" t="str">
        <f t="shared" si="13"/>
        <v>EURFUT3MZ2_Quote</v>
      </c>
      <c r="G110" s="168" t="str">
        <f t="shared" si="14"/>
        <v>EURFUT3MZ2ConvAdj_Quote</v>
      </c>
      <c r="H110" s="168" t="str">
        <f t="shared" si="15"/>
        <v>EUR_YC3MRH_FUT3MZ2</v>
      </c>
      <c r="I110" s="167" t="e">
        <f>_xll.qlFuturesRateHelper(H110,$F110,$D110,$E110,$G110,Permanent,Trigger,ObjectOverwrite)</f>
        <v>#NUM!</v>
      </c>
      <c r="J110" s="102" t="str">
        <f ca="1">_xll.ohRangeRetrieveError(I110)</f>
        <v>qlFuturesRateHelper - Error converting parameter 'Price' : 'ObjectHandler error: attempt to retrieve object with unknown ID 'EURFUT3MZ2_Quote'</v>
      </c>
      <c r="K110" s="101"/>
    </row>
    <row r="111" spans="1:11" x14ac:dyDescent="0.2">
      <c r="A111" s="171"/>
      <c r="B111" s="107">
        <v>109</v>
      </c>
      <c r="C111" s="170" t="b">
        <v>0</v>
      </c>
      <c r="D111" s="170" t="str">
        <v>F3</v>
      </c>
      <c r="E111" s="169" t="str">
        <f t="shared" si="12"/>
        <v>Euribor3M</v>
      </c>
      <c r="F111" s="168" t="str">
        <f t="shared" si="13"/>
        <v>EURFUT3MF3_Quote</v>
      </c>
      <c r="G111" s="168" t="str">
        <f t="shared" si="14"/>
        <v>EURFUT3MF3ConvAdj_Quote</v>
      </c>
      <c r="H111" s="168" t="str">
        <f t="shared" si="15"/>
        <v>EUR_YC3MRH_FUT3MF3</v>
      </c>
      <c r="I111" s="167" t="e">
        <f>_xll.qlFuturesRateHelper(H111,$F111,$D111,$E111,$G111,Permanent,Trigger,ObjectOverwrite)</f>
        <v>#NUM!</v>
      </c>
      <c r="J111" s="102" t="str">
        <f ca="1">_xll.ohRangeRetrieveError(I111)</f>
        <v>qlFuturesRateHelper - Error converting parameter 'Price' : 'ObjectHandler error: attempt to retrieve object with unknown ID 'EURFUT3MF3_Quote'</v>
      </c>
      <c r="K111" s="101"/>
    </row>
    <row r="112" spans="1:11" x14ac:dyDescent="0.2">
      <c r="A112" s="171"/>
      <c r="B112" s="107">
        <v>110</v>
      </c>
      <c r="C112" s="170" t="b">
        <v>0</v>
      </c>
      <c r="D112" s="170" t="str">
        <v>G3</v>
      </c>
      <c r="E112" s="169" t="str">
        <f t="shared" si="12"/>
        <v>Euribor3M</v>
      </c>
      <c r="F112" s="168" t="str">
        <f t="shared" si="13"/>
        <v>EURFUT3MG3_Quote</v>
      </c>
      <c r="G112" s="168" t="str">
        <f t="shared" si="14"/>
        <v>EURFUT3MG3ConvAdj_Quote</v>
      </c>
      <c r="H112" s="168" t="str">
        <f t="shared" si="15"/>
        <v>EUR_YC3MRH_FUT3MG3</v>
      </c>
      <c r="I112" s="167" t="e">
        <f>_xll.qlFuturesRateHelper(H112,$F112,$D112,$E112,$G112,Permanent,Trigger,ObjectOverwrite)</f>
        <v>#NUM!</v>
      </c>
      <c r="J112" s="102" t="str">
        <f ca="1">_xll.ohRangeRetrieveError(I112)</f>
        <v>qlFuturesRateHelper - Error converting parameter 'Price' : 'ObjectHandler error: attempt to retrieve object with unknown ID 'EURFUT3MG3_Quote'</v>
      </c>
      <c r="K112" s="101"/>
    </row>
    <row r="113" spans="1:11" x14ac:dyDescent="0.2">
      <c r="A113" s="171"/>
      <c r="B113" s="107">
        <v>111</v>
      </c>
      <c r="C113" s="170" t="b">
        <v>0</v>
      </c>
      <c r="D113" s="170" t="str">
        <v>H3</v>
      </c>
      <c r="E113" s="169" t="str">
        <f t="shared" si="12"/>
        <v>Euribor3M</v>
      </c>
      <c r="F113" s="168" t="str">
        <f t="shared" si="13"/>
        <v>EURFUT3MH3_Quote</v>
      </c>
      <c r="G113" s="168" t="str">
        <f t="shared" si="14"/>
        <v>EURFUT3MH3ConvAdj_Quote</v>
      </c>
      <c r="H113" s="168" t="str">
        <f t="shared" si="15"/>
        <v>EUR_YC3MRH_FUT3MH3</v>
      </c>
      <c r="I113" s="167" t="e">
        <f>_xll.qlFuturesRateHelper(H113,$F113,$D113,$E113,$G113,Permanent,Trigger,ObjectOverwrite)</f>
        <v>#NUM!</v>
      </c>
      <c r="J113" s="102" t="str">
        <f ca="1">_xll.ohRangeRetrieveError(I113)</f>
        <v>qlFuturesRateHelper - Error converting parameter 'Price' : 'ObjectHandler error: attempt to retrieve object with unknown ID 'EURFUT3MH3_Quote'</v>
      </c>
      <c r="K113" s="101"/>
    </row>
    <row r="114" spans="1:11" x14ac:dyDescent="0.2">
      <c r="A114" s="171"/>
      <c r="B114" s="107">
        <v>112</v>
      </c>
      <c r="C114" s="170" t="b">
        <v>0</v>
      </c>
      <c r="D114" s="170" t="str">
        <v>J3</v>
      </c>
      <c r="E114" s="169" t="str">
        <f t="shared" si="12"/>
        <v>Euribor3M</v>
      </c>
      <c r="F114" s="168" t="str">
        <f t="shared" si="13"/>
        <v>EURFUT3MJ3_Quote</v>
      </c>
      <c r="G114" s="168" t="str">
        <f t="shared" si="14"/>
        <v>EURFUT3MJ3ConvAdj_Quote</v>
      </c>
      <c r="H114" s="168" t="str">
        <f t="shared" si="15"/>
        <v>EUR_YC3MRH_FUT3MJ3</v>
      </c>
      <c r="I114" s="167" t="e">
        <f>_xll.qlFuturesRateHelper(H114,$F114,$D114,$E114,$G114,Permanent,Trigger,ObjectOverwrite)</f>
        <v>#NUM!</v>
      </c>
      <c r="J114" s="102" t="str">
        <f ca="1">_xll.ohRangeRetrieveError(I114)</f>
        <v>qlFuturesRateHelper - Error converting parameter 'Price' : 'ObjectHandler error: attempt to retrieve object with unknown ID 'EURFUT3MJ3_Quote'</v>
      </c>
      <c r="K114" s="101"/>
    </row>
    <row r="115" spans="1:11" x14ac:dyDescent="0.2">
      <c r="A115" s="171"/>
      <c r="B115" s="107">
        <v>113</v>
      </c>
      <c r="C115" s="170" t="b">
        <v>0</v>
      </c>
      <c r="D115" s="170" t="str">
        <v>K3</v>
      </c>
      <c r="E115" s="169" t="str">
        <f t="shared" si="12"/>
        <v>Euribor3M</v>
      </c>
      <c r="F115" s="168" t="str">
        <f t="shared" si="13"/>
        <v>EURFUT3MK3_Quote</v>
      </c>
      <c r="G115" s="168" t="str">
        <f t="shared" si="14"/>
        <v>EURFUT3MK3ConvAdj_Quote</v>
      </c>
      <c r="H115" s="168" t="str">
        <f t="shared" si="15"/>
        <v>EUR_YC3MRH_FUT3MK3</v>
      </c>
      <c r="I115" s="167" t="e">
        <f>_xll.qlFuturesRateHelper(H115,$F115,$D115,$E115,$G115,Permanent,Trigger,ObjectOverwrite)</f>
        <v>#NUM!</v>
      </c>
      <c r="J115" s="102" t="str">
        <f ca="1">_xll.ohRangeRetrieveError(I115)</f>
        <v>qlFuturesRateHelper - Error converting parameter 'Price' : 'ObjectHandler error: attempt to retrieve object with unknown ID 'EURFUT3MK3_Quote'</v>
      </c>
      <c r="K115" s="101"/>
    </row>
    <row r="116" spans="1:11" x14ac:dyDescent="0.2">
      <c r="A116" s="171"/>
      <c r="B116" s="107">
        <v>114</v>
      </c>
      <c r="C116" s="170" t="b">
        <v>0</v>
      </c>
      <c r="D116" s="170" t="str">
        <v>M3</v>
      </c>
      <c r="E116" s="169" t="str">
        <f t="shared" si="12"/>
        <v>Euribor3M</v>
      </c>
      <c r="F116" s="168" t="str">
        <f t="shared" si="13"/>
        <v>EURFUT3MM3_Quote</v>
      </c>
      <c r="G116" s="168" t="str">
        <f t="shared" si="14"/>
        <v>EURFUT3MM3ConvAdj_Quote</v>
      </c>
      <c r="H116" s="168" t="str">
        <f t="shared" si="15"/>
        <v>EUR_YC3MRH_FUT3MM3</v>
      </c>
      <c r="I116" s="167" t="e">
        <f>_xll.qlFuturesRateHelper(H116,$F116,$D116,$E116,$G116,Permanent,Trigger,ObjectOverwrite)</f>
        <v>#NUM!</v>
      </c>
      <c r="J116" s="102" t="str">
        <f ca="1">_xll.ohRangeRetrieveError(I116)</f>
        <v>qlFuturesRateHelper - Error converting parameter 'Price' : 'ObjectHandler error: attempt to retrieve object with unknown ID 'EURFUT3MM3_Quote'</v>
      </c>
      <c r="K116" s="101"/>
    </row>
    <row r="117" spans="1:11" x14ac:dyDescent="0.2">
      <c r="A117" s="171"/>
      <c r="B117" s="107">
        <v>115</v>
      </c>
      <c r="C117" s="170" t="b">
        <v>0</v>
      </c>
      <c r="D117" s="170" t="str">
        <v>N3</v>
      </c>
      <c r="E117" s="169" t="str">
        <f t="shared" si="12"/>
        <v>Euribor3M</v>
      </c>
      <c r="F117" s="168" t="str">
        <f t="shared" si="13"/>
        <v>EURFUT3MN3_Quote</v>
      </c>
      <c r="G117" s="168" t="str">
        <f t="shared" si="14"/>
        <v>EURFUT3MN3ConvAdj_Quote</v>
      </c>
      <c r="H117" s="168" t="str">
        <f t="shared" si="15"/>
        <v>EUR_YC3MRH_FUT3MN3</v>
      </c>
      <c r="I117" s="167" t="e">
        <f>_xll.qlFuturesRateHelper(H117,$F117,$D117,$E117,$G117,Permanent,Trigger,ObjectOverwrite)</f>
        <v>#NUM!</v>
      </c>
      <c r="J117" s="102" t="str">
        <f ca="1">_xll.ohRangeRetrieveError(I117)</f>
        <v>qlFuturesRateHelper - Error converting parameter 'Price' : 'ObjectHandler error: attempt to retrieve object with unknown ID 'EURFUT3MN3_Quote'</v>
      </c>
      <c r="K117" s="101"/>
    </row>
    <row r="118" spans="1:11" x14ac:dyDescent="0.2">
      <c r="A118" s="171"/>
      <c r="B118" s="107">
        <v>116</v>
      </c>
      <c r="C118" s="170" t="b">
        <v>0</v>
      </c>
      <c r="D118" s="170" t="str">
        <v>Q3</v>
      </c>
      <c r="E118" s="169" t="str">
        <f t="shared" si="12"/>
        <v>Euribor3M</v>
      </c>
      <c r="F118" s="168" t="str">
        <f t="shared" si="13"/>
        <v>EURFUT3MQ3_Quote</v>
      </c>
      <c r="G118" s="168" t="str">
        <f t="shared" si="14"/>
        <v>EURFUT3MQ3ConvAdj_Quote</v>
      </c>
      <c r="H118" s="168" t="str">
        <f t="shared" si="15"/>
        <v>EUR_YC3MRH_FUT3MQ3</v>
      </c>
      <c r="I118" s="167" t="e">
        <f>_xll.qlFuturesRateHelper(H118,$F118,$D118,$E118,$G118,Permanent,Trigger,ObjectOverwrite)</f>
        <v>#NUM!</v>
      </c>
      <c r="J118" s="102" t="str">
        <f ca="1">_xll.ohRangeRetrieveError(I118)</f>
        <v>qlFuturesRateHelper - Error converting parameter 'Price' : 'ObjectHandler error: attempt to retrieve object with unknown ID 'EURFUT3MQ3_Quote'</v>
      </c>
      <c r="K118" s="101"/>
    </row>
    <row r="119" spans="1:11" x14ac:dyDescent="0.2">
      <c r="A119" s="171"/>
      <c r="B119" s="107">
        <v>117</v>
      </c>
      <c r="C119" s="170" t="b">
        <v>0</v>
      </c>
      <c r="D119" s="170" t="str">
        <v>U3</v>
      </c>
      <c r="E119" s="169" t="str">
        <f t="shared" si="12"/>
        <v>Euribor3M</v>
      </c>
      <c r="F119" s="168" t="str">
        <f t="shared" si="13"/>
        <v>EURFUT3MU3_Quote</v>
      </c>
      <c r="G119" s="168" t="str">
        <f t="shared" si="14"/>
        <v>EURFUT3MU3ConvAdj_Quote</v>
      </c>
      <c r="H119" s="168" t="str">
        <f t="shared" si="15"/>
        <v>EUR_YC3MRH_FUT3MU3</v>
      </c>
      <c r="I119" s="167" t="e">
        <f>_xll.qlFuturesRateHelper(H119,$F119,$D119,$E119,$G119,Permanent,Trigger,ObjectOverwrite)</f>
        <v>#NUM!</v>
      </c>
      <c r="J119" s="102" t="str">
        <f ca="1">_xll.ohRangeRetrieveError(I119)</f>
        <v>qlFuturesRateHelper - Error converting parameter 'Price' : 'ObjectHandler error: attempt to retrieve object with unknown ID 'EURFUT3MU3_Quote'</v>
      </c>
      <c r="K119" s="101"/>
    </row>
    <row r="120" spans="1:11" x14ac:dyDescent="0.2">
      <c r="A120" s="171"/>
      <c r="B120" s="107">
        <v>118</v>
      </c>
      <c r="C120" s="170" t="b">
        <v>0</v>
      </c>
      <c r="D120" s="170" t="str">
        <v>V3</v>
      </c>
      <c r="E120" s="169" t="str">
        <f t="shared" si="12"/>
        <v>Euribor3M</v>
      </c>
      <c r="F120" s="168" t="str">
        <f t="shared" si="13"/>
        <v>EURFUT3MV3_Quote</v>
      </c>
      <c r="G120" s="168" t="str">
        <f t="shared" si="14"/>
        <v>EURFUT3MV3ConvAdj_Quote</v>
      </c>
      <c r="H120" s="168" t="str">
        <f t="shared" si="15"/>
        <v>EUR_YC3MRH_FUT3MV3</v>
      </c>
      <c r="I120" s="167" t="e">
        <f>_xll.qlFuturesRateHelper(H120,$F120,$D120,$E120,$G120,Permanent,Trigger,ObjectOverwrite)</f>
        <v>#NUM!</v>
      </c>
      <c r="J120" s="102" t="str">
        <f ca="1">_xll.ohRangeRetrieveError(I120)</f>
        <v>qlFuturesRateHelper - Error converting parameter 'Price' : 'ObjectHandler error: attempt to retrieve object with unknown ID 'EURFUT3MV3_Quote'</v>
      </c>
      <c r="K120" s="101"/>
    </row>
    <row r="121" spans="1:11" x14ac:dyDescent="0.2">
      <c r="A121" s="171"/>
      <c r="B121" s="107">
        <v>119</v>
      </c>
      <c r="C121" s="170" t="b">
        <v>0</v>
      </c>
      <c r="D121" s="170" t="str">
        <v>X3</v>
      </c>
      <c r="E121" s="169" t="str">
        <f t="shared" si="12"/>
        <v>Euribor3M</v>
      </c>
      <c r="F121" s="168" t="str">
        <f t="shared" si="13"/>
        <v>EURFUT3MX3_Quote</v>
      </c>
      <c r="G121" s="168" t="str">
        <f t="shared" si="14"/>
        <v>EURFUT3MX3ConvAdj_Quote</v>
      </c>
      <c r="H121" s="168" t="str">
        <f t="shared" si="15"/>
        <v>EUR_YC3MRH_FUT3MX3</v>
      </c>
      <c r="I121" s="167" t="e">
        <f>_xll.qlFuturesRateHelper(H121,$F121,$D121,$E121,$G121,Permanent,Trigger,ObjectOverwrite)</f>
        <v>#NUM!</v>
      </c>
      <c r="J121" s="102" t="str">
        <f ca="1">_xll.ohRangeRetrieveError(I121)</f>
        <v>qlFuturesRateHelper - Error converting parameter 'Price' : 'ObjectHandler error: attempt to retrieve object with unknown ID 'EURFUT3MX3_Quote'</v>
      </c>
      <c r="K121" s="101"/>
    </row>
    <row r="122" spans="1:11" x14ac:dyDescent="0.2">
      <c r="A122" s="171"/>
      <c r="B122" s="107">
        <v>120</v>
      </c>
      <c r="C122" s="170" t="b">
        <v>0</v>
      </c>
      <c r="D122" s="170" t="str">
        <v>Z3</v>
      </c>
      <c r="E122" s="169" t="str">
        <f t="shared" si="12"/>
        <v>Euribor3M</v>
      </c>
      <c r="F122" s="168" t="str">
        <f t="shared" si="13"/>
        <v>EURFUT3MZ3_Quote</v>
      </c>
      <c r="G122" s="168" t="str">
        <f t="shared" si="14"/>
        <v>EURFUT3MZ3ConvAdj_Quote</v>
      </c>
      <c r="H122" s="168" t="str">
        <f t="shared" si="15"/>
        <v>EUR_YC3MRH_FUT3MZ3</v>
      </c>
      <c r="I122" s="167" t="e">
        <f>_xll.qlFuturesRateHelper(H122,$F122,$D122,$E122,$G122,Permanent,Trigger,ObjectOverwrite)</f>
        <v>#NUM!</v>
      </c>
      <c r="J122" s="102" t="str">
        <f ca="1">_xll.ohRangeRetrieveError(I122)</f>
        <v>qlFuturesRateHelper - Error converting parameter 'Price' : 'ObjectHandler error: attempt to retrieve object with unknown ID 'EURFUT3MZ3_Quote'</v>
      </c>
      <c r="K122" s="101"/>
    </row>
    <row r="123" spans="1:11" ht="13.5" thickBot="1" x14ac:dyDescent="0.25">
      <c r="A123" s="166"/>
      <c r="B123" s="165"/>
      <c r="C123" s="165"/>
      <c r="D123" s="165"/>
      <c r="E123" s="165"/>
      <c r="F123" s="165"/>
      <c r="G123" s="165"/>
      <c r="H123" s="165"/>
      <c r="I123" s="165"/>
      <c r="J123" s="165"/>
      <c r="K123" s="164"/>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51"/>
  <sheetViews>
    <sheetView workbookViewId="0"/>
  </sheetViews>
  <sheetFormatPr defaultRowHeight="11.25" x14ac:dyDescent="0.2"/>
  <cols>
    <col min="1" max="1" width="4.14062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15.7109375" style="116" bestFit="1" customWidth="1"/>
    <col min="11" max="11" width="21.42578125" style="116" bestFit="1" customWidth="1"/>
    <col min="12" max="12" width="25.85546875" style="140" bestFit="1" customWidth="1"/>
    <col min="13" max="13" width="16" style="116" customWidth="1"/>
    <col min="14" max="14" width="3.5703125" style="116" customWidth="1"/>
    <col min="15" max="15" width="2.5703125" style="116" customWidth="1"/>
    <col min="16" max="16" width="4" style="116" customWidth="1"/>
    <col min="17" max="17" width="3.140625" style="116" customWidth="1"/>
    <col min="18" max="18" width="2.7109375" style="116" customWidth="1"/>
    <col min="19" max="16384" width="9.140625" style="116"/>
  </cols>
  <sheetData>
    <row r="1" spans="1:18" x14ac:dyDescent="0.2">
      <c r="A1" s="182" t="s">
        <v>189</v>
      </c>
      <c r="B1" s="163"/>
      <c r="C1" s="163"/>
      <c r="D1" s="163"/>
      <c r="E1" s="163"/>
      <c r="F1" s="163"/>
      <c r="G1" s="163"/>
      <c r="H1" s="163"/>
      <c r="I1" s="163"/>
      <c r="J1" s="163"/>
      <c r="K1" s="162"/>
      <c r="L1" s="163"/>
      <c r="M1" s="163"/>
      <c r="N1" s="207"/>
    </row>
    <row r="2" spans="1:18" x14ac:dyDescent="0.2">
      <c r="A2" s="108"/>
      <c r="B2" s="119"/>
      <c r="C2" s="119"/>
      <c r="D2" s="119"/>
      <c r="E2" s="119"/>
      <c r="F2" s="119"/>
      <c r="G2" s="119"/>
      <c r="H2" s="119"/>
      <c r="I2" s="119"/>
      <c r="J2" s="118" t="s">
        <v>146</v>
      </c>
      <c r="K2" s="118" t="str">
        <f>Currency&amp;"_YC"&amp;$J$2&amp;"RH"</f>
        <v>EUR_YC3MRH</v>
      </c>
      <c r="L2" s="118" t="str">
        <f>Discounting</f>
        <v>EurYC</v>
      </c>
      <c r="M2" s="119"/>
      <c r="N2" s="185"/>
    </row>
    <row r="3" spans="1:18" ht="36" customHeight="1" x14ac:dyDescent="0.2">
      <c r="A3" s="108"/>
      <c r="B3" s="115" t="s">
        <v>183</v>
      </c>
      <c r="C3" s="115"/>
      <c r="D3" s="115"/>
      <c r="E3" s="115"/>
      <c r="F3" s="115" t="s">
        <v>182</v>
      </c>
      <c r="G3" s="115" t="s">
        <v>181</v>
      </c>
      <c r="H3" s="115" t="s">
        <v>180</v>
      </c>
      <c r="I3" s="115" t="s">
        <v>179</v>
      </c>
      <c r="J3" s="115" t="s">
        <v>153</v>
      </c>
      <c r="K3" s="206" t="str">
        <f>K2&amp;"_Swaps.xml"</f>
        <v>EUR_YC3MRH_Swaps.xml</v>
      </c>
      <c r="L3" s="156" t="e">
        <f ca="1">IF(Serialize,_xll.ohObjectSave(L4:L50,SerializationPath&amp;K3,FileOverwrite,Serialize),"---")</f>
        <v>#VALUE!</v>
      </c>
      <c r="M3" s="186" t="str">
        <f ca="1">_xll.ohRangeRetrieveError(L3)</f>
        <v/>
      </c>
      <c r="N3" s="185"/>
    </row>
    <row r="4" spans="1:18" x14ac:dyDescent="0.2">
      <c r="A4" s="120"/>
      <c r="B4" s="119"/>
      <c r="C4" s="119"/>
      <c r="D4" s="119"/>
      <c r="E4" s="119"/>
      <c r="F4" s="119"/>
      <c r="G4" s="119"/>
      <c r="H4" s="119"/>
      <c r="I4" s="119"/>
      <c r="J4" s="119"/>
      <c r="K4" s="205" t="str">
        <f>$K$2&amp;"_"&amp;$D6&amp;$E6&amp;"_"&amp;FamilyName&amp;$J$2</f>
        <v>EUR_YC3MRH_AB3E_ibor3M</v>
      </c>
      <c r="L4" s="204" t="str">
        <f>IF(UPPER(FamilyName)="IBOR",_xll.qlEuribor($K4,$J$2,,Permanent,Trigger,ObjectOverwrite),IF(UPPER(FamilyName)="LIBOR",_xll.qlLibor($K4,Currency,$J$2,,Permanent,Trigger,ObjectOverwrite),"--"))</f>
        <v>EUR_YC3MRH_AB3E_ibor3M#0002</v>
      </c>
      <c r="M4" s="203" t="str">
        <f>_xll.ohRangeRetrieveError(L4)</f>
        <v/>
      </c>
      <c r="N4" s="185"/>
    </row>
    <row r="5" spans="1:18" ht="12" thickBot="1" x14ac:dyDescent="0.25">
      <c r="A5" s="120"/>
      <c r="B5" s="119"/>
      <c r="C5" s="119"/>
      <c r="D5" s="119"/>
      <c r="E5" s="119"/>
      <c r="F5" s="119"/>
      <c r="G5" s="119"/>
      <c r="H5" s="119"/>
      <c r="I5" s="119"/>
      <c r="J5" s="119"/>
      <c r="K5" s="119"/>
      <c r="L5" s="119"/>
      <c r="M5" s="119"/>
      <c r="N5" s="185"/>
    </row>
    <row r="6" spans="1:18" x14ac:dyDescent="0.2">
      <c r="A6" s="108"/>
      <c r="B6" s="190" t="s">
        <v>166</v>
      </c>
      <c r="C6" s="193" t="s">
        <v>47</v>
      </c>
      <c r="D6" s="190" t="str">
        <f t="array" ref="D6:D42">VLOOKUP(Currency,Conventions,2)</f>
        <v>AB</v>
      </c>
      <c r="E6" s="190" t="str">
        <f t="array" ref="E6:E42">VLOOKUP(Currency,Conventions,3)</f>
        <v>3E</v>
      </c>
      <c r="F6" s="190" t="str">
        <f t="shared" ref="F6:F42" si="0">IF(UPPER(LEFT($D6))="A","Annual",IF(UPPER(LEFT($D6))="S","Semiannual","--"))</f>
        <v>Annual</v>
      </c>
      <c r="G6" s="170" t="s">
        <v>174</v>
      </c>
      <c r="H6" s="170" t="str">
        <f t="shared" ref="H6:H42" si="1">IF(UPPER(RIGHT($D6))="B",BondBasisDayCounter,IF(UPPER(RIGHT($D6))="M",MoneyMarketDayCounter,"--"))</f>
        <v>30/360 (Bond Basis)</v>
      </c>
      <c r="I6" s="189">
        <v>0</v>
      </c>
      <c r="J6" s="192" t="str">
        <f t="shared" ref="J6:J42" si="2">Currency&amp;$D6&amp;$E6&amp;$C6&amp;"_Quote"</f>
        <v>EURAB3E1Y_Quote</v>
      </c>
      <c r="K6" s="188" t="str">
        <f t="shared" ref="K6:K42" si="3">$K$2&amp;"_"&amp;$D6&amp;$E6&amp;$C6</f>
        <v>EUR_YC3MRH_AB3E1Y</v>
      </c>
      <c r="L6" s="187" t="str">
        <f>_xll.qlSwapRateHelper2(K6,$J6,$C6,Calendar,$F6,$G6,$H6,$L$4,$I6,B6,DiscountingCurve,Permanent,,ObjectOverwrite)</f>
        <v>EUR_YC3MRH_AB3E1Y#0002</v>
      </c>
      <c r="M6" s="186" t="str">
        <f>_xll.ohRangeRetrieveError(L6)</f>
        <v/>
      </c>
      <c r="N6" s="185"/>
      <c r="P6" s="202" t="s">
        <v>113</v>
      </c>
      <c r="Q6" s="201" t="s">
        <v>110</v>
      </c>
      <c r="R6" s="200" t="s">
        <v>176</v>
      </c>
    </row>
    <row r="7" spans="1:18" x14ac:dyDescent="0.2">
      <c r="A7" s="108"/>
      <c r="B7" s="190" t="s">
        <v>166</v>
      </c>
      <c r="C7" s="193" t="s">
        <v>46</v>
      </c>
      <c r="D7" s="190" t="str">
        <v>AB</v>
      </c>
      <c r="E7" s="190" t="str">
        <v>3E</v>
      </c>
      <c r="F7" s="190" t="str">
        <f t="shared" si="0"/>
        <v>Annual</v>
      </c>
      <c r="G7" s="169" t="s">
        <v>174</v>
      </c>
      <c r="H7" s="169" t="str">
        <f t="shared" si="1"/>
        <v>30/360 (Bond Basis)</v>
      </c>
      <c r="I7" s="189">
        <v>0</v>
      </c>
      <c r="J7" s="144" t="str">
        <f t="shared" si="2"/>
        <v>EURAB3E15M_Quote</v>
      </c>
      <c r="K7" s="188" t="str">
        <f t="shared" si="3"/>
        <v>EUR_YC3MRH_AB3E15M</v>
      </c>
      <c r="L7" s="187" t="str">
        <f>_xll.qlSwapRateHelper2(K7,$J7,$C7,Calendar,$F7,$G7,$H7,$L$4,$I7,B7,DiscountingCurve,Permanent,,ObjectOverwrite)</f>
        <v>EUR_YC3MRH_AB3E15M#0002</v>
      </c>
      <c r="M7" s="186" t="str">
        <f>_xll.ohRangeRetrieveError(L7)</f>
        <v/>
      </c>
      <c r="N7" s="185"/>
      <c r="P7" s="199" t="s">
        <v>111</v>
      </c>
      <c r="Q7" s="198" t="s">
        <v>110</v>
      </c>
      <c r="R7" s="197" t="s">
        <v>178</v>
      </c>
    </row>
    <row r="8" spans="1:18" x14ac:dyDescent="0.2">
      <c r="A8" s="108"/>
      <c r="B8" s="190" t="s">
        <v>166</v>
      </c>
      <c r="C8" s="193" t="s">
        <v>45</v>
      </c>
      <c r="D8" s="190" t="str">
        <v>AB</v>
      </c>
      <c r="E8" s="190" t="str">
        <v>3E</v>
      </c>
      <c r="F8" s="190" t="str">
        <f t="shared" si="0"/>
        <v>Annual</v>
      </c>
      <c r="G8" s="169" t="s">
        <v>174</v>
      </c>
      <c r="H8" s="169" t="str">
        <f t="shared" si="1"/>
        <v>30/360 (Bond Basis)</v>
      </c>
      <c r="I8" s="189">
        <v>0</v>
      </c>
      <c r="J8" s="144" t="str">
        <f t="shared" si="2"/>
        <v>EURAB3E18M_Quote</v>
      </c>
      <c r="K8" s="188" t="str">
        <f t="shared" si="3"/>
        <v>EUR_YC3MRH_AB3E18M</v>
      </c>
      <c r="L8" s="187" t="str">
        <f>_xll.qlSwapRateHelper2(K8,$J8,$C8,Calendar,$F8,$G8,$H8,$L$4,$I8,B8,DiscountingCurve,Permanent,,ObjectOverwrite)</f>
        <v>EUR_YC3MRH_AB3E18M#0002</v>
      </c>
      <c r="M8" s="186" t="str">
        <f>_xll.ohRangeRetrieveError(L8)</f>
        <v/>
      </c>
      <c r="N8" s="185"/>
      <c r="P8" s="199" t="s">
        <v>108</v>
      </c>
      <c r="Q8" s="198" t="s">
        <v>103</v>
      </c>
      <c r="R8" s="197" t="s">
        <v>176</v>
      </c>
    </row>
    <row r="9" spans="1:18" x14ac:dyDescent="0.2">
      <c r="A9" s="108"/>
      <c r="B9" s="190" t="s">
        <v>166</v>
      </c>
      <c r="C9" s="193" t="s">
        <v>44</v>
      </c>
      <c r="D9" s="190" t="str">
        <v>AB</v>
      </c>
      <c r="E9" s="190" t="str">
        <v>3E</v>
      </c>
      <c r="F9" s="190" t="str">
        <f t="shared" si="0"/>
        <v>Annual</v>
      </c>
      <c r="G9" s="169" t="s">
        <v>174</v>
      </c>
      <c r="H9" s="169" t="str">
        <f t="shared" si="1"/>
        <v>30/360 (Bond Basis)</v>
      </c>
      <c r="I9" s="189">
        <v>0</v>
      </c>
      <c r="J9" s="144" t="str">
        <f t="shared" si="2"/>
        <v>EURAB3E21M_Quote</v>
      </c>
      <c r="K9" s="188" t="str">
        <f t="shared" si="3"/>
        <v>EUR_YC3MRH_AB3E21M</v>
      </c>
      <c r="L9" s="187" t="str">
        <f>_xll.qlSwapRateHelper2(K9,$J9,$C9,Calendar,$F9,$G9,$H9,$L$4,$I9,B9,DiscountingCurve,Permanent,,ObjectOverwrite)</f>
        <v>EUR_YC3MRH_AB3E21M#0002</v>
      </c>
      <c r="M9" s="186" t="str">
        <f>_xll.ohRangeRetrieveError(L9)</f>
        <v/>
      </c>
      <c r="N9" s="185"/>
      <c r="P9" s="199" t="s">
        <v>106</v>
      </c>
      <c r="Q9" s="198" t="s">
        <v>177</v>
      </c>
      <c r="R9" s="197" t="s">
        <v>176</v>
      </c>
    </row>
    <row r="10" spans="1:18" ht="12" thickBot="1" x14ac:dyDescent="0.25">
      <c r="A10" s="108"/>
      <c r="B10" s="190" t="s">
        <v>166</v>
      </c>
      <c r="C10" s="191" t="s">
        <v>43</v>
      </c>
      <c r="D10" s="190" t="str">
        <v>AB</v>
      </c>
      <c r="E10" s="190" t="str">
        <v>3E</v>
      </c>
      <c r="F10" s="190" t="str">
        <f t="shared" si="0"/>
        <v>Annual</v>
      </c>
      <c r="G10" s="169" t="s">
        <v>174</v>
      </c>
      <c r="H10" s="169" t="str">
        <f t="shared" si="1"/>
        <v>30/360 (Bond Basis)</v>
      </c>
      <c r="I10" s="189">
        <v>0</v>
      </c>
      <c r="J10" s="144" t="str">
        <f t="shared" si="2"/>
        <v>EURAB3E2Y_Quote</v>
      </c>
      <c r="K10" s="188" t="str">
        <f t="shared" si="3"/>
        <v>EUR_YC3MRH_AB3E2Y</v>
      </c>
      <c r="L10" s="187" t="str">
        <f>_xll.qlSwapRateHelper2(K10,$J10,$C10,Calendar,$F10,$G10,$H10,$L$4,$I10,B10,DiscountingCurve,Permanent,,ObjectOverwrite)</f>
        <v>EUR_YC3MRH_AB3E2Y#0002</v>
      </c>
      <c r="M10" s="186" t="str">
        <f>_xll.ohRangeRetrieveError(L10)</f>
        <v/>
      </c>
      <c r="N10" s="185"/>
      <c r="P10" s="196" t="s">
        <v>104</v>
      </c>
      <c r="Q10" s="195" t="s">
        <v>103</v>
      </c>
      <c r="R10" s="194" t="s">
        <v>176</v>
      </c>
    </row>
    <row r="11" spans="1:18" x14ac:dyDescent="0.2">
      <c r="A11" s="108"/>
      <c r="B11" s="190" t="s">
        <v>166</v>
      </c>
      <c r="C11" s="191" t="s">
        <v>42</v>
      </c>
      <c r="D11" s="190" t="str">
        <v>AB</v>
      </c>
      <c r="E11" s="190" t="str">
        <v>3E</v>
      </c>
      <c r="F11" s="190" t="str">
        <f t="shared" si="0"/>
        <v>Annual</v>
      </c>
      <c r="G11" s="169" t="s">
        <v>174</v>
      </c>
      <c r="H11" s="169" t="str">
        <f t="shared" si="1"/>
        <v>30/360 (Bond Basis)</v>
      </c>
      <c r="I11" s="189">
        <v>0</v>
      </c>
      <c r="J11" s="144" t="str">
        <f t="shared" si="2"/>
        <v>EURAB3E3Y_Quote</v>
      </c>
      <c r="K11" s="188" t="str">
        <f t="shared" si="3"/>
        <v>EUR_YC3MRH_AB3E3Y</v>
      </c>
      <c r="L11" s="187" t="str">
        <f>_xll.qlSwapRateHelper2(K11,$J11,$C11,Calendar,$F11,$G11,$H11,$L$4,$I11,B11,DiscountingCurve,Permanent,,ObjectOverwrite)</f>
        <v>EUR_YC3MRH_AB3E3Y#0002</v>
      </c>
      <c r="M11" s="186" t="str">
        <f>_xll.ohRangeRetrieveError(L11)</f>
        <v/>
      </c>
      <c r="N11" s="185"/>
    </row>
    <row r="12" spans="1:18" x14ac:dyDescent="0.2">
      <c r="A12" s="108"/>
      <c r="B12" s="190" t="s">
        <v>166</v>
      </c>
      <c r="C12" s="191" t="s">
        <v>41</v>
      </c>
      <c r="D12" s="190" t="str">
        <v>AB</v>
      </c>
      <c r="E12" s="190" t="str">
        <v>3E</v>
      </c>
      <c r="F12" s="190" t="str">
        <f t="shared" si="0"/>
        <v>Annual</v>
      </c>
      <c r="G12" s="169" t="s">
        <v>174</v>
      </c>
      <c r="H12" s="169" t="str">
        <f t="shared" si="1"/>
        <v>30/360 (Bond Basis)</v>
      </c>
      <c r="I12" s="189">
        <v>0</v>
      </c>
      <c r="J12" s="144" t="str">
        <f t="shared" si="2"/>
        <v>EURAB3E4Y_Quote</v>
      </c>
      <c r="K12" s="188" t="str">
        <f t="shared" si="3"/>
        <v>EUR_YC3MRH_AB3E4Y</v>
      </c>
      <c r="L12" s="187" t="str">
        <f>_xll.qlSwapRateHelper2(K12,$J12,$C12,Calendar,$F12,$G12,$H12,$L$4,$I12,B12,DiscountingCurve,Permanent,,ObjectOverwrite)</f>
        <v>EUR_YC3MRH_AB3E4Y#0002</v>
      </c>
      <c r="M12" s="186" t="str">
        <f>_xll.ohRangeRetrieveError(L12)</f>
        <v/>
      </c>
      <c r="N12" s="185"/>
    </row>
    <row r="13" spans="1:18" x14ac:dyDescent="0.2">
      <c r="A13" s="108"/>
      <c r="B13" s="190" t="s">
        <v>166</v>
      </c>
      <c r="C13" s="191" t="s">
        <v>40</v>
      </c>
      <c r="D13" s="190" t="str">
        <v>AB</v>
      </c>
      <c r="E13" s="190" t="str">
        <v>3E</v>
      </c>
      <c r="F13" s="190" t="str">
        <f t="shared" si="0"/>
        <v>Annual</v>
      </c>
      <c r="G13" s="169" t="s">
        <v>174</v>
      </c>
      <c r="H13" s="169" t="str">
        <f t="shared" si="1"/>
        <v>30/360 (Bond Basis)</v>
      </c>
      <c r="I13" s="189">
        <v>0</v>
      </c>
      <c r="J13" s="144" t="str">
        <f t="shared" si="2"/>
        <v>EURAB3E5Y_Quote</v>
      </c>
      <c r="K13" s="188" t="str">
        <f t="shared" si="3"/>
        <v>EUR_YC3MRH_AB3E5Y</v>
      </c>
      <c r="L13" s="187" t="str">
        <f>_xll.qlSwapRateHelper2(K13,$J13,$C13,Calendar,$F13,$G13,$H13,$L$4,$I13,B13,DiscountingCurve,Permanent,,ObjectOverwrite)</f>
        <v>EUR_YC3MRH_AB3E5Y#0002</v>
      </c>
      <c r="M13" s="186" t="str">
        <f>_xll.ohRangeRetrieveError(L13)</f>
        <v/>
      </c>
      <c r="N13" s="185"/>
    </row>
    <row r="14" spans="1:18" x14ac:dyDescent="0.2">
      <c r="A14" s="108"/>
      <c r="B14" s="190" t="s">
        <v>166</v>
      </c>
      <c r="C14" s="191" t="s">
        <v>39</v>
      </c>
      <c r="D14" s="190" t="str">
        <v>AB</v>
      </c>
      <c r="E14" s="190" t="str">
        <v>3E</v>
      </c>
      <c r="F14" s="190" t="str">
        <f t="shared" si="0"/>
        <v>Annual</v>
      </c>
      <c r="G14" s="169" t="s">
        <v>174</v>
      </c>
      <c r="H14" s="169" t="str">
        <f t="shared" si="1"/>
        <v>30/360 (Bond Basis)</v>
      </c>
      <c r="I14" s="189">
        <v>0</v>
      </c>
      <c r="J14" s="144" t="str">
        <f t="shared" si="2"/>
        <v>EURAB3E6Y_Quote</v>
      </c>
      <c r="K14" s="188" t="str">
        <f t="shared" si="3"/>
        <v>EUR_YC3MRH_AB3E6Y</v>
      </c>
      <c r="L14" s="187" t="str">
        <f>_xll.qlSwapRateHelper2(K14,$J14,$C14,Calendar,$F14,$G14,$H14,$L$4,$I14,B14,DiscountingCurve,Permanent,,ObjectOverwrite)</f>
        <v>EUR_YC3MRH_AB3E6Y#0002</v>
      </c>
      <c r="M14" s="186" t="str">
        <f>_xll.ohRangeRetrieveError(L14)</f>
        <v/>
      </c>
      <c r="N14" s="185"/>
    </row>
    <row r="15" spans="1:18" x14ac:dyDescent="0.2">
      <c r="A15" s="108"/>
      <c r="B15" s="190" t="s">
        <v>166</v>
      </c>
      <c r="C15" s="191" t="s">
        <v>38</v>
      </c>
      <c r="D15" s="190" t="str">
        <v>AB</v>
      </c>
      <c r="E15" s="190" t="str">
        <v>3E</v>
      </c>
      <c r="F15" s="190" t="str">
        <f t="shared" si="0"/>
        <v>Annual</v>
      </c>
      <c r="G15" s="169" t="s">
        <v>174</v>
      </c>
      <c r="H15" s="169" t="str">
        <f t="shared" si="1"/>
        <v>30/360 (Bond Basis)</v>
      </c>
      <c r="I15" s="189">
        <v>0</v>
      </c>
      <c r="J15" s="144" t="str">
        <f t="shared" si="2"/>
        <v>EURAB3E7Y_Quote</v>
      </c>
      <c r="K15" s="188" t="str">
        <f t="shared" si="3"/>
        <v>EUR_YC3MRH_AB3E7Y</v>
      </c>
      <c r="L15" s="187" t="str">
        <f>_xll.qlSwapRateHelper2(K15,$J15,$C15,Calendar,$F15,$G15,$H15,$L$4,$I15,B15,DiscountingCurve,Permanent,,ObjectOverwrite)</f>
        <v>EUR_YC3MRH_AB3E7Y#0002</v>
      </c>
      <c r="M15" s="186" t="str">
        <f>_xll.ohRangeRetrieveError(L15)</f>
        <v/>
      </c>
      <c r="N15" s="185"/>
    </row>
    <row r="16" spans="1:18" x14ac:dyDescent="0.2">
      <c r="A16" s="108"/>
      <c r="B16" s="190" t="s">
        <v>166</v>
      </c>
      <c r="C16" s="191" t="s">
        <v>37</v>
      </c>
      <c r="D16" s="190" t="str">
        <v>AB</v>
      </c>
      <c r="E16" s="190" t="str">
        <v>3E</v>
      </c>
      <c r="F16" s="190" t="str">
        <f t="shared" si="0"/>
        <v>Annual</v>
      </c>
      <c r="G16" s="169" t="s">
        <v>174</v>
      </c>
      <c r="H16" s="169" t="str">
        <f t="shared" si="1"/>
        <v>30/360 (Bond Basis)</v>
      </c>
      <c r="I16" s="189">
        <v>0</v>
      </c>
      <c r="J16" s="144" t="str">
        <f t="shared" si="2"/>
        <v>EURAB3E8Y_Quote</v>
      </c>
      <c r="K16" s="188" t="str">
        <f t="shared" si="3"/>
        <v>EUR_YC3MRH_AB3E8Y</v>
      </c>
      <c r="L16" s="187" t="str">
        <f>_xll.qlSwapRateHelper2(K16,$J16,$C16,Calendar,$F16,$G16,$H16,$L$4,$I16,B16,DiscountingCurve,Permanent,,ObjectOverwrite)</f>
        <v>EUR_YC3MRH_AB3E8Y#0002</v>
      </c>
      <c r="M16" s="186" t="str">
        <f>_xll.ohRangeRetrieveError(L16)</f>
        <v/>
      </c>
      <c r="N16" s="185"/>
    </row>
    <row r="17" spans="1:14" x14ac:dyDescent="0.2">
      <c r="A17" s="108"/>
      <c r="B17" s="190" t="s">
        <v>166</v>
      </c>
      <c r="C17" s="191" t="s">
        <v>36</v>
      </c>
      <c r="D17" s="190" t="str">
        <v>AB</v>
      </c>
      <c r="E17" s="190" t="str">
        <v>3E</v>
      </c>
      <c r="F17" s="190" t="str">
        <f t="shared" si="0"/>
        <v>Annual</v>
      </c>
      <c r="G17" s="169" t="s">
        <v>174</v>
      </c>
      <c r="H17" s="169" t="str">
        <f t="shared" si="1"/>
        <v>30/360 (Bond Basis)</v>
      </c>
      <c r="I17" s="189">
        <v>0</v>
      </c>
      <c r="J17" s="144" t="str">
        <f t="shared" si="2"/>
        <v>EURAB3E9Y_Quote</v>
      </c>
      <c r="K17" s="188" t="str">
        <f t="shared" si="3"/>
        <v>EUR_YC3MRH_AB3E9Y</v>
      </c>
      <c r="L17" s="187" t="str">
        <f>_xll.qlSwapRateHelper2(K17,$J17,$C17,Calendar,$F17,$G17,$H17,$L$4,$I17,B17,DiscountingCurve,Permanent,,ObjectOverwrite)</f>
        <v>EUR_YC3MRH_AB3E9Y#0002</v>
      </c>
      <c r="M17" s="186" t="str">
        <f>_xll.ohRangeRetrieveError(L17)</f>
        <v/>
      </c>
      <c r="N17" s="185"/>
    </row>
    <row r="18" spans="1:14" x14ac:dyDescent="0.2">
      <c r="A18" s="108"/>
      <c r="B18" s="190" t="s">
        <v>166</v>
      </c>
      <c r="C18" s="191" t="s">
        <v>35</v>
      </c>
      <c r="D18" s="190" t="str">
        <v>AB</v>
      </c>
      <c r="E18" s="190" t="str">
        <v>3E</v>
      </c>
      <c r="F18" s="190" t="str">
        <f t="shared" si="0"/>
        <v>Annual</v>
      </c>
      <c r="G18" s="169" t="s">
        <v>174</v>
      </c>
      <c r="H18" s="169" t="str">
        <f t="shared" si="1"/>
        <v>30/360 (Bond Basis)</v>
      </c>
      <c r="I18" s="189">
        <v>0</v>
      </c>
      <c r="J18" s="144" t="str">
        <f t="shared" si="2"/>
        <v>EURAB3E10Y_Quote</v>
      </c>
      <c r="K18" s="188" t="str">
        <f t="shared" si="3"/>
        <v>EUR_YC3MRH_AB3E10Y</v>
      </c>
      <c r="L18" s="187" t="str">
        <f>_xll.qlSwapRateHelper2(K18,$J18,$C18,Calendar,$F18,$G18,$H18,$L$4,$I18,B18,DiscountingCurve,Permanent,,ObjectOverwrite)</f>
        <v>EUR_YC3MRH_AB3E10Y#0002</v>
      </c>
      <c r="M18" s="186" t="str">
        <f>_xll.ohRangeRetrieveError(L18)</f>
        <v/>
      </c>
      <c r="N18" s="185"/>
    </row>
    <row r="19" spans="1:14" x14ac:dyDescent="0.2">
      <c r="A19" s="108"/>
      <c r="B19" s="190" t="s">
        <v>166</v>
      </c>
      <c r="C19" s="191" t="s">
        <v>34</v>
      </c>
      <c r="D19" s="190" t="str">
        <v>AB</v>
      </c>
      <c r="E19" s="190" t="str">
        <v>3E</v>
      </c>
      <c r="F19" s="190" t="str">
        <f t="shared" si="0"/>
        <v>Annual</v>
      </c>
      <c r="G19" s="169" t="s">
        <v>174</v>
      </c>
      <c r="H19" s="169" t="str">
        <f t="shared" si="1"/>
        <v>30/360 (Bond Basis)</v>
      </c>
      <c r="I19" s="189">
        <v>0</v>
      </c>
      <c r="J19" s="144" t="str">
        <f t="shared" si="2"/>
        <v>EURAB3E11Y_Quote</v>
      </c>
      <c r="K19" s="188" t="str">
        <f t="shared" si="3"/>
        <v>EUR_YC3MRH_AB3E11Y</v>
      </c>
      <c r="L19" s="187" t="str">
        <f>_xll.qlSwapRateHelper2(K19,$J19,$C19,Calendar,$F19,$G19,$H19,$L$4,$I19,B19,DiscountingCurve,Permanent,,ObjectOverwrite)</f>
        <v>EUR_YC3MRH_AB3E11Y#0002</v>
      </c>
      <c r="M19" s="186" t="str">
        <f>_xll.ohRangeRetrieveError(L19)</f>
        <v/>
      </c>
      <c r="N19" s="185"/>
    </row>
    <row r="20" spans="1:14" x14ac:dyDescent="0.2">
      <c r="A20" s="108"/>
      <c r="B20" s="190" t="s">
        <v>166</v>
      </c>
      <c r="C20" s="191" t="s">
        <v>33</v>
      </c>
      <c r="D20" s="190" t="str">
        <v>AB</v>
      </c>
      <c r="E20" s="190" t="str">
        <v>3E</v>
      </c>
      <c r="F20" s="190" t="str">
        <f t="shared" si="0"/>
        <v>Annual</v>
      </c>
      <c r="G20" s="169" t="s">
        <v>174</v>
      </c>
      <c r="H20" s="169" t="str">
        <f t="shared" si="1"/>
        <v>30/360 (Bond Basis)</v>
      </c>
      <c r="I20" s="189">
        <v>0</v>
      </c>
      <c r="J20" s="144" t="str">
        <f t="shared" si="2"/>
        <v>EURAB3E12Y_Quote</v>
      </c>
      <c r="K20" s="188" t="str">
        <f t="shared" si="3"/>
        <v>EUR_YC3MRH_AB3E12Y</v>
      </c>
      <c r="L20" s="187" t="str">
        <f>_xll.qlSwapRateHelper2(K20,$J20,$C20,Calendar,$F20,$G20,$H20,$L$4,$I20,B20,DiscountingCurve,Permanent,,ObjectOverwrite)</f>
        <v>EUR_YC3MRH_AB3E12Y#0002</v>
      </c>
      <c r="M20" s="186" t="str">
        <f>_xll.ohRangeRetrieveError(L20)</f>
        <v/>
      </c>
      <c r="N20" s="185"/>
    </row>
    <row r="21" spans="1:14" x14ac:dyDescent="0.2">
      <c r="A21" s="108"/>
      <c r="B21" s="190" t="s">
        <v>166</v>
      </c>
      <c r="C21" s="191" t="s">
        <v>32</v>
      </c>
      <c r="D21" s="190" t="str">
        <v>AB</v>
      </c>
      <c r="E21" s="190" t="str">
        <v>3E</v>
      </c>
      <c r="F21" s="190" t="str">
        <f t="shared" si="0"/>
        <v>Annual</v>
      </c>
      <c r="G21" s="169" t="s">
        <v>174</v>
      </c>
      <c r="H21" s="169" t="str">
        <f t="shared" si="1"/>
        <v>30/360 (Bond Basis)</v>
      </c>
      <c r="I21" s="189">
        <v>0</v>
      </c>
      <c r="J21" s="144" t="str">
        <f t="shared" si="2"/>
        <v>EURAB3E13Y_Quote</v>
      </c>
      <c r="K21" s="188" t="str">
        <f t="shared" si="3"/>
        <v>EUR_YC3MRH_AB3E13Y</v>
      </c>
      <c r="L21" s="187" t="str">
        <f>_xll.qlSwapRateHelper2(K21,$J21,$C21,Calendar,$F21,$G21,$H21,$L$4,$I21,B21,DiscountingCurve,Permanent,,ObjectOverwrite)</f>
        <v>EUR_YC3MRH_AB3E13Y#0002</v>
      </c>
      <c r="M21" s="186" t="str">
        <f>_xll.ohRangeRetrieveError(L21)</f>
        <v/>
      </c>
      <c r="N21" s="185"/>
    </row>
    <row r="22" spans="1:14" x14ac:dyDescent="0.2">
      <c r="A22" s="108"/>
      <c r="B22" s="190" t="s">
        <v>166</v>
      </c>
      <c r="C22" s="191" t="s">
        <v>31</v>
      </c>
      <c r="D22" s="190" t="str">
        <v>AB</v>
      </c>
      <c r="E22" s="190" t="str">
        <v>3E</v>
      </c>
      <c r="F22" s="190" t="str">
        <f t="shared" si="0"/>
        <v>Annual</v>
      </c>
      <c r="G22" s="169" t="s">
        <v>174</v>
      </c>
      <c r="H22" s="169" t="str">
        <f t="shared" si="1"/>
        <v>30/360 (Bond Basis)</v>
      </c>
      <c r="I22" s="189">
        <v>0</v>
      </c>
      <c r="J22" s="144" t="str">
        <f t="shared" si="2"/>
        <v>EURAB3E14Y_Quote</v>
      </c>
      <c r="K22" s="188" t="str">
        <f t="shared" si="3"/>
        <v>EUR_YC3MRH_AB3E14Y</v>
      </c>
      <c r="L22" s="187" t="str">
        <f>_xll.qlSwapRateHelper2(K22,$J22,$C22,Calendar,$F22,$G22,$H22,$L$4,$I22,B22,DiscountingCurve,Permanent,,ObjectOverwrite)</f>
        <v>EUR_YC3MRH_AB3E14Y#0002</v>
      </c>
      <c r="M22" s="186" t="str">
        <f>_xll.ohRangeRetrieveError(L22)</f>
        <v/>
      </c>
      <c r="N22" s="185"/>
    </row>
    <row r="23" spans="1:14" x14ac:dyDescent="0.2">
      <c r="A23" s="108"/>
      <c r="B23" s="190" t="s">
        <v>166</v>
      </c>
      <c r="C23" s="191" t="s">
        <v>30</v>
      </c>
      <c r="D23" s="190" t="str">
        <v>AB</v>
      </c>
      <c r="E23" s="190" t="str">
        <v>3E</v>
      </c>
      <c r="F23" s="190" t="str">
        <f t="shared" si="0"/>
        <v>Annual</v>
      </c>
      <c r="G23" s="169" t="s">
        <v>174</v>
      </c>
      <c r="H23" s="169" t="str">
        <f t="shared" si="1"/>
        <v>30/360 (Bond Basis)</v>
      </c>
      <c r="I23" s="189">
        <v>0</v>
      </c>
      <c r="J23" s="144" t="str">
        <f t="shared" si="2"/>
        <v>EURAB3E15Y_Quote</v>
      </c>
      <c r="K23" s="188" t="str">
        <f t="shared" si="3"/>
        <v>EUR_YC3MRH_AB3E15Y</v>
      </c>
      <c r="L23" s="187" t="str">
        <f>_xll.qlSwapRateHelper2(K23,$J23,$C23,Calendar,$F23,$G23,$H23,$L$4,$I23,B23,DiscountingCurve,Permanent,,ObjectOverwrite)</f>
        <v>EUR_YC3MRH_AB3E15Y#0002</v>
      </c>
      <c r="M23" s="186" t="str">
        <f>_xll.ohRangeRetrieveError(L23)</f>
        <v/>
      </c>
      <c r="N23" s="185"/>
    </row>
    <row r="24" spans="1:14" x14ac:dyDescent="0.2">
      <c r="A24" s="108"/>
      <c r="B24" s="190" t="s">
        <v>166</v>
      </c>
      <c r="C24" s="191" t="s">
        <v>29</v>
      </c>
      <c r="D24" s="190" t="str">
        <v>AB</v>
      </c>
      <c r="E24" s="190" t="str">
        <v>3E</v>
      </c>
      <c r="F24" s="190" t="str">
        <f t="shared" si="0"/>
        <v>Annual</v>
      </c>
      <c r="G24" s="169" t="s">
        <v>174</v>
      </c>
      <c r="H24" s="169" t="str">
        <f t="shared" si="1"/>
        <v>30/360 (Bond Basis)</v>
      </c>
      <c r="I24" s="189">
        <v>0</v>
      </c>
      <c r="J24" s="144" t="str">
        <f t="shared" si="2"/>
        <v>EURAB3E16Y_Quote</v>
      </c>
      <c r="K24" s="188" t="str">
        <f t="shared" si="3"/>
        <v>EUR_YC3MRH_AB3E16Y</v>
      </c>
      <c r="L24" s="187" t="str">
        <f>_xll.qlSwapRateHelper2(K24,$J24,$C24,Calendar,$F24,$G24,$H24,$L$4,$I24,B24,DiscountingCurve,Permanent,,ObjectOverwrite)</f>
        <v>EUR_YC3MRH_AB3E16Y#0002</v>
      </c>
      <c r="M24" s="186" t="str">
        <f>_xll.ohRangeRetrieveError(L24)</f>
        <v/>
      </c>
      <c r="N24" s="185"/>
    </row>
    <row r="25" spans="1:14" x14ac:dyDescent="0.2">
      <c r="A25" s="108"/>
      <c r="B25" s="190" t="s">
        <v>166</v>
      </c>
      <c r="C25" s="191" t="s">
        <v>28</v>
      </c>
      <c r="D25" s="190" t="str">
        <v>AB</v>
      </c>
      <c r="E25" s="190" t="str">
        <v>3E</v>
      </c>
      <c r="F25" s="190" t="str">
        <f t="shared" si="0"/>
        <v>Annual</v>
      </c>
      <c r="G25" s="169" t="s">
        <v>174</v>
      </c>
      <c r="H25" s="169" t="str">
        <f t="shared" si="1"/>
        <v>30/360 (Bond Basis)</v>
      </c>
      <c r="I25" s="189">
        <v>0</v>
      </c>
      <c r="J25" s="144" t="str">
        <f t="shared" si="2"/>
        <v>EURAB3E17Y_Quote</v>
      </c>
      <c r="K25" s="188" t="str">
        <f t="shared" si="3"/>
        <v>EUR_YC3MRH_AB3E17Y</v>
      </c>
      <c r="L25" s="187" t="str">
        <f>_xll.qlSwapRateHelper2(K25,$J25,$C25,Calendar,$F25,$G25,$H25,$L$4,$I25,B25,DiscountingCurve,Permanent,,ObjectOverwrite)</f>
        <v>EUR_YC3MRH_AB3E17Y#0002</v>
      </c>
      <c r="M25" s="186" t="str">
        <f>_xll.ohRangeRetrieveError(L25)</f>
        <v/>
      </c>
      <c r="N25" s="185"/>
    </row>
    <row r="26" spans="1:14" x14ac:dyDescent="0.2">
      <c r="A26" s="108"/>
      <c r="B26" s="190" t="s">
        <v>166</v>
      </c>
      <c r="C26" s="191" t="s">
        <v>27</v>
      </c>
      <c r="D26" s="190" t="str">
        <v>AB</v>
      </c>
      <c r="E26" s="190" t="str">
        <v>3E</v>
      </c>
      <c r="F26" s="190" t="str">
        <f t="shared" si="0"/>
        <v>Annual</v>
      </c>
      <c r="G26" s="169" t="s">
        <v>174</v>
      </c>
      <c r="H26" s="169" t="str">
        <f t="shared" si="1"/>
        <v>30/360 (Bond Basis)</v>
      </c>
      <c r="I26" s="189">
        <v>0</v>
      </c>
      <c r="J26" s="144" t="str">
        <f t="shared" si="2"/>
        <v>EURAB3E18Y_Quote</v>
      </c>
      <c r="K26" s="188" t="str">
        <f t="shared" si="3"/>
        <v>EUR_YC3MRH_AB3E18Y</v>
      </c>
      <c r="L26" s="187" t="str">
        <f>_xll.qlSwapRateHelper2(K26,$J26,$C26,Calendar,$F26,$G26,$H26,$L$4,$I26,B26,DiscountingCurve,Permanent,,ObjectOverwrite)</f>
        <v>EUR_YC3MRH_AB3E18Y#0002</v>
      </c>
      <c r="M26" s="186" t="str">
        <f>_xll.ohRangeRetrieveError(L26)</f>
        <v/>
      </c>
      <c r="N26" s="185"/>
    </row>
    <row r="27" spans="1:14" x14ac:dyDescent="0.2">
      <c r="A27" s="108"/>
      <c r="B27" s="190" t="s">
        <v>166</v>
      </c>
      <c r="C27" s="191" t="s">
        <v>26</v>
      </c>
      <c r="D27" s="190" t="str">
        <v>AB</v>
      </c>
      <c r="E27" s="190" t="str">
        <v>3E</v>
      </c>
      <c r="F27" s="190" t="str">
        <f t="shared" si="0"/>
        <v>Annual</v>
      </c>
      <c r="G27" s="169" t="s">
        <v>174</v>
      </c>
      <c r="H27" s="169" t="str">
        <f t="shared" si="1"/>
        <v>30/360 (Bond Basis)</v>
      </c>
      <c r="I27" s="189">
        <v>0</v>
      </c>
      <c r="J27" s="144" t="str">
        <f t="shared" si="2"/>
        <v>EURAB3E19Y_Quote</v>
      </c>
      <c r="K27" s="188" t="str">
        <f t="shared" si="3"/>
        <v>EUR_YC3MRH_AB3E19Y</v>
      </c>
      <c r="L27" s="187" t="str">
        <f>_xll.qlSwapRateHelper2(K27,$J27,$C27,Calendar,$F27,$G27,$H27,$L$4,$I27,B27,DiscountingCurve,Permanent,,ObjectOverwrite)</f>
        <v>EUR_YC3MRH_AB3E19Y#0002</v>
      </c>
      <c r="M27" s="186" t="str">
        <f>_xll.ohRangeRetrieveError(L27)</f>
        <v/>
      </c>
      <c r="N27" s="185"/>
    </row>
    <row r="28" spans="1:14" x14ac:dyDescent="0.2">
      <c r="A28" s="108"/>
      <c r="B28" s="190" t="s">
        <v>166</v>
      </c>
      <c r="C28" s="191" t="s">
        <v>25</v>
      </c>
      <c r="D28" s="190" t="str">
        <v>AB</v>
      </c>
      <c r="E28" s="190" t="str">
        <v>3E</v>
      </c>
      <c r="F28" s="190" t="str">
        <f t="shared" si="0"/>
        <v>Annual</v>
      </c>
      <c r="G28" s="169" t="s">
        <v>174</v>
      </c>
      <c r="H28" s="169" t="str">
        <f t="shared" si="1"/>
        <v>30/360 (Bond Basis)</v>
      </c>
      <c r="I28" s="189">
        <v>0</v>
      </c>
      <c r="J28" s="144" t="str">
        <f t="shared" si="2"/>
        <v>EURAB3E20Y_Quote</v>
      </c>
      <c r="K28" s="188" t="str">
        <f t="shared" si="3"/>
        <v>EUR_YC3MRH_AB3E20Y</v>
      </c>
      <c r="L28" s="187" t="str">
        <f>_xll.qlSwapRateHelper2(K28,$J28,$C28,Calendar,$F28,$G28,$H28,$L$4,$I28,B28,DiscountingCurve,Permanent,,ObjectOverwrite)</f>
        <v>EUR_YC3MRH_AB3E20Y#0002</v>
      </c>
      <c r="M28" s="186" t="str">
        <f>_xll.ohRangeRetrieveError(L28)</f>
        <v/>
      </c>
      <c r="N28" s="185"/>
    </row>
    <row r="29" spans="1:14" x14ac:dyDescent="0.2">
      <c r="A29" s="108"/>
      <c r="B29" s="190" t="s">
        <v>166</v>
      </c>
      <c r="C29" s="191" t="s">
        <v>24</v>
      </c>
      <c r="D29" s="190" t="str">
        <v>AB</v>
      </c>
      <c r="E29" s="190" t="str">
        <v>3E</v>
      </c>
      <c r="F29" s="190" t="str">
        <f t="shared" si="0"/>
        <v>Annual</v>
      </c>
      <c r="G29" s="169" t="s">
        <v>174</v>
      </c>
      <c r="H29" s="169" t="str">
        <f t="shared" si="1"/>
        <v>30/360 (Bond Basis)</v>
      </c>
      <c r="I29" s="189">
        <v>0</v>
      </c>
      <c r="J29" s="144" t="str">
        <f t="shared" si="2"/>
        <v>EURAB3E21Y_Quote</v>
      </c>
      <c r="K29" s="188" t="str">
        <f t="shared" si="3"/>
        <v>EUR_YC3MRH_AB3E21Y</v>
      </c>
      <c r="L29" s="187" t="str">
        <f>_xll.qlSwapRateHelper2(K29,$J29,$C29,Calendar,$F29,$G29,$H29,$L$4,$I29,B29,DiscountingCurve,Permanent,,ObjectOverwrite)</f>
        <v>EUR_YC3MRH_AB3E21Y#0002</v>
      </c>
      <c r="M29" s="186" t="str">
        <f>_xll.ohRangeRetrieveError(L29)</f>
        <v/>
      </c>
      <c r="N29" s="185"/>
    </row>
    <row r="30" spans="1:14" x14ac:dyDescent="0.2">
      <c r="A30" s="108"/>
      <c r="B30" s="190" t="s">
        <v>166</v>
      </c>
      <c r="C30" s="191" t="s">
        <v>23</v>
      </c>
      <c r="D30" s="190" t="str">
        <v>AB</v>
      </c>
      <c r="E30" s="190" t="str">
        <v>3E</v>
      </c>
      <c r="F30" s="190" t="str">
        <f t="shared" si="0"/>
        <v>Annual</v>
      </c>
      <c r="G30" s="169" t="s">
        <v>174</v>
      </c>
      <c r="H30" s="169" t="str">
        <f t="shared" si="1"/>
        <v>30/360 (Bond Basis)</v>
      </c>
      <c r="I30" s="189">
        <v>0</v>
      </c>
      <c r="J30" s="144" t="str">
        <f t="shared" si="2"/>
        <v>EURAB3E22Y_Quote</v>
      </c>
      <c r="K30" s="188" t="str">
        <f t="shared" si="3"/>
        <v>EUR_YC3MRH_AB3E22Y</v>
      </c>
      <c r="L30" s="187" t="str">
        <f>_xll.qlSwapRateHelper2(K30,$J30,$C30,Calendar,$F30,$G30,$H30,$L$4,$I30,B30,DiscountingCurve,Permanent,,ObjectOverwrite)</f>
        <v>EUR_YC3MRH_AB3E22Y#0002</v>
      </c>
      <c r="M30" s="186" t="str">
        <f>_xll.ohRangeRetrieveError(L30)</f>
        <v/>
      </c>
      <c r="N30" s="185"/>
    </row>
    <row r="31" spans="1:14" x14ac:dyDescent="0.2">
      <c r="A31" s="108"/>
      <c r="B31" s="190" t="s">
        <v>166</v>
      </c>
      <c r="C31" s="191" t="s">
        <v>22</v>
      </c>
      <c r="D31" s="190" t="str">
        <v>AB</v>
      </c>
      <c r="E31" s="190" t="str">
        <v>3E</v>
      </c>
      <c r="F31" s="190" t="str">
        <f t="shared" si="0"/>
        <v>Annual</v>
      </c>
      <c r="G31" s="169" t="s">
        <v>174</v>
      </c>
      <c r="H31" s="169" t="str">
        <f t="shared" si="1"/>
        <v>30/360 (Bond Basis)</v>
      </c>
      <c r="I31" s="189">
        <v>0</v>
      </c>
      <c r="J31" s="144" t="str">
        <f t="shared" si="2"/>
        <v>EURAB3E23Y_Quote</v>
      </c>
      <c r="K31" s="188" t="str">
        <f t="shared" si="3"/>
        <v>EUR_YC3MRH_AB3E23Y</v>
      </c>
      <c r="L31" s="187" t="str">
        <f>_xll.qlSwapRateHelper2(K31,$J31,$C31,Calendar,$F31,$G31,$H31,$L$4,$I31,B31,DiscountingCurve,Permanent,,ObjectOverwrite)</f>
        <v>EUR_YC3MRH_AB3E23Y#0002</v>
      </c>
      <c r="M31" s="186" t="str">
        <f>_xll.ohRangeRetrieveError(L31)</f>
        <v/>
      </c>
      <c r="N31" s="185"/>
    </row>
    <row r="32" spans="1:14" x14ac:dyDescent="0.2">
      <c r="A32" s="108"/>
      <c r="B32" s="190" t="s">
        <v>166</v>
      </c>
      <c r="C32" s="191" t="s">
        <v>21</v>
      </c>
      <c r="D32" s="190" t="str">
        <v>AB</v>
      </c>
      <c r="E32" s="190" t="str">
        <v>3E</v>
      </c>
      <c r="F32" s="190" t="str">
        <f t="shared" si="0"/>
        <v>Annual</v>
      </c>
      <c r="G32" s="169" t="s">
        <v>174</v>
      </c>
      <c r="H32" s="169" t="str">
        <f t="shared" si="1"/>
        <v>30/360 (Bond Basis)</v>
      </c>
      <c r="I32" s="189">
        <v>0</v>
      </c>
      <c r="J32" s="144" t="str">
        <f t="shared" si="2"/>
        <v>EURAB3E24Y_Quote</v>
      </c>
      <c r="K32" s="188" t="str">
        <f t="shared" si="3"/>
        <v>EUR_YC3MRH_AB3E24Y</v>
      </c>
      <c r="L32" s="187" t="str">
        <f>_xll.qlSwapRateHelper2(K32,$J32,$C32,Calendar,$F32,$G32,$H32,$L$4,$I32,B32,DiscountingCurve,Permanent,,ObjectOverwrite)</f>
        <v>EUR_YC3MRH_AB3E24Y#0002</v>
      </c>
      <c r="M32" s="186" t="str">
        <f>_xll.ohRangeRetrieveError(L32)</f>
        <v/>
      </c>
      <c r="N32" s="185"/>
    </row>
    <row r="33" spans="1:17" x14ac:dyDescent="0.2">
      <c r="A33" s="108"/>
      <c r="B33" s="190" t="s">
        <v>166</v>
      </c>
      <c r="C33" s="191" t="s">
        <v>20</v>
      </c>
      <c r="D33" s="190" t="str">
        <v>AB</v>
      </c>
      <c r="E33" s="190" t="str">
        <v>3E</v>
      </c>
      <c r="F33" s="190" t="str">
        <f t="shared" si="0"/>
        <v>Annual</v>
      </c>
      <c r="G33" s="169" t="s">
        <v>174</v>
      </c>
      <c r="H33" s="169" t="str">
        <f t="shared" si="1"/>
        <v>30/360 (Bond Basis)</v>
      </c>
      <c r="I33" s="189">
        <v>0</v>
      </c>
      <c r="J33" s="144" t="str">
        <f t="shared" si="2"/>
        <v>EURAB3E25Y_Quote</v>
      </c>
      <c r="K33" s="188" t="str">
        <f t="shared" si="3"/>
        <v>EUR_YC3MRH_AB3E25Y</v>
      </c>
      <c r="L33" s="187" t="str">
        <f>_xll.qlSwapRateHelper2(K33,$J33,$C33,Calendar,$F33,$G33,$H33,$L$4,$I33,B33,DiscountingCurve,Permanent,,ObjectOverwrite)</f>
        <v>EUR_YC3MRH_AB3E25Y#0002</v>
      </c>
      <c r="M33" s="186" t="str">
        <f>_xll.ohRangeRetrieveError(L33)</f>
        <v/>
      </c>
      <c r="N33" s="185"/>
    </row>
    <row r="34" spans="1:17" x14ac:dyDescent="0.2">
      <c r="A34" s="108"/>
      <c r="B34" s="190" t="s">
        <v>166</v>
      </c>
      <c r="C34" s="191" t="s">
        <v>19</v>
      </c>
      <c r="D34" s="190" t="str">
        <v>AB</v>
      </c>
      <c r="E34" s="190" t="str">
        <v>3E</v>
      </c>
      <c r="F34" s="190" t="str">
        <f t="shared" si="0"/>
        <v>Annual</v>
      </c>
      <c r="G34" s="169" t="s">
        <v>174</v>
      </c>
      <c r="H34" s="169" t="str">
        <f t="shared" si="1"/>
        <v>30/360 (Bond Basis)</v>
      </c>
      <c r="I34" s="189">
        <v>0</v>
      </c>
      <c r="J34" s="144" t="str">
        <f t="shared" si="2"/>
        <v>EURAB3E26Y_Quote</v>
      </c>
      <c r="K34" s="188" t="str">
        <f t="shared" si="3"/>
        <v>EUR_YC3MRH_AB3E26Y</v>
      </c>
      <c r="L34" s="187" t="str">
        <f>_xll.qlSwapRateHelper2(K34,$J34,$C34,Calendar,$F34,$G34,$H34,$L$4,$I34,B34,DiscountingCurve,Permanent,,ObjectOverwrite)</f>
        <v>EUR_YC3MRH_AB3E26Y#0002</v>
      </c>
      <c r="M34" s="186" t="str">
        <f>_xll.ohRangeRetrieveError(L34)</f>
        <v/>
      </c>
      <c r="N34" s="185"/>
    </row>
    <row r="35" spans="1:17" x14ac:dyDescent="0.2">
      <c r="A35" s="108"/>
      <c r="B35" s="190" t="s">
        <v>166</v>
      </c>
      <c r="C35" s="191" t="s">
        <v>18</v>
      </c>
      <c r="D35" s="190" t="str">
        <v>AB</v>
      </c>
      <c r="E35" s="190" t="str">
        <v>3E</v>
      </c>
      <c r="F35" s="190" t="str">
        <f t="shared" si="0"/>
        <v>Annual</v>
      </c>
      <c r="G35" s="169" t="s">
        <v>174</v>
      </c>
      <c r="H35" s="169" t="str">
        <f t="shared" si="1"/>
        <v>30/360 (Bond Basis)</v>
      </c>
      <c r="I35" s="189">
        <v>0</v>
      </c>
      <c r="J35" s="144" t="str">
        <f t="shared" si="2"/>
        <v>EURAB3E27Y_Quote</v>
      </c>
      <c r="K35" s="188" t="str">
        <f t="shared" si="3"/>
        <v>EUR_YC3MRH_AB3E27Y</v>
      </c>
      <c r="L35" s="187" t="str">
        <f>_xll.qlSwapRateHelper2(K35,$J35,$C35,Calendar,$F35,$G35,$H35,$L$4,$I35,B35,DiscountingCurve,Permanent,,ObjectOverwrite)</f>
        <v>EUR_YC3MRH_AB3E27Y#0002</v>
      </c>
      <c r="M35" s="186" t="str">
        <f>_xll.ohRangeRetrieveError(L35)</f>
        <v/>
      </c>
      <c r="N35" s="185"/>
    </row>
    <row r="36" spans="1:17" x14ac:dyDescent="0.2">
      <c r="A36" s="108"/>
      <c r="B36" s="190" t="s">
        <v>166</v>
      </c>
      <c r="C36" s="191" t="s">
        <v>17</v>
      </c>
      <c r="D36" s="190" t="str">
        <v>AB</v>
      </c>
      <c r="E36" s="190" t="str">
        <v>3E</v>
      </c>
      <c r="F36" s="190" t="str">
        <f t="shared" si="0"/>
        <v>Annual</v>
      </c>
      <c r="G36" s="169" t="s">
        <v>174</v>
      </c>
      <c r="H36" s="169" t="str">
        <f t="shared" si="1"/>
        <v>30/360 (Bond Basis)</v>
      </c>
      <c r="I36" s="189">
        <v>0</v>
      </c>
      <c r="J36" s="144" t="str">
        <f t="shared" si="2"/>
        <v>EURAB3E28Y_Quote</v>
      </c>
      <c r="K36" s="188" t="str">
        <f t="shared" si="3"/>
        <v>EUR_YC3MRH_AB3E28Y</v>
      </c>
      <c r="L36" s="187" t="str">
        <f>_xll.qlSwapRateHelper2(K36,$J36,$C36,Calendar,$F36,$G36,$H36,$L$4,$I36,B36,DiscountingCurve,Permanent,,ObjectOverwrite)</f>
        <v>EUR_YC3MRH_AB3E28Y#0002</v>
      </c>
      <c r="M36" s="186" t="str">
        <f>_xll.ohRangeRetrieveError(L36)</f>
        <v/>
      </c>
      <c r="N36" s="185"/>
    </row>
    <row r="37" spans="1:17" x14ac:dyDescent="0.2">
      <c r="A37" s="108"/>
      <c r="B37" s="190" t="s">
        <v>166</v>
      </c>
      <c r="C37" s="191" t="s">
        <v>16</v>
      </c>
      <c r="D37" s="190" t="str">
        <v>AB</v>
      </c>
      <c r="E37" s="190" t="str">
        <v>3E</v>
      </c>
      <c r="F37" s="190" t="str">
        <f t="shared" si="0"/>
        <v>Annual</v>
      </c>
      <c r="G37" s="169" t="s">
        <v>174</v>
      </c>
      <c r="H37" s="169" t="str">
        <f t="shared" si="1"/>
        <v>30/360 (Bond Basis)</v>
      </c>
      <c r="I37" s="189">
        <v>0</v>
      </c>
      <c r="J37" s="144" t="str">
        <f t="shared" si="2"/>
        <v>EURAB3E29Y_Quote</v>
      </c>
      <c r="K37" s="188" t="str">
        <f t="shared" si="3"/>
        <v>EUR_YC3MRH_AB3E29Y</v>
      </c>
      <c r="L37" s="187" t="str">
        <f>_xll.qlSwapRateHelper2(K37,$J37,$C37,Calendar,$F37,$G37,$H37,$L$4,$I37,B37,DiscountingCurve,Permanent,,ObjectOverwrite)</f>
        <v>EUR_YC3MRH_AB3E29Y#0002</v>
      </c>
      <c r="M37" s="186" t="str">
        <f>_xll.ohRangeRetrieveError(L37)</f>
        <v/>
      </c>
      <c r="N37" s="185"/>
    </row>
    <row r="38" spans="1:17" x14ac:dyDescent="0.2">
      <c r="A38" s="108"/>
      <c r="B38" s="190" t="s">
        <v>166</v>
      </c>
      <c r="C38" s="191" t="s">
        <v>15</v>
      </c>
      <c r="D38" s="190" t="str">
        <v>AB</v>
      </c>
      <c r="E38" s="190" t="str">
        <v>3E</v>
      </c>
      <c r="F38" s="190" t="str">
        <f t="shared" si="0"/>
        <v>Annual</v>
      </c>
      <c r="G38" s="169" t="s">
        <v>174</v>
      </c>
      <c r="H38" s="169" t="str">
        <f t="shared" si="1"/>
        <v>30/360 (Bond Basis)</v>
      </c>
      <c r="I38" s="189">
        <v>0</v>
      </c>
      <c r="J38" s="144" t="str">
        <f t="shared" si="2"/>
        <v>EURAB3E30Y_Quote</v>
      </c>
      <c r="K38" s="188" t="str">
        <f t="shared" si="3"/>
        <v>EUR_YC3MRH_AB3E30Y</v>
      </c>
      <c r="L38" s="187" t="str">
        <f>_xll.qlSwapRateHelper2(K38,$J38,$C38,Calendar,$F38,$G38,$H38,$L$4,$I38,B38,DiscountingCurve,Permanent,,ObjectOverwrite)</f>
        <v>EUR_YC3MRH_AB3E30Y#0002</v>
      </c>
      <c r="M38" s="186" t="str">
        <f>_xll.ohRangeRetrieveError(L38)</f>
        <v/>
      </c>
      <c r="N38" s="185"/>
    </row>
    <row r="39" spans="1:17" x14ac:dyDescent="0.2">
      <c r="A39" s="108"/>
      <c r="B39" s="190" t="s">
        <v>166</v>
      </c>
      <c r="C39" s="191" t="s">
        <v>14</v>
      </c>
      <c r="D39" s="190" t="str">
        <v>AB</v>
      </c>
      <c r="E39" s="190" t="str">
        <v>3E</v>
      </c>
      <c r="F39" s="190" t="str">
        <f t="shared" si="0"/>
        <v>Annual</v>
      </c>
      <c r="G39" s="169" t="s">
        <v>174</v>
      </c>
      <c r="H39" s="169" t="str">
        <f t="shared" si="1"/>
        <v>30/360 (Bond Basis)</v>
      </c>
      <c r="I39" s="189">
        <v>0</v>
      </c>
      <c r="J39" s="144" t="str">
        <f t="shared" si="2"/>
        <v>EURAB3E35Y_Quote</v>
      </c>
      <c r="K39" s="188" t="str">
        <f t="shared" si="3"/>
        <v>EUR_YC3MRH_AB3E35Y</v>
      </c>
      <c r="L39" s="187" t="str">
        <f>_xll.qlSwapRateHelper2(K39,$J39,$C39,Calendar,$F39,$G39,$H39,$L$4,$I39,B39,DiscountingCurve,Permanent,,ObjectOverwrite)</f>
        <v>EUR_YC3MRH_AB3E35Y#0002</v>
      </c>
      <c r="M39" s="186" t="str">
        <f>_xll.ohRangeRetrieveError(L39)</f>
        <v/>
      </c>
      <c r="N39" s="185"/>
    </row>
    <row r="40" spans="1:17" x14ac:dyDescent="0.2">
      <c r="A40" s="108"/>
      <c r="B40" s="190" t="s">
        <v>166</v>
      </c>
      <c r="C40" s="191" t="s">
        <v>13</v>
      </c>
      <c r="D40" s="190" t="str">
        <v>AB</v>
      </c>
      <c r="E40" s="190" t="str">
        <v>3E</v>
      </c>
      <c r="F40" s="190" t="str">
        <f t="shared" si="0"/>
        <v>Annual</v>
      </c>
      <c r="G40" s="169" t="s">
        <v>174</v>
      </c>
      <c r="H40" s="169" t="str">
        <f t="shared" si="1"/>
        <v>30/360 (Bond Basis)</v>
      </c>
      <c r="I40" s="189">
        <v>0</v>
      </c>
      <c r="J40" s="144" t="str">
        <f t="shared" si="2"/>
        <v>EURAB3E40Y_Quote</v>
      </c>
      <c r="K40" s="188" t="str">
        <f t="shared" si="3"/>
        <v>EUR_YC3MRH_AB3E40Y</v>
      </c>
      <c r="L40" s="187" t="str">
        <f>_xll.qlSwapRateHelper2(K40,$J40,$C40,Calendar,$F40,$G40,$H40,$L$4,$I40,B40,DiscountingCurve,Permanent,,ObjectOverwrite)</f>
        <v>EUR_YC3MRH_AB3E40Y#0002</v>
      </c>
      <c r="M40" s="186" t="str">
        <f>_xll.ohRangeRetrieveError(L40)</f>
        <v/>
      </c>
      <c r="N40" s="185"/>
    </row>
    <row r="41" spans="1:17" x14ac:dyDescent="0.2">
      <c r="A41" s="108"/>
      <c r="B41" s="190" t="s">
        <v>166</v>
      </c>
      <c r="C41" s="191" t="s">
        <v>12</v>
      </c>
      <c r="D41" s="190" t="str">
        <v>AB</v>
      </c>
      <c r="E41" s="190" t="str">
        <v>3E</v>
      </c>
      <c r="F41" s="190" t="str">
        <f t="shared" si="0"/>
        <v>Annual</v>
      </c>
      <c r="G41" s="169" t="s">
        <v>174</v>
      </c>
      <c r="H41" s="169" t="str">
        <f t="shared" si="1"/>
        <v>30/360 (Bond Basis)</v>
      </c>
      <c r="I41" s="189">
        <v>0</v>
      </c>
      <c r="J41" s="144" t="str">
        <f t="shared" si="2"/>
        <v>EURAB3E50Y_Quote</v>
      </c>
      <c r="K41" s="188" t="str">
        <f t="shared" si="3"/>
        <v>EUR_YC3MRH_AB3E50Y</v>
      </c>
      <c r="L41" s="187" t="str">
        <f>_xll.qlSwapRateHelper2(K41,$J41,$C41,Calendar,$F41,$G41,$H41,$L$4,$I41,B41,DiscountingCurve,Permanent,,ObjectOverwrite)</f>
        <v>EUR_YC3MRH_AB3E50Y#0002</v>
      </c>
      <c r="M41" s="186" t="str">
        <f>_xll.ohRangeRetrieveError(L41)</f>
        <v/>
      </c>
      <c r="N41" s="185"/>
    </row>
    <row r="42" spans="1:17" x14ac:dyDescent="0.2">
      <c r="A42" s="108"/>
      <c r="B42" s="190" t="s">
        <v>166</v>
      </c>
      <c r="C42" s="191" t="s">
        <v>11</v>
      </c>
      <c r="D42" s="190" t="str">
        <v>AB</v>
      </c>
      <c r="E42" s="190" t="str">
        <v>3E</v>
      </c>
      <c r="F42" s="190" t="str">
        <f t="shared" si="0"/>
        <v>Annual</v>
      </c>
      <c r="G42" s="169" t="s">
        <v>174</v>
      </c>
      <c r="H42" s="169" t="str">
        <f t="shared" si="1"/>
        <v>30/360 (Bond Basis)</v>
      </c>
      <c r="I42" s="189">
        <v>0</v>
      </c>
      <c r="J42" s="144" t="str">
        <f t="shared" si="2"/>
        <v>EURAB3E60Y_Quote</v>
      </c>
      <c r="K42" s="188" t="str">
        <f t="shared" si="3"/>
        <v>EUR_YC3MRH_AB3E60Y</v>
      </c>
      <c r="L42" s="187" t="str">
        <f>_xll.qlSwapRateHelper2(K42,$J42,$C42,Calendar,$F42,$G42,$H42,$L$4,$I42,B42,DiscountingCurve,Permanent,,ObjectOverwrite)</f>
        <v>EUR_YC3MRH_AB3E60Y#0002</v>
      </c>
      <c r="M42" s="186" t="str">
        <f>_xll.ohRangeRetrieveError(L42)</f>
        <v/>
      </c>
      <c r="N42" s="185"/>
    </row>
    <row r="43" spans="1:17" x14ac:dyDescent="0.2">
      <c r="A43" s="120"/>
      <c r="B43" s="119"/>
      <c r="C43" s="119"/>
      <c r="D43" s="119"/>
      <c r="E43" s="119"/>
      <c r="F43" s="119"/>
      <c r="G43" s="119"/>
      <c r="H43" s="119"/>
      <c r="I43" s="119"/>
      <c r="J43" s="119"/>
      <c r="K43" s="119"/>
      <c r="L43" s="119"/>
      <c r="M43" s="119"/>
      <c r="N43" s="185"/>
    </row>
    <row r="44" spans="1:17" x14ac:dyDescent="0.2">
      <c r="A44" s="108"/>
      <c r="B44" s="190" t="s">
        <v>166</v>
      </c>
      <c r="C44" s="193"/>
      <c r="D44" s="190" t="s">
        <v>48</v>
      </c>
      <c r="E44" s="190">
        <v>12</v>
      </c>
      <c r="F44" s="190" t="s">
        <v>175</v>
      </c>
      <c r="G44" s="170" t="s">
        <v>174</v>
      </c>
      <c r="H44" s="170" t="s">
        <v>173</v>
      </c>
      <c r="I44" s="189">
        <v>0</v>
      </c>
      <c r="J44" s="192" t="str">
        <f t="shared" ref="J44:J50" si="4">Currency&amp;$D44&amp;$E44&amp;QuoteSuffix</f>
        <v>EUR1S12_Quote</v>
      </c>
      <c r="K44" s="188" t="str">
        <f t="shared" ref="K44:K50" si="5">$K$2&amp;"_"&amp;$D44&amp;$E44&amp;$C44</f>
        <v>EUR_YC3MRH_1S12</v>
      </c>
      <c r="L44" s="187" t="str">
        <f>_xll.qlSwapRateHelper2(K44,$J44,$E44&amp;"M",Calendar,$F44,$G44,$H44,$L$4,$I44,B44,DiscountingCurve,Permanent,,ObjectOverwrite)</f>
        <v>EUR_YC3MRH_1S12#0002</v>
      </c>
      <c r="M44" s="186" t="str">
        <f>_xll.ohRangeRetrieveError(L44)</f>
        <v/>
      </c>
      <c r="N44" s="185"/>
      <c r="O44" s="184"/>
      <c r="P44" s="184"/>
      <c r="Q44" s="184"/>
    </row>
    <row r="45" spans="1:17" x14ac:dyDescent="0.2">
      <c r="A45" s="108"/>
      <c r="B45" s="190" t="s">
        <v>166</v>
      </c>
      <c r="C45" s="191"/>
      <c r="D45" s="190" t="s">
        <v>49</v>
      </c>
      <c r="E45" s="190">
        <v>12</v>
      </c>
      <c r="F45" s="190" t="s">
        <v>175</v>
      </c>
      <c r="G45" s="169" t="s">
        <v>174</v>
      </c>
      <c r="H45" s="169" t="s">
        <v>173</v>
      </c>
      <c r="I45" s="189">
        <v>0</v>
      </c>
      <c r="J45" s="144" t="str">
        <f t="shared" si="4"/>
        <v>EUR2S12_Quote</v>
      </c>
      <c r="K45" s="188" t="str">
        <f t="shared" si="5"/>
        <v>EUR_YC3MRH_2S12</v>
      </c>
      <c r="L45" s="187" t="str">
        <f>_xll.qlSwapRateHelper2(K45,$J45,$E45&amp;"M",Calendar,$F45,$G45,$H45,$L$4,$I45,B45,DiscountingCurve,Permanent,,ObjectOverwrite)</f>
        <v>EUR_YC3MRH_2S12#0002</v>
      </c>
      <c r="M45" s="186" t="str">
        <f>_xll.ohRangeRetrieveError(L45)</f>
        <v/>
      </c>
      <c r="N45" s="185"/>
      <c r="O45" s="184"/>
      <c r="P45" s="184"/>
      <c r="Q45" s="184"/>
    </row>
    <row r="46" spans="1:17" x14ac:dyDescent="0.2">
      <c r="A46" s="108"/>
      <c r="B46" s="190" t="s">
        <v>166</v>
      </c>
      <c r="C46" s="191"/>
      <c r="D46" s="190" t="s">
        <v>51</v>
      </c>
      <c r="E46" s="190">
        <v>12</v>
      </c>
      <c r="F46" s="190" t="s">
        <v>175</v>
      </c>
      <c r="G46" s="169" t="s">
        <v>174</v>
      </c>
      <c r="H46" s="169" t="s">
        <v>173</v>
      </c>
      <c r="I46" s="189">
        <v>0</v>
      </c>
      <c r="J46" s="144" t="str">
        <f t="shared" si="4"/>
        <v>EUR3S12_Quote</v>
      </c>
      <c r="K46" s="188" t="str">
        <f t="shared" si="5"/>
        <v>EUR_YC3MRH_3S12</v>
      </c>
      <c r="L46" s="187" t="str">
        <f>_xll.qlSwapRateHelper2(K46,$J46,$E46&amp;"M",Calendar,$F46,$G46,$H46,$L$4,$I46,B46,DiscountingCurve,Permanent,,ObjectOverwrite)</f>
        <v>EUR_YC3MRH_3S12#0002</v>
      </c>
      <c r="M46" s="186" t="str">
        <f>_xll.ohRangeRetrieveError(L46)</f>
        <v/>
      </c>
      <c r="N46" s="185"/>
      <c r="O46" s="184"/>
      <c r="P46" s="184"/>
      <c r="Q46" s="184"/>
    </row>
    <row r="47" spans="1:17" x14ac:dyDescent="0.2">
      <c r="A47" s="108"/>
      <c r="B47" s="190" t="s">
        <v>166</v>
      </c>
      <c r="C47" s="191"/>
      <c r="D47" s="190" t="s">
        <v>50</v>
      </c>
      <c r="E47" s="190">
        <v>12</v>
      </c>
      <c r="F47" s="190" t="s">
        <v>175</v>
      </c>
      <c r="G47" s="169" t="s">
        <v>174</v>
      </c>
      <c r="H47" s="169" t="s">
        <v>173</v>
      </c>
      <c r="I47" s="189">
        <v>0</v>
      </c>
      <c r="J47" s="144" t="str">
        <f t="shared" si="4"/>
        <v>EUR4S12_Quote</v>
      </c>
      <c r="K47" s="188" t="str">
        <f t="shared" si="5"/>
        <v>EUR_YC3MRH_4S12</v>
      </c>
      <c r="L47" s="187" t="str">
        <f>_xll.qlSwapRateHelper2(K47,$J47,$E47&amp;"M",Calendar,$F47,$G47,$H47,$L$4,$I47,B47,DiscountingCurve,Permanent,,ObjectOverwrite)</f>
        <v>EUR_YC3MRH_4S12#0002</v>
      </c>
      <c r="M47" s="186" t="str">
        <f>_xll.ohRangeRetrieveError(L47)</f>
        <v/>
      </c>
      <c r="N47" s="185"/>
      <c r="O47" s="184"/>
      <c r="P47" s="184"/>
      <c r="Q47" s="184"/>
    </row>
    <row r="48" spans="1:17" x14ac:dyDescent="0.2">
      <c r="A48" s="108"/>
      <c r="B48" s="190" t="s">
        <v>166</v>
      </c>
      <c r="C48" s="191"/>
      <c r="D48" s="190" t="s">
        <v>48</v>
      </c>
      <c r="E48" s="190">
        <v>24</v>
      </c>
      <c r="F48" s="190" t="s">
        <v>175</v>
      </c>
      <c r="G48" s="169" t="s">
        <v>174</v>
      </c>
      <c r="H48" s="169" t="s">
        <v>173</v>
      </c>
      <c r="I48" s="189">
        <v>0</v>
      </c>
      <c r="J48" s="144" t="str">
        <f t="shared" si="4"/>
        <v>EUR1S24_Quote</v>
      </c>
      <c r="K48" s="188" t="str">
        <f t="shared" si="5"/>
        <v>EUR_YC3MRH_1S24</v>
      </c>
      <c r="L48" s="187" t="str">
        <f>_xll.qlSwapRateHelper2(K48,$J48,$E48&amp;"M",Calendar,$F48,$G48,$H48,$L$4,$I48,B48,DiscountingCurve,Permanent,,ObjectOverwrite)</f>
        <v>EUR_YC3MRH_1S24#0002</v>
      </c>
      <c r="M48" s="186" t="str">
        <f>_xll.ohRangeRetrieveError(L48)</f>
        <v/>
      </c>
      <c r="N48" s="185"/>
      <c r="O48" s="184"/>
      <c r="P48" s="184"/>
      <c r="Q48" s="184"/>
    </row>
    <row r="49" spans="1:17" x14ac:dyDescent="0.2">
      <c r="A49" s="108"/>
      <c r="B49" s="190" t="s">
        <v>166</v>
      </c>
      <c r="C49" s="191"/>
      <c r="D49" s="190" t="s">
        <v>49</v>
      </c>
      <c r="E49" s="190">
        <v>24</v>
      </c>
      <c r="F49" s="190" t="s">
        <v>175</v>
      </c>
      <c r="G49" s="169" t="s">
        <v>174</v>
      </c>
      <c r="H49" s="169" t="s">
        <v>173</v>
      </c>
      <c r="I49" s="189">
        <v>0</v>
      </c>
      <c r="J49" s="144" t="str">
        <f t="shared" si="4"/>
        <v>EUR2S24_Quote</v>
      </c>
      <c r="K49" s="188" t="str">
        <f t="shared" si="5"/>
        <v>EUR_YC3MRH_2S24</v>
      </c>
      <c r="L49" s="187" t="str">
        <f>_xll.qlSwapRateHelper2(K49,$J49,$E49&amp;"M",Calendar,$F49,$G49,$H49,$L$4,$I49,B49,DiscountingCurve,Permanent,,ObjectOverwrite)</f>
        <v>EUR_YC3MRH_2S24#0002</v>
      </c>
      <c r="M49" s="186" t="str">
        <f>_xll.ohRangeRetrieveError(L49)</f>
        <v/>
      </c>
      <c r="N49" s="185"/>
      <c r="O49" s="184"/>
      <c r="P49" s="184"/>
      <c r="Q49" s="184"/>
    </row>
    <row r="50" spans="1:17" x14ac:dyDescent="0.2">
      <c r="A50" s="108"/>
      <c r="B50" s="190" t="s">
        <v>166</v>
      </c>
      <c r="C50" s="191"/>
      <c r="D50" s="190" t="s">
        <v>48</v>
      </c>
      <c r="E50" s="190">
        <v>36</v>
      </c>
      <c r="F50" s="190" t="s">
        <v>175</v>
      </c>
      <c r="G50" s="169" t="s">
        <v>174</v>
      </c>
      <c r="H50" s="169" t="s">
        <v>173</v>
      </c>
      <c r="I50" s="189">
        <v>0</v>
      </c>
      <c r="J50" s="144" t="str">
        <f t="shared" si="4"/>
        <v>EUR1S36_Quote</v>
      </c>
      <c r="K50" s="188" t="str">
        <f t="shared" si="5"/>
        <v>EUR_YC3MRH_1S36</v>
      </c>
      <c r="L50" s="187" t="str">
        <f>_xll.qlSwapRateHelper2(K50,$J50,$E50&amp;"M",Calendar,$F50,$G50,$H50,$L$4,$I50,B50,DiscountingCurve,Permanent,,ObjectOverwrite)</f>
        <v>EUR_YC3MRH_1S36#0002</v>
      </c>
      <c r="M50" s="186" t="str">
        <f>_xll.ohRangeRetrieveError(L50)</f>
        <v/>
      </c>
      <c r="N50" s="185"/>
      <c r="O50" s="184"/>
      <c r="P50" s="184"/>
      <c r="Q50" s="184"/>
    </row>
    <row r="51" spans="1:17" ht="12" thickBot="1" x14ac:dyDescent="0.25">
      <c r="A51" s="100"/>
      <c r="B51" s="99"/>
      <c r="C51" s="99"/>
      <c r="D51" s="99"/>
      <c r="E51" s="99"/>
      <c r="F51" s="99"/>
      <c r="G51" s="99"/>
      <c r="H51" s="99"/>
      <c r="I51" s="99"/>
      <c r="J51" s="99"/>
      <c r="K51" s="99"/>
      <c r="L51" s="99"/>
      <c r="M51" s="99"/>
      <c r="N51" s="183"/>
      <c r="O51" s="119"/>
      <c r="P51" s="119"/>
      <c r="Q51" s="119"/>
    </row>
  </sheetData>
  <dataValidations count="3">
    <dataValidation type="list" allowBlank="1" showInputMessage="1" showErrorMessage="1" sqref="H44:H50">
      <formula1>"Actual/Actual (ISDA),Actual/360,30/360 (Bond Basis),30E/360 (Eurobond Basis),Actual/365 (Fixed),Actual/Actual (ISMA),Actual/Actual (AFB),'1/1,30/360 (Italian),Simple"</formula1>
    </dataValidation>
    <dataValidation type="list" allowBlank="1" showInputMessage="1" showErrorMessage="1" sqref="F44:F50">
      <formula1>"Once,Annual,Semiannual,EveryFourthMonth,Quarterly,Bimonthly,Monthly"</formula1>
    </dataValidation>
    <dataValidation type="list" allowBlank="1" showInputMessage="1" showErrorMessage="1" sqref="G6:G42 G44:G50">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R43"/>
  <sheetViews>
    <sheetView workbookViewId="0"/>
  </sheetViews>
  <sheetFormatPr defaultRowHeight="11.25" x14ac:dyDescent="0.2"/>
  <cols>
    <col min="1" max="1" width="1.7109375" style="116" customWidth="1"/>
    <col min="2" max="2" width="4.7109375" style="116" bestFit="1" customWidth="1"/>
    <col min="3" max="3" width="3.85546875" style="116" bestFit="1" customWidth="1"/>
    <col min="4" max="4" width="3.140625" style="116" bestFit="1" customWidth="1"/>
    <col min="5" max="5" width="2.7109375" style="116" bestFit="1" customWidth="1"/>
    <col min="6" max="6" width="5.85546875" style="116" bestFit="1" customWidth="1"/>
    <col min="7" max="7" width="13.85546875" style="116" bestFit="1" customWidth="1"/>
    <col min="8" max="8" width="15.28515625" style="116" bestFit="1" customWidth="1"/>
    <col min="9" max="9" width="7.140625" style="116" bestFit="1" customWidth="1"/>
    <col min="10" max="10" width="20.28515625" style="116" bestFit="1" customWidth="1"/>
    <col min="11" max="11" width="27.5703125" style="116" bestFit="1" customWidth="1"/>
    <col min="12" max="12" width="30.42578125" style="140" bestFit="1" customWidth="1"/>
    <col min="13" max="13" width="16.5703125" style="116" customWidth="1"/>
    <col min="14" max="14" width="3.85546875" style="116" customWidth="1"/>
    <col min="15" max="15" width="2.5703125" style="116" customWidth="1"/>
    <col min="16" max="16" width="4" style="116" bestFit="1" customWidth="1"/>
    <col min="17" max="17" width="3.28515625" style="116" bestFit="1" customWidth="1"/>
    <col min="18" max="18" width="2.7109375" style="116" bestFit="1" customWidth="1"/>
    <col min="19" max="16384" width="9.140625" style="116"/>
  </cols>
  <sheetData>
    <row r="1" spans="1:18" x14ac:dyDescent="0.2">
      <c r="A1" s="182" t="s">
        <v>190</v>
      </c>
      <c r="B1" s="163"/>
      <c r="C1" s="163"/>
      <c r="D1" s="163"/>
      <c r="E1" s="163"/>
      <c r="F1" s="163"/>
      <c r="G1" s="163"/>
      <c r="H1" s="163"/>
      <c r="I1" s="163"/>
      <c r="J1" s="163"/>
      <c r="K1" s="162"/>
      <c r="L1" s="163"/>
      <c r="M1" s="163"/>
      <c r="N1" s="207"/>
    </row>
    <row r="2" spans="1:18" x14ac:dyDescent="0.2">
      <c r="A2" s="108"/>
      <c r="B2" s="119"/>
      <c r="C2" s="119"/>
      <c r="D2" s="119"/>
      <c r="E2" s="119"/>
      <c r="F2" s="119"/>
      <c r="G2" s="119"/>
      <c r="H2" s="119"/>
      <c r="I2" s="118"/>
      <c r="J2" s="118" t="s">
        <v>146</v>
      </c>
      <c r="K2" s="118" t="str">
        <f>Currency&amp;"_YC"&amp;$J$2&amp;"RH"</f>
        <v>EUR_YC3MRH</v>
      </c>
      <c r="L2" s="118" t="str">
        <f>Discounting</f>
        <v>EurYC</v>
      </c>
      <c r="M2" s="119"/>
      <c r="N2" s="185"/>
    </row>
    <row r="3" spans="1:18" ht="22.5" x14ac:dyDescent="0.2">
      <c r="A3" s="108"/>
      <c r="B3" s="115" t="s">
        <v>183</v>
      </c>
      <c r="C3" s="115"/>
      <c r="D3" s="115"/>
      <c r="E3" s="115"/>
      <c r="F3" s="115" t="s">
        <v>182</v>
      </c>
      <c r="G3" s="115" t="s">
        <v>181</v>
      </c>
      <c r="H3" s="115" t="s">
        <v>180</v>
      </c>
      <c r="I3" s="115" t="s">
        <v>179</v>
      </c>
      <c r="J3" s="115" t="s">
        <v>153</v>
      </c>
      <c r="K3" s="206" t="str">
        <f>K2&amp;"_SwapsFromBasis.xml"</f>
        <v>EUR_YC3MRH_SwapsFromBasis.xml</v>
      </c>
      <c r="L3" s="156" t="e">
        <f ca="1">IF(Serialize,_xll.ohObjectSave(L4:L42,SerializationPath&amp;K3,FileOverwrite,Serialize),"---")</f>
        <v>#VALUE!</v>
      </c>
      <c r="M3" s="186" t="str">
        <f ca="1">_xll.ohRangeRetrieveError(L3)</f>
        <v/>
      </c>
      <c r="N3" s="185"/>
    </row>
    <row r="4" spans="1:18" x14ac:dyDescent="0.2">
      <c r="A4" s="120"/>
      <c r="B4" s="119"/>
      <c r="C4" s="119"/>
      <c r="D4" s="119"/>
      <c r="E4" s="119"/>
      <c r="F4" s="119"/>
      <c r="G4" s="119"/>
      <c r="H4" s="119"/>
      <c r="I4" s="119"/>
      <c r="J4" s="119"/>
      <c r="K4" s="205" t="str">
        <f>$K$2&amp;"_"&amp;$D6&amp;$E6&amp;"BASIS_"&amp;FamilyName&amp;$J$2</f>
        <v>EUR_YC3MRH_AB3EBASIS_ibor3M</v>
      </c>
      <c r="L4" s="204" t="str">
        <f>IF(UPPER(FamilyName)="IBOR",_xll.qlEuribor($K4,$J$2,,Permanent,Trigger,ObjectOverwrite),IF(UPPER(FamilyName)="LIBOR",_xll.qlLibor($K4,Currency,$J$2,,Permanent,Trigger,ObjectOverwrite),"--"))</f>
        <v>EUR_YC3MRH_AB3EBASIS_ibor3M#0002</v>
      </c>
      <c r="M4" s="203" t="str">
        <f>_xll.ohRangeRetrieveError(L4)</f>
        <v/>
      </c>
      <c r="N4" s="185"/>
    </row>
    <row r="5" spans="1:18" x14ac:dyDescent="0.2">
      <c r="A5" s="120"/>
      <c r="B5" s="119"/>
      <c r="C5" s="119"/>
      <c r="D5" s="119"/>
      <c r="E5" s="119"/>
      <c r="F5" s="119"/>
      <c r="G5" s="119"/>
      <c r="H5" s="119"/>
      <c r="I5" s="119"/>
      <c r="J5" s="119"/>
      <c r="K5" s="119"/>
      <c r="L5" s="119"/>
      <c r="M5" s="119"/>
      <c r="N5" s="185"/>
    </row>
    <row r="6" spans="1:18" x14ac:dyDescent="0.2">
      <c r="A6" s="108"/>
      <c r="B6" s="216" t="s">
        <v>166</v>
      </c>
      <c r="C6" s="190" t="s">
        <v>47</v>
      </c>
      <c r="D6" s="216" t="str">
        <f>VLOOKUP(Currency,Swap3MConventions,2)</f>
        <v>AB</v>
      </c>
      <c r="E6" s="216" t="str">
        <f>VLOOKUP(Currency,Swap3MConventions,3)</f>
        <v>3E</v>
      </c>
      <c r="F6" s="170" t="str">
        <f t="shared" ref="F6:F42" si="0">IF(UPPER(LEFT($D6))="A","Annual",IF(UPPER(LEFT($D6))="S","Semiannual","--"))</f>
        <v>Annual</v>
      </c>
      <c r="G6" s="170" t="s">
        <v>174</v>
      </c>
      <c r="H6" s="170" t="str">
        <f t="shared" ref="H6:H42" si="1">IF(UPPER(RIGHT($D6))="B",BondBasisDayCounter,IF(UPPER(RIGHT($D6))="M",MoneyMarketDayCounter,"--"))</f>
        <v>30/360 (Bond Basis)</v>
      </c>
      <c r="I6" s="189">
        <v>0</v>
      </c>
      <c r="J6" s="188" t="str">
        <f t="shared" ref="J6:J42" si="2">Currency&amp;$D6&amp;$E6&amp;"BASIS"&amp;$C6&amp;"_Quote"</f>
        <v>EURAB3EBASIS1Y_Quote</v>
      </c>
      <c r="K6" s="188" t="str">
        <f t="shared" ref="K6:K42" si="3">$K$2&amp;"_"&amp;$D6&amp;$E6&amp;"BASIS"&amp;$C6</f>
        <v>EUR_YC3MRH_AB3EBASIS1Y</v>
      </c>
      <c r="L6" s="187" t="str">
        <f>_xll.qlSwapRateHelper2(K6,$J6,$C6,Calendar,$F6,$G6,$H6,$L$4,$I6,B6,DiscountingCurve,Permanent,,ObjectOverwrite)</f>
        <v>EUR_YC3MRH_AB3EBASIS1Y#0001</v>
      </c>
      <c r="M6" s="186" t="str">
        <f>_xll.ohRangeRetrieveError(L6)</f>
        <v/>
      </c>
      <c r="N6" s="185"/>
    </row>
    <row r="7" spans="1:18" x14ac:dyDescent="0.2">
      <c r="A7" s="108"/>
      <c r="B7" s="190" t="str">
        <f t="shared" ref="B7:B42" si="4">B6</f>
        <v>0D</v>
      </c>
      <c r="C7" s="190" t="s">
        <v>46</v>
      </c>
      <c r="D7" s="190" t="str">
        <f t="shared" ref="D7:D42" si="5">D6</f>
        <v>AB</v>
      </c>
      <c r="E7" s="190" t="str">
        <f t="shared" ref="E7:E42" si="6">E6</f>
        <v>3E</v>
      </c>
      <c r="F7" s="169" t="str">
        <f t="shared" si="0"/>
        <v>Annual</v>
      </c>
      <c r="G7" s="169" t="s">
        <v>174</v>
      </c>
      <c r="H7" s="169" t="str">
        <f t="shared" si="1"/>
        <v>30/360 (Bond Basis)</v>
      </c>
      <c r="I7" s="189">
        <v>0</v>
      </c>
      <c r="J7" s="188" t="str">
        <f t="shared" si="2"/>
        <v>EURAB3EBASIS15M_Quote</v>
      </c>
      <c r="K7" s="188" t="str">
        <f t="shared" si="3"/>
        <v>EUR_YC3MRH_AB3EBASIS15M</v>
      </c>
      <c r="L7" s="187" t="str">
        <f>_xll.qlSwapRateHelper2(K7,$J7,$C7,Calendar,$F7,$G7,$H7,$L$4,$I7,B7,DiscountingCurve,Permanent,,ObjectOverwrite)</f>
        <v>EUR_YC3MRH_AB3EBASIS15M#0001</v>
      </c>
      <c r="M7" s="186" t="str">
        <f>_xll.ohRangeRetrieveError(L7)</f>
        <v/>
      </c>
      <c r="N7" s="185"/>
    </row>
    <row r="8" spans="1:18" x14ac:dyDescent="0.2">
      <c r="A8" s="108"/>
      <c r="B8" s="190" t="str">
        <f t="shared" si="4"/>
        <v>0D</v>
      </c>
      <c r="C8" s="190" t="s">
        <v>45</v>
      </c>
      <c r="D8" s="190" t="str">
        <f t="shared" si="5"/>
        <v>AB</v>
      </c>
      <c r="E8" s="190" t="str">
        <f t="shared" si="6"/>
        <v>3E</v>
      </c>
      <c r="F8" s="169" t="str">
        <f t="shared" si="0"/>
        <v>Annual</v>
      </c>
      <c r="G8" s="169" t="s">
        <v>174</v>
      </c>
      <c r="H8" s="169" t="str">
        <f t="shared" si="1"/>
        <v>30/360 (Bond Basis)</v>
      </c>
      <c r="I8" s="189">
        <v>0</v>
      </c>
      <c r="J8" s="188" t="str">
        <f t="shared" si="2"/>
        <v>EURAB3EBASIS18M_Quote</v>
      </c>
      <c r="K8" s="188" t="str">
        <f t="shared" si="3"/>
        <v>EUR_YC3MRH_AB3EBASIS18M</v>
      </c>
      <c r="L8" s="187" t="str">
        <f>_xll.qlSwapRateHelper2(K8,$J8,$C8,Calendar,$F8,$G8,$H8,$L$4,$I8,B8,DiscountingCurve,Permanent,,ObjectOverwrite)</f>
        <v>EUR_YC3MRH_AB3EBASIS18M#0001</v>
      </c>
      <c r="M8" s="186" t="str">
        <f>_xll.ohRangeRetrieveError(L8)</f>
        <v/>
      </c>
      <c r="N8" s="185"/>
    </row>
    <row r="9" spans="1:18" ht="12" thickBot="1" x14ac:dyDescent="0.25">
      <c r="A9" s="108"/>
      <c r="B9" s="190" t="str">
        <f t="shared" si="4"/>
        <v>0D</v>
      </c>
      <c r="C9" s="190" t="s">
        <v>44</v>
      </c>
      <c r="D9" s="190" t="str">
        <f t="shared" si="5"/>
        <v>AB</v>
      </c>
      <c r="E9" s="190" t="str">
        <f t="shared" si="6"/>
        <v>3E</v>
      </c>
      <c r="F9" s="169" t="str">
        <f t="shared" si="0"/>
        <v>Annual</v>
      </c>
      <c r="G9" s="169" t="s">
        <v>174</v>
      </c>
      <c r="H9" s="169" t="str">
        <f t="shared" si="1"/>
        <v>30/360 (Bond Basis)</v>
      </c>
      <c r="I9" s="189">
        <v>0</v>
      </c>
      <c r="J9" s="188" t="str">
        <f t="shared" si="2"/>
        <v>EURAB3EBASIS21M_Quote</v>
      </c>
      <c r="K9" s="188" t="str">
        <f t="shared" si="3"/>
        <v>EUR_YC3MRH_AB3EBASIS21M</v>
      </c>
      <c r="L9" s="187" t="str">
        <f>_xll.qlSwapRateHelper2(K9,$J9,$C9,Calendar,$F9,$G9,$H9,$L$4,$I9,B9,DiscountingCurve,Permanent,,ObjectOverwrite)</f>
        <v>EUR_YC3MRH_AB3EBASIS21M#0001</v>
      </c>
      <c r="M9" s="186" t="str">
        <f>_xll.ohRangeRetrieveError(L9)</f>
        <v/>
      </c>
      <c r="N9" s="185"/>
    </row>
    <row r="10" spans="1:18" x14ac:dyDescent="0.2">
      <c r="A10" s="108"/>
      <c r="B10" s="190" t="str">
        <f t="shared" si="4"/>
        <v>0D</v>
      </c>
      <c r="C10" s="190" t="s">
        <v>43</v>
      </c>
      <c r="D10" s="190" t="str">
        <f t="shared" si="5"/>
        <v>AB</v>
      </c>
      <c r="E10" s="190" t="str">
        <f t="shared" si="6"/>
        <v>3E</v>
      </c>
      <c r="F10" s="169" t="str">
        <f t="shared" si="0"/>
        <v>Annual</v>
      </c>
      <c r="G10" s="169" t="s">
        <v>174</v>
      </c>
      <c r="H10" s="169" t="str">
        <f t="shared" si="1"/>
        <v>30/360 (Bond Basis)</v>
      </c>
      <c r="I10" s="189">
        <v>0</v>
      </c>
      <c r="J10" s="188" t="str">
        <f t="shared" si="2"/>
        <v>EURAB3EBASIS2Y_Quote</v>
      </c>
      <c r="K10" s="188" t="str">
        <f t="shared" si="3"/>
        <v>EUR_YC3MRH_AB3EBASIS2Y</v>
      </c>
      <c r="L10" s="187" t="str">
        <f>_xll.qlSwapRateHelper2(K10,$J10,$C10,Calendar,$F10,$G10,$H10,$L$4,$I10,B10,DiscountingCurve,Permanent,,ObjectOverwrite)</f>
        <v>EUR_YC3MRH_AB3EBASIS2Y#0001</v>
      </c>
      <c r="M10" s="186" t="str">
        <f>_xll.ohRangeRetrieveError(L10)</f>
        <v/>
      </c>
      <c r="N10" s="185"/>
      <c r="P10" s="215" t="s">
        <v>113</v>
      </c>
      <c r="Q10" s="159" t="s">
        <v>110</v>
      </c>
      <c r="R10" s="214" t="s">
        <v>176</v>
      </c>
    </row>
    <row r="11" spans="1:18" x14ac:dyDescent="0.2">
      <c r="A11" s="108"/>
      <c r="B11" s="190" t="str">
        <f t="shared" si="4"/>
        <v>0D</v>
      </c>
      <c r="C11" s="190" t="s">
        <v>42</v>
      </c>
      <c r="D11" s="190" t="str">
        <f t="shared" si="5"/>
        <v>AB</v>
      </c>
      <c r="E11" s="190" t="str">
        <f t="shared" si="6"/>
        <v>3E</v>
      </c>
      <c r="F11" s="169" t="str">
        <f t="shared" si="0"/>
        <v>Annual</v>
      </c>
      <c r="G11" s="169" t="s">
        <v>174</v>
      </c>
      <c r="H11" s="169" t="str">
        <f t="shared" si="1"/>
        <v>30/360 (Bond Basis)</v>
      </c>
      <c r="I11" s="189">
        <v>0</v>
      </c>
      <c r="J11" s="188" t="str">
        <f t="shared" si="2"/>
        <v>EURAB3EBASIS3Y_Quote</v>
      </c>
      <c r="K11" s="188" t="str">
        <f t="shared" si="3"/>
        <v>EUR_YC3MRH_AB3EBASIS3Y</v>
      </c>
      <c r="L11" s="187" t="str">
        <f>_xll.qlSwapRateHelper2(K11,$J11,$C11,Calendar,$F11,$G11,$H11,$L$4,$I11,B11,DiscountingCurve,Permanent,,ObjectOverwrite)</f>
        <v>EUR_YC3MRH_AB3EBASIS3Y#0001</v>
      </c>
      <c r="M11" s="186" t="str">
        <f>_xll.ohRangeRetrieveError(L11)</f>
        <v/>
      </c>
      <c r="N11" s="185"/>
      <c r="P11" s="213" t="s">
        <v>111</v>
      </c>
      <c r="Q11" s="184" t="s">
        <v>110</v>
      </c>
      <c r="R11" s="212" t="s">
        <v>178</v>
      </c>
    </row>
    <row r="12" spans="1:18" x14ac:dyDescent="0.2">
      <c r="A12" s="108"/>
      <c r="B12" s="190" t="str">
        <f t="shared" si="4"/>
        <v>0D</v>
      </c>
      <c r="C12" s="190" t="s">
        <v>41</v>
      </c>
      <c r="D12" s="190" t="str">
        <f t="shared" si="5"/>
        <v>AB</v>
      </c>
      <c r="E12" s="190" t="str">
        <f t="shared" si="6"/>
        <v>3E</v>
      </c>
      <c r="F12" s="169" t="str">
        <f t="shared" si="0"/>
        <v>Annual</v>
      </c>
      <c r="G12" s="169" t="s">
        <v>174</v>
      </c>
      <c r="H12" s="169" t="str">
        <f t="shared" si="1"/>
        <v>30/360 (Bond Basis)</v>
      </c>
      <c r="I12" s="189">
        <v>0</v>
      </c>
      <c r="J12" s="188" t="str">
        <f t="shared" si="2"/>
        <v>EURAB3EBASIS4Y_Quote</v>
      </c>
      <c r="K12" s="188" t="str">
        <f t="shared" si="3"/>
        <v>EUR_YC3MRH_AB3EBASIS4Y</v>
      </c>
      <c r="L12" s="187" t="str">
        <f>_xll.qlSwapRateHelper2(K12,$J12,$C12,Calendar,$F12,$G12,$H12,$L$4,$I12,B12,DiscountingCurve,Permanent,,ObjectOverwrite)</f>
        <v>EUR_YC3MRH_AB3EBASIS4Y#0001</v>
      </c>
      <c r="M12" s="186" t="str">
        <f>_xll.ohRangeRetrieveError(L12)</f>
        <v/>
      </c>
      <c r="N12" s="185"/>
      <c r="P12" s="213" t="s">
        <v>108</v>
      </c>
      <c r="Q12" s="184" t="s">
        <v>103</v>
      </c>
      <c r="R12" s="212" t="s">
        <v>176</v>
      </c>
    </row>
    <row r="13" spans="1:18" x14ac:dyDescent="0.2">
      <c r="A13" s="108"/>
      <c r="B13" s="190" t="str">
        <f t="shared" si="4"/>
        <v>0D</v>
      </c>
      <c r="C13" s="190" t="s">
        <v>40</v>
      </c>
      <c r="D13" s="190" t="str">
        <f t="shared" si="5"/>
        <v>AB</v>
      </c>
      <c r="E13" s="190" t="str">
        <f t="shared" si="6"/>
        <v>3E</v>
      </c>
      <c r="F13" s="169" t="str">
        <f t="shared" si="0"/>
        <v>Annual</v>
      </c>
      <c r="G13" s="169" t="s">
        <v>174</v>
      </c>
      <c r="H13" s="169" t="str">
        <f t="shared" si="1"/>
        <v>30/360 (Bond Basis)</v>
      </c>
      <c r="I13" s="189">
        <v>0</v>
      </c>
      <c r="J13" s="188" t="str">
        <f t="shared" si="2"/>
        <v>EURAB3EBASIS5Y_Quote</v>
      </c>
      <c r="K13" s="188" t="str">
        <f t="shared" si="3"/>
        <v>EUR_YC3MRH_AB3EBASIS5Y</v>
      </c>
      <c r="L13" s="187" t="str">
        <f>_xll.qlSwapRateHelper2(K13,$J13,$C13,Calendar,$F13,$G13,$H13,$L$4,$I13,B13,DiscountingCurve,Permanent,,ObjectOverwrite)</f>
        <v>EUR_YC3MRH_AB3EBASIS5Y#0001</v>
      </c>
      <c r="M13" s="186" t="str">
        <f>_xll.ohRangeRetrieveError(L13)</f>
        <v/>
      </c>
      <c r="N13" s="185"/>
      <c r="P13" s="213" t="s">
        <v>106</v>
      </c>
      <c r="Q13" s="184" t="s">
        <v>177</v>
      </c>
      <c r="R13" s="212" t="s">
        <v>176</v>
      </c>
    </row>
    <row r="14" spans="1:18" ht="12" thickBot="1" x14ac:dyDescent="0.25">
      <c r="A14" s="108"/>
      <c r="B14" s="190" t="str">
        <f t="shared" si="4"/>
        <v>0D</v>
      </c>
      <c r="C14" s="190" t="s">
        <v>39</v>
      </c>
      <c r="D14" s="190" t="str">
        <f t="shared" si="5"/>
        <v>AB</v>
      </c>
      <c r="E14" s="190" t="str">
        <f t="shared" si="6"/>
        <v>3E</v>
      </c>
      <c r="F14" s="169" t="str">
        <f t="shared" si="0"/>
        <v>Annual</v>
      </c>
      <c r="G14" s="169" t="s">
        <v>174</v>
      </c>
      <c r="H14" s="169" t="str">
        <f t="shared" si="1"/>
        <v>30/360 (Bond Basis)</v>
      </c>
      <c r="I14" s="189">
        <v>0</v>
      </c>
      <c r="J14" s="188" t="str">
        <f t="shared" si="2"/>
        <v>EURAB3EBASIS6Y_Quote</v>
      </c>
      <c r="K14" s="188" t="str">
        <f t="shared" si="3"/>
        <v>EUR_YC3MRH_AB3EBASIS6Y</v>
      </c>
      <c r="L14" s="187" t="str">
        <f>_xll.qlSwapRateHelper2(K14,$J14,$C14,Calendar,$F14,$G14,$H14,$L$4,$I14,B14,DiscountingCurve,Permanent,,ObjectOverwrite)</f>
        <v>EUR_YC3MRH_AB3EBASIS6Y#0001</v>
      </c>
      <c r="M14" s="186" t="str">
        <f>_xll.ohRangeRetrieveError(L14)</f>
        <v/>
      </c>
      <c r="N14" s="185"/>
      <c r="P14" s="211" t="s">
        <v>104</v>
      </c>
      <c r="Q14" s="210" t="s">
        <v>103</v>
      </c>
      <c r="R14" s="209" t="s">
        <v>176</v>
      </c>
    </row>
    <row r="15" spans="1:18" x14ac:dyDescent="0.2">
      <c r="A15" s="108"/>
      <c r="B15" s="190" t="str">
        <f t="shared" si="4"/>
        <v>0D</v>
      </c>
      <c r="C15" s="190" t="s">
        <v>38</v>
      </c>
      <c r="D15" s="190" t="str">
        <f t="shared" si="5"/>
        <v>AB</v>
      </c>
      <c r="E15" s="190" t="str">
        <f t="shared" si="6"/>
        <v>3E</v>
      </c>
      <c r="F15" s="169" t="str">
        <f t="shared" si="0"/>
        <v>Annual</v>
      </c>
      <c r="G15" s="169" t="s">
        <v>174</v>
      </c>
      <c r="H15" s="169" t="str">
        <f t="shared" si="1"/>
        <v>30/360 (Bond Basis)</v>
      </c>
      <c r="I15" s="189">
        <v>0</v>
      </c>
      <c r="J15" s="188" t="str">
        <f t="shared" si="2"/>
        <v>EURAB3EBASIS7Y_Quote</v>
      </c>
      <c r="K15" s="188" t="str">
        <f t="shared" si="3"/>
        <v>EUR_YC3MRH_AB3EBASIS7Y</v>
      </c>
      <c r="L15" s="187" t="str">
        <f>_xll.qlSwapRateHelper2(K15,$J15,$C15,Calendar,$F15,$G15,$H15,$L$4,$I15,B15,DiscountingCurve,Permanent,,ObjectOverwrite)</f>
        <v>EUR_YC3MRH_AB3EBASIS7Y#0001</v>
      </c>
      <c r="M15" s="186" t="str">
        <f>_xll.ohRangeRetrieveError(L15)</f>
        <v/>
      </c>
      <c r="N15" s="185"/>
      <c r="P15" s="184"/>
      <c r="Q15" s="184"/>
      <c r="R15" s="184"/>
    </row>
    <row r="16" spans="1:18" x14ac:dyDescent="0.2">
      <c r="A16" s="108"/>
      <c r="B16" s="190" t="str">
        <f t="shared" si="4"/>
        <v>0D</v>
      </c>
      <c r="C16" s="190" t="s">
        <v>37</v>
      </c>
      <c r="D16" s="190" t="str">
        <f t="shared" si="5"/>
        <v>AB</v>
      </c>
      <c r="E16" s="190" t="str">
        <f t="shared" si="6"/>
        <v>3E</v>
      </c>
      <c r="F16" s="169" t="str">
        <f t="shared" si="0"/>
        <v>Annual</v>
      </c>
      <c r="G16" s="169" t="s">
        <v>174</v>
      </c>
      <c r="H16" s="169" t="str">
        <f t="shared" si="1"/>
        <v>30/360 (Bond Basis)</v>
      </c>
      <c r="I16" s="189">
        <v>0</v>
      </c>
      <c r="J16" s="188" t="str">
        <f t="shared" si="2"/>
        <v>EURAB3EBASIS8Y_Quote</v>
      </c>
      <c r="K16" s="188" t="str">
        <f t="shared" si="3"/>
        <v>EUR_YC3MRH_AB3EBASIS8Y</v>
      </c>
      <c r="L16" s="187" t="str">
        <f>_xll.qlSwapRateHelper2(K16,$J16,$C16,Calendar,$F16,$G16,$H16,$L$4,$I16,B16,DiscountingCurve,Permanent,,ObjectOverwrite)</f>
        <v>EUR_YC3MRH_AB3EBASIS8Y#0001</v>
      </c>
      <c r="M16" s="186" t="str">
        <f>_xll.ohRangeRetrieveError(L16)</f>
        <v/>
      </c>
      <c r="N16" s="185"/>
    </row>
    <row r="17" spans="1:14" x14ac:dyDescent="0.2">
      <c r="A17" s="108"/>
      <c r="B17" s="190" t="str">
        <f t="shared" si="4"/>
        <v>0D</v>
      </c>
      <c r="C17" s="190" t="s">
        <v>36</v>
      </c>
      <c r="D17" s="190" t="str">
        <f t="shared" si="5"/>
        <v>AB</v>
      </c>
      <c r="E17" s="190" t="str">
        <f t="shared" si="6"/>
        <v>3E</v>
      </c>
      <c r="F17" s="169" t="str">
        <f t="shared" si="0"/>
        <v>Annual</v>
      </c>
      <c r="G17" s="169" t="s">
        <v>174</v>
      </c>
      <c r="H17" s="169" t="str">
        <f t="shared" si="1"/>
        <v>30/360 (Bond Basis)</v>
      </c>
      <c r="I17" s="189">
        <v>0</v>
      </c>
      <c r="J17" s="188" t="str">
        <f t="shared" si="2"/>
        <v>EURAB3EBASIS9Y_Quote</v>
      </c>
      <c r="K17" s="188" t="str">
        <f t="shared" si="3"/>
        <v>EUR_YC3MRH_AB3EBASIS9Y</v>
      </c>
      <c r="L17" s="187" t="str">
        <f>_xll.qlSwapRateHelper2(K17,$J17,$C17,Calendar,$F17,$G17,$H17,$L$4,$I17,B17,DiscountingCurve,Permanent,,ObjectOverwrite)</f>
        <v>EUR_YC3MRH_AB3EBASIS9Y#0001</v>
      </c>
      <c r="M17" s="186" t="str">
        <f>_xll.ohRangeRetrieveError(L17)</f>
        <v/>
      </c>
      <c r="N17" s="185"/>
    </row>
    <row r="18" spans="1:14" x14ac:dyDescent="0.2">
      <c r="A18" s="108"/>
      <c r="B18" s="190" t="str">
        <f t="shared" si="4"/>
        <v>0D</v>
      </c>
      <c r="C18" s="190" t="s">
        <v>35</v>
      </c>
      <c r="D18" s="190" t="str">
        <f t="shared" si="5"/>
        <v>AB</v>
      </c>
      <c r="E18" s="190" t="str">
        <f t="shared" si="6"/>
        <v>3E</v>
      </c>
      <c r="F18" s="169" t="str">
        <f t="shared" si="0"/>
        <v>Annual</v>
      </c>
      <c r="G18" s="169" t="s">
        <v>174</v>
      </c>
      <c r="H18" s="169" t="str">
        <f t="shared" si="1"/>
        <v>30/360 (Bond Basis)</v>
      </c>
      <c r="I18" s="189">
        <v>0</v>
      </c>
      <c r="J18" s="188" t="str">
        <f t="shared" si="2"/>
        <v>EURAB3EBASIS10Y_Quote</v>
      </c>
      <c r="K18" s="188" t="str">
        <f t="shared" si="3"/>
        <v>EUR_YC3MRH_AB3EBASIS10Y</v>
      </c>
      <c r="L18" s="187" t="str">
        <f>_xll.qlSwapRateHelper2(K18,$J18,$C18,Calendar,$F18,$G18,$H18,$L$4,$I18,B18,DiscountingCurve,Permanent,,ObjectOverwrite)</f>
        <v>EUR_YC3MRH_AB3EBASIS10Y#0001</v>
      </c>
      <c r="M18" s="186" t="str">
        <f>_xll.ohRangeRetrieveError(L18)</f>
        <v/>
      </c>
      <c r="N18" s="185"/>
    </row>
    <row r="19" spans="1:14" x14ac:dyDescent="0.2">
      <c r="A19" s="108"/>
      <c r="B19" s="190" t="str">
        <f t="shared" si="4"/>
        <v>0D</v>
      </c>
      <c r="C19" s="190" t="s">
        <v>34</v>
      </c>
      <c r="D19" s="190" t="str">
        <f t="shared" si="5"/>
        <v>AB</v>
      </c>
      <c r="E19" s="190" t="str">
        <f t="shared" si="6"/>
        <v>3E</v>
      </c>
      <c r="F19" s="169" t="str">
        <f t="shared" si="0"/>
        <v>Annual</v>
      </c>
      <c r="G19" s="169" t="s">
        <v>174</v>
      </c>
      <c r="H19" s="169" t="str">
        <f t="shared" si="1"/>
        <v>30/360 (Bond Basis)</v>
      </c>
      <c r="I19" s="189">
        <v>0</v>
      </c>
      <c r="J19" s="188" t="str">
        <f t="shared" si="2"/>
        <v>EURAB3EBASIS11Y_Quote</v>
      </c>
      <c r="K19" s="188" t="str">
        <f t="shared" si="3"/>
        <v>EUR_YC3MRH_AB3EBASIS11Y</v>
      </c>
      <c r="L19" s="187" t="str">
        <f>_xll.qlSwapRateHelper2(K19,$J19,$C19,Calendar,$F19,$G19,$H19,$L$4,$I19,B19,DiscountingCurve,Permanent,,ObjectOverwrite)</f>
        <v>EUR_YC3MRH_AB3EBASIS11Y#0001</v>
      </c>
      <c r="M19" s="186" t="str">
        <f>_xll.ohRangeRetrieveError(L19)</f>
        <v/>
      </c>
      <c r="N19" s="185"/>
    </row>
    <row r="20" spans="1:14" x14ac:dyDescent="0.2">
      <c r="A20" s="108"/>
      <c r="B20" s="190" t="str">
        <f t="shared" si="4"/>
        <v>0D</v>
      </c>
      <c r="C20" s="190" t="s">
        <v>33</v>
      </c>
      <c r="D20" s="190" t="str">
        <f t="shared" si="5"/>
        <v>AB</v>
      </c>
      <c r="E20" s="190" t="str">
        <f t="shared" si="6"/>
        <v>3E</v>
      </c>
      <c r="F20" s="169" t="str">
        <f t="shared" si="0"/>
        <v>Annual</v>
      </c>
      <c r="G20" s="169" t="s">
        <v>174</v>
      </c>
      <c r="H20" s="169" t="str">
        <f t="shared" si="1"/>
        <v>30/360 (Bond Basis)</v>
      </c>
      <c r="I20" s="189">
        <v>0</v>
      </c>
      <c r="J20" s="188" t="str">
        <f t="shared" si="2"/>
        <v>EURAB3EBASIS12Y_Quote</v>
      </c>
      <c r="K20" s="188" t="str">
        <f t="shared" si="3"/>
        <v>EUR_YC3MRH_AB3EBASIS12Y</v>
      </c>
      <c r="L20" s="187" t="str">
        <f>_xll.qlSwapRateHelper2(K20,$J20,$C20,Calendar,$F20,$G20,$H20,$L$4,$I20,B20,DiscountingCurve,Permanent,,ObjectOverwrite)</f>
        <v>EUR_YC3MRH_AB3EBASIS12Y#0001</v>
      </c>
      <c r="M20" s="186" t="str">
        <f>_xll.ohRangeRetrieveError(L20)</f>
        <v/>
      </c>
      <c r="N20" s="185"/>
    </row>
    <row r="21" spans="1:14" x14ac:dyDescent="0.2">
      <c r="A21" s="108"/>
      <c r="B21" s="190" t="str">
        <f t="shared" si="4"/>
        <v>0D</v>
      </c>
      <c r="C21" s="190" t="s">
        <v>32</v>
      </c>
      <c r="D21" s="190" t="str">
        <f t="shared" si="5"/>
        <v>AB</v>
      </c>
      <c r="E21" s="190" t="str">
        <f t="shared" si="6"/>
        <v>3E</v>
      </c>
      <c r="F21" s="169" t="str">
        <f t="shared" si="0"/>
        <v>Annual</v>
      </c>
      <c r="G21" s="169" t="s">
        <v>174</v>
      </c>
      <c r="H21" s="169" t="str">
        <f t="shared" si="1"/>
        <v>30/360 (Bond Basis)</v>
      </c>
      <c r="I21" s="189">
        <v>0</v>
      </c>
      <c r="J21" s="188" t="str">
        <f t="shared" si="2"/>
        <v>EURAB3EBASIS13Y_Quote</v>
      </c>
      <c r="K21" s="188" t="str">
        <f t="shared" si="3"/>
        <v>EUR_YC3MRH_AB3EBASIS13Y</v>
      </c>
      <c r="L21" s="187" t="str">
        <f>_xll.qlSwapRateHelper2(K21,$J21,$C21,Calendar,$F21,$G21,$H21,$L$4,$I21,B21,DiscountingCurve,Permanent,,ObjectOverwrite)</f>
        <v>EUR_YC3MRH_AB3EBASIS13Y#0001</v>
      </c>
      <c r="M21" s="186" t="str">
        <f>_xll.ohRangeRetrieveError(L21)</f>
        <v/>
      </c>
      <c r="N21" s="185"/>
    </row>
    <row r="22" spans="1:14" x14ac:dyDescent="0.2">
      <c r="A22" s="108"/>
      <c r="B22" s="190" t="str">
        <f t="shared" si="4"/>
        <v>0D</v>
      </c>
      <c r="C22" s="190" t="s">
        <v>31</v>
      </c>
      <c r="D22" s="190" t="str">
        <f t="shared" si="5"/>
        <v>AB</v>
      </c>
      <c r="E22" s="190" t="str">
        <f t="shared" si="6"/>
        <v>3E</v>
      </c>
      <c r="F22" s="169" t="str">
        <f t="shared" si="0"/>
        <v>Annual</v>
      </c>
      <c r="G22" s="169" t="s">
        <v>174</v>
      </c>
      <c r="H22" s="169" t="str">
        <f t="shared" si="1"/>
        <v>30/360 (Bond Basis)</v>
      </c>
      <c r="I22" s="189">
        <v>0</v>
      </c>
      <c r="J22" s="188" t="str">
        <f t="shared" si="2"/>
        <v>EURAB3EBASIS14Y_Quote</v>
      </c>
      <c r="K22" s="188" t="str">
        <f t="shared" si="3"/>
        <v>EUR_YC3MRH_AB3EBASIS14Y</v>
      </c>
      <c r="L22" s="187" t="str">
        <f>_xll.qlSwapRateHelper2(K22,$J22,$C22,Calendar,$F22,$G22,$H22,$L$4,$I22,B22,DiscountingCurve,Permanent,,ObjectOverwrite)</f>
        <v>EUR_YC3MRH_AB3EBASIS14Y#0001</v>
      </c>
      <c r="M22" s="186" t="str">
        <f>_xll.ohRangeRetrieveError(L22)</f>
        <v/>
      </c>
      <c r="N22" s="185"/>
    </row>
    <row r="23" spans="1:14" x14ac:dyDescent="0.2">
      <c r="A23" s="108"/>
      <c r="B23" s="190" t="str">
        <f t="shared" si="4"/>
        <v>0D</v>
      </c>
      <c r="C23" s="190" t="s">
        <v>30</v>
      </c>
      <c r="D23" s="190" t="str">
        <f t="shared" si="5"/>
        <v>AB</v>
      </c>
      <c r="E23" s="190" t="str">
        <f t="shared" si="6"/>
        <v>3E</v>
      </c>
      <c r="F23" s="169" t="str">
        <f t="shared" si="0"/>
        <v>Annual</v>
      </c>
      <c r="G23" s="169" t="s">
        <v>174</v>
      </c>
      <c r="H23" s="169" t="str">
        <f t="shared" si="1"/>
        <v>30/360 (Bond Basis)</v>
      </c>
      <c r="I23" s="189">
        <v>0</v>
      </c>
      <c r="J23" s="188" t="str">
        <f t="shared" si="2"/>
        <v>EURAB3EBASIS15Y_Quote</v>
      </c>
      <c r="K23" s="188" t="str">
        <f t="shared" si="3"/>
        <v>EUR_YC3MRH_AB3EBASIS15Y</v>
      </c>
      <c r="L23" s="187" t="str">
        <f>_xll.qlSwapRateHelper2(K23,$J23,$C23,Calendar,$F23,$G23,$H23,$L$4,$I23,B23,DiscountingCurve,Permanent,,ObjectOverwrite)</f>
        <v>EUR_YC3MRH_AB3EBASIS15Y#0001</v>
      </c>
      <c r="M23" s="186" t="str">
        <f>_xll.ohRangeRetrieveError(L23)</f>
        <v/>
      </c>
      <c r="N23" s="185"/>
    </row>
    <row r="24" spans="1:14" x14ac:dyDescent="0.2">
      <c r="A24" s="108"/>
      <c r="B24" s="190" t="str">
        <f t="shared" si="4"/>
        <v>0D</v>
      </c>
      <c r="C24" s="190" t="s">
        <v>29</v>
      </c>
      <c r="D24" s="190" t="str">
        <f t="shared" si="5"/>
        <v>AB</v>
      </c>
      <c r="E24" s="190" t="str">
        <f t="shared" si="6"/>
        <v>3E</v>
      </c>
      <c r="F24" s="169" t="str">
        <f t="shared" si="0"/>
        <v>Annual</v>
      </c>
      <c r="G24" s="169" t="s">
        <v>174</v>
      </c>
      <c r="H24" s="169" t="str">
        <f t="shared" si="1"/>
        <v>30/360 (Bond Basis)</v>
      </c>
      <c r="I24" s="189">
        <v>0</v>
      </c>
      <c r="J24" s="188" t="str">
        <f t="shared" si="2"/>
        <v>EURAB3EBASIS16Y_Quote</v>
      </c>
      <c r="K24" s="188" t="str">
        <f t="shared" si="3"/>
        <v>EUR_YC3MRH_AB3EBASIS16Y</v>
      </c>
      <c r="L24" s="187" t="str">
        <f>_xll.qlSwapRateHelper2(K24,$J24,$C24,Calendar,$F24,$G24,$H24,$L$4,$I24,B24,DiscountingCurve,Permanent,,ObjectOverwrite)</f>
        <v>EUR_YC3MRH_AB3EBASIS16Y#0001</v>
      </c>
      <c r="M24" s="186" t="str">
        <f>_xll.ohRangeRetrieveError(L24)</f>
        <v/>
      </c>
      <c r="N24" s="185"/>
    </row>
    <row r="25" spans="1:14" x14ac:dyDescent="0.2">
      <c r="A25" s="108"/>
      <c r="B25" s="190" t="str">
        <f t="shared" si="4"/>
        <v>0D</v>
      </c>
      <c r="C25" s="190" t="s">
        <v>28</v>
      </c>
      <c r="D25" s="190" t="str">
        <f t="shared" si="5"/>
        <v>AB</v>
      </c>
      <c r="E25" s="190" t="str">
        <f t="shared" si="6"/>
        <v>3E</v>
      </c>
      <c r="F25" s="169" t="str">
        <f t="shared" si="0"/>
        <v>Annual</v>
      </c>
      <c r="G25" s="169" t="s">
        <v>174</v>
      </c>
      <c r="H25" s="169" t="str">
        <f t="shared" si="1"/>
        <v>30/360 (Bond Basis)</v>
      </c>
      <c r="I25" s="189">
        <v>0</v>
      </c>
      <c r="J25" s="188" t="str">
        <f t="shared" si="2"/>
        <v>EURAB3EBASIS17Y_Quote</v>
      </c>
      <c r="K25" s="188" t="str">
        <f t="shared" si="3"/>
        <v>EUR_YC3MRH_AB3EBASIS17Y</v>
      </c>
      <c r="L25" s="187" t="str">
        <f>_xll.qlSwapRateHelper2(K25,$J25,$C25,Calendar,$F25,$G25,$H25,$L$4,$I25,B25,DiscountingCurve,Permanent,,ObjectOverwrite)</f>
        <v>EUR_YC3MRH_AB3EBASIS17Y#0001</v>
      </c>
      <c r="M25" s="186" t="str">
        <f>_xll.ohRangeRetrieveError(L25)</f>
        <v/>
      </c>
      <c r="N25" s="185"/>
    </row>
    <row r="26" spans="1:14" x14ac:dyDescent="0.2">
      <c r="A26" s="108"/>
      <c r="B26" s="190" t="str">
        <f t="shared" si="4"/>
        <v>0D</v>
      </c>
      <c r="C26" s="190" t="s">
        <v>27</v>
      </c>
      <c r="D26" s="190" t="str">
        <f t="shared" si="5"/>
        <v>AB</v>
      </c>
      <c r="E26" s="190" t="str">
        <f t="shared" si="6"/>
        <v>3E</v>
      </c>
      <c r="F26" s="169" t="str">
        <f t="shared" si="0"/>
        <v>Annual</v>
      </c>
      <c r="G26" s="169" t="s">
        <v>174</v>
      </c>
      <c r="H26" s="169" t="str">
        <f t="shared" si="1"/>
        <v>30/360 (Bond Basis)</v>
      </c>
      <c r="I26" s="189">
        <v>0</v>
      </c>
      <c r="J26" s="188" t="str">
        <f t="shared" si="2"/>
        <v>EURAB3EBASIS18Y_Quote</v>
      </c>
      <c r="K26" s="188" t="str">
        <f t="shared" si="3"/>
        <v>EUR_YC3MRH_AB3EBASIS18Y</v>
      </c>
      <c r="L26" s="187" t="str">
        <f>_xll.qlSwapRateHelper2(K26,$J26,$C26,Calendar,$F26,$G26,$H26,$L$4,$I26,B26,DiscountingCurve,Permanent,,ObjectOverwrite)</f>
        <v>EUR_YC3MRH_AB3EBASIS18Y#0001</v>
      </c>
      <c r="M26" s="186" t="str">
        <f>_xll.ohRangeRetrieveError(L26)</f>
        <v/>
      </c>
      <c r="N26" s="185"/>
    </row>
    <row r="27" spans="1:14" x14ac:dyDescent="0.2">
      <c r="A27" s="108"/>
      <c r="B27" s="190" t="str">
        <f t="shared" si="4"/>
        <v>0D</v>
      </c>
      <c r="C27" s="190" t="s">
        <v>26</v>
      </c>
      <c r="D27" s="190" t="str">
        <f t="shared" si="5"/>
        <v>AB</v>
      </c>
      <c r="E27" s="190" t="str">
        <f t="shared" si="6"/>
        <v>3E</v>
      </c>
      <c r="F27" s="169" t="str">
        <f t="shared" si="0"/>
        <v>Annual</v>
      </c>
      <c r="G27" s="169" t="s">
        <v>174</v>
      </c>
      <c r="H27" s="169" t="str">
        <f t="shared" si="1"/>
        <v>30/360 (Bond Basis)</v>
      </c>
      <c r="I27" s="189">
        <v>0</v>
      </c>
      <c r="J27" s="188" t="str">
        <f t="shared" si="2"/>
        <v>EURAB3EBASIS19Y_Quote</v>
      </c>
      <c r="K27" s="188" t="str">
        <f t="shared" si="3"/>
        <v>EUR_YC3MRH_AB3EBASIS19Y</v>
      </c>
      <c r="L27" s="187" t="str">
        <f>_xll.qlSwapRateHelper2(K27,$J27,$C27,Calendar,$F27,$G27,$H27,$L$4,$I27,B27,DiscountingCurve,Permanent,,ObjectOverwrite)</f>
        <v>EUR_YC3MRH_AB3EBASIS19Y#0001</v>
      </c>
      <c r="M27" s="186" t="str">
        <f>_xll.ohRangeRetrieveError(L27)</f>
        <v/>
      </c>
      <c r="N27" s="185"/>
    </row>
    <row r="28" spans="1:14" x14ac:dyDescent="0.2">
      <c r="A28" s="108"/>
      <c r="B28" s="190" t="str">
        <f t="shared" si="4"/>
        <v>0D</v>
      </c>
      <c r="C28" s="190" t="s">
        <v>25</v>
      </c>
      <c r="D28" s="190" t="str">
        <f t="shared" si="5"/>
        <v>AB</v>
      </c>
      <c r="E28" s="190" t="str">
        <f t="shared" si="6"/>
        <v>3E</v>
      </c>
      <c r="F28" s="169" t="str">
        <f t="shared" si="0"/>
        <v>Annual</v>
      </c>
      <c r="G28" s="169" t="s">
        <v>174</v>
      </c>
      <c r="H28" s="169" t="str">
        <f t="shared" si="1"/>
        <v>30/360 (Bond Basis)</v>
      </c>
      <c r="I28" s="189">
        <v>0</v>
      </c>
      <c r="J28" s="188" t="str">
        <f t="shared" si="2"/>
        <v>EURAB3EBASIS20Y_Quote</v>
      </c>
      <c r="K28" s="188" t="str">
        <f t="shared" si="3"/>
        <v>EUR_YC3MRH_AB3EBASIS20Y</v>
      </c>
      <c r="L28" s="187" t="str">
        <f>_xll.qlSwapRateHelper2(K28,$J28,$C28,Calendar,$F28,$G28,$H28,$L$4,$I28,B28,DiscountingCurve,Permanent,,ObjectOverwrite)</f>
        <v>EUR_YC3MRH_AB3EBASIS20Y#0001</v>
      </c>
      <c r="M28" s="186" t="str">
        <f>_xll.ohRangeRetrieveError(L28)</f>
        <v/>
      </c>
      <c r="N28" s="185"/>
    </row>
    <row r="29" spans="1:14" x14ac:dyDescent="0.2">
      <c r="A29" s="108"/>
      <c r="B29" s="190" t="str">
        <f t="shared" si="4"/>
        <v>0D</v>
      </c>
      <c r="C29" s="190" t="s">
        <v>24</v>
      </c>
      <c r="D29" s="190" t="str">
        <f t="shared" si="5"/>
        <v>AB</v>
      </c>
      <c r="E29" s="190" t="str">
        <f t="shared" si="6"/>
        <v>3E</v>
      </c>
      <c r="F29" s="169" t="str">
        <f t="shared" si="0"/>
        <v>Annual</v>
      </c>
      <c r="G29" s="169" t="s">
        <v>174</v>
      </c>
      <c r="H29" s="169" t="str">
        <f t="shared" si="1"/>
        <v>30/360 (Bond Basis)</v>
      </c>
      <c r="I29" s="189">
        <v>0</v>
      </c>
      <c r="J29" s="188" t="str">
        <f t="shared" si="2"/>
        <v>EURAB3EBASIS21Y_Quote</v>
      </c>
      <c r="K29" s="188" t="str">
        <f t="shared" si="3"/>
        <v>EUR_YC3MRH_AB3EBASIS21Y</v>
      </c>
      <c r="L29" s="187" t="str">
        <f>_xll.qlSwapRateHelper2(K29,$J29,$C29,Calendar,$F29,$G29,$H29,$L$4,$I29,B29,DiscountingCurve,Permanent,,ObjectOverwrite)</f>
        <v>EUR_YC3MRH_AB3EBASIS21Y#0001</v>
      </c>
      <c r="M29" s="186" t="str">
        <f>_xll.ohRangeRetrieveError(L29)</f>
        <v/>
      </c>
      <c r="N29" s="185"/>
    </row>
    <row r="30" spans="1:14" x14ac:dyDescent="0.2">
      <c r="A30" s="108"/>
      <c r="B30" s="190" t="str">
        <f t="shared" si="4"/>
        <v>0D</v>
      </c>
      <c r="C30" s="190" t="s">
        <v>23</v>
      </c>
      <c r="D30" s="190" t="str">
        <f t="shared" si="5"/>
        <v>AB</v>
      </c>
      <c r="E30" s="190" t="str">
        <f t="shared" si="6"/>
        <v>3E</v>
      </c>
      <c r="F30" s="169" t="str">
        <f t="shared" si="0"/>
        <v>Annual</v>
      </c>
      <c r="G30" s="169" t="s">
        <v>174</v>
      </c>
      <c r="H30" s="169" t="str">
        <f t="shared" si="1"/>
        <v>30/360 (Bond Basis)</v>
      </c>
      <c r="I30" s="189">
        <v>0</v>
      </c>
      <c r="J30" s="188" t="str">
        <f t="shared" si="2"/>
        <v>EURAB3EBASIS22Y_Quote</v>
      </c>
      <c r="K30" s="188" t="str">
        <f t="shared" si="3"/>
        <v>EUR_YC3MRH_AB3EBASIS22Y</v>
      </c>
      <c r="L30" s="187" t="str">
        <f>_xll.qlSwapRateHelper2(K30,$J30,$C30,Calendar,$F30,$G30,$H30,$L$4,$I30,B30,DiscountingCurve,Permanent,,ObjectOverwrite)</f>
        <v>EUR_YC3MRH_AB3EBASIS22Y#0001</v>
      </c>
      <c r="M30" s="186" t="str">
        <f>_xll.ohRangeRetrieveError(L30)</f>
        <v/>
      </c>
      <c r="N30" s="185"/>
    </row>
    <row r="31" spans="1:14" x14ac:dyDescent="0.2">
      <c r="A31" s="108"/>
      <c r="B31" s="190" t="str">
        <f t="shared" si="4"/>
        <v>0D</v>
      </c>
      <c r="C31" s="190" t="s">
        <v>22</v>
      </c>
      <c r="D31" s="190" t="str">
        <f t="shared" si="5"/>
        <v>AB</v>
      </c>
      <c r="E31" s="190" t="str">
        <f t="shared" si="6"/>
        <v>3E</v>
      </c>
      <c r="F31" s="169" t="str">
        <f t="shared" si="0"/>
        <v>Annual</v>
      </c>
      <c r="G31" s="169" t="s">
        <v>174</v>
      </c>
      <c r="H31" s="169" t="str">
        <f t="shared" si="1"/>
        <v>30/360 (Bond Basis)</v>
      </c>
      <c r="I31" s="189">
        <v>0</v>
      </c>
      <c r="J31" s="188" t="str">
        <f t="shared" si="2"/>
        <v>EURAB3EBASIS23Y_Quote</v>
      </c>
      <c r="K31" s="188" t="str">
        <f t="shared" si="3"/>
        <v>EUR_YC3MRH_AB3EBASIS23Y</v>
      </c>
      <c r="L31" s="187" t="str">
        <f>_xll.qlSwapRateHelper2(K31,$J31,$C31,Calendar,$F31,$G31,$H31,$L$4,$I31,B31,DiscountingCurve,Permanent,,ObjectOverwrite)</f>
        <v>EUR_YC3MRH_AB3EBASIS23Y#0001</v>
      </c>
      <c r="M31" s="186" t="str">
        <f>_xll.ohRangeRetrieveError(L31)</f>
        <v/>
      </c>
      <c r="N31" s="185"/>
    </row>
    <row r="32" spans="1:14" x14ac:dyDescent="0.2">
      <c r="A32" s="108"/>
      <c r="B32" s="190" t="str">
        <f t="shared" si="4"/>
        <v>0D</v>
      </c>
      <c r="C32" s="190" t="s">
        <v>21</v>
      </c>
      <c r="D32" s="190" t="str">
        <f t="shared" si="5"/>
        <v>AB</v>
      </c>
      <c r="E32" s="190" t="str">
        <f t="shared" si="6"/>
        <v>3E</v>
      </c>
      <c r="F32" s="169" t="str">
        <f t="shared" si="0"/>
        <v>Annual</v>
      </c>
      <c r="G32" s="169" t="s">
        <v>174</v>
      </c>
      <c r="H32" s="169" t="str">
        <f t="shared" si="1"/>
        <v>30/360 (Bond Basis)</v>
      </c>
      <c r="I32" s="189">
        <v>0</v>
      </c>
      <c r="J32" s="188" t="str">
        <f t="shared" si="2"/>
        <v>EURAB3EBASIS24Y_Quote</v>
      </c>
      <c r="K32" s="188" t="str">
        <f t="shared" si="3"/>
        <v>EUR_YC3MRH_AB3EBASIS24Y</v>
      </c>
      <c r="L32" s="187" t="str">
        <f>_xll.qlSwapRateHelper2(K32,$J32,$C32,Calendar,$F32,$G32,$H32,$L$4,$I32,B32,DiscountingCurve,Permanent,,ObjectOverwrite)</f>
        <v>EUR_YC3MRH_AB3EBASIS24Y#0001</v>
      </c>
      <c r="M32" s="186" t="str">
        <f>_xll.ohRangeRetrieveError(L32)</f>
        <v/>
      </c>
      <c r="N32" s="185"/>
    </row>
    <row r="33" spans="1:14" x14ac:dyDescent="0.2">
      <c r="A33" s="108"/>
      <c r="B33" s="190" t="str">
        <f t="shared" si="4"/>
        <v>0D</v>
      </c>
      <c r="C33" s="190" t="s">
        <v>20</v>
      </c>
      <c r="D33" s="190" t="str">
        <f t="shared" si="5"/>
        <v>AB</v>
      </c>
      <c r="E33" s="190" t="str">
        <f t="shared" si="6"/>
        <v>3E</v>
      </c>
      <c r="F33" s="169" t="str">
        <f t="shared" si="0"/>
        <v>Annual</v>
      </c>
      <c r="G33" s="169" t="s">
        <v>174</v>
      </c>
      <c r="H33" s="169" t="str">
        <f t="shared" si="1"/>
        <v>30/360 (Bond Basis)</v>
      </c>
      <c r="I33" s="189">
        <v>0</v>
      </c>
      <c r="J33" s="188" t="str">
        <f t="shared" si="2"/>
        <v>EURAB3EBASIS25Y_Quote</v>
      </c>
      <c r="K33" s="188" t="str">
        <f t="shared" si="3"/>
        <v>EUR_YC3MRH_AB3EBASIS25Y</v>
      </c>
      <c r="L33" s="187" t="str">
        <f>_xll.qlSwapRateHelper2(K33,$J33,$C33,Calendar,$F33,$G33,$H33,$L$4,$I33,B33,DiscountingCurve,Permanent,,ObjectOverwrite)</f>
        <v>EUR_YC3MRH_AB3EBASIS25Y#0001</v>
      </c>
      <c r="M33" s="186" t="str">
        <f>_xll.ohRangeRetrieveError(L33)</f>
        <v/>
      </c>
      <c r="N33" s="185"/>
    </row>
    <row r="34" spans="1:14" x14ac:dyDescent="0.2">
      <c r="A34" s="108"/>
      <c r="B34" s="190" t="str">
        <f t="shared" si="4"/>
        <v>0D</v>
      </c>
      <c r="C34" s="190" t="s">
        <v>19</v>
      </c>
      <c r="D34" s="190" t="str">
        <f t="shared" si="5"/>
        <v>AB</v>
      </c>
      <c r="E34" s="190" t="str">
        <f t="shared" si="6"/>
        <v>3E</v>
      </c>
      <c r="F34" s="169" t="str">
        <f t="shared" si="0"/>
        <v>Annual</v>
      </c>
      <c r="G34" s="169" t="s">
        <v>174</v>
      </c>
      <c r="H34" s="169" t="str">
        <f t="shared" si="1"/>
        <v>30/360 (Bond Basis)</v>
      </c>
      <c r="I34" s="189">
        <v>0</v>
      </c>
      <c r="J34" s="188" t="str">
        <f t="shared" si="2"/>
        <v>EURAB3EBASIS26Y_Quote</v>
      </c>
      <c r="K34" s="188" t="str">
        <f t="shared" si="3"/>
        <v>EUR_YC3MRH_AB3EBASIS26Y</v>
      </c>
      <c r="L34" s="187" t="str">
        <f>_xll.qlSwapRateHelper2(K34,$J34,$C34,Calendar,$F34,$G34,$H34,$L$4,$I34,B34,DiscountingCurve,Permanent,,ObjectOverwrite)</f>
        <v>EUR_YC3MRH_AB3EBASIS26Y#0001</v>
      </c>
      <c r="M34" s="186" t="str">
        <f>_xll.ohRangeRetrieveError(L34)</f>
        <v/>
      </c>
      <c r="N34" s="185"/>
    </row>
    <row r="35" spans="1:14" x14ac:dyDescent="0.2">
      <c r="A35" s="108"/>
      <c r="B35" s="190" t="str">
        <f t="shared" si="4"/>
        <v>0D</v>
      </c>
      <c r="C35" s="190" t="s">
        <v>18</v>
      </c>
      <c r="D35" s="190" t="str">
        <f t="shared" si="5"/>
        <v>AB</v>
      </c>
      <c r="E35" s="190" t="str">
        <f t="shared" si="6"/>
        <v>3E</v>
      </c>
      <c r="F35" s="169" t="str">
        <f t="shared" si="0"/>
        <v>Annual</v>
      </c>
      <c r="G35" s="169" t="s">
        <v>174</v>
      </c>
      <c r="H35" s="169" t="str">
        <f t="shared" si="1"/>
        <v>30/360 (Bond Basis)</v>
      </c>
      <c r="I35" s="189">
        <v>0</v>
      </c>
      <c r="J35" s="188" t="str">
        <f t="shared" si="2"/>
        <v>EURAB3EBASIS27Y_Quote</v>
      </c>
      <c r="K35" s="188" t="str">
        <f t="shared" si="3"/>
        <v>EUR_YC3MRH_AB3EBASIS27Y</v>
      </c>
      <c r="L35" s="187" t="str">
        <f>_xll.qlSwapRateHelper2(K35,$J35,$C35,Calendar,$F35,$G35,$H35,$L$4,$I35,B35,DiscountingCurve,Permanent,,ObjectOverwrite)</f>
        <v>EUR_YC3MRH_AB3EBASIS27Y#0001</v>
      </c>
      <c r="M35" s="186" t="str">
        <f>_xll.ohRangeRetrieveError(L35)</f>
        <v/>
      </c>
      <c r="N35" s="185"/>
    </row>
    <row r="36" spans="1:14" x14ac:dyDescent="0.2">
      <c r="A36" s="108"/>
      <c r="B36" s="190" t="str">
        <f t="shared" si="4"/>
        <v>0D</v>
      </c>
      <c r="C36" s="190" t="s">
        <v>17</v>
      </c>
      <c r="D36" s="190" t="str">
        <f t="shared" si="5"/>
        <v>AB</v>
      </c>
      <c r="E36" s="190" t="str">
        <f t="shared" si="6"/>
        <v>3E</v>
      </c>
      <c r="F36" s="169" t="str">
        <f t="shared" si="0"/>
        <v>Annual</v>
      </c>
      <c r="G36" s="169" t="s">
        <v>174</v>
      </c>
      <c r="H36" s="169" t="str">
        <f t="shared" si="1"/>
        <v>30/360 (Bond Basis)</v>
      </c>
      <c r="I36" s="189">
        <v>0</v>
      </c>
      <c r="J36" s="188" t="str">
        <f t="shared" si="2"/>
        <v>EURAB3EBASIS28Y_Quote</v>
      </c>
      <c r="K36" s="188" t="str">
        <f t="shared" si="3"/>
        <v>EUR_YC3MRH_AB3EBASIS28Y</v>
      </c>
      <c r="L36" s="187" t="str">
        <f>_xll.qlSwapRateHelper2(K36,$J36,$C36,Calendar,$F36,$G36,$H36,$L$4,$I36,B36,DiscountingCurve,Permanent,,ObjectOverwrite)</f>
        <v>EUR_YC3MRH_AB3EBASIS28Y#0001</v>
      </c>
      <c r="M36" s="186" t="str">
        <f>_xll.ohRangeRetrieveError(L36)</f>
        <v/>
      </c>
      <c r="N36" s="185"/>
    </row>
    <row r="37" spans="1:14" x14ac:dyDescent="0.2">
      <c r="A37" s="108"/>
      <c r="B37" s="190" t="str">
        <f t="shared" si="4"/>
        <v>0D</v>
      </c>
      <c r="C37" s="190" t="s">
        <v>16</v>
      </c>
      <c r="D37" s="190" t="str">
        <f t="shared" si="5"/>
        <v>AB</v>
      </c>
      <c r="E37" s="190" t="str">
        <f t="shared" si="6"/>
        <v>3E</v>
      </c>
      <c r="F37" s="169" t="str">
        <f t="shared" si="0"/>
        <v>Annual</v>
      </c>
      <c r="G37" s="169" t="s">
        <v>174</v>
      </c>
      <c r="H37" s="169" t="str">
        <f t="shared" si="1"/>
        <v>30/360 (Bond Basis)</v>
      </c>
      <c r="I37" s="189">
        <v>0</v>
      </c>
      <c r="J37" s="188" t="str">
        <f t="shared" si="2"/>
        <v>EURAB3EBASIS29Y_Quote</v>
      </c>
      <c r="K37" s="188" t="str">
        <f t="shared" si="3"/>
        <v>EUR_YC3MRH_AB3EBASIS29Y</v>
      </c>
      <c r="L37" s="187" t="str">
        <f>_xll.qlSwapRateHelper2(K37,$J37,$C37,Calendar,$F37,$G37,$H37,$L$4,$I37,B37,DiscountingCurve,Permanent,,ObjectOverwrite)</f>
        <v>EUR_YC3MRH_AB3EBASIS29Y#0001</v>
      </c>
      <c r="M37" s="186" t="str">
        <f>_xll.ohRangeRetrieveError(L37)</f>
        <v/>
      </c>
      <c r="N37" s="185"/>
    </row>
    <row r="38" spans="1:14" x14ac:dyDescent="0.2">
      <c r="A38" s="108"/>
      <c r="B38" s="190" t="str">
        <f t="shared" si="4"/>
        <v>0D</v>
      </c>
      <c r="C38" s="190" t="s">
        <v>15</v>
      </c>
      <c r="D38" s="190" t="str">
        <f t="shared" si="5"/>
        <v>AB</v>
      </c>
      <c r="E38" s="190" t="str">
        <f t="shared" si="6"/>
        <v>3E</v>
      </c>
      <c r="F38" s="169" t="str">
        <f t="shared" si="0"/>
        <v>Annual</v>
      </c>
      <c r="G38" s="169" t="s">
        <v>174</v>
      </c>
      <c r="H38" s="169" t="str">
        <f t="shared" si="1"/>
        <v>30/360 (Bond Basis)</v>
      </c>
      <c r="I38" s="189">
        <v>0</v>
      </c>
      <c r="J38" s="188" t="str">
        <f t="shared" si="2"/>
        <v>EURAB3EBASIS30Y_Quote</v>
      </c>
      <c r="K38" s="188" t="str">
        <f t="shared" si="3"/>
        <v>EUR_YC3MRH_AB3EBASIS30Y</v>
      </c>
      <c r="L38" s="187" t="str">
        <f>_xll.qlSwapRateHelper2(K38,$J38,$C38,Calendar,$F38,$G38,$H38,$L$4,$I38,B38,DiscountingCurve,Permanent,,ObjectOverwrite)</f>
        <v>EUR_YC3MRH_AB3EBASIS30Y#0001</v>
      </c>
      <c r="M38" s="186" t="str">
        <f>_xll.ohRangeRetrieveError(L38)</f>
        <v/>
      </c>
      <c r="N38" s="185"/>
    </row>
    <row r="39" spans="1:14" x14ac:dyDescent="0.2">
      <c r="A39" s="108"/>
      <c r="B39" s="190" t="str">
        <f t="shared" si="4"/>
        <v>0D</v>
      </c>
      <c r="C39" s="190" t="s">
        <v>14</v>
      </c>
      <c r="D39" s="190" t="str">
        <f t="shared" si="5"/>
        <v>AB</v>
      </c>
      <c r="E39" s="190" t="str">
        <f t="shared" si="6"/>
        <v>3E</v>
      </c>
      <c r="F39" s="169" t="str">
        <f t="shared" si="0"/>
        <v>Annual</v>
      </c>
      <c r="G39" s="169" t="s">
        <v>174</v>
      </c>
      <c r="H39" s="169" t="str">
        <f t="shared" si="1"/>
        <v>30/360 (Bond Basis)</v>
      </c>
      <c r="I39" s="189">
        <v>0</v>
      </c>
      <c r="J39" s="188" t="str">
        <f t="shared" si="2"/>
        <v>EURAB3EBASIS35Y_Quote</v>
      </c>
      <c r="K39" s="188" t="str">
        <f t="shared" si="3"/>
        <v>EUR_YC3MRH_AB3EBASIS35Y</v>
      </c>
      <c r="L39" s="187" t="str">
        <f>_xll.qlSwapRateHelper2(K39,$J39,$C39,Calendar,$F39,$G39,$H39,$L$4,$I39,B39,DiscountingCurve,Permanent,,ObjectOverwrite)</f>
        <v>EUR_YC3MRH_AB3EBASIS35Y#0001</v>
      </c>
      <c r="M39" s="186" t="str">
        <f>_xll.ohRangeRetrieveError(L39)</f>
        <v/>
      </c>
      <c r="N39" s="185"/>
    </row>
    <row r="40" spans="1:14" x14ac:dyDescent="0.2">
      <c r="A40" s="108"/>
      <c r="B40" s="190" t="str">
        <f t="shared" si="4"/>
        <v>0D</v>
      </c>
      <c r="C40" s="190" t="s">
        <v>13</v>
      </c>
      <c r="D40" s="190" t="str">
        <f t="shared" si="5"/>
        <v>AB</v>
      </c>
      <c r="E40" s="190" t="str">
        <f t="shared" si="6"/>
        <v>3E</v>
      </c>
      <c r="F40" s="169" t="str">
        <f t="shared" si="0"/>
        <v>Annual</v>
      </c>
      <c r="G40" s="169" t="s">
        <v>174</v>
      </c>
      <c r="H40" s="169" t="str">
        <f t="shared" si="1"/>
        <v>30/360 (Bond Basis)</v>
      </c>
      <c r="I40" s="189">
        <v>0</v>
      </c>
      <c r="J40" s="188" t="str">
        <f t="shared" si="2"/>
        <v>EURAB3EBASIS40Y_Quote</v>
      </c>
      <c r="K40" s="188" t="str">
        <f t="shared" si="3"/>
        <v>EUR_YC3MRH_AB3EBASIS40Y</v>
      </c>
      <c r="L40" s="187" t="str">
        <f>_xll.qlSwapRateHelper2(K40,$J40,$C40,Calendar,$F40,$G40,$H40,$L$4,$I40,B40,DiscountingCurve,Permanent,,ObjectOverwrite)</f>
        <v>EUR_YC3MRH_AB3EBASIS40Y#0001</v>
      </c>
      <c r="M40" s="186" t="str">
        <f>_xll.ohRangeRetrieveError(L40)</f>
        <v/>
      </c>
      <c r="N40" s="185"/>
    </row>
    <row r="41" spans="1:14" x14ac:dyDescent="0.2">
      <c r="A41" s="108"/>
      <c r="B41" s="190" t="str">
        <f t="shared" si="4"/>
        <v>0D</v>
      </c>
      <c r="C41" s="190" t="s">
        <v>12</v>
      </c>
      <c r="D41" s="190" t="str">
        <f t="shared" si="5"/>
        <v>AB</v>
      </c>
      <c r="E41" s="190" t="str">
        <f t="shared" si="6"/>
        <v>3E</v>
      </c>
      <c r="F41" s="169" t="str">
        <f t="shared" si="0"/>
        <v>Annual</v>
      </c>
      <c r="G41" s="169" t="s">
        <v>174</v>
      </c>
      <c r="H41" s="169" t="str">
        <f t="shared" si="1"/>
        <v>30/360 (Bond Basis)</v>
      </c>
      <c r="I41" s="189">
        <v>0</v>
      </c>
      <c r="J41" s="188" t="str">
        <f t="shared" si="2"/>
        <v>EURAB3EBASIS50Y_Quote</v>
      </c>
      <c r="K41" s="188" t="str">
        <f t="shared" si="3"/>
        <v>EUR_YC3MRH_AB3EBASIS50Y</v>
      </c>
      <c r="L41" s="187" t="str">
        <f>_xll.qlSwapRateHelper2(K41,$J41,$C41,Calendar,$F41,$G41,$H41,$L$4,$I41,B41,DiscountingCurve,Permanent,,ObjectOverwrite)</f>
        <v>EUR_YC3MRH_AB3EBASIS50Y#0001</v>
      </c>
      <c r="M41" s="186" t="str">
        <f>_xll.ohRangeRetrieveError(L41)</f>
        <v/>
      </c>
      <c r="N41" s="185"/>
    </row>
    <row r="42" spans="1:14" x14ac:dyDescent="0.2">
      <c r="A42" s="108"/>
      <c r="B42" s="190" t="str">
        <f t="shared" si="4"/>
        <v>0D</v>
      </c>
      <c r="C42" s="190" t="s">
        <v>11</v>
      </c>
      <c r="D42" s="190" t="str">
        <f t="shared" si="5"/>
        <v>AB</v>
      </c>
      <c r="E42" s="190" t="str">
        <f t="shared" si="6"/>
        <v>3E</v>
      </c>
      <c r="F42" s="169" t="str">
        <f t="shared" si="0"/>
        <v>Annual</v>
      </c>
      <c r="G42" s="169" t="s">
        <v>174</v>
      </c>
      <c r="H42" s="169" t="str">
        <f t="shared" si="1"/>
        <v>30/360 (Bond Basis)</v>
      </c>
      <c r="I42" s="189">
        <v>0</v>
      </c>
      <c r="J42" s="188" t="str">
        <f t="shared" si="2"/>
        <v>EURAB3EBASIS60Y_Quote</v>
      </c>
      <c r="K42" s="188" t="str">
        <f t="shared" si="3"/>
        <v>EUR_YC3MRH_AB3EBASIS60Y</v>
      </c>
      <c r="L42" s="187" t="str">
        <f>_xll.qlSwapRateHelper2(K42,$J42,$C42,Calendar,$F42,$G42,$H42,$L$4,$I42,B42,DiscountingCurve,Permanent,,ObjectOverwrite)</f>
        <v>EUR_YC3MRH_AB3EBASIS60Y#0001</v>
      </c>
      <c r="M42" s="186" t="str">
        <f>_xll.ohRangeRetrieveError(L42)</f>
        <v/>
      </c>
      <c r="N42" s="185"/>
    </row>
    <row r="43" spans="1:14" ht="12" thickBot="1" x14ac:dyDescent="0.25">
      <c r="A43" s="100"/>
      <c r="B43" s="99"/>
      <c r="C43" s="99"/>
      <c r="D43" s="99"/>
      <c r="E43" s="99"/>
      <c r="F43" s="99"/>
      <c r="G43" s="99"/>
      <c r="H43" s="99"/>
      <c r="I43" s="99"/>
      <c r="J43" s="99"/>
      <c r="K43" s="99"/>
      <c r="L43" s="142"/>
      <c r="M43" s="142"/>
      <c r="N43" s="208"/>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84</vt:i4>
      </vt:variant>
    </vt:vector>
  </HeadingPairs>
  <TitlesOfParts>
    <vt:vector size="92" baseType="lpstr">
      <vt:lpstr>General Settings</vt:lpstr>
      <vt:lpstr>RateHelpers</vt:lpstr>
      <vt:lpstr>Selected</vt:lpstr>
      <vt:lpstr>Deposits_3M</vt:lpstr>
      <vt:lpstr>FRAs_3M</vt:lpstr>
      <vt:lpstr>Futures_3M</vt:lpstr>
      <vt:lpstr>Swaps_3M</vt:lpstr>
      <vt:lpstr>SwapsFromBasis_3M</vt:lpstr>
      <vt:lpstr>Accuracy</vt:lpstr>
      <vt:lpstr>Swaps_3M!BondBasisDayCounter</vt:lpstr>
      <vt:lpstr>SwapsFromBasis_3M!BondBasisDayCounter</vt:lpstr>
      <vt:lpstr>Swaps_3M!Calendar</vt:lpstr>
      <vt:lpstr>SwapsFromBasis_3M!Calendar</vt:lpstr>
      <vt:lpstr>Calendar</vt:lpstr>
      <vt:lpstr>Swaps_3M!Conventions</vt:lpstr>
      <vt:lpstr>Deposits_3M!Currency</vt:lpstr>
      <vt:lpstr>FRAs_3M!Currency</vt:lpstr>
      <vt:lpstr>Futures_3M!Currency</vt:lpstr>
      <vt:lpstr>Swaps_3M!Currency</vt:lpstr>
      <vt:lpstr>SwapsFromBasis_3M!Currency</vt:lpstr>
      <vt:lpstr>Currency</vt:lpstr>
      <vt:lpstr>DayCounter</vt:lpstr>
      <vt:lpstr>DepoInclusionCriteria</vt:lpstr>
      <vt:lpstr>SwapsFromBasis_3M!Discounting</vt:lpstr>
      <vt:lpstr>Discounting</vt:lpstr>
      <vt:lpstr>SwapsFromBasis_3M!Discounting2</vt:lpstr>
      <vt:lpstr>Discounting2</vt:lpstr>
      <vt:lpstr>Swaps_3M!DiscountingCurve</vt:lpstr>
      <vt:lpstr>SwapsFromBasis_3M!DiscountingCurve</vt:lpstr>
      <vt:lpstr>FRAs_3M!FamilyName</vt:lpstr>
      <vt:lpstr>Futures_3M!FamilyName</vt:lpstr>
      <vt:lpstr>Swaps_3M!FamilyName</vt:lpstr>
      <vt:lpstr>SwapsFromBasis_3M!FamilyName</vt:lpstr>
      <vt:lpstr>FamilyName</vt:lpstr>
      <vt:lpstr>FRAs_3M!FileOverwrite</vt:lpstr>
      <vt:lpstr>Futures_3M!FileOverwrite</vt:lpstr>
      <vt:lpstr>Swaps_3M!FileOverwrite</vt:lpstr>
      <vt:lpstr>SwapsFromBasis_3M!FileOverwrite</vt:lpstr>
      <vt:lpstr>FileOverwrite</vt:lpstr>
      <vt:lpstr>FrontFuturesRollingDays</vt:lpstr>
      <vt:lpstr>GENERAL_SETTINGS</vt:lpstr>
      <vt:lpstr>IborType</vt:lpstr>
      <vt:lpstr>IndexTenor</vt:lpstr>
      <vt:lpstr>InterpolatorID</vt:lpstr>
      <vt:lpstr>MinDistance</vt:lpstr>
      <vt:lpstr>Swaps_3M!MoneyMarketDayCounter</vt:lpstr>
      <vt:lpstr>SwapsFromBasis_3M!MoneyMarketDayCounter</vt:lpstr>
      <vt:lpstr>Months</vt:lpstr>
      <vt:lpstr>NDays</vt:lpstr>
      <vt:lpstr>nIMMFutures</vt:lpstr>
      <vt:lpstr>nSerialFutures</vt:lpstr>
      <vt:lpstr>Deposits_3M!ObjectOverwrite</vt:lpstr>
      <vt:lpstr>FRAs_3M!ObjectOverwrite</vt:lpstr>
      <vt:lpstr>Futures_3M!ObjectOverwrite</vt:lpstr>
      <vt:lpstr>Swaps_3M!ObjectOverwrite</vt:lpstr>
      <vt:lpstr>SwapsFromBasis_3M!ObjectOverwrite</vt:lpstr>
      <vt:lpstr>ObjectOverwrite</vt:lpstr>
      <vt:lpstr>Deposits_3M!Permanent</vt:lpstr>
      <vt:lpstr>FRAs_3M!Permanent</vt:lpstr>
      <vt:lpstr>Futures_3M!Permanent</vt:lpstr>
      <vt:lpstr>Swaps_3M!Permanent</vt:lpstr>
      <vt:lpstr>SwapsFromBasis_3M!Permanent</vt:lpstr>
      <vt:lpstr>Permanent</vt:lpstr>
      <vt:lpstr>Futures_3M!QuoteSuffix</vt:lpstr>
      <vt:lpstr>Swaps_3M!QuoteSuffix</vt:lpstr>
      <vt:lpstr>SwapsFromBasis_3M!QuoteSuffix</vt:lpstr>
      <vt:lpstr>QuoteSuffix</vt:lpstr>
      <vt:lpstr>RateHelperPrefix</vt:lpstr>
      <vt:lpstr>RateHelpers</vt:lpstr>
      <vt:lpstr>RateHelpersIncluded</vt:lpstr>
      <vt:lpstr>RateHelpersPriority</vt:lpstr>
      <vt:lpstr>RateHelpersSelected</vt:lpstr>
      <vt:lpstr>FRAs_3M!SerializationPath</vt:lpstr>
      <vt:lpstr>Futures_3M!SerializationPath</vt:lpstr>
      <vt:lpstr>Swaps_3M!SerializationPath</vt:lpstr>
      <vt:lpstr>SwapsFromBasis_3M!SerializationPath</vt:lpstr>
      <vt:lpstr>SerializationPath</vt:lpstr>
      <vt:lpstr>FRAs_3M!Serialize</vt:lpstr>
      <vt:lpstr>Futures_3M!Serialize</vt:lpstr>
      <vt:lpstr>Swaps_3M!Serialize</vt:lpstr>
      <vt:lpstr>SwapsFromBasis_3M!Serialize</vt:lpstr>
      <vt:lpstr>Serialize</vt:lpstr>
      <vt:lpstr>Swap3MConventions</vt:lpstr>
      <vt:lpstr>SwapFixedFreq</vt:lpstr>
      <vt:lpstr>TraitsID</vt:lpstr>
      <vt:lpstr>Deposits_3M!Trigger</vt:lpstr>
      <vt:lpstr>FRAs_3M!Trigger</vt:lpstr>
      <vt:lpstr>Futures_3M!Trigger</vt:lpstr>
      <vt:lpstr>Swaps_3M!Trigger</vt:lpstr>
      <vt:lpstr>SwapsFromBasis_3M!Trigger</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2014-01-07T10:29:47Z</dcterms:created>
  <dcterms:modified xsi:type="dcterms:W3CDTF">2014-01-07T12:33:52Z</dcterms:modified>
</cp:coreProperties>
</file>